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hidePivotFieldList="1"/>
  <bookViews>
    <workbookView xWindow="-105" yWindow="-105" windowWidth="24195" windowHeight="14475" tabRatio="942" firstSheet="1" activeTab="3"/>
  </bookViews>
  <sheets>
    <sheet name="Рейтинговая таблица организаций" sheetId="1" r:id="rId1"/>
    <sheet name="Лист1" sheetId="41" r:id="rId2"/>
    <sheet name="для bus.gov.ru" sheetId="12" r:id="rId3"/>
    <sheet name="Северодвинск" sheetId="7" r:id="rId4"/>
    <sheet name="бланки " sheetId="3" r:id="rId5"/>
    <sheet name="Лист4" sheetId="45" r:id="rId6"/>
    <sheet name="Лист2" sheetId="44" r:id="rId7"/>
    <sheet name="Матрица бас гов" sheetId="34" r:id="rId8"/>
    <sheet name="описание" sheetId="2" r:id="rId9"/>
    <sheet name="анкеты" sheetId="5" r:id="rId10"/>
    <sheet name="Критерии и показатели" sheetId="13" r:id="rId11"/>
    <sheet name="Лист3" sheetId="37" r:id="rId12"/>
    <sheet name="для таблиц" sheetId="6" r:id="rId13"/>
  </sheets>
  <externalReferences>
    <externalReference r:id="rId14"/>
  </externalReferences>
  <definedNames>
    <definedName name="_xlnm._FilterDatabase" localSheetId="9" hidden="1">анкеты!$B$1:$AG$178</definedName>
    <definedName name="_xlnm._FilterDatabase" localSheetId="4" hidden="1">'бланки '!$A$5:$DQ$183</definedName>
    <definedName name="_xlnm._FilterDatabase" localSheetId="12" hidden="1">'для таблиц'!$A$3:$BC$3</definedName>
    <definedName name="_xlnm._FilterDatabase" localSheetId="6" hidden="1">Лист2!$A$1:$O$182</definedName>
    <definedName name="_xlnm._FilterDatabase" localSheetId="7" hidden="1">'Матрица бас гов'!$A$14:$BA$39</definedName>
    <definedName name="_xlnm._FilterDatabase" localSheetId="0" hidden="1">'Рейтинговая таблица организаций'!$A$3:$BF$181</definedName>
    <definedName name="_xlnm._FilterDatabase" localSheetId="3" hidden="1">Северодвинск!$A$1:$O$179</definedName>
  </definedNames>
  <calcPr calcId="125725"/>
  <pivotCaches>
    <pivotCache cacheId="0"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44"/>
  <c r="M16"/>
  <c r="C16"/>
  <c r="A16"/>
  <c r="N22"/>
  <c r="M22"/>
  <c r="B22" s="1"/>
  <c r="C22"/>
  <c r="A22"/>
  <c r="N180"/>
  <c r="M180"/>
  <c r="B180" s="1"/>
  <c r="C180"/>
  <c r="A180"/>
  <c r="N173"/>
  <c r="M173"/>
  <c r="B173" s="1"/>
  <c r="C173"/>
  <c r="A173"/>
  <c r="N177"/>
  <c r="M177"/>
  <c r="B177" s="1"/>
  <c r="C177"/>
  <c r="A177"/>
  <c r="N178"/>
  <c r="M178"/>
  <c r="B178" s="1"/>
  <c r="C178"/>
  <c r="A178"/>
  <c r="N174"/>
  <c r="M174"/>
  <c r="C174"/>
  <c r="A174"/>
  <c r="N172"/>
  <c r="M172"/>
  <c r="B172" s="1"/>
  <c r="C172"/>
  <c r="A172"/>
  <c r="N175"/>
  <c r="M175"/>
  <c r="C175"/>
  <c r="A175"/>
  <c r="N181"/>
  <c r="M181"/>
  <c r="B181" s="1"/>
  <c r="C181"/>
  <c r="A181"/>
  <c r="N171"/>
  <c r="M171"/>
  <c r="B171" s="1"/>
  <c r="C171"/>
  <c r="A171"/>
  <c r="N176"/>
  <c r="M176"/>
  <c r="B176" s="1"/>
  <c r="C176"/>
  <c r="A176"/>
  <c r="N179"/>
  <c r="M179"/>
  <c r="B179" s="1"/>
  <c r="C179"/>
  <c r="A179"/>
  <c r="N182"/>
  <c r="M182"/>
  <c r="B182" s="1"/>
  <c r="C182"/>
  <c r="A182"/>
  <c r="N112"/>
  <c r="M112"/>
  <c r="C112"/>
  <c r="A112"/>
  <c r="N155"/>
  <c r="M155"/>
  <c r="B155" s="1"/>
  <c r="C155"/>
  <c r="A155"/>
  <c r="N76"/>
  <c r="M76"/>
  <c r="C76"/>
  <c r="A76"/>
  <c r="N86"/>
  <c r="M86"/>
  <c r="B86" s="1"/>
  <c r="C86"/>
  <c r="A86"/>
  <c r="N94"/>
  <c r="M94"/>
  <c r="B94" s="1"/>
  <c r="C94"/>
  <c r="A94"/>
  <c r="N60"/>
  <c r="M60"/>
  <c r="B60" s="1"/>
  <c r="C60"/>
  <c r="A60"/>
  <c r="N20"/>
  <c r="M20"/>
  <c r="B20" s="1"/>
  <c r="C20"/>
  <c r="A20"/>
  <c r="N165"/>
  <c r="M165"/>
  <c r="B165" s="1"/>
  <c r="C165"/>
  <c r="A165"/>
  <c r="N167"/>
  <c r="M167"/>
  <c r="C167"/>
  <c r="A167"/>
  <c r="N133"/>
  <c r="M133"/>
  <c r="B133" s="1"/>
  <c r="C133"/>
  <c r="A133"/>
  <c r="N68"/>
  <c r="M68"/>
  <c r="C68"/>
  <c r="A68"/>
  <c r="N109"/>
  <c r="M109"/>
  <c r="B109" s="1"/>
  <c r="C109"/>
  <c r="A109"/>
  <c r="N169"/>
  <c r="M169"/>
  <c r="B169" s="1"/>
  <c r="C169"/>
  <c r="A169"/>
  <c r="N44"/>
  <c r="M44"/>
  <c r="B44" s="1"/>
  <c r="C44"/>
  <c r="A44"/>
  <c r="N138"/>
  <c r="M138"/>
  <c r="B138" s="1"/>
  <c r="C138"/>
  <c r="A138"/>
  <c r="N83"/>
  <c r="M83"/>
  <c r="B83" s="1"/>
  <c r="C83"/>
  <c r="A83"/>
  <c r="N121"/>
  <c r="M121"/>
  <c r="C121"/>
  <c r="A121"/>
  <c r="N69"/>
  <c r="M69"/>
  <c r="B69" s="1"/>
  <c r="C69"/>
  <c r="A69"/>
  <c r="N122"/>
  <c r="M122"/>
  <c r="C122"/>
  <c r="A122"/>
  <c r="N162"/>
  <c r="M162"/>
  <c r="B162" s="1"/>
  <c r="C162"/>
  <c r="A162"/>
  <c r="N79"/>
  <c r="M79"/>
  <c r="B79" s="1"/>
  <c r="C79"/>
  <c r="A79"/>
  <c r="N100"/>
  <c r="M100"/>
  <c r="B100" s="1"/>
  <c r="C100"/>
  <c r="A100"/>
  <c r="N101"/>
  <c r="M101"/>
  <c r="B101" s="1"/>
  <c r="C101"/>
  <c r="A101"/>
  <c r="N95"/>
  <c r="M95"/>
  <c r="B95" s="1"/>
  <c r="C95"/>
  <c r="A95"/>
  <c r="N139"/>
  <c r="M139"/>
  <c r="C139"/>
  <c r="A139"/>
  <c r="N118"/>
  <c r="M118"/>
  <c r="B118" s="1"/>
  <c r="C118"/>
  <c r="A118"/>
  <c r="N43"/>
  <c r="M43"/>
  <c r="C43"/>
  <c r="A43"/>
  <c r="N50"/>
  <c r="M50"/>
  <c r="B50" s="1"/>
  <c r="C50"/>
  <c r="A50"/>
  <c r="N151"/>
  <c r="M151"/>
  <c r="B151" s="1"/>
  <c r="C151"/>
  <c r="A151"/>
  <c r="N91"/>
  <c r="M91"/>
  <c r="B91" s="1"/>
  <c r="C91"/>
  <c r="A91"/>
  <c r="N98"/>
  <c r="M98"/>
  <c r="B98" s="1"/>
  <c r="C98"/>
  <c r="A98"/>
  <c r="N128"/>
  <c r="M128"/>
  <c r="B128" s="1"/>
  <c r="C128"/>
  <c r="A128"/>
  <c r="N113"/>
  <c r="M113"/>
  <c r="C113"/>
  <c r="A113"/>
  <c r="N150"/>
  <c r="M150"/>
  <c r="B150" s="1"/>
  <c r="C150"/>
  <c r="A150"/>
  <c r="N154"/>
  <c r="M154"/>
  <c r="C154"/>
  <c r="A154"/>
  <c r="N132"/>
  <c r="M132"/>
  <c r="B132" s="1"/>
  <c r="C132"/>
  <c r="A132"/>
  <c r="N45"/>
  <c r="M45"/>
  <c r="B45" s="1"/>
  <c r="C45"/>
  <c r="A45"/>
  <c r="N55"/>
  <c r="M55"/>
  <c r="B55" s="1"/>
  <c r="C55"/>
  <c r="A55"/>
  <c r="N149"/>
  <c r="M149"/>
  <c r="B149" s="1"/>
  <c r="C149"/>
  <c r="A149"/>
  <c r="N141"/>
  <c r="M141"/>
  <c r="B141" s="1"/>
  <c r="C141"/>
  <c r="A141"/>
  <c r="N135"/>
  <c r="M135"/>
  <c r="B135" s="1"/>
  <c r="C135"/>
  <c r="A135"/>
  <c r="N107"/>
  <c r="M107"/>
  <c r="B107" s="1"/>
  <c r="C107"/>
  <c r="A107"/>
  <c r="N96"/>
  <c r="M96"/>
  <c r="C96"/>
  <c r="A96"/>
  <c r="N145"/>
  <c r="M145"/>
  <c r="B145" s="1"/>
  <c r="C145"/>
  <c r="A145"/>
  <c r="N164"/>
  <c r="M164"/>
  <c r="C164"/>
  <c r="A164"/>
  <c r="N116"/>
  <c r="M116"/>
  <c r="B116" s="1"/>
  <c r="C116"/>
  <c r="A116"/>
  <c r="N105"/>
  <c r="M105"/>
  <c r="B105" s="1"/>
  <c r="C105"/>
  <c r="A105"/>
  <c r="N87"/>
  <c r="M87"/>
  <c r="B87" s="1"/>
  <c r="C87"/>
  <c r="A87"/>
  <c r="N152"/>
  <c r="M152"/>
  <c r="C152"/>
  <c r="A152"/>
  <c r="N136"/>
  <c r="M136"/>
  <c r="B136" s="1"/>
  <c r="C136"/>
  <c r="A136"/>
  <c r="N46"/>
  <c r="M46"/>
  <c r="C46"/>
  <c r="A46"/>
  <c r="N56"/>
  <c r="M56"/>
  <c r="B56" s="1"/>
  <c r="C56"/>
  <c r="A56"/>
  <c r="N153"/>
  <c r="M153"/>
  <c r="B153" s="1"/>
  <c r="C153"/>
  <c r="A153"/>
  <c r="N110"/>
  <c r="M110"/>
  <c r="B110" s="1"/>
  <c r="C110"/>
  <c r="A110"/>
  <c r="N102"/>
  <c r="M102"/>
  <c r="B102" s="1"/>
  <c r="C102"/>
  <c r="A102"/>
  <c r="N73"/>
  <c r="M73"/>
  <c r="B73" s="1"/>
  <c r="C73"/>
  <c r="A73"/>
  <c r="N159"/>
  <c r="M159"/>
  <c r="B159" s="1"/>
  <c r="C159"/>
  <c r="A159"/>
  <c r="N148"/>
  <c r="M148"/>
  <c r="B148" s="1"/>
  <c r="C148"/>
  <c r="A148"/>
  <c r="N157"/>
  <c r="M157"/>
  <c r="C157"/>
  <c r="A157"/>
  <c r="N88"/>
  <c r="M88"/>
  <c r="B88" s="1"/>
  <c r="C88"/>
  <c r="A88"/>
  <c r="N142"/>
  <c r="M142"/>
  <c r="C142"/>
  <c r="A142"/>
  <c r="N134"/>
  <c r="M134"/>
  <c r="B134" s="1"/>
  <c r="C134"/>
  <c r="A134"/>
  <c r="N146"/>
  <c r="M146"/>
  <c r="B146" s="1"/>
  <c r="C146"/>
  <c r="A146"/>
  <c r="N158"/>
  <c r="M158"/>
  <c r="B158" s="1"/>
  <c r="C158"/>
  <c r="A158"/>
  <c r="N59"/>
  <c r="M59"/>
  <c r="C59"/>
  <c r="A59"/>
  <c r="N64"/>
  <c r="M64"/>
  <c r="B64" s="1"/>
  <c r="C64"/>
  <c r="A64"/>
  <c r="N92"/>
  <c r="M92"/>
  <c r="C92"/>
  <c r="A92"/>
  <c r="N114"/>
  <c r="M114"/>
  <c r="B114" s="1"/>
  <c r="C114"/>
  <c r="A114"/>
  <c r="N115"/>
  <c r="M115"/>
  <c r="B115" s="1"/>
  <c r="C115"/>
  <c r="A115"/>
  <c r="N93"/>
  <c r="M93"/>
  <c r="B93" s="1"/>
  <c r="C93"/>
  <c r="A93"/>
  <c r="N129"/>
  <c r="M129"/>
  <c r="B129" s="1"/>
  <c r="C129"/>
  <c r="A129"/>
  <c r="N111"/>
  <c r="M111"/>
  <c r="B111" s="1"/>
  <c r="C111"/>
  <c r="A111"/>
  <c r="N49"/>
  <c r="M49"/>
  <c r="B49" s="1"/>
  <c r="C49"/>
  <c r="A49"/>
  <c r="N63"/>
  <c r="M63"/>
  <c r="B63" s="1"/>
  <c r="C63"/>
  <c r="A63"/>
  <c r="N71"/>
  <c r="M71"/>
  <c r="C71"/>
  <c r="A71"/>
  <c r="N144"/>
  <c r="M144"/>
  <c r="B144" s="1"/>
  <c r="C144"/>
  <c r="A144"/>
  <c r="N137"/>
  <c r="M137"/>
  <c r="C137"/>
  <c r="A137"/>
  <c r="N90"/>
  <c r="M90"/>
  <c r="B90" s="1"/>
  <c r="C90"/>
  <c r="A90"/>
  <c r="N168"/>
  <c r="M168"/>
  <c r="B168" s="1"/>
  <c r="C168"/>
  <c r="A168"/>
  <c r="N166"/>
  <c r="M166"/>
  <c r="B166" s="1"/>
  <c r="C166"/>
  <c r="A166"/>
  <c r="N84"/>
  <c r="M84"/>
  <c r="C84"/>
  <c r="A84"/>
  <c r="N163"/>
  <c r="M163"/>
  <c r="B163" s="1"/>
  <c r="C163"/>
  <c r="A163"/>
  <c r="N57"/>
  <c r="M57"/>
  <c r="C57"/>
  <c r="A57"/>
  <c r="N66"/>
  <c r="M66"/>
  <c r="B66" s="1"/>
  <c r="C66"/>
  <c r="A66"/>
  <c r="N58"/>
  <c r="M58"/>
  <c r="B58" s="1"/>
  <c r="C58"/>
  <c r="A58"/>
  <c r="N161"/>
  <c r="M161"/>
  <c r="B161" s="1"/>
  <c r="C161"/>
  <c r="A161"/>
  <c r="N147"/>
  <c r="M147"/>
  <c r="B147" s="1"/>
  <c r="C147"/>
  <c r="A147"/>
  <c r="N89"/>
  <c r="M89"/>
  <c r="B89" s="1"/>
  <c r="C89"/>
  <c r="A89"/>
  <c r="N160"/>
  <c r="M160"/>
  <c r="B160" s="1"/>
  <c r="C160"/>
  <c r="A160"/>
  <c r="N143"/>
  <c r="M143"/>
  <c r="B143" s="1"/>
  <c r="C143"/>
  <c r="A143"/>
  <c r="N26"/>
  <c r="M26"/>
  <c r="B26" s="1"/>
  <c r="C26"/>
  <c r="A26"/>
  <c r="N17"/>
  <c r="M17"/>
  <c r="B17" s="1"/>
  <c r="C17"/>
  <c r="A17"/>
  <c r="N38"/>
  <c r="M38"/>
  <c r="C38"/>
  <c r="A38"/>
  <c r="N28"/>
  <c r="M28"/>
  <c r="B28" s="1"/>
  <c r="C28"/>
  <c r="A28"/>
  <c r="N37"/>
  <c r="M37"/>
  <c r="C37"/>
  <c r="A37"/>
  <c r="N25"/>
  <c r="M25"/>
  <c r="B25" s="1"/>
  <c r="C25"/>
  <c r="A25"/>
  <c r="N62"/>
  <c r="M62"/>
  <c r="B62" s="1"/>
  <c r="C62"/>
  <c r="A62"/>
  <c r="N47"/>
  <c r="M47"/>
  <c r="B47" s="1"/>
  <c r="C47"/>
  <c r="A47"/>
  <c r="N53"/>
  <c r="M53"/>
  <c r="B53" s="1"/>
  <c r="C53"/>
  <c r="A53"/>
  <c r="N41"/>
  <c r="M41"/>
  <c r="B41" s="1"/>
  <c r="C41"/>
  <c r="A41"/>
  <c r="N42"/>
  <c r="M42"/>
  <c r="C42"/>
  <c r="A42"/>
  <c r="N48"/>
  <c r="M48"/>
  <c r="B48" s="1"/>
  <c r="C48"/>
  <c r="A48"/>
  <c r="N40"/>
  <c r="M40"/>
  <c r="C40"/>
  <c r="A40"/>
  <c r="N52"/>
  <c r="M52"/>
  <c r="B52" s="1"/>
  <c r="C52"/>
  <c r="A52"/>
  <c r="N51"/>
  <c r="M51"/>
  <c r="C51"/>
  <c r="A51"/>
  <c r="N54"/>
  <c r="M54"/>
  <c r="B54" s="1"/>
  <c r="C54"/>
  <c r="A54"/>
  <c r="N61"/>
  <c r="M61"/>
  <c r="C61"/>
  <c r="A61"/>
  <c r="N65"/>
  <c r="M65"/>
  <c r="B65" s="1"/>
  <c r="C65"/>
  <c r="A65"/>
  <c r="N131"/>
  <c r="M131"/>
  <c r="C131"/>
  <c r="A131"/>
  <c r="N120"/>
  <c r="M120"/>
  <c r="B120" s="1"/>
  <c r="C120"/>
  <c r="A120"/>
  <c r="N127"/>
  <c r="M127"/>
  <c r="C127"/>
  <c r="A127"/>
  <c r="N78"/>
  <c r="M78"/>
  <c r="B78" s="1"/>
  <c r="C78"/>
  <c r="A78"/>
  <c r="N81"/>
  <c r="M81"/>
  <c r="C81"/>
  <c r="A81"/>
  <c r="N108"/>
  <c r="M108"/>
  <c r="B108" s="1"/>
  <c r="C108"/>
  <c r="A108"/>
  <c r="N106"/>
  <c r="M106"/>
  <c r="C106"/>
  <c r="A106"/>
  <c r="N119"/>
  <c r="M119"/>
  <c r="B119" s="1"/>
  <c r="C119"/>
  <c r="A119"/>
  <c r="N156"/>
  <c r="M156"/>
  <c r="C156"/>
  <c r="A156"/>
  <c r="N77"/>
  <c r="M77"/>
  <c r="B77" s="1"/>
  <c r="C77"/>
  <c r="A77"/>
  <c r="N85"/>
  <c r="M85"/>
  <c r="C85"/>
  <c r="A85"/>
  <c r="N126"/>
  <c r="M126"/>
  <c r="B126" s="1"/>
  <c r="C126"/>
  <c r="A126"/>
  <c r="N103"/>
  <c r="M103"/>
  <c r="C103"/>
  <c r="A103"/>
  <c r="N74"/>
  <c r="M74"/>
  <c r="B74" s="1"/>
  <c r="C74"/>
  <c r="A74"/>
  <c r="N123"/>
  <c r="M123"/>
  <c r="C123"/>
  <c r="A123"/>
  <c r="N130"/>
  <c r="M130"/>
  <c r="B130" s="1"/>
  <c r="C130"/>
  <c r="A130"/>
  <c r="N140"/>
  <c r="M140"/>
  <c r="C140"/>
  <c r="A140"/>
  <c r="N124"/>
  <c r="M124"/>
  <c r="B124" s="1"/>
  <c r="C124"/>
  <c r="A124"/>
  <c r="N117"/>
  <c r="M117"/>
  <c r="C117"/>
  <c r="A117"/>
  <c r="N75"/>
  <c r="M75"/>
  <c r="B75" s="1"/>
  <c r="C75"/>
  <c r="A75"/>
  <c r="N125"/>
  <c r="M125"/>
  <c r="C125"/>
  <c r="A125"/>
  <c r="N82"/>
  <c r="M82"/>
  <c r="B82" s="1"/>
  <c r="C82"/>
  <c r="A82"/>
  <c r="N99"/>
  <c r="M99"/>
  <c r="C99"/>
  <c r="A99"/>
  <c r="N70"/>
  <c r="M70"/>
  <c r="B70" s="1"/>
  <c r="C70"/>
  <c r="A70"/>
  <c r="N97"/>
  <c r="M97"/>
  <c r="C97"/>
  <c r="A97"/>
  <c r="N80"/>
  <c r="M80"/>
  <c r="B80" s="1"/>
  <c r="C80"/>
  <c r="A80"/>
  <c r="N72"/>
  <c r="M72"/>
  <c r="C72"/>
  <c r="A72"/>
  <c r="N104"/>
  <c r="M104"/>
  <c r="B104" s="1"/>
  <c r="C104"/>
  <c r="A104"/>
  <c r="N33"/>
  <c r="M33"/>
  <c r="C33"/>
  <c r="A33"/>
  <c r="N13"/>
  <c r="M13"/>
  <c r="B13" s="1"/>
  <c r="C13"/>
  <c r="A13"/>
  <c r="N35"/>
  <c r="M35"/>
  <c r="C35"/>
  <c r="A35"/>
  <c r="N32"/>
  <c r="M32"/>
  <c r="B32" s="1"/>
  <c r="C32"/>
  <c r="A32"/>
  <c r="N12"/>
  <c r="M12"/>
  <c r="C12"/>
  <c r="A12"/>
  <c r="N10"/>
  <c r="M10"/>
  <c r="B10" s="1"/>
  <c r="C10"/>
  <c r="A10"/>
  <c r="N9"/>
  <c r="M9"/>
  <c r="C9"/>
  <c r="A9"/>
  <c r="N15"/>
  <c r="M15"/>
  <c r="B15" s="1"/>
  <c r="C15"/>
  <c r="A15"/>
  <c r="N5"/>
  <c r="M5"/>
  <c r="C5"/>
  <c r="A5"/>
  <c r="N34"/>
  <c r="M34"/>
  <c r="B34" s="1"/>
  <c r="C34"/>
  <c r="A34"/>
  <c r="N18"/>
  <c r="M18"/>
  <c r="C18"/>
  <c r="A18"/>
  <c r="N4"/>
  <c r="M4"/>
  <c r="B4" s="1"/>
  <c r="C4"/>
  <c r="A4"/>
  <c r="N24"/>
  <c r="M24"/>
  <c r="C24"/>
  <c r="A24"/>
  <c r="N19"/>
  <c r="M19"/>
  <c r="B19" s="1"/>
  <c r="C19"/>
  <c r="A19"/>
  <c r="N36"/>
  <c r="M36"/>
  <c r="C36"/>
  <c r="A36"/>
  <c r="N6"/>
  <c r="M6"/>
  <c r="B6" s="1"/>
  <c r="C6"/>
  <c r="A6"/>
  <c r="N11"/>
  <c r="M11"/>
  <c r="C11"/>
  <c r="A11"/>
  <c r="N7"/>
  <c r="M7"/>
  <c r="B7" s="1"/>
  <c r="C7"/>
  <c r="A7"/>
  <c r="N14"/>
  <c r="M14"/>
  <c r="C14"/>
  <c r="A14"/>
  <c r="N23"/>
  <c r="M23"/>
  <c r="B23" s="1"/>
  <c r="C23"/>
  <c r="A23"/>
  <c r="N29"/>
  <c r="M29"/>
  <c r="C29"/>
  <c r="A29"/>
  <c r="N27"/>
  <c r="M27"/>
  <c r="B27" s="1"/>
  <c r="C27"/>
  <c r="A27"/>
  <c r="N21"/>
  <c r="M21"/>
  <c r="C21"/>
  <c r="A21"/>
  <c r="N30"/>
  <c r="M30"/>
  <c r="B30" s="1"/>
  <c r="C30"/>
  <c r="A30"/>
  <c r="N3"/>
  <c r="M3"/>
  <c r="C3"/>
  <c r="A3"/>
  <c r="N8"/>
  <c r="M8"/>
  <c r="B8" s="1"/>
  <c r="C8"/>
  <c r="A8"/>
  <c r="N31"/>
  <c r="M31"/>
  <c r="B31" s="1"/>
  <c r="C31"/>
  <c r="A31"/>
  <c r="B61" l="1"/>
  <c r="B71"/>
  <c r="B142"/>
  <c r="B96"/>
  <c r="B81"/>
  <c r="B51"/>
  <c r="B84"/>
  <c r="B174"/>
  <c r="B127"/>
  <c r="B40"/>
  <c r="B38"/>
  <c r="B137"/>
  <c r="B157"/>
  <c r="B164"/>
  <c r="B152"/>
  <c r="B113"/>
  <c r="B139"/>
  <c r="B121"/>
  <c r="B167"/>
  <c r="B112"/>
  <c r="B3"/>
  <c r="B21"/>
  <c r="B29"/>
  <c r="B14"/>
  <c r="B11"/>
  <c r="B36"/>
  <c r="B24"/>
  <c r="B18"/>
  <c r="B5"/>
  <c r="B9"/>
  <c r="B12"/>
  <c r="B35"/>
  <c r="B33"/>
  <c r="B72"/>
  <c r="B97"/>
  <c r="B99"/>
  <c r="B125"/>
  <c r="B117"/>
  <c r="B140"/>
  <c r="B123"/>
  <c r="B103"/>
  <c r="B85"/>
  <c r="B156"/>
  <c r="B106"/>
  <c r="B131"/>
  <c r="B42"/>
  <c r="B59"/>
  <c r="B154"/>
  <c r="B43"/>
  <c r="B175"/>
  <c r="B57"/>
  <c r="B92"/>
  <c r="B46"/>
  <c r="B122"/>
  <c r="B68"/>
  <c r="B76"/>
  <c r="B16"/>
  <c r="B37"/>
  <c r="CU183" i="3" l="1"/>
  <c r="CV183"/>
  <c r="CW183"/>
  <c r="CX183"/>
  <c r="CT183"/>
  <c r="A3" i="41"/>
  <c r="B3"/>
  <c r="C3"/>
  <c r="A4"/>
  <c r="B4"/>
  <c r="C4"/>
  <c r="A5"/>
  <c r="B5"/>
  <c r="C5"/>
  <c r="A6"/>
  <c r="B6"/>
  <c r="C6"/>
  <c r="A7"/>
  <c r="B7"/>
  <c r="C7"/>
  <c r="A8"/>
  <c r="B8"/>
  <c r="C8"/>
  <c r="A9"/>
  <c r="B9"/>
  <c r="C9"/>
  <c r="A10"/>
  <c r="B10"/>
  <c r="C10"/>
  <c r="A11"/>
  <c r="B11"/>
  <c r="C11"/>
  <c r="A12"/>
  <c r="B12"/>
  <c r="C12"/>
  <c r="A13"/>
  <c r="B13"/>
  <c r="C13"/>
  <c r="A14"/>
  <c r="B14"/>
  <c r="C14"/>
  <c r="A15"/>
  <c r="B15"/>
  <c r="C15"/>
  <c r="A16"/>
  <c r="B16"/>
  <c r="C16"/>
  <c r="A17"/>
  <c r="B17"/>
  <c r="C17"/>
  <c r="A18"/>
  <c r="B18"/>
  <c r="C18"/>
  <c r="A19"/>
  <c r="B19"/>
  <c r="C19"/>
  <c r="A20"/>
  <c r="B20"/>
  <c r="C20"/>
  <c r="A21"/>
  <c r="B21"/>
  <c r="C21"/>
  <c r="A22"/>
  <c r="B22"/>
  <c r="C22"/>
  <c r="A23"/>
  <c r="B23"/>
  <c r="C23"/>
  <c r="A24"/>
  <c r="B24"/>
  <c r="C24"/>
  <c r="A25"/>
  <c r="B25"/>
  <c r="C25"/>
  <c r="A26"/>
  <c r="B26"/>
  <c r="C26"/>
  <c r="A27"/>
  <c r="B27"/>
  <c r="C27"/>
  <c r="A28"/>
  <c r="B28"/>
  <c r="C28"/>
  <c r="A29"/>
  <c r="B29"/>
  <c r="C29"/>
  <c r="A30"/>
  <c r="B30"/>
  <c r="C30"/>
  <c r="A31"/>
  <c r="B31"/>
  <c r="C31"/>
  <c r="A32"/>
  <c r="B32"/>
  <c r="C32"/>
  <c r="A33"/>
  <c r="B33"/>
  <c r="C33"/>
  <c r="A34"/>
  <c r="B34"/>
  <c r="C34"/>
  <c r="A35"/>
  <c r="B35"/>
  <c r="C35"/>
  <c r="A36"/>
  <c r="B36"/>
  <c r="C36"/>
  <c r="A37"/>
  <c r="B37"/>
  <c r="C37"/>
  <c r="A38"/>
  <c r="B38"/>
  <c r="C38"/>
  <c r="A39"/>
  <c r="B39"/>
  <c r="C39"/>
  <c r="A40"/>
  <c r="B40"/>
  <c r="C40"/>
  <c r="A41"/>
  <c r="B41"/>
  <c r="C41"/>
  <c r="A42"/>
  <c r="B42"/>
  <c r="C42"/>
  <c r="A43"/>
  <c r="B43"/>
  <c r="C43"/>
  <c r="A44"/>
  <c r="B44"/>
  <c r="C44"/>
  <c r="A45"/>
  <c r="B45"/>
  <c r="C45"/>
  <c r="A46"/>
  <c r="B46"/>
  <c r="C46"/>
  <c r="A47"/>
  <c r="B47"/>
  <c r="C47"/>
  <c r="A48"/>
  <c r="B48"/>
  <c r="C48"/>
  <c r="A49"/>
  <c r="B49"/>
  <c r="C49"/>
  <c r="A50"/>
  <c r="B50"/>
  <c r="C50"/>
  <c r="A51"/>
  <c r="B51"/>
  <c r="C51"/>
  <c r="A52"/>
  <c r="B52"/>
  <c r="C52"/>
  <c r="A53"/>
  <c r="B53"/>
  <c r="C53"/>
  <c r="A54"/>
  <c r="B54"/>
  <c r="C54"/>
  <c r="A55"/>
  <c r="B55"/>
  <c r="C55"/>
  <c r="A56"/>
  <c r="B56"/>
  <c r="C56"/>
  <c r="A57"/>
  <c r="B57"/>
  <c r="C57"/>
  <c r="A58"/>
  <c r="B58"/>
  <c r="C58"/>
  <c r="A59"/>
  <c r="B59"/>
  <c r="C59"/>
  <c r="A60"/>
  <c r="B60"/>
  <c r="C60"/>
  <c r="A61"/>
  <c r="B61"/>
  <c r="C61"/>
  <c r="A62"/>
  <c r="B62"/>
  <c r="C62"/>
  <c r="A63"/>
  <c r="B63"/>
  <c r="C63"/>
  <c r="A64"/>
  <c r="B64"/>
  <c r="C64"/>
  <c r="A65"/>
  <c r="B65"/>
  <c r="C65"/>
  <c r="A66"/>
  <c r="B66"/>
  <c r="C66"/>
  <c r="A67"/>
  <c r="B67"/>
  <c r="C67"/>
  <c r="A68"/>
  <c r="B68"/>
  <c r="C68"/>
  <c r="A69"/>
  <c r="B69"/>
  <c r="C69"/>
  <c r="A70"/>
  <c r="B70"/>
  <c r="C70"/>
  <c r="A71"/>
  <c r="B71"/>
  <c r="C71"/>
  <c r="A72"/>
  <c r="B72"/>
  <c r="C72"/>
  <c r="A73"/>
  <c r="B73"/>
  <c r="C73"/>
  <c r="A74"/>
  <c r="B74"/>
  <c r="C74"/>
  <c r="A75"/>
  <c r="B75"/>
  <c r="C75"/>
  <c r="A76"/>
  <c r="B76"/>
  <c r="C76"/>
  <c r="A77"/>
  <c r="B77"/>
  <c r="C77"/>
  <c r="A78"/>
  <c r="B78"/>
  <c r="C78"/>
  <c r="A79"/>
  <c r="B79"/>
  <c r="C79"/>
  <c r="A80"/>
  <c r="B80"/>
  <c r="C80"/>
  <c r="A81"/>
  <c r="B81"/>
  <c r="C81"/>
  <c r="A82"/>
  <c r="B82"/>
  <c r="C82"/>
  <c r="A83"/>
  <c r="B83"/>
  <c r="C83"/>
  <c r="A84"/>
  <c r="B84"/>
  <c r="C84"/>
  <c r="A85"/>
  <c r="B85"/>
  <c r="C85"/>
  <c r="A86"/>
  <c r="B86"/>
  <c r="C86"/>
  <c r="A87"/>
  <c r="B87"/>
  <c r="C87"/>
  <c r="A88"/>
  <c r="B88"/>
  <c r="C88"/>
  <c r="A89"/>
  <c r="B89"/>
  <c r="C89"/>
  <c r="A90"/>
  <c r="B90"/>
  <c r="C90"/>
  <c r="A91"/>
  <c r="B91"/>
  <c r="C91"/>
  <c r="A92"/>
  <c r="B92"/>
  <c r="C92"/>
  <c r="A93"/>
  <c r="B93"/>
  <c r="C93"/>
  <c r="A94"/>
  <c r="B94"/>
  <c r="C94"/>
  <c r="A95"/>
  <c r="B95"/>
  <c r="C95"/>
  <c r="A96"/>
  <c r="B96"/>
  <c r="C96"/>
  <c r="A97"/>
  <c r="B97"/>
  <c r="C97"/>
  <c r="A98"/>
  <c r="B98"/>
  <c r="C98"/>
  <c r="A99"/>
  <c r="B99"/>
  <c r="C99"/>
  <c r="A100"/>
  <c r="B100"/>
  <c r="C100"/>
  <c r="A101"/>
  <c r="B101"/>
  <c r="C101"/>
  <c r="A102"/>
  <c r="B102"/>
  <c r="C102"/>
  <c r="A103"/>
  <c r="B103"/>
  <c r="C103"/>
  <c r="A104"/>
  <c r="B104"/>
  <c r="C104"/>
  <c r="A105"/>
  <c r="B105"/>
  <c r="C105"/>
  <c r="A106"/>
  <c r="B106"/>
  <c r="C106"/>
  <c r="A107"/>
  <c r="B107"/>
  <c r="C107"/>
  <c r="A108"/>
  <c r="B108"/>
  <c r="C108"/>
  <c r="A109"/>
  <c r="B109"/>
  <c r="C109"/>
  <c r="A110"/>
  <c r="B110"/>
  <c r="C110"/>
  <c r="A111"/>
  <c r="B111"/>
  <c r="C111"/>
  <c r="A112"/>
  <c r="B112"/>
  <c r="C112"/>
  <c r="A113"/>
  <c r="B113"/>
  <c r="C113"/>
  <c r="A114"/>
  <c r="B114"/>
  <c r="C114"/>
  <c r="A115"/>
  <c r="B115"/>
  <c r="C115"/>
  <c r="A116"/>
  <c r="B116"/>
  <c r="C116"/>
  <c r="A117"/>
  <c r="B117"/>
  <c r="C117"/>
  <c r="A118"/>
  <c r="B118"/>
  <c r="C118"/>
  <c r="A119"/>
  <c r="B119"/>
  <c r="C119"/>
  <c r="A120"/>
  <c r="B120"/>
  <c r="C120"/>
  <c r="A121"/>
  <c r="B121"/>
  <c r="C121"/>
  <c r="A122"/>
  <c r="B122"/>
  <c r="C122"/>
  <c r="A123"/>
  <c r="B123"/>
  <c r="C123"/>
  <c r="A124"/>
  <c r="B124"/>
  <c r="C124"/>
  <c r="A125"/>
  <c r="B125"/>
  <c r="C125"/>
  <c r="A126"/>
  <c r="B126"/>
  <c r="C126"/>
  <c r="A127"/>
  <c r="B127"/>
  <c r="C127"/>
  <c r="A128"/>
  <c r="B128"/>
  <c r="C128"/>
  <c r="A129"/>
  <c r="B129"/>
  <c r="C129"/>
  <c r="A130"/>
  <c r="B130"/>
  <c r="C130"/>
  <c r="A131"/>
  <c r="B131"/>
  <c r="C131"/>
  <c r="A132"/>
  <c r="B132"/>
  <c r="C132"/>
  <c r="A133"/>
  <c r="B133"/>
  <c r="C133"/>
  <c r="A134"/>
  <c r="B134"/>
  <c r="C134"/>
  <c r="A135"/>
  <c r="B135"/>
  <c r="C135"/>
  <c r="A136"/>
  <c r="B136"/>
  <c r="C136"/>
  <c r="A137"/>
  <c r="B137"/>
  <c r="C137"/>
  <c r="A138"/>
  <c r="B138"/>
  <c r="C138"/>
  <c r="A139"/>
  <c r="B139"/>
  <c r="C139"/>
  <c r="A140"/>
  <c r="B140"/>
  <c r="C140"/>
  <c r="A141"/>
  <c r="B141"/>
  <c r="C141"/>
  <c r="A142"/>
  <c r="B142"/>
  <c r="C142"/>
  <c r="A143"/>
  <c r="B143"/>
  <c r="C143"/>
  <c r="A144"/>
  <c r="B144"/>
  <c r="C144"/>
  <c r="A145"/>
  <c r="B145"/>
  <c r="C145"/>
  <c r="A146"/>
  <c r="B146"/>
  <c r="C146"/>
  <c r="A147"/>
  <c r="B147"/>
  <c r="C147"/>
  <c r="A148"/>
  <c r="B148"/>
  <c r="C148"/>
  <c r="A149"/>
  <c r="B149"/>
  <c r="C149"/>
  <c r="A150"/>
  <c r="B150"/>
  <c r="C150"/>
  <c r="A151"/>
  <c r="B151"/>
  <c r="C151"/>
  <c r="A152"/>
  <c r="B152"/>
  <c r="C152"/>
  <c r="A153"/>
  <c r="B153"/>
  <c r="C153"/>
  <c r="A154"/>
  <c r="B154"/>
  <c r="C154"/>
  <c r="A155"/>
  <c r="B155"/>
  <c r="C155"/>
  <c r="A156"/>
  <c r="B156"/>
  <c r="C156"/>
  <c r="A157"/>
  <c r="B157"/>
  <c r="C157"/>
  <c r="A158"/>
  <c r="B158"/>
  <c r="C158"/>
  <c r="A159"/>
  <c r="B159"/>
  <c r="C159"/>
  <c r="A160"/>
  <c r="B160"/>
  <c r="C160"/>
  <c r="A161"/>
  <c r="B161"/>
  <c r="C161"/>
  <c r="A162"/>
  <c r="B162"/>
  <c r="C162"/>
  <c r="A163"/>
  <c r="B163"/>
  <c r="C163"/>
  <c r="A164"/>
  <c r="B164"/>
  <c r="C164"/>
  <c r="A165"/>
  <c r="B165"/>
  <c r="C165"/>
  <c r="A166"/>
  <c r="B166"/>
  <c r="C166"/>
  <c r="A167"/>
  <c r="B167"/>
  <c r="C167"/>
  <c r="A168"/>
  <c r="B168"/>
  <c r="C168"/>
  <c r="A169"/>
  <c r="B169"/>
  <c r="C169"/>
  <c r="A170"/>
  <c r="B170"/>
  <c r="C170"/>
  <c r="A171"/>
  <c r="B171"/>
  <c r="C171"/>
  <c r="A172"/>
  <c r="B172"/>
  <c r="C172"/>
  <c r="A173"/>
  <c r="B173"/>
  <c r="C173"/>
  <c r="A174"/>
  <c r="B174"/>
  <c r="C174"/>
  <c r="A175"/>
  <c r="B175"/>
  <c r="C175"/>
  <c r="A176"/>
  <c r="B176"/>
  <c r="C176"/>
  <c r="A177"/>
  <c r="B177"/>
  <c r="C177"/>
  <c r="A178"/>
  <c r="B178"/>
  <c r="C178"/>
  <c r="A179"/>
  <c r="B179"/>
  <c r="C179"/>
  <c r="C2"/>
  <c r="B2"/>
  <c r="A2"/>
  <c r="F121" i="1"/>
  <c r="F122"/>
  <c r="F123"/>
  <c r="F124"/>
  <c r="F125"/>
  <c r="F126"/>
  <c r="F127"/>
  <c r="F128"/>
  <c r="F120"/>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4"/>
  <c r="A37" i="13"/>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23"/>
  <c r="A24"/>
  <c r="A25"/>
  <c r="A26"/>
  <c r="A27"/>
  <c r="A28"/>
  <c r="A29"/>
  <c r="A30"/>
  <c r="A31"/>
  <c r="A32"/>
  <c r="A33"/>
  <c r="A34"/>
  <c r="A35"/>
  <c r="A36"/>
  <c r="X3" i="5"/>
  <c r="Y3"/>
  <c r="Z3"/>
  <c r="AA3"/>
  <c r="AB3"/>
  <c r="AC3"/>
  <c r="AD3"/>
  <c r="AE3"/>
  <c r="AF3"/>
  <c r="AG3"/>
  <c r="X4"/>
  <c r="Y4"/>
  <c r="Z4"/>
  <c r="AA4"/>
  <c r="AB4"/>
  <c r="AC4"/>
  <c r="AD4"/>
  <c r="AE4"/>
  <c r="AF4"/>
  <c r="AG4"/>
  <c r="X5"/>
  <c r="Y5"/>
  <c r="Z5"/>
  <c r="AA5"/>
  <c r="AB5"/>
  <c r="AC5"/>
  <c r="AD5"/>
  <c r="AE5"/>
  <c r="AF5"/>
  <c r="AG5"/>
  <c r="X6"/>
  <c r="Y6"/>
  <c r="Z6"/>
  <c r="AA6"/>
  <c r="AB6"/>
  <c r="AC6"/>
  <c r="AD6"/>
  <c r="AE6"/>
  <c r="AF6"/>
  <c r="AG6"/>
  <c r="X7"/>
  <c r="Y7"/>
  <c r="Z7"/>
  <c r="AA7"/>
  <c r="AB7"/>
  <c r="AC7"/>
  <c r="AD7"/>
  <c r="AE7"/>
  <c r="AF7"/>
  <c r="AG7"/>
  <c r="X8"/>
  <c r="Y8"/>
  <c r="Z8"/>
  <c r="AA8"/>
  <c r="AB8"/>
  <c r="AC8"/>
  <c r="AD8"/>
  <c r="AE8"/>
  <c r="AF8"/>
  <c r="AG8"/>
  <c r="X9"/>
  <c r="Y9"/>
  <c r="Z9"/>
  <c r="AA9"/>
  <c r="AB9"/>
  <c r="AC9"/>
  <c r="AD9"/>
  <c r="AE9"/>
  <c r="AF9"/>
  <c r="AG9"/>
  <c r="X10"/>
  <c r="Y10"/>
  <c r="Z10"/>
  <c r="AA10"/>
  <c r="AB10"/>
  <c r="AC10"/>
  <c r="AD10"/>
  <c r="AE10"/>
  <c r="AF10"/>
  <c r="AG10"/>
  <c r="X11"/>
  <c r="Y11"/>
  <c r="Z11"/>
  <c r="AA11"/>
  <c r="AB11"/>
  <c r="AC11"/>
  <c r="AD11"/>
  <c r="AE11"/>
  <c r="AF11"/>
  <c r="AG11"/>
  <c r="X12"/>
  <c r="Y12"/>
  <c r="Z12"/>
  <c r="AA12"/>
  <c r="AB12"/>
  <c r="AC12"/>
  <c r="AD12"/>
  <c r="AE12"/>
  <c r="AF12"/>
  <c r="AG12"/>
  <c r="X13"/>
  <c r="Y13"/>
  <c r="Z13"/>
  <c r="AA13"/>
  <c r="AB13"/>
  <c r="AC13"/>
  <c r="AD13"/>
  <c r="AE13"/>
  <c r="AF13"/>
  <c r="AG13"/>
  <c r="X14"/>
  <c r="Y14"/>
  <c r="Z14"/>
  <c r="AA14"/>
  <c r="AB14"/>
  <c r="AC14"/>
  <c r="AD14"/>
  <c r="AE14"/>
  <c r="AF14"/>
  <c r="AG14"/>
  <c r="X15"/>
  <c r="Y15"/>
  <c r="Z15"/>
  <c r="AA15"/>
  <c r="AB15"/>
  <c r="AC15"/>
  <c r="AD15"/>
  <c r="AE15"/>
  <c r="AF15"/>
  <c r="AG15"/>
  <c r="X16"/>
  <c r="Y16"/>
  <c r="Z16"/>
  <c r="AA16"/>
  <c r="AB16"/>
  <c r="AC16"/>
  <c r="AD16"/>
  <c r="AE16"/>
  <c r="AF16"/>
  <c r="AG16"/>
  <c r="X17"/>
  <c r="Y17"/>
  <c r="Z17"/>
  <c r="AA17"/>
  <c r="AB17"/>
  <c r="AC17"/>
  <c r="AD17"/>
  <c r="AE17"/>
  <c r="AF17"/>
  <c r="AG17"/>
  <c r="X18"/>
  <c r="Y18"/>
  <c r="Z18"/>
  <c r="AA18"/>
  <c r="AB18"/>
  <c r="AC18"/>
  <c r="AD18"/>
  <c r="AE18"/>
  <c r="AF18"/>
  <c r="AG18"/>
  <c r="X19"/>
  <c r="Y19"/>
  <c r="Z19"/>
  <c r="AA19"/>
  <c r="AB19"/>
  <c r="AC19"/>
  <c r="AD19"/>
  <c r="AE19"/>
  <c r="AF19"/>
  <c r="AG19"/>
  <c r="X20"/>
  <c r="Y20"/>
  <c r="Z20"/>
  <c r="AA20"/>
  <c r="AB20"/>
  <c r="AC20"/>
  <c r="AD20"/>
  <c r="AE20"/>
  <c r="AF20"/>
  <c r="AG20"/>
  <c r="X21"/>
  <c r="Y21"/>
  <c r="Z21"/>
  <c r="AA21"/>
  <c r="AB21"/>
  <c r="AC21"/>
  <c r="AD21"/>
  <c r="AE21"/>
  <c r="AF21"/>
  <c r="AG21"/>
  <c r="X22"/>
  <c r="Y22"/>
  <c r="Z22"/>
  <c r="AA22"/>
  <c r="AB22"/>
  <c r="AC22"/>
  <c r="AD22"/>
  <c r="AE22"/>
  <c r="AF22"/>
  <c r="AG22"/>
  <c r="X23"/>
  <c r="Y23"/>
  <c r="Z23"/>
  <c r="AA23"/>
  <c r="AB23"/>
  <c r="AC23"/>
  <c r="AD23"/>
  <c r="AE23"/>
  <c r="AF23"/>
  <c r="AG23"/>
  <c r="X24"/>
  <c r="Y24"/>
  <c r="Z24"/>
  <c r="AA24"/>
  <c r="AB24"/>
  <c r="AC24"/>
  <c r="AD24"/>
  <c r="AE24"/>
  <c r="AF24"/>
  <c r="AG24"/>
  <c r="X25"/>
  <c r="Y25"/>
  <c r="Z25"/>
  <c r="AA25"/>
  <c r="AB25"/>
  <c r="AC25"/>
  <c r="AD25"/>
  <c r="AE25"/>
  <c r="AF25"/>
  <c r="AG25"/>
  <c r="X26"/>
  <c r="Y26"/>
  <c r="Z26"/>
  <c r="AA26"/>
  <c r="AB26"/>
  <c r="AC26"/>
  <c r="AD26"/>
  <c r="AE26"/>
  <c r="AF26"/>
  <c r="AG26"/>
  <c r="X27"/>
  <c r="Y27"/>
  <c r="Z27"/>
  <c r="AA27"/>
  <c r="AB27"/>
  <c r="AC27"/>
  <c r="AD27"/>
  <c r="AE27"/>
  <c r="AF27"/>
  <c r="AG27"/>
  <c r="X28"/>
  <c r="Y28"/>
  <c r="Z28"/>
  <c r="AA28"/>
  <c r="AB28"/>
  <c r="AC28"/>
  <c r="AD28"/>
  <c r="AE28"/>
  <c r="AF28"/>
  <c r="AG28"/>
  <c r="X29"/>
  <c r="Y29"/>
  <c r="Z29"/>
  <c r="AA29"/>
  <c r="AB29"/>
  <c r="AC29"/>
  <c r="AD29"/>
  <c r="AE29"/>
  <c r="AF29"/>
  <c r="AG29"/>
  <c r="X30"/>
  <c r="Y30"/>
  <c r="Z30"/>
  <c r="AA30"/>
  <c r="AB30"/>
  <c r="AC30"/>
  <c r="AD30"/>
  <c r="AE30"/>
  <c r="AF30"/>
  <c r="AG30"/>
  <c r="X31"/>
  <c r="Y31"/>
  <c r="Z31"/>
  <c r="AA31"/>
  <c r="AB31"/>
  <c r="AC31"/>
  <c r="AD31"/>
  <c r="AE31"/>
  <c r="AF31"/>
  <c r="AG31"/>
  <c r="X32"/>
  <c r="Y32"/>
  <c r="Z32"/>
  <c r="AA32"/>
  <c r="AB32"/>
  <c r="AC32"/>
  <c r="AD32"/>
  <c r="AE32"/>
  <c r="AF32"/>
  <c r="AG32"/>
  <c r="X33"/>
  <c r="Y33"/>
  <c r="Z33"/>
  <c r="AA33"/>
  <c r="AB33"/>
  <c r="AC33"/>
  <c r="AD33"/>
  <c r="AE33"/>
  <c r="AF33"/>
  <c r="AG33"/>
  <c r="X34"/>
  <c r="Y34"/>
  <c r="Z34"/>
  <c r="AA34"/>
  <c r="AB34"/>
  <c r="AC34"/>
  <c r="AD34"/>
  <c r="AE34"/>
  <c r="AF34"/>
  <c r="AG34"/>
  <c r="X35"/>
  <c r="Y35"/>
  <c r="Z35"/>
  <c r="AA35"/>
  <c r="AB35"/>
  <c r="AC35"/>
  <c r="AD35"/>
  <c r="AE35"/>
  <c r="AF35"/>
  <c r="AG35"/>
  <c r="X36"/>
  <c r="Y36"/>
  <c r="Z36"/>
  <c r="AA36"/>
  <c r="AB36"/>
  <c r="AC36"/>
  <c r="AD36"/>
  <c r="AE36"/>
  <c r="AF36"/>
  <c r="AG36"/>
  <c r="X37"/>
  <c r="Y37"/>
  <c r="Z37"/>
  <c r="AA37"/>
  <c r="AB37"/>
  <c r="AC37"/>
  <c r="AD37"/>
  <c r="AE37"/>
  <c r="AF37"/>
  <c r="AG37"/>
  <c r="X38"/>
  <c r="Y38"/>
  <c r="Z38"/>
  <c r="AA38"/>
  <c r="AB38"/>
  <c r="AC38"/>
  <c r="AD38"/>
  <c r="AE38"/>
  <c r="AF38"/>
  <c r="AG38"/>
  <c r="X39"/>
  <c r="Y39"/>
  <c r="Z39"/>
  <c r="AA39"/>
  <c r="AB39"/>
  <c r="AC39"/>
  <c r="AD39"/>
  <c r="AE39"/>
  <c r="AF39"/>
  <c r="AG39"/>
  <c r="X40"/>
  <c r="Y40"/>
  <c r="Z40"/>
  <c r="AA40"/>
  <c r="AB40"/>
  <c r="AC40"/>
  <c r="AD40"/>
  <c r="AE40"/>
  <c r="AF40"/>
  <c r="AG40"/>
  <c r="X41"/>
  <c r="Y41"/>
  <c r="Z41"/>
  <c r="AA41"/>
  <c r="AB41"/>
  <c r="AC41"/>
  <c r="AD41"/>
  <c r="AE41"/>
  <c r="AF41"/>
  <c r="AG41"/>
  <c r="X42"/>
  <c r="Y42"/>
  <c r="Z42"/>
  <c r="AA42"/>
  <c r="AB42"/>
  <c r="AC42"/>
  <c r="AD42"/>
  <c r="AE42"/>
  <c r="AF42"/>
  <c r="AG42"/>
  <c r="X43"/>
  <c r="Y43"/>
  <c r="Z43"/>
  <c r="AA43"/>
  <c r="AB43"/>
  <c r="AC43"/>
  <c r="AD43"/>
  <c r="AE43"/>
  <c r="AF43"/>
  <c r="AG43"/>
  <c r="X44"/>
  <c r="Y44"/>
  <c r="Z44"/>
  <c r="AA44"/>
  <c r="AB44"/>
  <c r="AC44"/>
  <c r="AD44"/>
  <c r="AE44"/>
  <c r="AF44"/>
  <c r="AG44"/>
  <c r="X45"/>
  <c r="Y45"/>
  <c r="Z45"/>
  <c r="AA45"/>
  <c r="AB45"/>
  <c r="AC45"/>
  <c r="AD45"/>
  <c r="AE45"/>
  <c r="AF45"/>
  <c r="AG45"/>
  <c r="X46"/>
  <c r="Y46"/>
  <c r="Z46"/>
  <c r="AA46"/>
  <c r="AB46"/>
  <c r="AC46"/>
  <c r="AD46"/>
  <c r="AE46"/>
  <c r="AF46"/>
  <c r="AG46"/>
  <c r="X47"/>
  <c r="Y47"/>
  <c r="Z47"/>
  <c r="AA47"/>
  <c r="AB47"/>
  <c r="AC47"/>
  <c r="AD47"/>
  <c r="AE47"/>
  <c r="AF47"/>
  <c r="AG47"/>
  <c r="X48"/>
  <c r="Y48"/>
  <c r="Z48"/>
  <c r="AA48"/>
  <c r="AB48"/>
  <c r="AC48"/>
  <c r="AD48"/>
  <c r="AE48"/>
  <c r="AF48"/>
  <c r="AG48"/>
  <c r="X49"/>
  <c r="Y49"/>
  <c r="Z49"/>
  <c r="AA49"/>
  <c r="AB49"/>
  <c r="AC49"/>
  <c r="AD49"/>
  <c r="AE49"/>
  <c r="AF49"/>
  <c r="AG49"/>
  <c r="X50"/>
  <c r="Y50"/>
  <c r="Z50"/>
  <c r="AA50"/>
  <c r="AB50"/>
  <c r="AC50"/>
  <c r="AD50"/>
  <c r="AE50"/>
  <c r="AF50"/>
  <c r="AG50"/>
  <c r="X51"/>
  <c r="Y51"/>
  <c r="Z51"/>
  <c r="AA51"/>
  <c r="AB51"/>
  <c r="AC51"/>
  <c r="AD51"/>
  <c r="AE51"/>
  <c r="AF51"/>
  <c r="AG51"/>
  <c r="X52"/>
  <c r="Y52"/>
  <c r="Z52"/>
  <c r="AA52"/>
  <c r="AB52"/>
  <c r="AC52"/>
  <c r="AD52"/>
  <c r="AE52"/>
  <c r="AF52"/>
  <c r="AG52"/>
  <c r="X53"/>
  <c r="Y53"/>
  <c r="Z53"/>
  <c r="AA53"/>
  <c r="AB53"/>
  <c r="AC53"/>
  <c r="AD53"/>
  <c r="AE53"/>
  <c r="AF53"/>
  <c r="AG53"/>
  <c r="X54"/>
  <c r="Y54"/>
  <c r="Z54"/>
  <c r="AA54"/>
  <c r="AB54"/>
  <c r="AC54"/>
  <c r="AD54"/>
  <c r="AE54"/>
  <c r="AF54"/>
  <c r="AG54"/>
  <c r="X55"/>
  <c r="Y55"/>
  <c r="Z55"/>
  <c r="AA55"/>
  <c r="AB55"/>
  <c r="AC55"/>
  <c r="AD55"/>
  <c r="AE55"/>
  <c r="AF55"/>
  <c r="AG55"/>
  <c r="X56"/>
  <c r="Y56"/>
  <c r="Z56"/>
  <c r="AA56"/>
  <c r="AB56"/>
  <c r="AC56"/>
  <c r="AD56"/>
  <c r="AE56"/>
  <c r="AF56"/>
  <c r="AG56"/>
  <c r="X57"/>
  <c r="Y57"/>
  <c r="Z57"/>
  <c r="AA57"/>
  <c r="AB57"/>
  <c r="AC57"/>
  <c r="AD57"/>
  <c r="AE57"/>
  <c r="AF57"/>
  <c r="AG57"/>
  <c r="X58"/>
  <c r="Y58"/>
  <c r="Z58"/>
  <c r="AA58"/>
  <c r="AB58"/>
  <c r="AC58"/>
  <c r="AD58"/>
  <c r="AE58"/>
  <c r="AF58"/>
  <c r="AG58"/>
  <c r="X59"/>
  <c r="Y59"/>
  <c r="Z59"/>
  <c r="AA59"/>
  <c r="AB59"/>
  <c r="AC59"/>
  <c r="AD59"/>
  <c r="AE59"/>
  <c r="AF59"/>
  <c r="AG59"/>
  <c r="X60"/>
  <c r="Y60"/>
  <c r="Z60"/>
  <c r="AA60"/>
  <c r="AB60"/>
  <c r="AC60"/>
  <c r="AD60"/>
  <c r="AE60"/>
  <c r="AF60"/>
  <c r="AG60"/>
  <c r="X61"/>
  <c r="Y61"/>
  <c r="Z61"/>
  <c r="AA61"/>
  <c r="AB61"/>
  <c r="AC61"/>
  <c r="AD61"/>
  <c r="AE61"/>
  <c r="AF61"/>
  <c r="AG61"/>
  <c r="X62"/>
  <c r="Y62"/>
  <c r="Z62"/>
  <c r="AA62"/>
  <c r="AB62"/>
  <c r="AC62"/>
  <c r="AD62"/>
  <c r="AE62"/>
  <c r="AF62"/>
  <c r="AG62"/>
  <c r="X63"/>
  <c r="Y63"/>
  <c r="Z63"/>
  <c r="AA63"/>
  <c r="AB63"/>
  <c r="AC63"/>
  <c r="AD63"/>
  <c r="AE63"/>
  <c r="AF63"/>
  <c r="AG63"/>
  <c r="X64"/>
  <c r="Y64"/>
  <c r="Z64"/>
  <c r="AA64"/>
  <c r="AB64"/>
  <c r="AC64"/>
  <c r="AD64"/>
  <c r="AE64"/>
  <c r="AF64"/>
  <c r="AG64"/>
  <c r="X65"/>
  <c r="Y65"/>
  <c r="Z65"/>
  <c r="AA65"/>
  <c r="AB65"/>
  <c r="AC65"/>
  <c r="AD65"/>
  <c r="AE65"/>
  <c r="AF65"/>
  <c r="AG65"/>
  <c r="X66"/>
  <c r="Y66"/>
  <c r="Z66"/>
  <c r="AA66"/>
  <c r="AB66"/>
  <c r="AC66"/>
  <c r="AD66"/>
  <c r="AE66"/>
  <c r="AF66"/>
  <c r="AG66"/>
  <c r="X67"/>
  <c r="Y67"/>
  <c r="Z67"/>
  <c r="AA67"/>
  <c r="AB67"/>
  <c r="AC67"/>
  <c r="AD67"/>
  <c r="AE67"/>
  <c r="AF67"/>
  <c r="AG67"/>
  <c r="X68"/>
  <c r="Y68"/>
  <c r="Z68"/>
  <c r="AA68"/>
  <c r="AB68"/>
  <c r="AC68"/>
  <c r="AD68"/>
  <c r="AE68"/>
  <c r="AF68"/>
  <c r="AG68"/>
  <c r="X69"/>
  <c r="Y69"/>
  <c r="Z69"/>
  <c r="AA69"/>
  <c r="AB69"/>
  <c r="AC69"/>
  <c r="AD69"/>
  <c r="AE69"/>
  <c r="AF69"/>
  <c r="AG69"/>
  <c r="X70"/>
  <c r="Y70"/>
  <c r="Z70"/>
  <c r="AA70"/>
  <c r="AB70"/>
  <c r="AC70"/>
  <c r="AD70"/>
  <c r="AE70"/>
  <c r="AF70"/>
  <c r="AG70"/>
  <c r="X71"/>
  <c r="Y71"/>
  <c r="Z71"/>
  <c r="AA71"/>
  <c r="AB71"/>
  <c r="AC71"/>
  <c r="AD71"/>
  <c r="AE71"/>
  <c r="AF71"/>
  <c r="AG71"/>
  <c r="X72"/>
  <c r="Y72"/>
  <c r="Z72"/>
  <c r="AA72"/>
  <c r="AB72"/>
  <c r="AC72"/>
  <c r="AD72"/>
  <c r="AE72"/>
  <c r="AF72"/>
  <c r="AG72"/>
  <c r="X73"/>
  <c r="Y73"/>
  <c r="Z73"/>
  <c r="AA73"/>
  <c r="AB73"/>
  <c r="AC73"/>
  <c r="AD73"/>
  <c r="AE73"/>
  <c r="AF73"/>
  <c r="AG73"/>
  <c r="X74"/>
  <c r="Y74"/>
  <c r="Z74"/>
  <c r="AA74"/>
  <c r="AB74"/>
  <c r="AC74"/>
  <c r="AD74"/>
  <c r="AE74"/>
  <c r="AF74"/>
  <c r="AG74"/>
  <c r="X75"/>
  <c r="Y75"/>
  <c r="Z75"/>
  <c r="AA75"/>
  <c r="AB75"/>
  <c r="AC75"/>
  <c r="AD75"/>
  <c r="AE75"/>
  <c r="AF75"/>
  <c r="AG75"/>
  <c r="X76"/>
  <c r="Y76"/>
  <c r="Z76"/>
  <c r="AA76"/>
  <c r="AB76"/>
  <c r="AC76"/>
  <c r="AD76"/>
  <c r="AE76"/>
  <c r="AF76"/>
  <c r="AG76"/>
  <c r="X77"/>
  <c r="Y77"/>
  <c r="Z77"/>
  <c r="AA77"/>
  <c r="AB77"/>
  <c r="AC77"/>
  <c r="AD77"/>
  <c r="AE77"/>
  <c r="AF77"/>
  <c r="AG77"/>
  <c r="X78"/>
  <c r="Y78"/>
  <c r="Z78"/>
  <c r="AA78"/>
  <c r="AB78"/>
  <c r="AC78"/>
  <c r="AD78"/>
  <c r="AE78"/>
  <c r="AF78"/>
  <c r="AG78"/>
  <c r="X79"/>
  <c r="Y79"/>
  <c r="Z79"/>
  <c r="AA79"/>
  <c r="AB79"/>
  <c r="AC79"/>
  <c r="AD79"/>
  <c r="AE79"/>
  <c r="AF79"/>
  <c r="AG79"/>
  <c r="X80"/>
  <c r="Y80"/>
  <c r="Z80"/>
  <c r="AA80"/>
  <c r="AB80"/>
  <c r="AC80"/>
  <c r="AD80"/>
  <c r="AE80"/>
  <c r="AF80"/>
  <c r="AG80"/>
  <c r="X81"/>
  <c r="Y81"/>
  <c r="Z81"/>
  <c r="AA81"/>
  <c r="AB81"/>
  <c r="AC81"/>
  <c r="AD81"/>
  <c r="AE81"/>
  <c r="AF81"/>
  <c r="AG81"/>
  <c r="X82"/>
  <c r="Y82"/>
  <c r="Z82"/>
  <c r="AA82"/>
  <c r="AB82"/>
  <c r="AC82"/>
  <c r="AD82"/>
  <c r="AE82"/>
  <c r="AF82"/>
  <c r="AG82"/>
  <c r="X83"/>
  <c r="Y83"/>
  <c r="Z83"/>
  <c r="AA83"/>
  <c r="AB83"/>
  <c r="AC83"/>
  <c r="AD83"/>
  <c r="AE83"/>
  <c r="AF83"/>
  <c r="AG83"/>
  <c r="X84"/>
  <c r="Y84"/>
  <c r="Z84"/>
  <c r="AA84"/>
  <c r="AB84"/>
  <c r="AC84"/>
  <c r="AD84"/>
  <c r="AE84"/>
  <c r="AF84"/>
  <c r="AG84"/>
  <c r="X85"/>
  <c r="Y85"/>
  <c r="Z85"/>
  <c r="AA85"/>
  <c r="AB85"/>
  <c r="AC85"/>
  <c r="AD85"/>
  <c r="AE85"/>
  <c r="AF85"/>
  <c r="AG85"/>
  <c r="X86"/>
  <c r="Y86"/>
  <c r="Z86"/>
  <c r="AA86"/>
  <c r="AB86"/>
  <c r="AC86"/>
  <c r="AD86"/>
  <c r="AE86"/>
  <c r="AF86"/>
  <c r="AG86"/>
  <c r="X87"/>
  <c r="Y87"/>
  <c r="Z87"/>
  <c r="AA87"/>
  <c r="AB87"/>
  <c r="AC87"/>
  <c r="AD87"/>
  <c r="AE87"/>
  <c r="AF87"/>
  <c r="AG87"/>
  <c r="X88"/>
  <c r="Y88"/>
  <c r="Z88"/>
  <c r="AA88"/>
  <c r="AB88"/>
  <c r="AC88"/>
  <c r="AD88"/>
  <c r="AE88"/>
  <c r="AF88"/>
  <c r="AG88"/>
  <c r="X89"/>
  <c r="Y89"/>
  <c r="Z89"/>
  <c r="AA89"/>
  <c r="AB89"/>
  <c r="AC89"/>
  <c r="AD89"/>
  <c r="AE89"/>
  <c r="AF89"/>
  <c r="AG89"/>
  <c r="X90"/>
  <c r="Y90"/>
  <c r="Z90"/>
  <c r="AA90"/>
  <c r="AB90"/>
  <c r="AC90"/>
  <c r="AD90"/>
  <c r="AE90"/>
  <c r="AF90"/>
  <c r="AG90"/>
  <c r="X91"/>
  <c r="Y91"/>
  <c r="Z91"/>
  <c r="AA91"/>
  <c r="AB91"/>
  <c r="AC91"/>
  <c r="AD91"/>
  <c r="AE91"/>
  <c r="AF91"/>
  <c r="AG91"/>
  <c r="X92"/>
  <c r="Y92"/>
  <c r="Z92"/>
  <c r="AA92"/>
  <c r="AB92"/>
  <c r="AC92"/>
  <c r="AD92"/>
  <c r="AE92"/>
  <c r="AF92"/>
  <c r="AG92"/>
  <c r="X93"/>
  <c r="Y93"/>
  <c r="Z93"/>
  <c r="AA93"/>
  <c r="AB93"/>
  <c r="AC93"/>
  <c r="AD93"/>
  <c r="AE93"/>
  <c r="AF93"/>
  <c r="AG93"/>
  <c r="X94"/>
  <c r="Y94"/>
  <c r="Z94"/>
  <c r="AA94"/>
  <c r="AB94"/>
  <c r="AC94"/>
  <c r="AD94"/>
  <c r="AE94"/>
  <c r="AF94"/>
  <c r="AG94"/>
  <c r="X95"/>
  <c r="Y95"/>
  <c r="Z95"/>
  <c r="AA95"/>
  <c r="AB95"/>
  <c r="AC95"/>
  <c r="AD95"/>
  <c r="AE95"/>
  <c r="AF95"/>
  <c r="AG95"/>
  <c r="X96"/>
  <c r="Y96"/>
  <c r="Z96"/>
  <c r="AA96"/>
  <c r="AB96"/>
  <c r="AC96"/>
  <c r="AD96"/>
  <c r="AE96"/>
  <c r="AF96"/>
  <c r="AG96"/>
  <c r="X97"/>
  <c r="Y97"/>
  <c r="Z97"/>
  <c r="AA97"/>
  <c r="AB97"/>
  <c r="AC97"/>
  <c r="AD97"/>
  <c r="AE97"/>
  <c r="AF97"/>
  <c r="AG97"/>
  <c r="X98"/>
  <c r="Y98"/>
  <c r="Z98"/>
  <c r="AA98"/>
  <c r="AB98"/>
  <c r="AC98"/>
  <c r="AD98"/>
  <c r="AE98"/>
  <c r="AF98"/>
  <c r="AG98"/>
  <c r="X99"/>
  <c r="Y99"/>
  <c r="Z99"/>
  <c r="AA99"/>
  <c r="AB99"/>
  <c r="AC99"/>
  <c r="AD99"/>
  <c r="AE99"/>
  <c r="AF99"/>
  <c r="AG99"/>
  <c r="X100"/>
  <c r="Y100"/>
  <c r="Z100"/>
  <c r="AA100"/>
  <c r="AB100"/>
  <c r="AC100"/>
  <c r="AD100"/>
  <c r="AE100"/>
  <c r="AF100"/>
  <c r="AG100"/>
  <c r="X101"/>
  <c r="Y101"/>
  <c r="Z101"/>
  <c r="AA101"/>
  <c r="AB101"/>
  <c r="AC101"/>
  <c r="AD101"/>
  <c r="AE101"/>
  <c r="AF101"/>
  <c r="AG101"/>
  <c r="X102"/>
  <c r="Y102"/>
  <c r="Z102"/>
  <c r="AA102"/>
  <c r="AB102"/>
  <c r="AC102"/>
  <c r="AD102"/>
  <c r="AE102"/>
  <c r="AF102"/>
  <c r="AG102"/>
  <c r="X103"/>
  <c r="Y103"/>
  <c r="Z103"/>
  <c r="AA103"/>
  <c r="AB103"/>
  <c r="AC103"/>
  <c r="AD103"/>
  <c r="AE103"/>
  <c r="AF103"/>
  <c r="AG103"/>
  <c r="X104"/>
  <c r="Y104"/>
  <c r="Z104"/>
  <c r="AA104"/>
  <c r="AB104"/>
  <c r="AC104"/>
  <c r="AD104"/>
  <c r="AE104"/>
  <c r="AF104"/>
  <c r="AG104"/>
  <c r="X105"/>
  <c r="Y105"/>
  <c r="Z105"/>
  <c r="AA105"/>
  <c r="AB105"/>
  <c r="AC105"/>
  <c r="AD105"/>
  <c r="AE105"/>
  <c r="AF105"/>
  <c r="AG105"/>
  <c r="X106"/>
  <c r="Y106"/>
  <c r="Z106"/>
  <c r="AA106"/>
  <c r="AB106"/>
  <c r="AC106"/>
  <c r="AD106"/>
  <c r="AE106"/>
  <c r="AF106"/>
  <c r="AG106"/>
  <c r="X107"/>
  <c r="Y107"/>
  <c r="Z107"/>
  <c r="AA107"/>
  <c r="AB107"/>
  <c r="AC107"/>
  <c r="AD107"/>
  <c r="AE107"/>
  <c r="AF107"/>
  <c r="AG107"/>
  <c r="X108"/>
  <c r="Y108"/>
  <c r="Z108"/>
  <c r="AA108"/>
  <c r="AB108"/>
  <c r="AC108"/>
  <c r="AD108"/>
  <c r="AE108"/>
  <c r="AF108"/>
  <c r="AG108"/>
  <c r="X109"/>
  <c r="Y109"/>
  <c r="Z109"/>
  <c r="AA109"/>
  <c r="AB109"/>
  <c r="AC109"/>
  <c r="AD109"/>
  <c r="AE109"/>
  <c r="AF109"/>
  <c r="AG109"/>
  <c r="X110"/>
  <c r="Y110"/>
  <c r="Z110"/>
  <c r="AA110"/>
  <c r="AB110"/>
  <c r="AC110"/>
  <c r="AD110"/>
  <c r="AE110"/>
  <c r="AF110"/>
  <c r="AG110"/>
  <c r="X111"/>
  <c r="Y111"/>
  <c r="Z111"/>
  <c r="AA111"/>
  <c r="AB111"/>
  <c r="AC111"/>
  <c r="AD111"/>
  <c r="AE111"/>
  <c r="AF111"/>
  <c r="AG111"/>
  <c r="X112"/>
  <c r="Y112"/>
  <c r="Z112"/>
  <c r="AA112"/>
  <c r="AB112"/>
  <c r="AC112"/>
  <c r="AD112"/>
  <c r="AE112"/>
  <c r="AF112"/>
  <c r="AG112"/>
  <c r="X113"/>
  <c r="Y113"/>
  <c r="Z113"/>
  <c r="AA113"/>
  <c r="AB113"/>
  <c r="AC113"/>
  <c r="AD113"/>
  <c r="AE113"/>
  <c r="AF113"/>
  <c r="AG113"/>
  <c r="X114"/>
  <c r="Y114"/>
  <c r="Z114"/>
  <c r="AA114"/>
  <c r="AB114"/>
  <c r="AC114"/>
  <c r="AD114"/>
  <c r="AE114"/>
  <c r="AF114"/>
  <c r="AG114"/>
  <c r="X115"/>
  <c r="Y115"/>
  <c r="Z115"/>
  <c r="AA115"/>
  <c r="AB115"/>
  <c r="AC115"/>
  <c r="AD115"/>
  <c r="AE115"/>
  <c r="AF115"/>
  <c r="AG115"/>
  <c r="X116"/>
  <c r="Y116"/>
  <c r="Z116"/>
  <c r="AA116"/>
  <c r="AB116"/>
  <c r="AC116"/>
  <c r="AD116"/>
  <c r="AE116"/>
  <c r="AF116"/>
  <c r="AG116"/>
  <c r="X117"/>
  <c r="Y117"/>
  <c r="Z117"/>
  <c r="AA117"/>
  <c r="AB117"/>
  <c r="AC117"/>
  <c r="AD117"/>
  <c r="AE117"/>
  <c r="AF117"/>
  <c r="AG117"/>
  <c r="X118"/>
  <c r="Y118"/>
  <c r="Z118"/>
  <c r="AA118"/>
  <c r="AB118"/>
  <c r="AC118"/>
  <c r="AD118"/>
  <c r="AE118"/>
  <c r="AF118"/>
  <c r="AG118"/>
  <c r="X119"/>
  <c r="Y119"/>
  <c r="Z119"/>
  <c r="AA119"/>
  <c r="AB119"/>
  <c r="AC119"/>
  <c r="AD119"/>
  <c r="AE119"/>
  <c r="AF119"/>
  <c r="AG119"/>
  <c r="X120"/>
  <c r="Y120"/>
  <c r="Z120"/>
  <c r="AA120"/>
  <c r="AB120"/>
  <c r="AC120"/>
  <c r="AD120"/>
  <c r="AE120"/>
  <c r="AF120"/>
  <c r="AG120"/>
  <c r="X121"/>
  <c r="Y121"/>
  <c r="Z121"/>
  <c r="AA121"/>
  <c r="AB121"/>
  <c r="AC121"/>
  <c r="AD121"/>
  <c r="AE121"/>
  <c r="AF121"/>
  <c r="AG121"/>
  <c r="X122"/>
  <c r="Y122"/>
  <c r="Z122"/>
  <c r="AA122"/>
  <c r="AB122"/>
  <c r="AC122"/>
  <c r="AD122"/>
  <c r="AE122"/>
  <c r="AF122"/>
  <c r="AG122"/>
  <c r="X123"/>
  <c r="Y123"/>
  <c r="Z123"/>
  <c r="AA123"/>
  <c r="AB123"/>
  <c r="AC123"/>
  <c r="AD123"/>
  <c r="AE123"/>
  <c r="AF123"/>
  <c r="AG123"/>
  <c r="X124"/>
  <c r="Y124"/>
  <c r="Z124"/>
  <c r="AA124"/>
  <c r="AB124"/>
  <c r="AC124"/>
  <c r="AD124"/>
  <c r="AE124"/>
  <c r="AF124"/>
  <c r="AG124"/>
  <c r="X125"/>
  <c r="Y125"/>
  <c r="Z125"/>
  <c r="AA125"/>
  <c r="AB125"/>
  <c r="AC125"/>
  <c r="AD125"/>
  <c r="AE125"/>
  <c r="AF125"/>
  <c r="AG125"/>
  <c r="X126"/>
  <c r="Y126"/>
  <c r="Z126"/>
  <c r="AA126"/>
  <c r="AB126"/>
  <c r="AC126"/>
  <c r="AD126"/>
  <c r="AE126"/>
  <c r="AF126"/>
  <c r="AG126"/>
  <c r="X127"/>
  <c r="Y127"/>
  <c r="Z127"/>
  <c r="AA127"/>
  <c r="AB127"/>
  <c r="AC127"/>
  <c r="AD127"/>
  <c r="AE127"/>
  <c r="AF127"/>
  <c r="AG127"/>
  <c r="X128"/>
  <c r="Y128"/>
  <c r="Z128"/>
  <c r="AA128"/>
  <c r="AB128"/>
  <c r="AC128"/>
  <c r="AD128"/>
  <c r="AE128"/>
  <c r="AF128"/>
  <c r="AG128"/>
  <c r="X129"/>
  <c r="Y129"/>
  <c r="Z129"/>
  <c r="AA129"/>
  <c r="AB129"/>
  <c r="AC129"/>
  <c r="AD129"/>
  <c r="AE129"/>
  <c r="AF129"/>
  <c r="AG129"/>
  <c r="X130"/>
  <c r="Y130"/>
  <c r="Z130"/>
  <c r="AA130"/>
  <c r="AB130"/>
  <c r="AC130"/>
  <c r="AD130"/>
  <c r="AE130"/>
  <c r="AF130"/>
  <c r="AG130"/>
  <c r="X131"/>
  <c r="Y131"/>
  <c r="Z131"/>
  <c r="AA131"/>
  <c r="AB131"/>
  <c r="AC131"/>
  <c r="AD131"/>
  <c r="AE131"/>
  <c r="AF131"/>
  <c r="AG131"/>
  <c r="X132"/>
  <c r="Y132"/>
  <c r="Z132"/>
  <c r="AA132"/>
  <c r="AB132"/>
  <c r="AC132"/>
  <c r="AD132"/>
  <c r="AE132"/>
  <c r="AF132"/>
  <c r="AG132"/>
  <c r="X133"/>
  <c r="Y133"/>
  <c r="Z133"/>
  <c r="AA133"/>
  <c r="AB133"/>
  <c r="AC133"/>
  <c r="AD133"/>
  <c r="AE133"/>
  <c r="AF133"/>
  <c r="AG133"/>
  <c r="X134"/>
  <c r="Y134"/>
  <c r="Z134"/>
  <c r="AA134"/>
  <c r="AB134"/>
  <c r="AC134"/>
  <c r="AD134"/>
  <c r="AE134"/>
  <c r="AF134"/>
  <c r="AG134"/>
  <c r="X135"/>
  <c r="Y135"/>
  <c r="Z135"/>
  <c r="AA135"/>
  <c r="AB135"/>
  <c r="AC135"/>
  <c r="AD135"/>
  <c r="AE135"/>
  <c r="AF135"/>
  <c r="AG135"/>
  <c r="X136"/>
  <c r="Y136"/>
  <c r="Z136"/>
  <c r="AA136"/>
  <c r="AB136"/>
  <c r="AC136"/>
  <c r="AD136"/>
  <c r="AE136"/>
  <c r="AF136"/>
  <c r="AG136"/>
  <c r="X137"/>
  <c r="Y137"/>
  <c r="Z137"/>
  <c r="AA137"/>
  <c r="AB137"/>
  <c r="AC137"/>
  <c r="AD137"/>
  <c r="AE137"/>
  <c r="AF137"/>
  <c r="AG137"/>
  <c r="X138"/>
  <c r="Y138"/>
  <c r="Z138"/>
  <c r="AA138"/>
  <c r="AB138"/>
  <c r="AC138"/>
  <c r="AD138"/>
  <c r="AE138"/>
  <c r="AF138"/>
  <c r="AG138"/>
  <c r="X139"/>
  <c r="Y139"/>
  <c r="Z139"/>
  <c r="AA139"/>
  <c r="AB139"/>
  <c r="AC139"/>
  <c r="AD139"/>
  <c r="AE139"/>
  <c r="AF139"/>
  <c r="AG139"/>
  <c r="X140"/>
  <c r="Y140"/>
  <c r="Z140"/>
  <c r="AA140"/>
  <c r="AB140"/>
  <c r="AC140"/>
  <c r="AD140"/>
  <c r="AE140"/>
  <c r="AF140"/>
  <c r="AG140"/>
  <c r="X141"/>
  <c r="Y141"/>
  <c r="Z141"/>
  <c r="AA141"/>
  <c r="AB141"/>
  <c r="AC141"/>
  <c r="AD141"/>
  <c r="AE141"/>
  <c r="AF141"/>
  <c r="AG141"/>
  <c r="X142"/>
  <c r="Y142"/>
  <c r="Z142"/>
  <c r="AA142"/>
  <c r="AB142"/>
  <c r="AC142"/>
  <c r="AD142"/>
  <c r="AE142"/>
  <c r="AF142"/>
  <c r="AG142"/>
  <c r="X143"/>
  <c r="Y143"/>
  <c r="Z143"/>
  <c r="AA143"/>
  <c r="AB143"/>
  <c r="AC143"/>
  <c r="AD143"/>
  <c r="AE143"/>
  <c r="AF143"/>
  <c r="AG143"/>
  <c r="X144"/>
  <c r="Y144"/>
  <c r="Z144"/>
  <c r="AA144"/>
  <c r="AB144"/>
  <c r="AC144"/>
  <c r="AD144"/>
  <c r="AE144"/>
  <c r="AF144"/>
  <c r="AG144"/>
  <c r="X145"/>
  <c r="Y145"/>
  <c r="Z145"/>
  <c r="AA145"/>
  <c r="AB145"/>
  <c r="AC145"/>
  <c r="AD145"/>
  <c r="AE145"/>
  <c r="AF145"/>
  <c r="AG145"/>
  <c r="X146"/>
  <c r="Y146"/>
  <c r="Z146"/>
  <c r="AA146"/>
  <c r="AB146"/>
  <c r="AC146"/>
  <c r="AD146"/>
  <c r="AE146"/>
  <c r="AF146"/>
  <c r="AG146"/>
  <c r="X147"/>
  <c r="Y147"/>
  <c r="Z147"/>
  <c r="AA147"/>
  <c r="AB147"/>
  <c r="AC147"/>
  <c r="AD147"/>
  <c r="AE147"/>
  <c r="AF147"/>
  <c r="AG147"/>
  <c r="X148"/>
  <c r="Y148"/>
  <c r="Z148"/>
  <c r="AA148"/>
  <c r="AB148"/>
  <c r="AC148"/>
  <c r="AD148"/>
  <c r="AE148"/>
  <c r="AF148"/>
  <c r="AG148"/>
  <c r="X149"/>
  <c r="Y149"/>
  <c r="Z149"/>
  <c r="AA149"/>
  <c r="AB149"/>
  <c r="AC149"/>
  <c r="AD149"/>
  <c r="AE149"/>
  <c r="AF149"/>
  <c r="AG149"/>
  <c r="X150"/>
  <c r="Y150"/>
  <c r="Z150"/>
  <c r="AA150"/>
  <c r="AB150"/>
  <c r="AC150"/>
  <c r="AD150"/>
  <c r="AE150"/>
  <c r="AF150"/>
  <c r="AG150"/>
  <c r="X151"/>
  <c r="Y151"/>
  <c r="Z151"/>
  <c r="AA151"/>
  <c r="AB151"/>
  <c r="AC151"/>
  <c r="AD151"/>
  <c r="AE151"/>
  <c r="AF151"/>
  <c r="AG151"/>
  <c r="X152"/>
  <c r="Y152"/>
  <c r="Z152"/>
  <c r="AA152"/>
  <c r="AB152"/>
  <c r="AC152"/>
  <c r="AD152"/>
  <c r="AE152"/>
  <c r="AF152"/>
  <c r="AG152"/>
  <c r="X153"/>
  <c r="Y153"/>
  <c r="Z153"/>
  <c r="AA153"/>
  <c r="AB153"/>
  <c r="AC153"/>
  <c r="AD153"/>
  <c r="AE153"/>
  <c r="AF153"/>
  <c r="AG153"/>
  <c r="X154"/>
  <c r="Y154"/>
  <c r="Z154"/>
  <c r="AA154"/>
  <c r="AB154"/>
  <c r="AC154"/>
  <c r="AD154"/>
  <c r="AE154"/>
  <c r="AF154"/>
  <c r="AG154"/>
  <c r="X155"/>
  <c r="Y155"/>
  <c r="Z155"/>
  <c r="AA155"/>
  <c r="AB155"/>
  <c r="AC155"/>
  <c r="AD155"/>
  <c r="AE155"/>
  <c r="AF155"/>
  <c r="AG155"/>
  <c r="X156"/>
  <c r="Y156"/>
  <c r="Z156"/>
  <c r="AA156"/>
  <c r="AB156"/>
  <c r="AC156"/>
  <c r="AD156"/>
  <c r="AE156"/>
  <c r="AF156"/>
  <c r="AG156"/>
  <c r="X157"/>
  <c r="Y157"/>
  <c r="Z157"/>
  <c r="AA157"/>
  <c r="AB157"/>
  <c r="AC157"/>
  <c r="AD157"/>
  <c r="AE157"/>
  <c r="AF157"/>
  <c r="AG157"/>
  <c r="X158"/>
  <c r="Y158"/>
  <c r="Z158"/>
  <c r="AA158"/>
  <c r="AB158"/>
  <c r="AC158"/>
  <c r="AD158"/>
  <c r="AE158"/>
  <c r="AF158"/>
  <c r="AG158"/>
  <c r="X159"/>
  <c r="Y159"/>
  <c r="Z159"/>
  <c r="AA159"/>
  <c r="AB159"/>
  <c r="AC159"/>
  <c r="AD159"/>
  <c r="AE159"/>
  <c r="AF159"/>
  <c r="AG159"/>
  <c r="X160"/>
  <c r="Y160"/>
  <c r="Z160"/>
  <c r="AA160"/>
  <c r="AB160"/>
  <c r="AC160"/>
  <c r="AD160"/>
  <c r="AE160"/>
  <c r="AF160"/>
  <c r="AG160"/>
  <c r="X161"/>
  <c r="Y161"/>
  <c r="Z161"/>
  <c r="AA161"/>
  <c r="AB161"/>
  <c r="AC161"/>
  <c r="AD161"/>
  <c r="AE161"/>
  <c r="AF161"/>
  <c r="AG161"/>
  <c r="X162"/>
  <c r="Y162"/>
  <c r="Z162"/>
  <c r="AA162"/>
  <c r="AB162"/>
  <c r="AC162"/>
  <c r="AD162"/>
  <c r="AE162"/>
  <c r="AF162"/>
  <c r="AG162"/>
  <c r="X163"/>
  <c r="Y163"/>
  <c r="Z163"/>
  <c r="AA163"/>
  <c r="AB163"/>
  <c r="AC163"/>
  <c r="AD163"/>
  <c r="AE163"/>
  <c r="AF163"/>
  <c r="AG163"/>
  <c r="X164"/>
  <c r="Y164"/>
  <c r="Z164"/>
  <c r="AA164"/>
  <c r="AB164"/>
  <c r="AC164"/>
  <c r="AD164"/>
  <c r="AE164"/>
  <c r="AF164"/>
  <c r="AG164"/>
  <c r="X165"/>
  <c r="Y165"/>
  <c r="Z165"/>
  <c r="AA165"/>
  <c r="AB165"/>
  <c r="AC165"/>
  <c r="AD165"/>
  <c r="AE165"/>
  <c r="AF165"/>
  <c r="AG165"/>
  <c r="X166"/>
  <c r="Y166"/>
  <c r="Z166"/>
  <c r="AA166"/>
  <c r="AB166"/>
  <c r="AC166"/>
  <c r="AD166"/>
  <c r="AE166"/>
  <c r="AF166"/>
  <c r="AG166"/>
  <c r="X167"/>
  <c r="Y167"/>
  <c r="Z167"/>
  <c r="AA167"/>
  <c r="AB167"/>
  <c r="AC167"/>
  <c r="AD167"/>
  <c r="AE167"/>
  <c r="AF167"/>
  <c r="AG167"/>
  <c r="X168"/>
  <c r="Y168"/>
  <c r="Z168"/>
  <c r="AA168"/>
  <c r="AB168"/>
  <c r="AC168"/>
  <c r="AD168"/>
  <c r="AE168"/>
  <c r="AF168"/>
  <c r="AG168"/>
  <c r="X169"/>
  <c r="Y169"/>
  <c r="Z169"/>
  <c r="AA169"/>
  <c r="AB169"/>
  <c r="AC169"/>
  <c r="AD169"/>
  <c r="AE169"/>
  <c r="AF169"/>
  <c r="AG169"/>
  <c r="X170"/>
  <c r="Y170"/>
  <c r="Z170"/>
  <c r="AA170"/>
  <c r="AB170"/>
  <c r="AC170"/>
  <c r="AD170"/>
  <c r="AE170"/>
  <c r="AF170"/>
  <c r="AG170"/>
  <c r="X171"/>
  <c r="Y171"/>
  <c r="Z171"/>
  <c r="AA171"/>
  <c r="AB171"/>
  <c r="AC171"/>
  <c r="AD171"/>
  <c r="AE171"/>
  <c r="AF171"/>
  <c r="AG171"/>
  <c r="X172"/>
  <c r="Y172"/>
  <c r="Z172"/>
  <c r="AA172"/>
  <c r="AB172"/>
  <c r="AC172"/>
  <c r="AD172"/>
  <c r="AE172"/>
  <c r="AF172"/>
  <c r="AG172"/>
  <c r="X173"/>
  <c r="Y173"/>
  <c r="Z173"/>
  <c r="AA173"/>
  <c r="AB173"/>
  <c r="AC173"/>
  <c r="AD173"/>
  <c r="AE173"/>
  <c r="AF173"/>
  <c r="AG173"/>
  <c r="X174"/>
  <c r="Y174"/>
  <c r="Z174"/>
  <c r="AA174"/>
  <c r="AB174"/>
  <c r="AC174"/>
  <c r="AD174"/>
  <c r="AE174"/>
  <c r="AF174"/>
  <c r="AG174"/>
  <c r="X175"/>
  <c r="Y175"/>
  <c r="Z175"/>
  <c r="AA175"/>
  <c r="AB175"/>
  <c r="AC175"/>
  <c r="AD175"/>
  <c r="AE175"/>
  <c r="AF175"/>
  <c r="AG175"/>
  <c r="X176"/>
  <c r="Y176"/>
  <c r="Z176"/>
  <c r="AA176"/>
  <c r="AB176"/>
  <c r="AC176"/>
  <c r="AD176"/>
  <c r="AE176"/>
  <c r="AF176"/>
  <c r="AG176"/>
  <c r="X177"/>
  <c r="Y177"/>
  <c r="Z177"/>
  <c r="AA177"/>
  <c r="AB177"/>
  <c r="AC177"/>
  <c r="AD177"/>
  <c r="AE177"/>
  <c r="AF177"/>
  <c r="AG177"/>
  <c r="X178"/>
  <c r="Y178"/>
  <c r="Z178"/>
  <c r="AA178"/>
  <c r="AB178"/>
  <c r="AC178"/>
  <c r="AD178"/>
  <c r="AE178"/>
  <c r="AF178"/>
  <c r="AG178"/>
  <c r="T123"/>
  <c r="U2"/>
  <c r="U3"/>
  <c r="U4"/>
  <c r="U5"/>
  <c r="U6"/>
  <c r="U7"/>
  <c r="U8"/>
  <c r="U9"/>
  <c r="U10"/>
  <c r="U11"/>
  <c r="U12"/>
  <c r="U13"/>
  <c r="U14"/>
  <c r="U15"/>
  <c r="U16"/>
  <c r="U17"/>
  <c r="U18"/>
  <c r="U19"/>
  <c r="U20"/>
  <c r="U21"/>
  <c r="U22"/>
  <c r="U23"/>
  <c r="U24"/>
  <c r="U25"/>
  <c r="U26"/>
  <c r="U27"/>
  <c r="U28"/>
  <c r="U29"/>
  <c r="U30"/>
  <c r="U31"/>
  <c r="U32"/>
  <c r="U33"/>
  <c r="U34"/>
  <c r="U35"/>
  <c r="U36"/>
  <c r="U37"/>
  <c r="U38"/>
  <c r="U39"/>
  <c r="U40"/>
  <c r="U123" s="1"/>
  <c r="U41"/>
  <c r="U42"/>
  <c r="U43"/>
  <c r="U44"/>
  <c r="U45"/>
  <c r="U46"/>
  <c r="U47"/>
  <c r="U48"/>
  <c r="U49"/>
  <c r="U50"/>
  <c r="U51"/>
  <c r="U52"/>
  <c r="U53"/>
  <c r="U54"/>
  <c r="U55"/>
  <c r="U56"/>
  <c r="U57"/>
  <c r="U58"/>
  <c r="U59"/>
  <c r="U60"/>
  <c r="U61"/>
  <c r="U62"/>
  <c r="U63"/>
  <c r="U64"/>
  <c r="U65"/>
  <c r="U66"/>
  <c r="U67"/>
  <c r="U68"/>
  <c r="U69"/>
  <c r="U70"/>
  <c r="U71"/>
  <c r="U72"/>
  <c r="U73"/>
  <c r="U74"/>
  <c r="U75"/>
  <c r="U76"/>
  <c r="U77"/>
  <c r="U78"/>
  <c r="U79"/>
  <c r="U80"/>
  <c r="U81"/>
  <c r="U82"/>
  <c r="U83"/>
  <c r="U84"/>
  <c r="U85"/>
  <c r="U86"/>
  <c r="U87"/>
  <c r="U88"/>
  <c r="U89"/>
  <c r="U90"/>
  <c r="U91"/>
  <c r="U92"/>
  <c r="U93"/>
  <c r="U94"/>
  <c r="U95"/>
  <c r="U96"/>
  <c r="U97"/>
  <c r="U98"/>
  <c r="U99"/>
  <c r="U100"/>
  <c r="U101"/>
  <c r="U102"/>
  <c r="U103"/>
  <c r="U104"/>
  <c r="U105"/>
  <c r="U106"/>
  <c r="U107"/>
  <c r="U108"/>
  <c r="U109"/>
  <c r="U110"/>
  <c r="U111"/>
  <c r="U112"/>
  <c r="U113"/>
  <c r="U114"/>
  <c r="U115"/>
  <c r="U116"/>
  <c r="U117"/>
  <c r="U118"/>
  <c r="U119"/>
  <c r="U120"/>
  <c r="F5" i="1"/>
  <c r="G5"/>
  <c r="F6"/>
  <c r="G6"/>
  <c r="F7"/>
  <c r="G7"/>
  <c r="F8"/>
  <c r="G8"/>
  <c r="F9"/>
  <c r="G9"/>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G120"/>
  <c r="G121"/>
  <c r="G122"/>
  <c r="G123"/>
  <c r="G124"/>
  <c r="G125"/>
  <c r="G126"/>
  <c r="G127"/>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G4"/>
  <c r="F4"/>
  <c r="D5" l="1"/>
  <c r="E5"/>
  <c r="D6"/>
  <c r="E6"/>
  <c r="D7"/>
  <c r="E7"/>
  <c r="D8"/>
  <c r="E8"/>
  <c r="D9"/>
  <c r="E9"/>
  <c r="D10"/>
  <c r="E10"/>
  <c r="D11"/>
  <c r="E11"/>
  <c r="D12"/>
  <c r="E12"/>
  <c r="D13"/>
  <c r="E13"/>
  <c r="D14"/>
  <c r="E14"/>
  <c r="D15"/>
  <c r="E15"/>
  <c r="D16"/>
  <c r="E16"/>
  <c r="D17"/>
  <c r="E17"/>
  <c r="D18"/>
  <c r="E18"/>
  <c r="D19"/>
  <c r="E19"/>
  <c r="D20"/>
  <c r="E20"/>
  <c r="D21"/>
  <c r="E21"/>
  <c r="D22"/>
  <c r="E22"/>
  <c r="D23"/>
  <c r="E23"/>
  <c r="D24"/>
  <c r="E24"/>
  <c r="D25"/>
  <c r="E25"/>
  <c r="D26"/>
  <c r="E26"/>
  <c r="D27"/>
  <c r="E27"/>
  <c r="D28"/>
  <c r="E28"/>
  <c r="D29"/>
  <c r="E29"/>
  <c r="D30"/>
  <c r="E30"/>
  <c r="D31"/>
  <c r="E31"/>
  <c r="D32"/>
  <c r="E32"/>
  <c r="D33"/>
  <c r="E33"/>
  <c r="D34"/>
  <c r="E34"/>
  <c r="D35"/>
  <c r="E35"/>
  <c r="D36"/>
  <c r="E36"/>
  <c r="D37"/>
  <c r="E37"/>
  <c r="D38"/>
  <c r="E38"/>
  <c r="D39"/>
  <c r="E39"/>
  <c r="D40"/>
  <c r="E40"/>
  <c r="D41"/>
  <c r="E41"/>
  <c r="D42"/>
  <c r="E42"/>
  <c r="D43"/>
  <c r="E43"/>
  <c r="D44"/>
  <c r="E44"/>
  <c r="D45"/>
  <c r="E45"/>
  <c r="D46"/>
  <c r="E46"/>
  <c r="D47"/>
  <c r="E47"/>
  <c r="D48"/>
  <c r="E48"/>
  <c r="D49"/>
  <c r="E49"/>
  <c r="D50"/>
  <c r="E50"/>
  <c r="D51"/>
  <c r="E51"/>
  <c r="D52"/>
  <c r="E52"/>
  <c r="D53"/>
  <c r="E53"/>
  <c r="D54"/>
  <c r="E54"/>
  <c r="D55"/>
  <c r="E55"/>
  <c r="D56"/>
  <c r="E56"/>
  <c r="D57"/>
  <c r="E57"/>
  <c r="D58"/>
  <c r="E58"/>
  <c r="D59"/>
  <c r="E59"/>
  <c r="D60"/>
  <c r="E60"/>
  <c r="D61"/>
  <c r="E61"/>
  <c r="D62"/>
  <c r="E62"/>
  <c r="D63"/>
  <c r="E63"/>
  <c r="D64"/>
  <c r="E64"/>
  <c r="D65"/>
  <c r="E65"/>
  <c r="D66"/>
  <c r="E66"/>
  <c r="D67"/>
  <c r="E67"/>
  <c r="D68"/>
  <c r="E68"/>
  <c r="D69"/>
  <c r="E69"/>
  <c r="D70"/>
  <c r="E70"/>
  <c r="D71"/>
  <c r="E71"/>
  <c r="D72"/>
  <c r="E72"/>
  <c r="D73"/>
  <c r="E73"/>
  <c r="D74"/>
  <c r="E74"/>
  <c r="D75"/>
  <c r="E75"/>
  <c r="D76"/>
  <c r="E76"/>
  <c r="D77"/>
  <c r="E77"/>
  <c r="D78"/>
  <c r="E78"/>
  <c r="D79"/>
  <c r="E79"/>
  <c r="D80"/>
  <c r="E80"/>
  <c r="D81"/>
  <c r="E81"/>
  <c r="D82"/>
  <c r="E82"/>
  <c r="D83"/>
  <c r="E83"/>
  <c r="D84"/>
  <c r="E84"/>
  <c r="D85"/>
  <c r="E85"/>
  <c r="D86"/>
  <c r="E86"/>
  <c r="D87"/>
  <c r="E87"/>
  <c r="D88"/>
  <c r="E88"/>
  <c r="D89"/>
  <c r="E89"/>
  <c r="D90"/>
  <c r="E90"/>
  <c r="D91"/>
  <c r="E91"/>
  <c r="D92"/>
  <c r="E92"/>
  <c r="D93"/>
  <c r="E93"/>
  <c r="D94"/>
  <c r="E94"/>
  <c r="D95"/>
  <c r="E95"/>
  <c r="D96"/>
  <c r="E96"/>
  <c r="D97"/>
  <c r="E97"/>
  <c r="D98"/>
  <c r="E98"/>
  <c r="D99"/>
  <c r="E99"/>
  <c r="D100"/>
  <c r="E100"/>
  <c r="D101"/>
  <c r="E101"/>
  <c r="D102"/>
  <c r="E102"/>
  <c r="D103"/>
  <c r="E103"/>
  <c r="D104"/>
  <c r="E104"/>
  <c r="D105"/>
  <c r="E105"/>
  <c r="D106"/>
  <c r="E106"/>
  <c r="D107"/>
  <c r="E107"/>
  <c r="D108"/>
  <c r="E108"/>
  <c r="D109"/>
  <c r="E109"/>
  <c r="D110"/>
  <c r="E110"/>
  <c r="D111"/>
  <c r="E111"/>
  <c r="D112"/>
  <c r="E112"/>
  <c r="D113"/>
  <c r="E113"/>
  <c r="D114"/>
  <c r="E114"/>
  <c r="D115"/>
  <c r="E115"/>
  <c r="D116"/>
  <c r="E116"/>
  <c r="D117"/>
  <c r="E117"/>
  <c r="D118"/>
  <c r="E118"/>
  <c r="D119"/>
  <c r="E119"/>
  <c r="D120"/>
  <c r="E120"/>
  <c r="D121"/>
  <c r="E121"/>
  <c r="D122"/>
  <c r="E122"/>
  <c r="D123"/>
  <c r="E123"/>
  <c r="D124"/>
  <c r="E124"/>
  <c r="D125"/>
  <c r="E125"/>
  <c r="D126"/>
  <c r="E126"/>
  <c r="D127"/>
  <c r="E127"/>
  <c r="D128"/>
  <c r="E128"/>
  <c r="D129"/>
  <c r="E129"/>
  <c r="D130"/>
  <c r="E130"/>
  <c r="D131"/>
  <c r="E131"/>
  <c r="D132"/>
  <c r="E132"/>
  <c r="D133"/>
  <c r="E133"/>
  <c r="D134"/>
  <c r="E134"/>
  <c r="D135"/>
  <c r="E135"/>
  <c r="D136"/>
  <c r="E136"/>
  <c r="D137"/>
  <c r="E137"/>
  <c r="D138"/>
  <c r="E138"/>
  <c r="D139"/>
  <c r="E139"/>
  <c r="D140"/>
  <c r="E140"/>
  <c r="D141"/>
  <c r="E141"/>
  <c r="D142"/>
  <c r="E142"/>
  <c r="D143"/>
  <c r="E143"/>
  <c r="D144"/>
  <c r="E144"/>
  <c r="D145"/>
  <c r="E145"/>
  <c r="D146"/>
  <c r="E146"/>
  <c r="D147"/>
  <c r="E147"/>
  <c r="D148"/>
  <c r="E148"/>
  <c r="D149"/>
  <c r="E149"/>
  <c r="D150"/>
  <c r="E150"/>
  <c r="D151"/>
  <c r="E151"/>
  <c r="D152"/>
  <c r="E152"/>
  <c r="D153"/>
  <c r="E153"/>
  <c r="D154"/>
  <c r="E154"/>
  <c r="D155"/>
  <c r="E155"/>
  <c r="D156"/>
  <c r="E156"/>
  <c r="D157"/>
  <c r="E157"/>
  <c r="D158"/>
  <c r="E158"/>
  <c r="D159"/>
  <c r="E159"/>
  <c r="D160"/>
  <c r="E160"/>
  <c r="D161"/>
  <c r="E161"/>
  <c r="D162"/>
  <c r="E162"/>
  <c r="D163"/>
  <c r="E163"/>
  <c r="D164"/>
  <c r="E164"/>
  <c r="D165"/>
  <c r="E165"/>
  <c r="D166"/>
  <c r="E166"/>
  <c r="D167"/>
  <c r="E167"/>
  <c r="D168"/>
  <c r="E168"/>
  <c r="D169"/>
  <c r="E169"/>
  <c r="D170"/>
  <c r="E170"/>
  <c r="D171"/>
  <c r="E171"/>
  <c r="D172"/>
  <c r="E172"/>
  <c r="D173"/>
  <c r="E173"/>
  <c r="D174"/>
  <c r="E174"/>
  <c r="D175"/>
  <c r="E175"/>
  <c r="D176"/>
  <c r="E176"/>
  <c r="D177"/>
  <c r="E177"/>
  <c r="D178"/>
  <c r="E178"/>
  <c r="D179"/>
  <c r="E179"/>
  <c r="D180"/>
  <c r="E180"/>
  <c r="D181"/>
  <c r="E181"/>
  <c r="D4"/>
  <c r="E4"/>
  <c r="N123" i="7" l="1"/>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3"/>
  <c r="N4"/>
  <c r="N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2"/>
  <c r="A3" i="37" l="1"/>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I30" i="12"/>
  <c r="I31"/>
  <c r="A57" i="6"/>
  <c r="C57"/>
  <c r="AW57" s="1"/>
  <c r="AN57"/>
  <c r="A39"/>
  <c r="N39" s="1"/>
  <c r="C39"/>
  <c r="AN39"/>
  <c r="A103"/>
  <c r="AE103" s="1"/>
  <c r="C103"/>
  <c r="AN103"/>
  <c r="A83"/>
  <c r="C83"/>
  <c r="AN83"/>
  <c r="A106"/>
  <c r="AX106" s="1"/>
  <c r="C106"/>
  <c r="AN106"/>
  <c r="A72"/>
  <c r="C72"/>
  <c r="AN72"/>
  <c r="A90"/>
  <c r="V90" s="1"/>
  <c r="C90"/>
  <c r="AW90" s="1"/>
  <c r="AN90"/>
  <c r="A36"/>
  <c r="C36"/>
  <c r="AN36"/>
  <c r="A51"/>
  <c r="N51" s="1"/>
  <c r="C51"/>
  <c r="AN51"/>
  <c r="A33"/>
  <c r="AE33" s="1"/>
  <c r="C33"/>
  <c r="AW33" s="1"/>
  <c r="AN33"/>
  <c r="A58"/>
  <c r="N58" s="1"/>
  <c r="C58"/>
  <c r="AW58" s="1"/>
  <c r="AN58"/>
  <c r="A115"/>
  <c r="C115"/>
  <c r="AN115"/>
  <c r="A62"/>
  <c r="C62"/>
  <c r="AN62"/>
  <c r="A84"/>
  <c r="C84"/>
  <c r="AW84" s="1"/>
  <c r="AN84"/>
  <c r="A60"/>
  <c r="E60" s="1"/>
  <c r="C60"/>
  <c r="AW60" s="1"/>
  <c r="AN60"/>
  <c r="A40"/>
  <c r="C40"/>
  <c r="AN40"/>
  <c r="A97"/>
  <c r="V97" s="1"/>
  <c r="C97"/>
  <c r="AN97"/>
  <c r="A4"/>
  <c r="E4" s="1"/>
  <c r="C4"/>
  <c r="AW4" s="1"/>
  <c r="AN4"/>
  <c r="A41"/>
  <c r="C41"/>
  <c r="AW41" s="1"/>
  <c r="AN41"/>
  <c r="A5"/>
  <c r="E5" s="1"/>
  <c r="C5"/>
  <c r="AW5" s="1"/>
  <c r="AN5"/>
  <c r="A34"/>
  <c r="E34" s="1"/>
  <c r="C34"/>
  <c r="AW34" s="1"/>
  <c r="AN34"/>
  <c r="A50"/>
  <c r="E50" s="1"/>
  <c r="C50"/>
  <c r="AW50" s="1"/>
  <c r="AN50"/>
  <c r="A61"/>
  <c r="E61" s="1"/>
  <c r="C61"/>
  <c r="AW61" s="1"/>
  <c r="AN61"/>
  <c r="A137"/>
  <c r="AE137" s="1"/>
  <c r="C137"/>
  <c r="AN137"/>
  <c r="A47"/>
  <c r="E47" s="1"/>
  <c r="C47"/>
  <c r="AW47" s="1"/>
  <c r="AN47"/>
  <c r="A68"/>
  <c r="C68"/>
  <c r="AN68"/>
  <c r="A65"/>
  <c r="AE65" s="1"/>
  <c r="C65"/>
  <c r="AW65" s="1"/>
  <c r="AN65"/>
  <c r="A6"/>
  <c r="E6" s="1"/>
  <c r="C6"/>
  <c r="AW6" s="1"/>
  <c r="AN6"/>
  <c r="A35"/>
  <c r="V35" s="1"/>
  <c r="C35"/>
  <c r="AW35" s="1"/>
  <c r="AN35"/>
  <c r="A133"/>
  <c r="C133"/>
  <c r="AN133"/>
  <c r="A7"/>
  <c r="E7" s="1"/>
  <c r="C7"/>
  <c r="AW7" s="1"/>
  <c r="AN7"/>
  <c r="A96"/>
  <c r="AX96" s="1"/>
  <c r="C96"/>
  <c r="AW96" s="1"/>
  <c r="AN96"/>
  <c r="A110"/>
  <c r="V110" s="1"/>
  <c r="C110"/>
  <c r="AW110" s="1"/>
  <c r="AN110"/>
  <c r="A104"/>
  <c r="AE104" s="1"/>
  <c r="C104"/>
  <c r="AN104"/>
  <c r="A52"/>
  <c r="C52"/>
  <c r="AW52" s="1"/>
  <c r="AN52"/>
  <c r="A117"/>
  <c r="E117" s="1"/>
  <c r="C117"/>
  <c r="AN117"/>
  <c r="A146"/>
  <c r="AX146" s="1"/>
  <c r="C146"/>
  <c r="AN146"/>
  <c r="A159"/>
  <c r="C159"/>
  <c r="AW159" s="1"/>
  <c r="AN159"/>
  <c r="A140"/>
  <c r="V140" s="1"/>
  <c r="C140"/>
  <c r="AW140" s="1"/>
  <c r="AN140"/>
  <c r="A108"/>
  <c r="C108"/>
  <c r="AN108"/>
  <c r="A59"/>
  <c r="C59"/>
  <c r="AW59" s="1"/>
  <c r="AN59"/>
  <c r="A109"/>
  <c r="C109"/>
  <c r="AW109" s="1"/>
  <c r="AN109"/>
  <c r="A131"/>
  <c r="C131"/>
  <c r="AN131"/>
  <c r="A120"/>
  <c r="N120" s="1"/>
  <c r="C120"/>
  <c r="AN120"/>
  <c r="A85"/>
  <c r="E85" s="1"/>
  <c r="C85"/>
  <c r="AN85"/>
  <c r="A158"/>
  <c r="C158"/>
  <c r="AN158"/>
  <c r="A153"/>
  <c r="C153"/>
  <c r="AW153" s="1"/>
  <c r="AN153"/>
  <c r="A134"/>
  <c r="C134"/>
  <c r="AW134" s="1"/>
  <c r="AN134"/>
  <c r="A63"/>
  <c r="N63" s="1"/>
  <c r="C63"/>
  <c r="AN63"/>
  <c r="A8"/>
  <c r="E8" s="1"/>
  <c r="C8"/>
  <c r="AW8" s="1"/>
  <c r="AN8"/>
  <c r="A93"/>
  <c r="AE93" s="1"/>
  <c r="C93"/>
  <c r="AW93" s="1"/>
  <c r="AN93"/>
  <c r="A147"/>
  <c r="AE147" s="1"/>
  <c r="C147"/>
  <c r="AN147"/>
  <c r="A160"/>
  <c r="C160"/>
  <c r="AN160"/>
  <c r="A166"/>
  <c r="E166" s="1"/>
  <c r="C166"/>
  <c r="AW166" s="1"/>
  <c r="AN166"/>
  <c r="A53"/>
  <c r="E53" s="1"/>
  <c r="C53"/>
  <c r="AW53" s="1"/>
  <c r="AN53"/>
  <c r="A79"/>
  <c r="N79" s="1"/>
  <c r="C79"/>
  <c r="AN79"/>
  <c r="A82"/>
  <c r="N82" s="1"/>
  <c r="C82"/>
  <c r="AN82"/>
  <c r="A9"/>
  <c r="E9" s="1"/>
  <c r="C9"/>
  <c r="AW9" s="1"/>
  <c r="AN9"/>
  <c r="A86"/>
  <c r="C86"/>
  <c r="AW86" s="1"/>
  <c r="AN86"/>
  <c r="A10"/>
  <c r="C10"/>
  <c r="AW10" s="1"/>
  <c r="AN10"/>
  <c r="A54"/>
  <c r="C54"/>
  <c r="AN54"/>
  <c r="A48"/>
  <c r="E48" s="1"/>
  <c r="C48"/>
  <c r="AN48"/>
  <c r="A11"/>
  <c r="C11"/>
  <c r="AW11" s="1"/>
  <c r="AN11"/>
  <c r="A38"/>
  <c r="C38"/>
  <c r="AW38" s="1"/>
  <c r="AN38"/>
  <c r="A67"/>
  <c r="C67"/>
  <c r="AN67"/>
  <c r="A69"/>
  <c r="E69" s="1"/>
  <c r="C69"/>
  <c r="AW69" s="1"/>
  <c r="AN69"/>
  <c r="A46"/>
  <c r="C46"/>
  <c r="AN46"/>
  <c r="A127"/>
  <c r="C127"/>
  <c r="AN127"/>
  <c r="A55"/>
  <c r="N55" s="1"/>
  <c r="C55"/>
  <c r="AN55"/>
  <c r="A113"/>
  <c r="E113" s="1"/>
  <c r="C113"/>
  <c r="AW113" s="1"/>
  <c r="AN113"/>
  <c r="A42"/>
  <c r="E42" s="1"/>
  <c r="C42"/>
  <c r="AW42" s="1"/>
  <c r="AN42"/>
  <c r="A12"/>
  <c r="C12"/>
  <c r="AW12" s="1"/>
  <c r="AN12"/>
  <c r="A121"/>
  <c r="C121"/>
  <c r="AN121"/>
  <c r="A173"/>
  <c r="E173" s="1"/>
  <c r="C173"/>
  <c r="AN173"/>
  <c r="A37"/>
  <c r="AE37" s="1"/>
  <c r="C37"/>
  <c r="AN37"/>
  <c r="A154"/>
  <c r="E154" s="1"/>
  <c r="C154"/>
  <c r="AW154" s="1"/>
  <c r="AN154"/>
  <c r="A107"/>
  <c r="AE107" s="1"/>
  <c r="C107"/>
  <c r="AW107" s="1"/>
  <c r="AN107"/>
  <c r="A71"/>
  <c r="N71" s="1"/>
  <c r="C71"/>
  <c r="AN71"/>
  <c r="A125"/>
  <c r="E125" s="1"/>
  <c r="C125"/>
  <c r="AW125" s="1"/>
  <c r="AN125"/>
  <c r="A87"/>
  <c r="V87" s="1"/>
  <c r="C87"/>
  <c r="AN87"/>
  <c r="A172"/>
  <c r="C172"/>
  <c r="AW172" s="1"/>
  <c r="AN172"/>
  <c r="A13"/>
  <c r="E13" s="1"/>
  <c r="C13"/>
  <c r="AW13" s="1"/>
  <c r="AN13"/>
  <c r="A157"/>
  <c r="N157" s="1"/>
  <c r="C157"/>
  <c r="AW157" s="1"/>
  <c r="AN157"/>
  <c r="A178"/>
  <c r="C178"/>
  <c r="AN178"/>
  <c r="A141"/>
  <c r="E141" s="1"/>
  <c r="C141"/>
  <c r="AW141" s="1"/>
  <c r="AN141"/>
  <c r="A135"/>
  <c r="C135"/>
  <c r="AN135"/>
  <c r="A171"/>
  <c r="C171"/>
  <c r="AN171"/>
  <c r="A14"/>
  <c r="C14"/>
  <c r="AN14"/>
  <c r="A43"/>
  <c r="E43" s="1"/>
  <c r="C43"/>
  <c r="AN43"/>
  <c r="A44"/>
  <c r="C44"/>
  <c r="AN44"/>
  <c r="A138"/>
  <c r="C138"/>
  <c r="AN138"/>
  <c r="A161"/>
  <c r="AE161" s="1"/>
  <c r="C161"/>
  <c r="AN161"/>
  <c r="A118"/>
  <c r="C118"/>
  <c r="AW118" s="1"/>
  <c r="AN118"/>
  <c r="A111"/>
  <c r="N111" s="1"/>
  <c r="C111"/>
  <c r="AN111"/>
  <c r="A126"/>
  <c r="E126" s="1"/>
  <c r="C126"/>
  <c r="AN126"/>
  <c r="A101"/>
  <c r="E101" s="1"/>
  <c r="C101"/>
  <c r="AN101"/>
  <c r="A91"/>
  <c r="C91"/>
  <c r="AN91"/>
  <c r="A88"/>
  <c r="C88"/>
  <c r="AW88" s="1"/>
  <c r="AN88"/>
  <c r="A170"/>
  <c r="C170"/>
  <c r="AW170" s="1"/>
  <c r="AN170"/>
  <c r="A162"/>
  <c r="AE162" s="1"/>
  <c r="C162"/>
  <c r="AN162"/>
  <c r="A130"/>
  <c r="E130" s="1"/>
  <c r="C130"/>
  <c r="AN130"/>
  <c r="A80"/>
  <c r="N80" s="1"/>
  <c r="C80"/>
  <c r="AW80" s="1"/>
  <c r="AN80"/>
  <c r="A73"/>
  <c r="N73" s="1"/>
  <c r="C73"/>
  <c r="AN73"/>
  <c r="A168"/>
  <c r="C168"/>
  <c r="AW168" s="1"/>
  <c r="AN168"/>
  <c r="A92"/>
  <c r="AE92" s="1"/>
  <c r="C92"/>
  <c r="AW92" s="1"/>
  <c r="AN92"/>
  <c r="A177"/>
  <c r="N177" s="1"/>
  <c r="C177"/>
  <c r="AN177"/>
  <c r="A15"/>
  <c r="C15"/>
  <c r="AN15"/>
  <c r="A56"/>
  <c r="E56" s="1"/>
  <c r="C56"/>
  <c r="AW56" s="1"/>
  <c r="AN56"/>
  <c r="A119"/>
  <c r="AE119" s="1"/>
  <c r="C119"/>
  <c r="AW119" s="1"/>
  <c r="AN119"/>
  <c r="A169"/>
  <c r="E169" s="1"/>
  <c r="C169"/>
  <c r="AW169" s="1"/>
  <c r="AN169"/>
  <c r="A116"/>
  <c r="C116"/>
  <c r="AN116"/>
  <c r="A70"/>
  <c r="E70" s="1"/>
  <c r="C70"/>
  <c r="AN70"/>
  <c r="A102"/>
  <c r="E102" s="1"/>
  <c r="C102"/>
  <c r="AW102" s="1"/>
  <c r="AN102"/>
  <c r="A174"/>
  <c r="AE174" s="1"/>
  <c r="C174"/>
  <c r="AN174"/>
  <c r="A16"/>
  <c r="C16"/>
  <c r="AN16"/>
  <c r="A98"/>
  <c r="E98" s="1"/>
  <c r="C98"/>
  <c r="AN98"/>
  <c r="A155"/>
  <c r="E155" s="1"/>
  <c r="C155"/>
  <c r="AW155" s="1"/>
  <c r="AN155"/>
  <c r="A179"/>
  <c r="V179" s="1"/>
  <c r="C179"/>
  <c r="AN179"/>
  <c r="A145"/>
  <c r="N145" s="1"/>
  <c r="C145"/>
  <c r="AN145"/>
  <c r="A17"/>
  <c r="E17" s="1"/>
  <c r="C17"/>
  <c r="AW17" s="1"/>
  <c r="AN17"/>
  <c r="A152"/>
  <c r="C152"/>
  <c r="AW152" s="1"/>
  <c r="AN152"/>
  <c r="A132"/>
  <c r="N132" s="1"/>
  <c r="C132"/>
  <c r="AN132"/>
  <c r="A163"/>
  <c r="N163" s="1"/>
  <c r="C163"/>
  <c r="AN163"/>
  <c r="A112"/>
  <c r="AE112" s="1"/>
  <c r="C112"/>
  <c r="AW112" s="1"/>
  <c r="AN112"/>
  <c r="A49"/>
  <c r="C49"/>
  <c r="AW49" s="1"/>
  <c r="AN49"/>
  <c r="A66"/>
  <c r="C66"/>
  <c r="AN66"/>
  <c r="A128"/>
  <c r="AE128" s="1"/>
  <c r="C128"/>
  <c r="AN128"/>
  <c r="A164"/>
  <c r="C164"/>
  <c r="AW164" s="1"/>
  <c r="AN164"/>
  <c r="A175"/>
  <c r="V175" s="1"/>
  <c r="C175"/>
  <c r="AW175" s="1"/>
  <c r="AN175"/>
  <c r="A95"/>
  <c r="C95"/>
  <c r="AN95"/>
  <c r="A151"/>
  <c r="C151"/>
  <c r="AW151" s="1"/>
  <c r="AN151"/>
  <c r="A99"/>
  <c r="C99"/>
  <c r="AW99" s="1"/>
  <c r="AN99"/>
  <c r="A18"/>
  <c r="N18" s="1"/>
  <c r="C18"/>
  <c r="AW18" s="1"/>
  <c r="AN18"/>
  <c r="A129"/>
  <c r="C129"/>
  <c r="AW129" s="1"/>
  <c r="AN129"/>
  <c r="A19"/>
  <c r="C19"/>
  <c r="AN19"/>
  <c r="A75"/>
  <c r="C75"/>
  <c r="AW75" s="1"/>
  <c r="AN75"/>
  <c r="A143"/>
  <c r="C143"/>
  <c r="AW143" s="1"/>
  <c r="AN143"/>
  <c r="A124"/>
  <c r="C124"/>
  <c r="AW124" s="1"/>
  <c r="AN124"/>
  <c r="A114"/>
  <c r="C114"/>
  <c r="AW114" s="1"/>
  <c r="AN114"/>
  <c r="A20"/>
  <c r="C20"/>
  <c r="AN20"/>
  <c r="A94"/>
  <c r="C94"/>
  <c r="AN94"/>
  <c r="A21"/>
  <c r="C21"/>
  <c r="AW21" s="1"/>
  <c r="AN21"/>
  <c r="A122"/>
  <c r="C122"/>
  <c r="AN122"/>
  <c r="A149"/>
  <c r="C149"/>
  <c r="AN149"/>
  <c r="A22"/>
  <c r="N22" s="1"/>
  <c r="C22"/>
  <c r="AW22" s="1"/>
  <c r="AN22"/>
  <c r="A64"/>
  <c r="E64" s="1"/>
  <c r="C64"/>
  <c r="AN64"/>
  <c r="A23"/>
  <c r="AE23" s="1"/>
  <c r="C23"/>
  <c r="AN23"/>
  <c r="A148"/>
  <c r="C148"/>
  <c r="AN148"/>
  <c r="A24"/>
  <c r="N24" s="1"/>
  <c r="C24"/>
  <c r="AW24" s="1"/>
  <c r="AN24"/>
  <c r="A180"/>
  <c r="E180" s="1"/>
  <c r="C180"/>
  <c r="AN180"/>
  <c r="A123"/>
  <c r="C123"/>
  <c r="AW123" s="1"/>
  <c r="AN123"/>
  <c r="A25"/>
  <c r="C25"/>
  <c r="AN25"/>
  <c r="A139"/>
  <c r="AE139" s="1"/>
  <c r="C139"/>
  <c r="AN139"/>
  <c r="A176"/>
  <c r="C176"/>
  <c r="AN176"/>
  <c r="A156"/>
  <c r="C156"/>
  <c r="AW156" s="1"/>
  <c r="AN156"/>
  <c r="A77"/>
  <c r="C77"/>
  <c r="AN77"/>
  <c r="A74"/>
  <c r="E74" s="1"/>
  <c r="C74"/>
  <c r="AN74"/>
  <c r="A26"/>
  <c r="C26"/>
  <c r="AW26" s="1"/>
  <c r="AN26"/>
  <c r="A27"/>
  <c r="N27" s="1"/>
  <c r="C27"/>
  <c r="AN27"/>
  <c r="A105"/>
  <c r="C105"/>
  <c r="AN105"/>
  <c r="A165"/>
  <c r="E165" s="1"/>
  <c r="C165"/>
  <c r="AW165" s="1"/>
  <c r="AN165"/>
  <c r="A76"/>
  <c r="E76" s="1"/>
  <c r="C76"/>
  <c r="AN76"/>
  <c r="A100"/>
  <c r="N100" s="1"/>
  <c r="C100"/>
  <c r="AN100"/>
  <c r="A78"/>
  <c r="N78" s="1"/>
  <c r="C78"/>
  <c r="AN78"/>
  <c r="A136"/>
  <c r="AE136" s="1"/>
  <c r="C136"/>
  <c r="AW136" s="1"/>
  <c r="AN136"/>
  <c r="A28"/>
  <c r="E28" s="1"/>
  <c r="C28"/>
  <c r="AN28"/>
  <c r="A150"/>
  <c r="C150"/>
  <c r="AN150"/>
  <c r="A89"/>
  <c r="C89"/>
  <c r="AN89"/>
  <c r="A29"/>
  <c r="AE29" s="1"/>
  <c r="C29"/>
  <c r="AW29" s="1"/>
  <c r="AN29"/>
  <c r="A45"/>
  <c r="C45"/>
  <c r="AN45"/>
  <c r="A167"/>
  <c r="E167" s="1"/>
  <c r="C167"/>
  <c r="AW167" s="1"/>
  <c r="AN167"/>
  <c r="A144"/>
  <c r="C144"/>
  <c r="AN144"/>
  <c r="A30"/>
  <c r="E30" s="1"/>
  <c r="C30"/>
  <c r="AW30" s="1"/>
  <c r="AN30"/>
  <c r="A142"/>
  <c r="E142" s="1"/>
  <c r="C142"/>
  <c r="AW142" s="1"/>
  <c r="AN142"/>
  <c r="A31"/>
  <c r="C31"/>
  <c r="AW31" s="1"/>
  <c r="AN31"/>
  <c r="A32"/>
  <c r="C32"/>
  <c r="AN32"/>
  <c r="M3" i="7"/>
  <c r="B3" s="1"/>
  <c r="M4"/>
  <c r="B4" s="1"/>
  <c r="M5"/>
  <c r="B5" s="1"/>
  <c r="M6"/>
  <c r="B6" s="1"/>
  <c r="M7"/>
  <c r="B7" s="1"/>
  <c r="M8"/>
  <c r="B8" s="1"/>
  <c r="M9"/>
  <c r="B9" s="1"/>
  <c r="M10"/>
  <c r="B10" s="1"/>
  <c r="M11"/>
  <c r="B11" s="1"/>
  <c r="M12"/>
  <c r="B12" s="1"/>
  <c r="M13"/>
  <c r="B13" s="1"/>
  <c r="M14"/>
  <c r="B14" s="1"/>
  <c r="M15"/>
  <c r="B15" s="1"/>
  <c r="M16"/>
  <c r="B16" s="1"/>
  <c r="M17"/>
  <c r="B17" s="1"/>
  <c r="M18"/>
  <c r="B18" s="1"/>
  <c r="M19"/>
  <c r="B19" s="1"/>
  <c r="M20"/>
  <c r="B20" s="1"/>
  <c r="M21"/>
  <c r="B21" s="1"/>
  <c r="M22"/>
  <c r="B22" s="1"/>
  <c r="M23"/>
  <c r="B23" s="1"/>
  <c r="M24"/>
  <c r="B24" s="1"/>
  <c r="M25"/>
  <c r="B25" s="1"/>
  <c r="M26"/>
  <c r="B26" s="1"/>
  <c r="M27"/>
  <c r="B27" s="1"/>
  <c r="M28"/>
  <c r="B28" s="1"/>
  <c r="M29"/>
  <c r="B29" s="1"/>
  <c r="M30"/>
  <c r="B30" s="1"/>
  <c r="M31"/>
  <c r="B31" s="1"/>
  <c r="M32"/>
  <c r="B32" s="1"/>
  <c r="M33"/>
  <c r="B33" s="1"/>
  <c r="M34"/>
  <c r="B34" s="1"/>
  <c r="M35"/>
  <c r="B35" s="1"/>
  <c r="M36"/>
  <c r="B36" s="1"/>
  <c r="M37"/>
  <c r="B37" s="1"/>
  <c r="M38"/>
  <c r="B38" s="1"/>
  <c r="M39"/>
  <c r="B39" s="1"/>
  <c r="M40"/>
  <c r="B40" s="1"/>
  <c r="M41"/>
  <c r="B41" s="1"/>
  <c r="M42"/>
  <c r="B42" s="1"/>
  <c r="M43"/>
  <c r="B43" s="1"/>
  <c r="M44"/>
  <c r="B44" s="1"/>
  <c r="M45"/>
  <c r="B45" s="1"/>
  <c r="M46"/>
  <c r="B46" s="1"/>
  <c r="M47"/>
  <c r="B47" s="1"/>
  <c r="M48"/>
  <c r="B48" s="1"/>
  <c r="M49"/>
  <c r="B49" s="1"/>
  <c r="M50"/>
  <c r="B50" s="1"/>
  <c r="M51"/>
  <c r="B51" s="1"/>
  <c r="M52"/>
  <c r="B52" s="1"/>
  <c r="M53"/>
  <c r="B53" s="1"/>
  <c r="M54"/>
  <c r="B54" s="1"/>
  <c r="M55"/>
  <c r="B55" s="1"/>
  <c r="M56"/>
  <c r="B56" s="1"/>
  <c r="M57"/>
  <c r="B57" s="1"/>
  <c r="M58"/>
  <c r="B58" s="1"/>
  <c r="M59"/>
  <c r="B59" s="1"/>
  <c r="M60"/>
  <c r="B60" s="1"/>
  <c r="M61"/>
  <c r="B61" s="1"/>
  <c r="M62"/>
  <c r="B62" s="1"/>
  <c r="M63"/>
  <c r="B63" s="1"/>
  <c r="M64"/>
  <c r="B64" s="1"/>
  <c r="M65"/>
  <c r="B65" s="1"/>
  <c r="M66"/>
  <c r="B66" s="1"/>
  <c r="M67"/>
  <c r="B67" s="1"/>
  <c r="M68"/>
  <c r="B68" s="1"/>
  <c r="M69"/>
  <c r="B69" s="1"/>
  <c r="M70"/>
  <c r="B70" s="1"/>
  <c r="M71"/>
  <c r="B71" s="1"/>
  <c r="M72"/>
  <c r="B72" s="1"/>
  <c r="M73"/>
  <c r="B73" s="1"/>
  <c r="M74"/>
  <c r="B74" s="1"/>
  <c r="M75"/>
  <c r="B75" s="1"/>
  <c r="M76"/>
  <c r="B76" s="1"/>
  <c r="M77"/>
  <c r="B77" s="1"/>
  <c r="M78"/>
  <c r="B78" s="1"/>
  <c r="M79"/>
  <c r="B79" s="1"/>
  <c r="M80"/>
  <c r="B80" s="1"/>
  <c r="M81"/>
  <c r="B81" s="1"/>
  <c r="M82"/>
  <c r="B82" s="1"/>
  <c r="M83"/>
  <c r="B83" s="1"/>
  <c r="M84"/>
  <c r="B84" s="1"/>
  <c r="M85"/>
  <c r="B85" s="1"/>
  <c r="M86"/>
  <c r="B86" s="1"/>
  <c r="M87"/>
  <c r="B87" s="1"/>
  <c r="M88"/>
  <c r="B88" s="1"/>
  <c r="M89"/>
  <c r="B89" s="1"/>
  <c r="M90"/>
  <c r="B90" s="1"/>
  <c r="M91"/>
  <c r="B91" s="1"/>
  <c r="M92"/>
  <c r="B92" s="1"/>
  <c r="M93"/>
  <c r="B93" s="1"/>
  <c r="M94"/>
  <c r="B94" s="1"/>
  <c r="M95"/>
  <c r="B95" s="1"/>
  <c r="M96"/>
  <c r="B96" s="1"/>
  <c r="M97"/>
  <c r="B97" s="1"/>
  <c r="M98"/>
  <c r="B98" s="1"/>
  <c r="M99"/>
  <c r="B99" s="1"/>
  <c r="M100"/>
  <c r="B100" s="1"/>
  <c r="M101"/>
  <c r="B101" s="1"/>
  <c r="M102"/>
  <c r="B102" s="1"/>
  <c r="M103"/>
  <c r="B103" s="1"/>
  <c r="M104"/>
  <c r="B104" s="1"/>
  <c r="M105"/>
  <c r="B105" s="1"/>
  <c r="M106"/>
  <c r="B106" s="1"/>
  <c r="M107"/>
  <c r="B107" s="1"/>
  <c r="M108"/>
  <c r="B108" s="1"/>
  <c r="M109"/>
  <c r="B109" s="1"/>
  <c r="M110"/>
  <c r="B110" s="1"/>
  <c r="M111"/>
  <c r="B111" s="1"/>
  <c r="M112"/>
  <c r="B112" s="1"/>
  <c r="M113"/>
  <c r="B113" s="1"/>
  <c r="M114"/>
  <c r="B114" s="1"/>
  <c r="M115"/>
  <c r="B115" s="1"/>
  <c r="M116"/>
  <c r="B116" s="1"/>
  <c r="M117"/>
  <c r="B117" s="1"/>
  <c r="M118"/>
  <c r="B118" s="1"/>
  <c r="M119"/>
  <c r="B119" s="1"/>
  <c r="M120"/>
  <c r="B120" s="1"/>
  <c r="M121"/>
  <c r="B121" s="1"/>
  <c r="M122"/>
  <c r="B122" s="1"/>
  <c r="M123"/>
  <c r="B123" s="1"/>
  <c r="M124"/>
  <c r="B124" s="1"/>
  <c r="M125"/>
  <c r="B125" s="1"/>
  <c r="M126"/>
  <c r="B126" s="1"/>
  <c r="M127"/>
  <c r="B127" s="1"/>
  <c r="M128"/>
  <c r="B128" s="1"/>
  <c r="M129"/>
  <c r="B129" s="1"/>
  <c r="M130"/>
  <c r="B130" s="1"/>
  <c r="M131"/>
  <c r="B131" s="1"/>
  <c r="M132"/>
  <c r="B132" s="1"/>
  <c r="M133"/>
  <c r="B133" s="1"/>
  <c r="M134"/>
  <c r="B134" s="1"/>
  <c r="M135"/>
  <c r="B135" s="1"/>
  <c r="M136"/>
  <c r="B136" s="1"/>
  <c r="M137"/>
  <c r="B137" s="1"/>
  <c r="M138"/>
  <c r="B138" s="1"/>
  <c r="M139"/>
  <c r="B139" s="1"/>
  <c r="M140"/>
  <c r="B140" s="1"/>
  <c r="M141"/>
  <c r="B141" s="1"/>
  <c r="M142"/>
  <c r="B142" s="1"/>
  <c r="M143"/>
  <c r="B143" s="1"/>
  <c r="M144"/>
  <c r="B144" s="1"/>
  <c r="M145"/>
  <c r="B145" s="1"/>
  <c r="M146"/>
  <c r="B146" s="1"/>
  <c r="M147"/>
  <c r="B147" s="1"/>
  <c r="M148"/>
  <c r="B148" s="1"/>
  <c r="M149"/>
  <c r="B149" s="1"/>
  <c r="M150"/>
  <c r="B150" s="1"/>
  <c r="M151"/>
  <c r="B151" s="1"/>
  <c r="M152"/>
  <c r="B152" s="1"/>
  <c r="M153"/>
  <c r="B153" s="1"/>
  <c r="M154"/>
  <c r="B154" s="1"/>
  <c r="M155"/>
  <c r="B155" s="1"/>
  <c r="M156"/>
  <c r="B156" s="1"/>
  <c r="M157"/>
  <c r="B157" s="1"/>
  <c r="M158"/>
  <c r="B158" s="1"/>
  <c r="M159"/>
  <c r="B159" s="1"/>
  <c r="M160"/>
  <c r="B160" s="1"/>
  <c r="M161"/>
  <c r="B161" s="1"/>
  <c r="M162"/>
  <c r="B162" s="1"/>
  <c r="M163"/>
  <c r="B163" s="1"/>
  <c r="M164"/>
  <c r="B164" s="1"/>
  <c r="M165"/>
  <c r="B165" s="1"/>
  <c r="M166"/>
  <c r="B166" s="1"/>
  <c r="M167"/>
  <c r="B167" s="1"/>
  <c r="M168"/>
  <c r="B168" s="1"/>
  <c r="M169"/>
  <c r="B169" s="1"/>
  <c r="M170"/>
  <c r="B170" s="1"/>
  <c r="M171"/>
  <c r="B171" s="1"/>
  <c r="M172"/>
  <c r="B172" s="1"/>
  <c r="M173"/>
  <c r="B173" s="1"/>
  <c r="M174"/>
  <c r="B174" s="1"/>
  <c r="M175"/>
  <c r="B175" s="1"/>
  <c r="M176"/>
  <c r="B176" s="1"/>
  <c r="M177"/>
  <c r="B177" s="1"/>
  <c r="M178"/>
  <c r="B178" s="1"/>
  <c r="B5" i="12"/>
  <c r="C5"/>
  <c r="D5"/>
  <c r="G5"/>
  <c r="B6"/>
  <c r="C6"/>
  <c r="D6"/>
  <c r="G6"/>
  <c r="B7"/>
  <c r="C7"/>
  <c r="D7"/>
  <c r="G7"/>
  <c r="B8"/>
  <c r="C8"/>
  <c r="D8"/>
  <c r="G8"/>
  <c r="B9"/>
  <c r="C9"/>
  <c r="D9"/>
  <c r="G9"/>
  <c r="B10"/>
  <c r="C10"/>
  <c r="D10"/>
  <c r="G10"/>
  <c r="B11"/>
  <c r="C11"/>
  <c r="D11"/>
  <c r="G11"/>
  <c r="B12"/>
  <c r="C12"/>
  <c r="D12"/>
  <c r="G12"/>
  <c r="B13"/>
  <c r="C13"/>
  <c r="D13"/>
  <c r="G13"/>
  <c r="B14"/>
  <c r="C14"/>
  <c r="D14"/>
  <c r="G14"/>
  <c r="B15"/>
  <c r="C15"/>
  <c r="D15"/>
  <c r="G15"/>
  <c r="B16"/>
  <c r="C16"/>
  <c r="D16"/>
  <c r="G16"/>
  <c r="B17"/>
  <c r="C17"/>
  <c r="D17"/>
  <c r="G17"/>
  <c r="B18"/>
  <c r="C18"/>
  <c r="D18"/>
  <c r="G18"/>
  <c r="B19"/>
  <c r="C19"/>
  <c r="D19"/>
  <c r="G19"/>
  <c r="B20"/>
  <c r="C20"/>
  <c r="D20"/>
  <c r="G20"/>
  <c r="B21"/>
  <c r="C21"/>
  <c r="D21"/>
  <c r="G21"/>
  <c r="B22"/>
  <c r="C22"/>
  <c r="D22"/>
  <c r="G22"/>
  <c r="B23"/>
  <c r="C23"/>
  <c r="D23"/>
  <c r="G23"/>
  <c r="B24"/>
  <c r="C24"/>
  <c r="D24"/>
  <c r="G24"/>
  <c r="B25"/>
  <c r="C25"/>
  <c r="D25"/>
  <c r="G25"/>
  <c r="B26"/>
  <c r="C26"/>
  <c r="D26"/>
  <c r="G26"/>
  <c r="B27"/>
  <c r="C27"/>
  <c r="D27"/>
  <c r="G27"/>
  <c r="B28"/>
  <c r="C28"/>
  <c r="D28"/>
  <c r="G28"/>
  <c r="B29"/>
  <c r="C29"/>
  <c r="D29"/>
  <c r="G29"/>
  <c r="B30"/>
  <c r="C30"/>
  <c r="D30"/>
  <c r="G30"/>
  <c r="B31"/>
  <c r="C31"/>
  <c r="D31"/>
  <c r="G31"/>
  <c r="B32"/>
  <c r="C32"/>
  <c r="D32"/>
  <c r="G32"/>
  <c r="B33"/>
  <c r="C33"/>
  <c r="D33"/>
  <c r="G33"/>
  <c r="B34"/>
  <c r="C34"/>
  <c r="D34"/>
  <c r="G34"/>
  <c r="B35"/>
  <c r="C35"/>
  <c r="D35"/>
  <c r="G35"/>
  <c r="B36"/>
  <c r="C36"/>
  <c r="D36"/>
  <c r="G36"/>
  <c r="B37"/>
  <c r="C37"/>
  <c r="D37"/>
  <c r="G37"/>
  <c r="B38"/>
  <c r="C38"/>
  <c r="D38"/>
  <c r="G38"/>
  <c r="B39"/>
  <c r="C39"/>
  <c r="D39"/>
  <c r="G39"/>
  <c r="B40"/>
  <c r="C40"/>
  <c r="D40"/>
  <c r="G40"/>
  <c r="B41"/>
  <c r="C41"/>
  <c r="D41"/>
  <c r="G41"/>
  <c r="B42"/>
  <c r="C42"/>
  <c r="D42"/>
  <c r="G42"/>
  <c r="B43"/>
  <c r="C43"/>
  <c r="D43"/>
  <c r="G43"/>
  <c r="B44"/>
  <c r="C44"/>
  <c r="D44"/>
  <c r="G44"/>
  <c r="B45"/>
  <c r="C45"/>
  <c r="D45"/>
  <c r="G45"/>
  <c r="B46"/>
  <c r="C46"/>
  <c r="D46"/>
  <c r="G46"/>
  <c r="B47"/>
  <c r="C47"/>
  <c r="D47"/>
  <c r="G47"/>
  <c r="B48"/>
  <c r="C48"/>
  <c r="D48"/>
  <c r="G48"/>
  <c r="B49"/>
  <c r="C49"/>
  <c r="D49"/>
  <c r="G49"/>
  <c r="B50"/>
  <c r="C50"/>
  <c r="D50"/>
  <c r="G50"/>
  <c r="B51"/>
  <c r="C51"/>
  <c r="D51"/>
  <c r="G51"/>
  <c r="B52"/>
  <c r="C52"/>
  <c r="D52"/>
  <c r="G52"/>
  <c r="B53"/>
  <c r="C53"/>
  <c r="D53"/>
  <c r="G53"/>
  <c r="B54"/>
  <c r="C54"/>
  <c r="D54"/>
  <c r="G54"/>
  <c r="B55"/>
  <c r="C55"/>
  <c r="D55"/>
  <c r="G55"/>
  <c r="B56"/>
  <c r="C56"/>
  <c r="D56"/>
  <c r="G56"/>
  <c r="B57"/>
  <c r="C57"/>
  <c r="D57"/>
  <c r="G57"/>
  <c r="B58"/>
  <c r="C58"/>
  <c r="D58"/>
  <c r="G58"/>
  <c r="B59"/>
  <c r="C59"/>
  <c r="D59"/>
  <c r="G59"/>
  <c r="B60"/>
  <c r="C60"/>
  <c r="D60"/>
  <c r="G60"/>
  <c r="B61"/>
  <c r="C61"/>
  <c r="D61"/>
  <c r="G61"/>
  <c r="B62"/>
  <c r="C62"/>
  <c r="D62"/>
  <c r="G62"/>
  <c r="B63"/>
  <c r="C63"/>
  <c r="D63"/>
  <c r="G63"/>
  <c r="B64"/>
  <c r="C64"/>
  <c r="D64"/>
  <c r="G64"/>
  <c r="B65"/>
  <c r="C65"/>
  <c r="D65"/>
  <c r="G65"/>
  <c r="B66"/>
  <c r="C66"/>
  <c r="D66"/>
  <c r="G66"/>
  <c r="B67"/>
  <c r="C67"/>
  <c r="D67"/>
  <c r="G67"/>
  <c r="B68"/>
  <c r="C68"/>
  <c r="D68"/>
  <c r="G68"/>
  <c r="B69"/>
  <c r="C69"/>
  <c r="D69"/>
  <c r="G69"/>
  <c r="B70"/>
  <c r="C70"/>
  <c r="D70"/>
  <c r="G70"/>
  <c r="B71"/>
  <c r="C71"/>
  <c r="D71"/>
  <c r="G71"/>
  <c r="B72"/>
  <c r="C72"/>
  <c r="D72"/>
  <c r="G72"/>
  <c r="B73"/>
  <c r="C73"/>
  <c r="D73"/>
  <c r="G73"/>
  <c r="B74"/>
  <c r="C74"/>
  <c r="D74"/>
  <c r="G74"/>
  <c r="B75"/>
  <c r="C75"/>
  <c r="D75"/>
  <c r="G75"/>
  <c r="B76"/>
  <c r="C76"/>
  <c r="D76"/>
  <c r="G76"/>
  <c r="B77"/>
  <c r="C77"/>
  <c r="D77"/>
  <c r="G77"/>
  <c r="B78"/>
  <c r="C78"/>
  <c r="D78"/>
  <c r="G78"/>
  <c r="B79"/>
  <c r="C79"/>
  <c r="D79"/>
  <c r="G79"/>
  <c r="B80"/>
  <c r="C80"/>
  <c r="D80"/>
  <c r="G80"/>
  <c r="B81"/>
  <c r="C81"/>
  <c r="D81"/>
  <c r="G81"/>
  <c r="B82"/>
  <c r="C82"/>
  <c r="D82"/>
  <c r="G82"/>
  <c r="B83"/>
  <c r="C83"/>
  <c r="D83"/>
  <c r="G83"/>
  <c r="B84"/>
  <c r="C84"/>
  <c r="D84"/>
  <c r="G84"/>
  <c r="B85"/>
  <c r="C85"/>
  <c r="D85"/>
  <c r="G85"/>
  <c r="B86"/>
  <c r="C86"/>
  <c r="D86"/>
  <c r="G86"/>
  <c r="B87"/>
  <c r="C87"/>
  <c r="D87"/>
  <c r="G87"/>
  <c r="B88"/>
  <c r="C88"/>
  <c r="D88"/>
  <c r="G88"/>
  <c r="B89"/>
  <c r="C89"/>
  <c r="D89"/>
  <c r="G89"/>
  <c r="B90"/>
  <c r="C90"/>
  <c r="D90"/>
  <c r="G90"/>
  <c r="B91"/>
  <c r="C91"/>
  <c r="D91"/>
  <c r="G91"/>
  <c r="B92"/>
  <c r="C92"/>
  <c r="D92"/>
  <c r="G92"/>
  <c r="B93"/>
  <c r="C93"/>
  <c r="D93"/>
  <c r="G93"/>
  <c r="B94"/>
  <c r="C94"/>
  <c r="D94"/>
  <c r="G94"/>
  <c r="B95"/>
  <c r="C95"/>
  <c r="D95"/>
  <c r="G95"/>
  <c r="B96"/>
  <c r="C96"/>
  <c r="D96"/>
  <c r="G96"/>
  <c r="B97"/>
  <c r="C97"/>
  <c r="D97"/>
  <c r="G97"/>
  <c r="B98"/>
  <c r="C98"/>
  <c r="D98"/>
  <c r="G98"/>
  <c r="B99"/>
  <c r="C99"/>
  <c r="D99"/>
  <c r="G99"/>
  <c r="B100"/>
  <c r="C100"/>
  <c r="D100"/>
  <c r="G100"/>
  <c r="B101"/>
  <c r="C101"/>
  <c r="D101"/>
  <c r="G101"/>
  <c r="B102"/>
  <c r="C102"/>
  <c r="D102"/>
  <c r="G102"/>
  <c r="B103"/>
  <c r="C103"/>
  <c r="D103"/>
  <c r="G103"/>
  <c r="B104"/>
  <c r="C104"/>
  <c r="D104"/>
  <c r="G104"/>
  <c r="B105"/>
  <c r="C105"/>
  <c r="D105"/>
  <c r="G105"/>
  <c r="B106"/>
  <c r="C106"/>
  <c r="D106"/>
  <c r="G106"/>
  <c r="B107"/>
  <c r="C107"/>
  <c r="D107"/>
  <c r="G107"/>
  <c r="B108"/>
  <c r="C108"/>
  <c r="D108"/>
  <c r="G108"/>
  <c r="B109"/>
  <c r="C109"/>
  <c r="D109"/>
  <c r="G109"/>
  <c r="B110"/>
  <c r="C110"/>
  <c r="D110"/>
  <c r="G110"/>
  <c r="B111"/>
  <c r="C111"/>
  <c r="D111"/>
  <c r="G111"/>
  <c r="B112"/>
  <c r="C112"/>
  <c r="D112"/>
  <c r="G112"/>
  <c r="B113"/>
  <c r="C113"/>
  <c r="D113"/>
  <c r="G113"/>
  <c r="B114"/>
  <c r="C114"/>
  <c r="D114"/>
  <c r="G114"/>
  <c r="B115"/>
  <c r="C115"/>
  <c r="D115"/>
  <c r="G115"/>
  <c r="B116"/>
  <c r="C116"/>
  <c r="D116"/>
  <c r="G116"/>
  <c r="B117"/>
  <c r="C117"/>
  <c r="D117"/>
  <c r="G117"/>
  <c r="B118"/>
  <c r="C118"/>
  <c r="D118"/>
  <c r="G118"/>
  <c r="B119"/>
  <c r="C119"/>
  <c r="D119"/>
  <c r="G119"/>
  <c r="B120"/>
  <c r="C120"/>
  <c r="D120"/>
  <c r="G120"/>
  <c r="B121"/>
  <c r="C121"/>
  <c r="D121"/>
  <c r="G121"/>
  <c r="B122"/>
  <c r="C122"/>
  <c r="D122"/>
  <c r="G122"/>
  <c r="B123"/>
  <c r="C123"/>
  <c r="D123"/>
  <c r="G123"/>
  <c r="B124"/>
  <c r="C124"/>
  <c r="D124"/>
  <c r="G124"/>
  <c r="B125"/>
  <c r="C125"/>
  <c r="D125"/>
  <c r="G125"/>
  <c r="B126"/>
  <c r="C126"/>
  <c r="D126"/>
  <c r="G126"/>
  <c r="B127"/>
  <c r="C127"/>
  <c r="D127"/>
  <c r="G127"/>
  <c r="B128"/>
  <c r="C128"/>
  <c r="D128"/>
  <c r="G128"/>
  <c r="B129"/>
  <c r="C129"/>
  <c r="D129"/>
  <c r="G129"/>
  <c r="B130"/>
  <c r="C130"/>
  <c r="D130"/>
  <c r="G130"/>
  <c r="B131"/>
  <c r="C131"/>
  <c r="D131"/>
  <c r="G131"/>
  <c r="B132"/>
  <c r="C132"/>
  <c r="D132"/>
  <c r="G132"/>
  <c r="B133"/>
  <c r="C133"/>
  <c r="D133"/>
  <c r="G133"/>
  <c r="B134"/>
  <c r="C134"/>
  <c r="D134"/>
  <c r="G134"/>
  <c r="B135"/>
  <c r="C135"/>
  <c r="D135"/>
  <c r="G135"/>
  <c r="B136"/>
  <c r="C136"/>
  <c r="D136"/>
  <c r="G136"/>
  <c r="B137"/>
  <c r="C137"/>
  <c r="D137"/>
  <c r="G137"/>
  <c r="B138"/>
  <c r="C138"/>
  <c r="D138"/>
  <c r="G138"/>
  <c r="B139"/>
  <c r="C139"/>
  <c r="D139"/>
  <c r="G139"/>
  <c r="B140"/>
  <c r="C140"/>
  <c r="D140"/>
  <c r="G140"/>
  <c r="B141"/>
  <c r="C141"/>
  <c r="D141"/>
  <c r="G141"/>
  <c r="B142"/>
  <c r="C142"/>
  <c r="D142"/>
  <c r="G142"/>
  <c r="B143"/>
  <c r="C143"/>
  <c r="D143"/>
  <c r="G143"/>
  <c r="B144"/>
  <c r="C144"/>
  <c r="D144"/>
  <c r="G144"/>
  <c r="B145"/>
  <c r="C145"/>
  <c r="D145"/>
  <c r="G145"/>
  <c r="B146"/>
  <c r="C146"/>
  <c r="D146"/>
  <c r="G146"/>
  <c r="B147"/>
  <c r="C147"/>
  <c r="D147"/>
  <c r="G147"/>
  <c r="B148"/>
  <c r="C148"/>
  <c r="D148"/>
  <c r="G148"/>
  <c r="B149"/>
  <c r="C149"/>
  <c r="D149"/>
  <c r="G149"/>
  <c r="B150"/>
  <c r="C150"/>
  <c r="D150"/>
  <c r="G150"/>
  <c r="B151"/>
  <c r="C151"/>
  <c r="D151"/>
  <c r="G151"/>
  <c r="B152"/>
  <c r="C152"/>
  <c r="D152"/>
  <c r="G152"/>
  <c r="B153"/>
  <c r="C153"/>
  <c r="D153"/>
  <c r="G153"/>
  <c r="B154"/>
  <c r="C154"/>
  <c r="D154"/>
  <c r="G154"/>
  <c r="B155"/>
  <c r="C155"/>
  <c r="D155"/>
  <c r="G155"/>
  <c r="B156"/>
  <c r="C156"/>
  <c r="D156"/>
  <c r="G156"/>
  <c r="B157"/>
  <c r="C157"/>
  <c r="D157"/>
  <c r="G157"/>
  <c r="B158"/>
  <c r="C158"/>
  <c r="D158"/>
  <c r="G158"/>
  <c r="B159"/>
  <c r="C159"/>
  <c r="D159"/>
  <c r="G159"/>
  <c r="B160"/>
  <c r="C160"/>
  <c r="D160"/>
  <c r="G160"/>
  <c r="B161"/>
  <c r="C161"/>
  <c r="D161"/>
  <c r="G161"/>
  <c r="B162"/>
  <c r="C162"/>
  <c r="D162"/>
  <c r="G162"/>
  <c r="B163"/>
  <c r="C163"/>
  <c r="D163"/>
  <c r="G163"/>
  <c r="B164"/>
  <c r="C164"/>
  <c r="D164"/>
  <c r="G164"/>
  <c r="B165"/>
  <c r="C165"/>
  <c r="D165"/>
  <c r="G165"/>
  <c r="B166"/>
  <c r="C166"/>
  <c r="D166"/>
  <c r="G166"/>
  <c r="B167"/>
  <c r="C167"/>
  <c r="D167"/>
  <c r="G167"/>
  <c r="B168"/>
  <c r="C168"/>
  <c r="D168"/>
  <c r="G168"/>
  <c r="B169"/>
  <c r="C169"/>
  <c r="D169"/>
  <c r="G169"/>
  <c r="B170"/>
  <c r="C170"/>
  <c r="D170"/>
  <c r="G170"/>
  <c r="B171"/>
  <c r="C171"/>
  <c r="D171"/>
  <c r="G171"/>
  <c r="B172"/>
  <c r="C172"/>
  <c r="D172"/>
  <c r="G172"/>
  <c r="B173"/>
  <c r="C173"/>
  <c r="D173"/>
  <c r="G173"/>
  <c r="B174"/>
  <c r="C174"/>
  <c r="D174"/>
  <c r="G174"/>
  <c r="B175"/>
  <c r="C175"/>
  <c r="D175"/>
  <c r="G175"/>
  <c r="B176"/>
  <c r="C176"/>
  <c r="D176"/>
  <c r="G176"/>
  <c r="B177"/>
  <c r="C177"/>
  <c r="D177"/>
  <c r="G177"/>
  <c r="B178"/>
  <c r="C178"/>
  <c r="D178"/>
  <c r="G178"/>
  <c r="B179"/>
  <c r="C179"/>
  <c r="D179"/>
  <c r="G179"/>
  <c r="B180"/>
  <c r="C180"/>
  <c r="D180"/>
  <c r="G180"/>
  <c r="A3" i="7"/>
  <c r="C3"/>
  <c r="A4"/>
  <c r="C4"/>
  <c r="A5"/>
  <c r="C5"/>
  <c r="A6"/>
  <c r="C6"/>
  <c r="A7"/>
  <c r="C7"/>
  <c r="A8"/>
  <c r="C8"/>
  <c r="A9"/>
  <c r="C9"/>
  <c r="A10"/>
  <c r="C10"/>
  <c r="A11"/>
  <c r="C11"/>
  <c r="A12"/>
  <c r="C12"/>
  <c r="A13"/>
  <c r="C13"/>
  <c r="A14"/>
  <c r="C14"/>
  <c r="A15"/>
  <c r="C15"/>
  <c r="A16"/>
  <c r="C16"/>
  <c r="A17"/>
  <c r="C17"/>
  <c r="A18"/>
  <c r="C18"/>
  <c r="A19"/>
  <c r="C19"/>
  <c r="A20"/>
  <c r="C20"/>
  <c r="A21"/>
  <c r="C21"/>
  <c r="A22"/>
  <c r="C22"/>
  <c r="A23"/>
  <c r="C23"/>
  <c r="A24"/>
  <c r="C24"/>
  <c r="A25"/>
  <c r="C25"/>
  <c r="A26"/>
  <c r="C26"/>
  <c r="A27"/>
  <c r="C27"/>
  <c r="A28"/>
  <c r="C28"/>
  <c r="A29"/>
  <c r="C29"/>
  <c r="A30"/>
  <c r="C30"/>
  <c r="A31"/>
  <c r="C31"/>
  <c r="A32"/>
  <c r="C32"/>
  <c r="A33"/>
  <c r="C33"/>
  <c r="A34"/>
  <c r="C34"/>
  <c r="A35"/>
  <c r="C35"/>
  <c r="A36"/>
  <c r="C36"/>
  <c r="A37"/>
  <c r="C37"/>
  <c r="A38"/>
  <c r="C38"/>
  <c r="A39"/>
  <c r="C39"/>
  <c r="A40"/>
  <c r="C40"/>
  <c r="A41"/>
  <c r="C41"/>
  <c r="A42"/>
  <c r="C42"/>
  <c r="A43"/>
  <c r="C43"/>
  <c r="A44"/>
  <c r="C44"/>
  <c r="A45"/>
  <c r="C45"/>
  <c r="A46"/>
  <c r="C46"/>
  <c r="A47"/>
  <c r="C47"/>
  <c r="A48"/>
  <c r="C48"/>
  <c r="A49"/>
  <c r="C49"/>
  <c r="A50"/>
  <c r="C50"/>
  <c r="A51"/>
  <c r="C51"/>
  <c r="A52"/>
  <c r="C52"/>
  <c r="A53"/>
  <c r="C53"/>
  <c r="A54"/>
  <c r="C54"/>
  <c r="A55"/>
  <c r="C55"/>
  <c r="A56"/>
  <c r="C56"/>
  <c r="A57"/>
  <c r="C57"/>
  <c r="A58"/>
  <c r="C58"/>
  <c r="A59"/>
  <c r="C59"/>
  <c r="A60"/>
  <c r="C60"/>
  <c r="A61"/>
  <c r="C61"/>
  <c r="A62"/>
  <c r="C62"/>
  <c r="A63"/>
  <c r="C63"/>
  <c r="A64"/>
  <c r="C64"/>
  <c r="A65"/>
  <c r="C65"/>
  <c r="A66"/>
  <c r="C66"/>
  <c r="A67"/>
  <c r="C67"/>
  <c r="A68"/>
  <c r="C68"/>
  <c r="A69"/>
  <c r="C69"/>
  <c r="A70"/>
  <c r="C70"/>
  <c r="A71"/>
  <c r="C71"/>
  <c r="A72"/>
  <c r="C72"/>
  <c r="A73"/>
  <c r="C73"/>
  <c r="A74"/>
  <c r="C74"/>
  <c r="A75"/>
  <c r="C75"/>
  <c r="A76"/>
  <c r="C76"/>
  <c r="A77"/>
  <c r="C77"/>
  <c r="A78"/>
  <c r="C78"/>
  <c r="A79"/>
  <c r="C79"/>
  <c r="A80"/>
  <c r="C80"/>
  <c r="A81"/>
  <c r="C81"/>
  <c r="A82"/>
  <c r="C82"/>
  <c r="A83"/>
  <c r="C83"/>
  <c r="A84"/>
  <c r="C84"/>
  <c r="A85"/>
  <c r="C85"/>
  <c r="A86"/>
  <c r="C86"/>
  <c r="A87"/>
  <c r="C87"/>
  <c r="A88"/>
  <c r="C88"/>
  <c r="A89"/>
  <c r="C89"/>
  <c r="A90"/>
  <c r="C90"/>
  <c r="A91"/>
  <c r="C91"/>
  <c r="A92"/>
  <c r="C92"/>
  <c r="A93"/>
  <c r="C93"/>
  <c r="A94"/>
  <c r="C94"/>
  <c r="A95"/>
  <c r="C95"/>
  <c r="A96"/>
  <c r="C96"/>
  <c r="A97"/>
  <c r="C97"/>
  <c r="A98"/>
  <c r="C98"/>
  <c r="A99"/>
  <c r="C99"/>
  <c r="A100"/>
  <c r="C100"/>
  <c r="A101"/>
  <c r="C101"/>
  <c r="A102"/>
  <c r="C102"/>
  <c r="A103"/>
  <c r="C103"/>
  <c r="A104"/>
  <c r="C104"/>
  <c r="A105"/>
  <c r="C105"/>
  <c r="A106"/>
  <c r="C106"/>
  <c r="A107"/>
  <c r="C107"/>
  <c r="A108"/>
  <c r="C108"/>
  <c r="A109"/>
  <c r="C109"/>
  <c r="A110"/>
  <c r="C110"/>
  <c r="A111"/>
  <c r="C111"/>
  <c r="A112"/>
  <c r="C112"/>
  <c r="A113"/>
  <c r="C113"/>
  <c r="A114"/>
  <c r="C114"/>
  <c r="A115"/>
  <c r="C115"/>
  <c r="A116"/>
  <c r="C116"/>
  <c r="A117"/>
  <c r="C117"/>
  <c r="A118"/>
  <c r="C118"/>
  <c r="A119"/>
  <c r="C119"/>
  <c r="A120"/>
  <c r="C120"/>
  <c r="A121"/>
  <c r="C121"/>
  <c r="A122"/>
  <c r="C122"/>
  <c r="A123"/>
  <c r="C123"/>
  <c r="A124"/>
  <c r="C124"/>
  <c r="A125"/>
  <c r="C125"/>
  <c r="A126"/>
  <c r="C126"/>
  <c r="A127"/>
  <c r="C127"/>
  <c r="A128"/>
  <c r="C128"/>
  <c r="A129"/>
  <c r="C129"/>
  <c r="A130"/>
  <c r="C130"/>
  <c r="A131"/>
  <c r="C131"/>
  <c r="A132"/>
  <c r="C132"/>
  <c r="A133"/>
  <c r="C133"/>
  <c r="A134"/>
  <c r="C134"/>
  <c r="A135"/>
  <c r="C135"/>
  <c r="A136"/>
  <c r="C136"/>
  <c r="A137"/>
  <c r="C137"/>
  <c r="A138"/>
  <c r="C138"/>
  <c r="A139"/>
  <c r="C139"/>
  <c r="A140"/>
  <c r="C140"/>
  <c r="A141"/>
  <c r="C141"/>
  <c r="A142"/>
  <c r="C142"/>
  <c r="A143"/>
  <c r="C143"/>
  <c r="A144"/>
  <c r="C144"/>
  <c r="A145"/>
  <c r="C145"/>
  <c r="A146"/>
  <c r="C146"/>
  <c r="A147"/>
  <c r="C147"/>
  <c r="A148"/>
  <c r="C148"/>
  <c r="A149"/>
  <c r="C149"/>
  <c r="A150"/>
  <c r="C150"/>
  <c r="A151"/>
  <c r="C151"/>
  <c r="A152"/>
  <c r="C152"/>
  <c r="A153"/>
  <c r="C153"/>
  <c r="A154"/>
  <c r="C154"/>
  <c r="A155"/>
  <c r="C155"/>
  <c r="A156"/>
  <c r="C156"/>
  <c r="A157"/>
  <c r="C157"/>
  <c r="A158"/>
  <c r="C158"/>
  <c r="A159"/>
  <c r="C159"/>
  <c r="A160"/>
  <c r="C160"/>
  <c r="A161"/>
  <c r="C161"/>
  <c r="A162"/>
  <c r="C162"/>
  <c r="A163"/>
  <c r="C163"/>
  <c r="A164"/>
  <c r="C164"/>
  <c r="A165"/>
  <c r="C165"/>
  <c r="A166"/>
  <c r="C166"/>
  <c r="A167"/>
  <c r="C167"/>
  <c r="A168"/>
  <c r="C168"/>
  <c r="A169"/>
  <c r="C169"/>
  <c r="A170"/>
  <c r="C170"/>
  <c r="A171"/>
  <c r="C171"/>
  <c r="A172"/>
  <c r="C172"/>
  <c r="A173"/>
  <c r="C173"/>
  <c r="A174"/>
  <c r="C174"/>
  <c r="A175"/>
  <c r="C175"/>
  <c r="A176"/>
  <c r="C176"/>
  <c r="A177"/>
  <c r="C177"/>
  <c r="A178"/>
  <c r="C178"/>
  <c r="Y5" i="12"/>
  <c r="Y6"/>
  <c r="Y7"/>
  <c r="Y8"/>
  <c r="Y9"/>
  <c r="Y10"/>
  <c r="Y13"/>
  <c r="Y14"/>
  <c r="Y15"/>
  <c r="Y17"/>
  <c r="Y18"/>
  <c r="Y19"/>
  <c r="Y21"/>
  <c r="Y22"/>
  <c r="Y25"/>
  <c r="Y27"/>
  <c r="Y29"/>
  <c r="Y30"/>
  <c r="Y33"/>
  <c r="Y35"/>
  <c r="Y37"/>
  <c r="Y44"/>
  <c r="Y45"/>
  <c r="Y49"/>
  <c r="Y51"/>
  <c r="Y52"/>
  <c r="Y54"/>
  <c r="Y61"/>
  <c r="Y65"/>
  <c r="Y69"/>
  <c r="Y73"/>
  <c r="Y79"/>
  <c r="Y97"/>
  <c r="Y101"/>
  <c r="Y105"/>
  <c r="Y109"/>
  <c r="Y113"/>
  <c r="Y115"/>
  <c r="Y117"/>
  <c r="Y125"/>
  <c r="Y128"/>
  <c r="Y129"/>
  <c r="Y153"/>
  <c r="Y156"/>
  <c r="Y161"/>
  <c r="Y165"/>
  <c r="Y169"/>
  <c r="Y173"/>
  <c r="Y177"/>
  <c r="AD5" i="1"/>
  <c r="X5" i="12" s="1"/>
  <c r="AD6" i="1"/>
  <c r="X6" i="12" s="1"/>
  <c r="AD7" i="1"/>
  <c r="X7" i="12" s="1"/>
  <c r="AD8" i="1"/>
  <c r="X8" i="12" s="1"/>
  <c r="AD9" i="1"/>
  <c r="X9" i="12" s="1"/>
  <c r="AD10" i="1"/>
  <c r="X10" i="12" s="1"/>
  <c r="AD11" i="1"/>
  <c r="X11" i="12" s="1"/>
  <c r="AD12" i="1"/>
  <c r="AD13"/>
  <c r="X13" i="12" s="1"/>
  <c r="AD14" i="1"/>
  <c r="X14" i="12" s="1"/>
  <c r="AD15" i="1"/>
  <c r="AD16"/>
  <c r="AD17"/>
  <c r="X17" i="12" s="1"/>
  <c r="AD18" i="1"/>
  <c r="X18" i="12" s="1"/>
  <c r="AD19" i="1"/>
  <c r="AD20"/>
  <c r="AD21"/>
  <c r="X21" i="12" s="1"/>
  <c r="AD22" i="1"/>
  <c r="X22" i="12" s="1"/>
  <c r="AD23" i="1"/>
  <c r="AD24"/>
  <c r="AD25"/>
  <c r="X25" i="12" s="1"/>
  <c r="AD26" i="1"/>
  <c r="AD27"/>
  <c r="X27" i="12" s="1"/>
  <c r="AD28" i="1"/>
  <c r="AD29"/>
  <c r="AD30"/>
  <c r="AD31"/>
  <c r="AD32"/>
  <c r="AD33"/>
  <c r="X33" i="12" s="1"/>
  <c r="AD34" i="1"/>
  <c r="AD35"/>
  <c r="AD36"/>
  <c r="AD37"/>
  <c r="AD38"/>
  <c r="AD39"/>
  <c r="AD40"/>
  <c r="AD41"/>
  <c r="AD42"/>
  <c r="AD43"/>
  <c r="X43" i="12" s="1"/>
  <c r="AD44" i="1"/>
  <c r="AD45"/>
  <c r="X45" i="12" s="1"/>
  <c r="AD46" i="1"/>
  <c r="X46" i="12" s="1"/>
  <c r="AD47" i="1"/>
  <c r="AD48"/>
  <c r="AD49"/>
  <c r="X49" i="12" s="1"/>
  <c r="AD50" i="1"/>
  <c r="AD51"/>
  <c r="AD52"/>
  <c r="AD53"/>
  <c r="AD54"/>
  <c r="AD55"/>
  <c r="AD56"/>
  <c r="AD57"/>
  <c r="X57" i="12" s="1"/>
  <c r="AD58" i="1"/>
  <c r="X58" i="12" s="1"/>
  <c r="AD59" i="1"/>
  <c r="AD60"/>
  <c r="AD61"/>
  <c r="AD62"/>
  <c r="AD63"/>
  <c r="AD64"/>
  <c r="AD65"/>
  <c r="AD66"/>
  <c r="AD67"/>
  <c r="AD68"/>
  <c r="X68" i="12" s="1"/>
  <c r="AD69" i="1"/>
  <c r="AD70"/>
  <c r="X70" i="12" s="1"/>
  <c r="AD71" i="1"/>
  <c r="AD72"/>
  <c r="AD73"/>
  <c r="AD74"/>
  <c r="AD75"/>
  <c r="AD76"/>
  <c r="AD77"/>
  <c r="AD78"/>
  <c r="X78" i="12" s="1"/>
  <c r="AD79" i="1"/>
  <c r="AD80"/>
  <c r="AD81"/>
  <c r="X81" i="12" s="1"/>
  <c r="AD82" i="1"/>
  <c r="AD83"/>
  <c r="AD84"/>
  <c r="AD85"/>
  <c r="AD86"/>
  <c r="AD87"/>
  <c r="AD88"/>
  <c r="AD89"/>
  <c r="AD90"/>
  <c r="AD91"/>
  <c r="AD92"/>
  <c r="AD93"/>
  <c r="AD94"/>
  <c r="AD95"/>
  <c r="AD96"/>
  <c r="AD97"/>
  <c r="AD98"/>
  <c r="AD99"/>
  <c r="AD100"/>
  <c r="AD101"/>
  <c r="AD102"/>
  <c r="X102" i="12" s="1"/>
  <c r="AD103" i="1"/>
  <c r="AD104"/>
  <c r="AD105"/>
  <c r="X105" i="12" s="1"/>
  <c r="AD106" i="1"/>
  <c r="AD107"/>
  <c r="AD108"/>
  <c r="AD109"/>
  <c r="AD110"/>
  <c r="AD111"/>
  <c r="AD112"/>
  <c r="X112" i="12" s="1"/>
  <c r="AD113" i="1"/>
  <c r="X113" i="12" s="1"/>
  <c r="AD114" i="1"/>
  <c r="X114" i="12" s="1"/>
  <c r="AD115" i="1"/>
  <c r="AD116"/>
  <c r="AD117"/>
  <c r="AD118"/>
  <c r="AD119"/>
  <c r="AD120"/>
  <c r="X120" i="12" s="1"/>
  <c r="AD121" i="1"/>
  <c r="AD122"/>
  <c r="AD123"/>
  <c r="AD124"/>
  <c r="AD125"/>
  <c r="AD126"/>
  <c r="X126" i="12" s="1"/>
  <c r="AD127" i="1"/>
  <c r="AD128"/>
  <c r="AD129"/>
  <c r="X129" i="12" s="1"/>
  <c r="AD130" i="1"/>
  <c r="X130" i="12" s="1"/>
  <c r="AD131" i="1"/>
  <c r="AD132"/>
  <c r="AD133"/>
  <c r="AD134"/>
  <c r="X134" i="12" s="1"/>
  <c r="AD135" i="1"/>
  <c r="AD136"/>
  <c r="AD137"/>
  <c r="X137" i="12" s="1"/>
  <c r="AD138" i="1"/>
  <c r="AD139"/>
  <c r="AD140"/>
  <c r="AD141"/>
  <c r="AD142"/>
  <c r="AD143"/>
  <c r="AD144"/>
  <c r="AD145"/>
  <c r="AD146"/>
  <c r="X146" i="12" s="1"/>
  <c r="AD147" i="1"/>
  <c r="AD148"/>
  <c r="AD149"/>
  <c r="AD150"/>
  <c r="AD151"/>
  <c r="AD152"/>
  <c r="AD153"/>
  <c r="X153" i="12" s="1"/>
  <c r="AD154" i="1"/>
  <c r="AD155"/>
  <c r="AD156"/>
  <c r="X156" i="12" s="1"/>
  <c r="AD157" i="1"/>
  <c r="X157" i="12" s="1"/>
  <c r="AD158" i="1"/>
  <c r="AD159"/>
  <c r="X159" i="12" s="1"/>
  <c r="AD160" i="1"/>
  <c r="AD161"/>
  <c r="AD162"/>
  <c r="AD163"/>
  <c r="AD164"/>
  <c r="AD165"/>
  <c r="AD166"/>
  <c r="X166" i="12" s="1"/>
  <c r="AD167" i="1"/>
  <c r="AD168"/>
  <c r="AD169"/>
  <c r="AD170"/>
  <c r="X170" i="12" s="1"/>
  <c r="AD171" i="1"/>
  <c r="AD172"/>
  <c r="AD173"/>
  <c r="X173" i="12" s="1"/>
  <c r="AD174" i="1"/>
  <c r="AD175"/>
  <c r="X175" i="12" s="1"/>
  <c r="AD176" i="1"/>
  <c r="AD177"/>
  <c r="AD178"/>
  <c r="AD179"/>
  <c r="AD180"/>
  <c r="AD181"/>
  <c r="AD4"/>
  <c r="U5"/>
  <c r="U5" i="12" s="1"/>
  <c r="U6" i="1"/>
  <c r="U6" i="12" s="1"/>
  <c r="U7" i="1"/>
  <c r="U7" i="12" s="1"/>
  <c r="U8" i="1"/>
  <c r="U8" i="12" s="1"/>
  <c r="U9" i="1"/>
  <c r="U9" i="12" s="1"/>
  <c r="U10" i="1"/>
  <c r="U10" i="12" s="1"/>
  <c r="U11" i="1"/>
  <c r="U11" i="12" s="1"/>
  <c r="U12" i="1"/>
  <c r="U13"/>
  <c r="U14"/>
  <c r="U14" i="12" s="1"/>
  <c r="U15" i="1"/>
  <c r="U16"/>
  <c r="U17"/>
  <c r="U17" i="12" s="1"/>
  <c r="U18" i="1"/>
  <c r="U18" i="12" s="1"/>
  <c r="U19" i="1"/>
  <c r="U19" i="12" s="1"/>
  <c r="U20" i="1"/>
  <c r="U21"/>
  <c r="U21" i="12" s="1"/>
  <c r="U22" i="1"/>
  <c r="U22" i="12" s="1"/>
  <c r="U23" i="1"/>
  <c r="U23" i="12" s="1"/>
  <c r="U24" i="1"/>
  <c r="U25"/>
  <c r="U25" i="12" s="1"/>
  <c r="U26" i="1"/>
  <c r="U27"/>
  <c r="U27" i="12" s="1"/>
  <c r="U28" i="1"/>
  <c r="U29"/>
  <c r="U30"/>
  <c r="U31"/>
  <c r="U32"/>
  <c r="U32" i="12" s="1"/>
  <c r="U33" i="1"/>
  <c r="U33" i="12" s="1"/>
  <c r="U34" i="1"/>
  <c r="U34" i="12" s="1"/>
  <c r="U35" i="1"/>
  <c r="U36"/>
  <c r="U37"/>
  <c r="U38"/>
  <c r="U39"/>
  <c r="U40"/>
  <c r="U41"/>
  <c r="U41" i="12" s="1"/>
  <c r="U42" i="1"/>
  <c r="U43"/>
  <c r="U44"/>
  <c r="U45"/>
  <c r="U46"/>
  <c r="U47"/>
  <c r="U48"/>
  <c r="U49"/>
  <c r="U50"/>
  <c r="U50" i="12" s="1"/>
  <c r="U51" i="1"/>
  <c r="U52"/>
  <c r="U53"/>
  <c r="U54"/>
  <c r="U55"/>
  <c r="U56"/>
  <c r="U57"/>
  <c r="U58"/>
  <c r="U59"/>
  <c r="U60"/>
  <c r="U61"/>
  <c r="U62"/>
  <c r="U63"/>
  <c r="U64"/>
  <c r="U65"/>
  <c r="U66"/>
  <c r="U67"/>
  <c r="U68"/>
  <c r="U69"/>
  <c r="U70"/>
  <c r="U71"/>
  <c r="U72"/>
  <c r="U73"/>
  <c r="U73" i="12" s="1"/>
  <c r="U74" i="1"/>
  <c r="U75"/>
  <c r="U76"/>
  <c r="U77"/>
  <c r="U78"/>
  <c r="U79"/>
  <c r="U80"/>
  <c r="U81"/>
  <c r="U81" i="12" s="1"/>
  <c r="U82" i="1"/>
  <c r="U83"/>
  <c r="U84"/>
  <c r="U85"/>
  <c r="U86"/>
  <c r="U87"/>
  <c r="U88"/>
  <c r="U89"/>
  <c r="U90"/>
  <c r="U91"/>
  <c r="U92"/>
  <c r="U93"/>
  <c r="U94"/>
  <c r="U94" i="12" s="1"/>
  <c r="U95" i="1"/>
  <c r="U95" i="12" s="1"/>
  <c r="U96" i="1"/>
  <c r="U97"/>
  <c r="U98"/>
  <c r="U99"/>
  <c r="U100"/>
  <c r="U101"/>
  <c r="U101" i="12" s="1"/>
  <c r="U102" i="1"/>
  <c r="U102" i="12" s="1"/>
  <c r="U103" i="1"/>
  <c r="U104"/>
  <c r="U105"/>
  <c r="U106"/>
  <c r="U107"/>
  <c r="U108"/>
  <c r="U109"/>
  <c r="U110"/>
  <c r="U111"/>
  <c r="U112"/>
  <c r="U113"/>
  <c r="U114"/>
  <c r="U115"/>
  <c r="U116"/>
  <c r="U117"/>
  <c r="U118"/>
  <c r="U119"/>
  <c r="U120"/>
  <c r="U121"/>
  <c r="U122"/>
  <c r="U122" i="12" s="1"/>
  <c r="U123" i="1"/>
  <c r="U124"/>
  <c r="U125"/>
  <c r="U126"/>
  <c r="U127"/>
  <c r="U128"/>
  <c r="U129"/>
  <c r="U130"/>
  <c r="U131"/>
  <c r="U132"/>
  <c r="U133"/>
  <c r="U134"/>
  <c r="U135"/>
  <c r="U136"/>
  <c r="U137"/>
  <c r="U138"/>
  <c r="U139"/>
  <c r="U140"/>
  <c r="U141"/>
  <c r="U142"/>
  <c r="U143"/>
  <c r="U144"/>
  <c r="U145"/>
  <c r="U146"/>
  <c r="U147"/>
  <c r="U147" i="12" s="1"/>
  <c r="U148" i="1"/>
  <c r="U149"/>
  <c r="U150"/>
  <c r="U151"/>
  <c r="U152"/>
  <c r="U153"/>
  <c r="U154"/>
  <c r="U155"/>
  <c r="U156"/>
  <c r="U157"/>
  <c r="U158"/>
  <c r="U159"/>
  <c r="U160"/>
  <c r="U161"/>
  <c r="U162"/>
  <c r="U163"/>
  <c r="U164"/>
  <c r="U165"/>
  <c r="U166"/>
  <c r="U166" i="12" s="1"/>
  <c r="U167" i="1"/>
  <c r="U168"/>
  <c r="U169"/>
  <c r="U170"/>
  <c r="U170" i="12" s="1"/>
  <c r="U171" i="1"/>
  <c r="U172"/>
  <c r="U172" i="12" s="1"/>
  <c r="U173" i="1"/>
  <c r="U173" i="12" s="1"/>
  <c r="U174" i="1"/>
  <c r="U175"/>
  <c r="U176"/>
  <c r="U177"/>
  <c r="U177" i="12" s="1"/>
  <c r="U178" i="1"/>
  <c r="U179"/>
  <c r="U180"/>
  <c r="U181"/>
  <c r="U4"/>
  <c r="A26"/>
  <c r="A26" i="12" s="1"/>
  <c r="B26" i="1"/>
  <c r="C26"/>
  <c r="M26" i="12"/>
  <c r="O26"/>
  <c r="H26" i="1"/>
  <c r="F24" i="41" s="1"/>
  <c r="I26" i="1"/>
  <c r="J26"/>
  <c r="K26"/>
  <c r="L26"/>
  <c r="T26" i="12" s="1"/>
  <c r="X26" i="1"/>
  <c r="V26" i="12" s="1"/>
  <c r="AF26" i="1"/>
  <c r="Z26" i="12" s="1"/>
  <c r="AG26" i="1"/>
  <c r="AL26"/>
  <c r="AN26"/>
  <c r="AP26"/>
  <c r="AQ26"/>
  <c r="AG26" i="12" s="1"/>
  <c r="AV26" i="1"/>
  <c r="AX26"/>
  <c r="AZ26"/>
  <c r="A27"/>
  <c r="A27" i="12" s="1"/>
  <c r="B27" i="1"/>
  <c r="B25" i="13" s="1"/>
  <c r="C27" i="1"/>
  <c r="AO27" s="1"/>
  <c r="M27" i="12"/>
  <c r="O27"/>
  <c r="H27" i="1"/>
  <c r="F25" i="41" s="1"/>
  <c r="I27" i="1"/>
  <c r="J27"/>
  <c r="R27" i="12" s="1"/>
  <c r="K27" i="1"/>
  <c r="L27"/>
  <c r="T27" i="12" s="1"/>
  <c r="X27" i="1"/>
  <c r="V27" i="12" s="1"/>
  <c r="AF27" i="1"/>
  <c r="Z27" i="12" s="1"/>
  <c r="AG27" i="1"/>
  <c r="AA27" i="12" s="1"/>
  <c r="AL27" i="1"/>
  <c r="AN27"/>
  <c r="AP27"/>
  <c r="AQ27"/>
  <c r="AG27" i="12" s="1"/>
  <c r="AV27" i="1"/>
  <c r="AX27"/>
  <c r="AZ27"/>
  <c r="A28"/>
  <c r="A28" i="12" s="1"/>
  <c r="B28" i="1"/>
  <c r="C28"/>
  <c r="D137" i="6" s="1"/>
  <c r="M28" i="12"/>
  <c r="O28"/>
  <c r="H28" i="1"/>
  <c r="F26" i="41" s="1"/>
  <c r="I28" i="1"/>
  <c r="J28"/>
  <c r="R28" i="12" s="1"/>
  <c r="K28" i="1"/>
  <c r="L28"/>
  <c r="X28"/>
  <c r="V28" i="12" s="1"/>
  <c r="AF28" i="1"/>
  <c r="Z28" i="12" s="1"/>
  <c r="AG28" i="1"/>
  <c r="AA28" i="12" s="1"/>
  <c r="AL28" i="1"/>
  <c r="AN28"/>
  <c r="AP28"/>
  <c r="AQ28"/>
  <c r="AG28" i="12" s="1"/>
  <c r="AV28" i="1"/>
  <c r="AX28"/>
  <c r="AZ28"/>
  <c r="A29"/>
  <c r="A29" i="12" s="1"/>
  <c r="B29" i="1"/>
  <c r="B27" i="13" s="1"/>
  <c r="C29" i="1"/>
  <c r="M29" i="12"/>
  <c r="O29"/>
  <c r="H29" i="1"/>
  <c r="F27" i="41" s="1"/>
  <c r="I29" i="1"/>
  <c r="J29"/>
  <c r="R29" i="12" s="1"/>
  <c r="K29" i="1"/>
  <c r="L29"/>
  <c r="T29" i="12" s="1"/>
  <c r="X29" i="1"/>
  <c r="V29" i="12" s="1"/>
  <c r="AF29" i="1"/>
  <c r="Z29" i="12" s="1"/>
  <c r="AG29" i="1"/>
  <c r="AL29"/>
  <c r="AN29"/>
  <c r="AP29"/>
  <c r="AQ29"/>
  <c r="AG29" i="12" s="1"/>
  <c r="AV29" i="1"/>
  <c r="AX29"/>
  <c r="AZ29"/>
  <c r="A30"/>
  <c r="A30" i="12" s="1"/>
  <c r="B30" i="1"/>
  <c r="C30"/>
  <c r="M30" i="12"/>
  <c r="O30"/>
  <c r="H30" i="1"/>
  <c r="F28" i="41" s="1"/>
  <c r="I30" i="1"/>
  <c r="J30"/>
  <c r="K30"/>
  <c r="L30"/>
  <c r="T30" i="12" s="1"/>
  <c r="X30" i="1"/>
  <c r="V30" i="12" s="1"/>
  <c r="AF30" i="1"/>
  <c r="Z30" i="12" s="1"/>
  <c r="AG30" i="1"/>
  <c r="AA30" i="12" s="1"/>
  <c r="AL30" i="1"/>
  <c r="AN30"/>
  <c r="AP30"/>
  <c r="AQ30"/>
  <c r="AG30" i="12" s="1"/>
  <c r="AV30" i="1"/>
  <c r="AX30"/>
  <c r="AZ30"/>
  <c r="A31"/>
  <c r="A31" i="12" s="1"/>
  <c r="B31" i="1"/>
  <c r="B29" i="13" s="1"/>
  <c r="C31" i="1"/>
  <c r="M31" i="12"/>
  <c r="O31"/>
  <c r="H31" i="1"/>
  <c r="F29" i="41" s="1"/>
  <c r="I31" i="1"/>
  <c r="J31"/>
  <c r="K31"/>
  <c r="L31"/>
  <c r="T31" i="12" s="1"/>
  <c r="X31" i="1"/>
  <c r="V31" i="12" s="1"/>
  <c r="AF31" i="1"/>
  <c r="Z31" i="12" s="1"/>
  <c r="AG31" i="1"/>
  <c r="AA31" i="12" s="1"/>
  <c r="AL31" i="1"/>
  <c r="AN31"/>
  <c r="AP31"/>
  <c r="AQ31"/>
  <c r="AG31" i="12" s="1"/>
  <c r="AV31" i="1"/>
  <c r="AX31"/>
  <c r="AZ31"/>
  <c r="A32"/>
  <c r="A32" i="12" s="1"/>
  <c r="B32" i="1"/>
  <c r="B30" i="13" s="1"/>
  <c r="C32" i="1"/>
  <c r="AO32" s="1"/>
  <c r="M32" i="12"/>
  <c r="O32"/>
  <c r="H32" i="1"/>
  <c r="F30" i="41" s="1"/>
  <c r="I32" i="1"/>
  <c r="J32"/>
  <c r="R32" i="12" s="1"/>
  <c r="K32" i="1"/>
  <c r="L32"/>
  <c r="T32" i="12" s="1"/>
  <c r="X32" i="1"/>
  <c r="V32" i="12" s="1"/>
  <c r="AF32" i="1"/>
  <c r="Z32" i="12" s="1"/>
  <c r="AG32" i="1"/>
  <c r="AL32"/>
  <c r="AN32"/>
  <c r="AP32"/>
  <c r="AQ32"/>
  <c r="AG32" i="12" s="1"/>
  <c r="AV32" i="1"/>
  <c r="AX32"/>
  <c r="AZ32"/>
  <c r="A33"/>
  <c r="A33" i="12" s="1"/>
  <c r="B33" i="1"/>
  <c r="C33"/>
  <c r="M33" i="12"/>
  <c r="O33"/>
  <c r="H33" i="1"/>
  <c r="F31" i="41" s="1"/>
  <c r="I33" i="1"/>
  <c r="J33"/>
  <c r="K33"/>
  <c r="L33"/>
  <c r="T33" i="12" s="1"/>
  <c r="X33" i="1"/>
  <c r="V33" i="12" s="1"/>
  <c r="AF33" i="1"/>
  <c r="Z33" i="12" s="1"/>
  <c r="AG33" i="1"/>
  <c r="AL33"/>
  <c r="AN33"/>
  <c r="AP33"/>
  <c r="AQ33"/>
  <c r="AG33" i="12" s="1"/>
  <c r="AV33" i="1"/>
  <c r="AX33"/>
  <c r="AZ33"/>
  <c r="A34"/>
  <c r="A34" i="12" s="1"/>
  <c r="B34" i="1"/>
  <c r="C34"/>
  <c r="Y34" s="1"/>
  <c r="M34" i="12"/>
  <c r="O34"/>
  <c r="H34" i="1"/>
  <c r="F32" i="41" s="1"/>
  <c r="I34" i="1"/>
  <c r="J34"/>
  <c r="K34"/>
  <c r="L34"/>
  <c r="T34" i="12" s="1"/>
  <c r="X34" i="1"/>
  <c r="V34" i="12" s="1"/>
  <c r="AF34" i="1"/>
  <c r="Z34" i="12" s="1"/>
  <c r="AG34" i="1"/>
  <c r="AL34"/>
  <c r="AN34"/>
  <c r="AP34"/>
  <c r="AQ34"/>
  <c r="AG34" i="12" s="1"/>
  <c r="AV34" i="1"/>
  <c r="AX34"/>
  <c r="AZ34"/>
  <c r="A35"/>
  <c r="A35" i="12" s="1"/>
  <c r="B35" i="1"/>
  <c r="C35"/>
  <c r="Y35" s="1"/>
  <c r="W35" i="12" s="1"/>
  <c r="M35"/>
  <c r="O35"/>
  <c r="H35" i="1"/>
  <c r="F33" i="41" s="1"/>
  <c r="I35" i="1"/>
  <c r="J35"/>
  <c r="R35" i="12" s="1"/>
  <c r="K35" i="1"/>
  <c r="L35"/>
  <c r="T35" i="12" s="1"/>
  <c r="X35" i="1"/>
  <c r="V35" i="12" s="1"/>
  <c r="AF35" i="1"/>
  <c r="Z35" i="12" s="1"/>
  <c r="AG35" i="1"/>
  <c r="AA35" i="12" s="1"/>
  <c r="AL35" i="1"/>
  <c r="AN35"/>
  <c r="AP35"/>
  <c r="AQ35"/>
  <c r="AG35" i="12" s="1"/>
  <c r="AV35" i="1"/>
  <c r="AX35"/>
  <c r="AZ35"/>
  <c r="A36"/>
  <c r="A36" i="12" s="1"/>
  <c r="B36" i="1"/>
  <c r="C36"/>
  <c r="E36" i="12" s="1"/>
  <c r="M36"/>
  <c r="O36"/>
  <c r="H36" i="1"/>
  <c r="F34" i="41" s="1"/>
  <c r="I36" i="1"/>
  <c r="J36"/>
  <c r="K36"/>
  <c r="L36"/>
  <c r="X36"/>
  <c r="V36" i="12" s="1"/>
  <c r="AF36" i="1"/>
  <c r="Z36" i="12" s="1"/>
  <c r="AG36" i="1"/>
  <c r="AL36"/>
  <c r="AN36"/>
  <c r="AP36"/>
  <c r="AQ36"/>
  <c r="AG36" i="12" s="1"/>
  <c r="AV36" i="1"/>
  <c r="AX36"/>
  <c r="AZ36"/>
  <c r="A37"/>
  <c r="A37" i="12" s="1"/>
  <c r="B37" i="1"/>
  <c r="B35" i="13" s="1"/>
  <c r="C37" i="1"/>
  <c r="AO37" s="1"/>
  <c r="AE37" i="12" s="1"/>
  <c r="M37"/>
  <c r="O37"/>
  <c r="H37" i="1"/>
  <c r="F35" i="41" s="1"/>
  <c r="I37" i="1"/>
  <c r="J37"/>
  <c r="K37"/>
  <c r="L37"/>
  <c r="X37"/>
  <c r="V37" i="12" s="1"/>
  <c r="AF37" i="1"/>
  <c r="Z37" i="12" s="1"/>
  <c r="AG37" i="1"/>
  <c r="AL37"/>
  <c r="AN37"/>
  <c r="AP37"/>
  <c r="AQ37"/>
  <c r="AG37" i="12" s="1"/>
  <c r="AV37" i="1"/>
  <c r="AX37"/>
  <c r="AZ37"/>
  <c r="A38"/>
  <c r="A38" i="12" s="1"/>
  <c r="B38" i="1"/>
  <c r="C38"/>
  <c r="M38" i="12"/>
  <c r="O38"/>
  <c r="H38" i="1"/>
  <c r="F36" i="41" s="1"/>
  <c r="I38" i="1"/>
  <c r="J38"/>
  <c r="R38" i="12" s="1"/>
  <c r="K38" i="1"/>
  <c r="L38"/>
  <c r="T38" i="12" s="1"/>
  <c r="X38" i="1"/>
  <c r="V38" i="12" s="1"/>
  <c r="AF38" i="1"/>
  <c r="Z38" i="12" s="1"/>
  <c r="AG38" i="1"/>
  <c r="AL38"/>
  <c r="AN38"/>
  <c r="AP38"/>
  <c r="AQ38"/>
  <c r="AG38" i="12" s="1"/>
  <c r="AV38" i="1"/>
  <c r="AX38"/>
  <c r="AZ38"/>
  <c r="A39"/>
  <c r="A39" i="12" s="1"/>
  <c r="B39" i="1"/>
  <c r="C39"/>
  <c r="M39" i="12"/>
  <c r="O39"/>
  <c r="H39" i="1"/>
  <c r="I39"/>
  <c r="J39"/>
  <c r="R39" i="12" s="1"/>
  <c r="K39" i="1"/>
  <c r="L39"/>
  <c r="T39" i="12" s="1"/>
  <c r="X39" i="1"/>
  <c r="V39" i="12" s="1"/>
  <c r="AF39" i="1"/>
  <c r="Z39" i="12" s="1"/>
  <c r="AG39" i="1"/>
  <c r="AL39"/>
  <c r="AN39"/>
  <c r="AP39"/>
  <c r="AQ39"/>
  <c r="AG39" i="12" s="1"/>
  <c r="AV39" i="1"/>
  <c r="AX39"/>
  <c r="AZ39"/>
  <c r="A40"/>
  <c r="A40" i="12" s="1"/>
  <c r="B40" i="1"/>
  <c r="C40"/>
  <c r="M40" i="12"/>
  <c r="O40"/>
  <c r="H40" i="1"/>
  <c r="F38" i="41" s="1"/>
  <c r="I40" i="1"/>
  <c r="J40"/>
  <c r="R40" i="12" s="1"/>
  <c r="K40" i="1"/>
  <c r="L40"/>
  <c r="T40" i="12" s="1"/>
  <c r="X40" i="1"/>
  <c r="V40" i="12" s="1"/>
  <c r="AF40" i="1"/>
  <c r="Z40" i="12" s="1"/>
  <c r="AG40" i="1"/>
  <c r="AA40" i="12" s="1"/>
  <c r="AL40" i="1"/>
  <c r="AN40"/>
  <c r="AP40"/>
  <c r="AQ40"/>
  <c r="AG40" i="12" s="1"/>
  <c r="AV40" i="1"/>
  <c r="AX40"/>
  <c r="AZ40"/>
  <c r="A41"/>
  <c r="A41" i="12" s="1"/>
  <c r="B41" i="1"/>
  <c r="C41"/>
  <c r="AO41" s="1"/>
  <c r="AE41" i="12" s="1"/>
  <c r="M41"/>
  <c r="O41"/>
  <c r="H41" i="1"/>
  <c r="F39" i="41" s="1"/>
  <c r="I41" i="1"/>
  <c r="J41"/>
  <c r="R41" i="12" s="1"/>
  <c r="K41" i="1"/>
  <c r="L41"/>
  <c r="T41" i="12" s="1"/>
  <c r="X41" i="1"/>
  <c r="V41" i="12" s="1"/>
  <c r="AF41" i="1"/>
  <c r="Z41" i="12" s="1"/>
  <c r="AG41" i="1"/>
  <c r="AA41" i="12" s="1"/>
  <c r="AL41" i="1"/>
  <c r="AN41"/>
  <c r="AP41"/>
  <c r="AQ41"/>
  <c r="AG41" i="12" s="1"/>
  <c r="AV41" i="1"/>
  <c r="AX41"/>
  <c r="AZ41"/>
  <c r="A42"/>
  <c r="A42" i="12" s="1"/>
  <c r="B42" i="1"/>
  <c r="C42"/>
  <c r="AY42" s="1"/>
  <c r="AK42" i="12" s="1"/>
  <c r="M42"/>
  <c r="O42"/>
  <c r="H42" i="1"/>
  <c r="F40" i="41" s="1"/>
  <c r="I42" i="1"/>
  <c r="J42"/>
  <c r="R42" i="12" s="1"/>
  <c r="K42" i="1"/>
  <c r="L42"/>
  <c r="X42"/>
  <c r="V42" i="12" s="1"/>
  <c r="AF42" i="1"/>
  <c r="Z42" i="12" s="1"/>
  <c r="AG42" i="1"/>
  <c r="AA42" i="12" s="1"/>
  <c r="AL42" i="1"/>
  <c r="AN42"/>
  <c r="AP42"/>
  <c r="AQ42"/>
  <c r="AG42" i="12" s="1"/>
  <c r="AV42" i="1"/>
  <c r="AX42"/>
  <c r="AZ42"/>
  <c r="A43"/>
  <c r="A43" i="12" s="1"/>
  <c r="B43" i="1"/>
  <c r="C43"/>
  <c r="AY43" s="1"/>
  <c r="AK43" i="12" s="1"/>
  <c r="M43"/>
  <c r="O43"/>
  <c r="H43" i="1"/>
  <c r="F41" i="41" s="1"/>
  <c r="I43" i="1"/>
  <c r="J43"/>
  <c r="R43" i="12" s="1"/>
  <c r="K43" i="1"/>
  <c r="L43"/>
  <c r="T43" i="12" s="1"/>
  <c r="X43" i="1"/>
  <c r="V43" i="12" s="1"/>
  <c r="AF43" i="1"/>
  <c r="Z43" i="12" s="1"/>
  <c r="AG43" i="1"/>
  <c r="AL43"/>
  <c r="AN43"/>
  <c r="AP43"/>
  <c r="AQ43"/>
  <c r="AG43" i="12" s="1"/>
  <c r="AV43" i="1"/>
  <c r="AX43"/>
  <c r="AZ43"/>
  <c r="A44"/>
  <c r="A44" i="12" s="1"/>
  <c r="B44" i="1"/>
  <c r="C44"/>
  <c r="D108" i="6" s="1"/>
  <c r="M44" i="12"/>
  <c r="O44"/>
  <c r="H44" i="1"/>
  <c r="F42" i="41" s="1"/>
  <c r="I44" i="1"/>
  <c r="J44"/>
  <c r="R44" i="12" s="1"/>
  <c r="K44" i="1"/>
  <c r="L44"/>
  <c r="T44" i="12" s="1"/>
  <c r="X44" i="1"/>
  <c r="V44" i="12" s="1"/>
  <c r="AF44" i="1"/>
  <c r="Z44" i="12" s="1"/>
  <c r="AG44" i="1"/>
  <c r="AA44" i="12" s="1"/>
  <c r="AL44" i="1"/>
  <c r="AN44"/>
  <c r="AP44"/>
  <c r="AQ44"/>
  <c r="AG44" i="12" s="1"/>
  <c r="AV44" i="1"/>
  <c r="AX44"/>
  <c r="AZ44"/>
  <c r="A45"/>
  <c r="A45" i="12" s="1"/>
  <c r="B45" i="1"/>
  <c r="C45"/>
  <c r="BA45" s="1"/>
  <c r="AM45" i="12" s="1"/>
  <c r="M45"/>
  <c r="O45"/>
  <c r="H45" i="1"/>
  <c r="F43" i="41" s="1"/>
  <c r="I45" i="1"/>
  <c r="J45"/>
  <c r="R45" i="12" s="1"/>
  <c r="K45" i="1"/>
  <c r="L45"/>
  <c r="T45" i="12" s="1"/>
  <c r="X45" i="1"/>
  <c r="V45" i="12" s="1"/>
  <c r="AF45" i="1"/>
  <c r="Z45" i="12" s="1"/>
  <c r="AG45" i="1"/>
  <c r="AA45" i="12" s="1"/>
  <c r="AL45" i="1"/>
  <c r="AN45"/>
  <c r="AP45"/>
  <c r="AQ45"/>
  <c r="AG45" i="12" s="1"/>
  <c r="AV45" i="1"/>
  <c r="AX45"/>
  <c r="AZ45"/>
  <c r="A46"/>
  <c r="A46" i="12" s="1"/>
  <c r="B46" i="1"/>
  <c r="B44" i="13" s="1"/>
  <c r="C46" i="1"/>
  <c r="AO46" s="1"/>
  <c r="M46" i="12"/>
  <c r="O46"/>
  <c r="H46" i="1"/>
  <c r="F44" i="41" s="1"/>
  <c r="I46" i="1"/>
  <c r="J46"/>
  <c r="R46" i="12" s="1"/>
  <c r="K46" i="1"/>
  <c r="L46"/>
  <c r="T46" i="12" s="1"/>
  <c r="X46" i="1"/>
  <c r="V46" i="12" s="1"/>
  <c r="AF46" i="1"/>
  <c r="Z46" i="12" s="1"/>
  <c r="AG46" i="1"/>
  <c r="AL46"/>
  <c r="AN46"/>
  <c r="AP46"/>
  <c r="AQ46"/>
  <c r="AG46" i="12" s="1"/>
  <c r="AV46" i="1"/>
  <c r="AX46"/>
  <c r="AZ46"/>
  <c r="A47"/>
  <c r="A47" i="12" s="1"/>
  <c r="B47" i="1"/>
  <c r="C47"/>
  <c r="M47" i="12"/>
  <c r="O47"/>
  <c r="H47" i="1"/>
  <c r="F45" i="41" s="1"/>
  <c r="I47" i="1"/>
  <c r="J47"/>
  <c r="R47" i="12" s="1"/>
  <c r="K47" i="1"/>
  <c r="L47"/>
  <c r="T47" i="12" s="1"/>
  <c r="X47" i="1"/>
  <c r="V47" i="12" s="1"/>
  <c r="AF47" i="1"/>
  <c r="Z47" i="12" s="1"/>
  <c r="AG47" i="1"/>
  <c r="AL47"/>
  <c r="AN47"/>
  <c r="AP47"/>
  <c r="AQ47"/>
  <c r="AG47" i="12" s="1"/>
  <c r="AV47" i="1"/>
  <c r="AX47"/>
  <c r="AZ47"/>
  <c r="A48"/>
  <c r="A48" i="12" s="1"/>
  <c r="B48" i="1"/>
  <c r="C48"/>
  <c r="M48" i="12"/>
  <c r="O48"/>
  <c r="H48" i="1"/>
  <c r="F46" i="41" s="1"/>
  <c r="I48" i="1"/>
  <c r="J48"/>
  <c r="R48" i="12" s="1"/>
  <c r="K48" i="1"/>
  <c r="L48"/>
  <c r="T48" i="12" s="1"/>
  <c r="X48" i="1"/>
  <c r="V48" i="12" s="1"/>
  <c r="AF48" i="1"/>
  <c r="Z48" i="12" s="1"/>
  <c r="AG48" i="1"/>
  <c r="AA48" i="12" s="1"/>
  <c r="AL48" i="1"/>
  <c r="AN48"/>
  <c r="AP48"/>
  <c r="AQ48"/>
  <c r="AG48" i="12" s="1"/>
  <c r="AV48" i="1"/>
  <c r="AX48"/>
  <c r="AZ48"/>
  <c r="A49"/>
  <c r="A49" i="12" s="1"/>
  <c r="B49" i="1"/>
  <c r="C49"/>
  <c r="M49" i="12"/>
  <c r="O49"/>
  <c r="H49" i="1"/>
  <c r="F47" i="41" s="1"/>
  <c r="I49" i="1"/>
  <c r="J49"/>
  <c r="R49" i="12" s="1"/>
  <c r="K49" i="1"/>
  <c r="L49"/>
  <c r="T49" i="12" s="1"/>
  <c r="X49" i="1"/>
  <c r="V49" i="12" s="1"/>
  <c r="AF49" i="1"/>
  <c r="Z49" i="12" s="1"/>
  <c r="AG49" i="1"/>
  <c r="AL49"/>
  <c r="AN49"/>
  <c r="AP49"/>
  <c r="AQ49"/>
  <c r="AG49" i="12" s="1"/>
  <c r="AV49" i="1"/>
  <c r="AX49"/>
  <c r="AZ49"/>
  <c r="A50"/>
  <c r="A50" i="12" s="1"/>
  <c r="B50" i="1"/>
  <c r="C50"/>
  <c r="AY50" s="1"/>
  <c r="AK50" i="12" s="1"/>
  <c r="M50"/>
  <c r="O50"/>
  <c r="H50" i="1"/>
  <c r="F48" i="41" s="1"/>
  <c r="I50" i="1"/>
  <c r="J50"/>
  <c r="R50" i="12" s="1"/>
  <c r="K50" i="1"/>
  <c r="L50"/>
  <c r="T50" i="12" s="1"/>
  <c r="X50" i="1"/>
  <c r="V50" i="12" s="1"/>
  <c r="AF50" i="1"/>
  <c r="Z50" i="12" s="1"/>
  <c r="AG50" i="1"/>
  <c r="AA50" i="12" s="1"/>
  <c r="AL50" i="1"/>
  <c r="AN50"/>
  <c r="AP50"/>
  <c r="AQ50"/>
  <c r="AG50" i="12" s="1"/>
  <c r="AV50" i="1"/>
  <c r="AX50"/>
  <c r="AZ50"/>
  <c r="A51"/>
  <c r="A51" i="12" s="1"/>
  <c r="B51" i="1"/>
  <c r="C51"/>
  <c r="M51" i="12"/>
  <c r="O51"/>
  <c r="H51" i="1"/>
  <c r="F49" i="41" s="1"/>
  <c r="I51" i="1"/>
  <c r="J51"/>
  <c r="R51" i="12" s="1"/>
  <c r="K51" i="1"/>
  <c r="L51"/>
  <c r="T51" i="12" s="1"/>
  <c r="X51" i="1"/>
  <c r="V51" i="12" s="1"/>
  <c r="AF51" i="1"/>
  <c r="Z51" i="12" s="1"/>
  <c r="AG51" i="1"/>
  <c r="AL51"/>
  <c r="AN51"/>
  <c r="AP51"/>
  <c r="AQ51"/>
  <c r="AG51" i="12" s="1"/>
  <c r="AV51" i="1"/>
  <c r="AX51"/>
  <c r="AZ51"/>
  <c r="A52"/>
  <c r="A52" i="12" s="1"/>
  <c r="B52" i="1"/>
  <c r="C52"/>
  <c r="M52" i="12"/>
  <c r="O52"/>
  <c r="H52" i="1"/>
  <c r="F50" i="41" s="1"/>
  <c r="I52" i="1"/>
  <c r="J52"/>
  <c r="R52" i="12" s="1"/>
  <c r="K52" i="1"/>
  <c r="L52"/>
  <c r="T52" i="12" s="1"/>
  <c r="X52" i="1"/>
  <c r="V52" i="12" s="1"/>
  <c r="AF52" i="1"/>
  <c r="Z52" i="12" s="1"/>
  <c r="AG52" i="1"/>
  <c r="AL52"/>
  <c r="AN52"/>
  <c r="AP52"/>
  <c r="AQ52"/>
  <c r="AV52"/>
  <c r="AX52"/>
  <c r="AZ52"/>
  <c r="A53"/>
  <c r="A53" i="12" s="1"/>
  <c r="B53" i="1"/>
  <c r="C53"/>
  <c r="BA53" s="1"/>
  <c r="AM53" i="12" s="1"/>
  <c r="M53"/>
  <c r="O53"/>
  <c r="H53" i="1"/>
  <c r="F51" i="41" s="1"/>
  <c r="I53" i="1"/>
  <c r="J53"/>
  <c r="K53"/>
  <c r="L53"/>
  <c r="T53" i="12" s="1"/>
  <c r="X53" i="1"/>
  <c r="V53" i="12" s="1"/>
  <c r="AF53" i="1"/>
  <c r="Z53" i="12" s="1"/>
  <c r="AG53" i="1"/>
  <c r="AA53" i="12" s="1"/>
  <c r="AL53" i="1"/>
  <c r="AN53"/>
  <c r="AP53"/>
  <c r="AQ53"/>
  <c r="AG53" i="12" s="1"/>
  <c r="AV53" i="1"/>
  <c r="AX53"/>
  <c r="AZ53"/>
  <c r="A54"/>
  <c r="A54" i="12" s="1"/>
  <c r="B54" i="1"/>
  <c r="B52" i="13" s="1"/>
  <c r="C54" i="1"/>
  <c r="M54" i="12"/>
  <c r="O54"/>
  <c r="H54" i="1"/>
  <c r="F52" i="41" s="1"/>
  <c r="I54" i="1"/>
  <c r="J54"/>
  <c r="R54" i="12" s="1"/>
  <c r="K54" i="1"/>
  <c r="L54"/>
  <c r="T54" i="12" s="1"/>
  <c r="X54" i="1"/>
  <c r="V54" i="12" s="1"/>
  <c r="AF54" i="1"/>
  <c r="Z54" i="12" s="1"/>
  <c r="AG54" i="1"/>
  <c r="AL54"/>
  <c r="AN54"/>
  <c r="AP54"/>
  <c r="AQ54"/>
  <c r="AV54"/>
  <c r="AX54"/>
  <c r="AZ54"/>
  <c r="A55"/>
  <c r="A55" i="12" s="1"/>
  <c r="B55" i="1"/>
  <c r="C55"/>
  <c r="M55" i="12"/>
  <c r="O55"/>
  <c r="H55" i="1"/>
  <c r="F53" i="41" s="1"/>
  <c r="I55" i="1"/>
  <c r="J55"/>
  <c r="R55" i="12" s="1"/>
  <c r="K55" i="1"/>
  <c r="L55"/>
  <c r="T55" i="12" s="1"/>
  <c r="X55" i="1"/>
  <c r="V55" i="12" s="1"/>
  <c r="AF55" i="1"/>
  <c r="Z55" i="12" s="1"/>
  <c r="AG55" i="1"/>
  <c r="AA55" i="12" s="1"/>
  <c r="AL55" i="1"/>
  <c r="AN55"/>
  <c r="AP55"/>
  <c r="AQ55"/>
  <c r="AG55" i="12" s="1"/>
  <c r="AV55" i="1"/>
  <c r="AX55"/>
  <c r="AZ55"/>
  <c r="A56"/>
  <c r="A56" i="12" s="1"/>
  <c r="B56" i="1"/>
  <c r="C56"/>
  <c r="M56" i="12"/>
  <c r="O56"/>
  <c r="H56" i="1"/>
  <c r="F54" i="41" s="1"/>
  <c r="I56" i="1"/>
  <c r="J56"/>
  <c r="R56" i="12" s="1"/>
  <c r="K56" i="1"/>
  <c r="L56"/>
  <c r="T56" i="12" s="1"/>
  <c r="X56" i="1"/>
  <c r="V56" i="12" s="1"/>
  <c r="AF56" i="1"/>
  <c r="Z56" i="12" s="1"/>
  <c r="AG56" i="1"/>
  <c r="AA56" i="12" s="1"/>
  <c r="AL56" i="1"/>
  <c r="AN56"/>
  <c r="AP56"/>
  <c r="AQ56"/>
  <c r="AG56" i="12" s="1"/>
  <c r="AV56" i="1"/>
  <c r="AX56"/>
  <c r="AZ56"/>
  <c r="A57"/>
  <c r="A57" i="12" s="1"/>
  <c r="B57" i="1"/>
  <c r="C57"/>
  <c r="AM57" s="1"/>
  <c r="AC57" i="12" s="1"/>
  <c r="M57"/>
  <c r="O57"/>
  <c r="H57" i="1"/>
  <c r="F55" i="41" s="1"/>
  <c r="I57" i="1"/>
  <c r="J57"/>
  <c r="R57" i="12" s="1"/>
  <c r="K57" i="1"/>
  <c r="L57"/>
  <c r="T57" i="12" s="1"/>
  <c r="X57" i="1"/>
  <c r="V57" i="12" s="1"/>
  <c r="AF57" i="1"/>
  <c r="Z57" i="12" s="1"/>
  <c r="AG57" i="1"/>
  <c r="AA57" i="12" s="1"/>
  <c r="AL57" i="1"/>
  <c r="AN57"/>
  <c r="AP57"/>
  <c r="AQ57"/>
  <c r="AG57" i="12" s="1"/>
  <c r="AV57" i="1"/>
  <c r="AX57"/>
  <c r="AZ57"/>
  <c r="A58"/>
  <c r="A58" i="12" s="1"/>
  <c r="B58" i="1"/>
  <c r="C58"/>
  <c r="AY58" s="1"/>
  <c r="AK58" i="12" s="1"/>
  <c r="M58"/>
  <c r="O58"/>
  <c r="H58" i="1"/>
  <c r="F56" i="41" s="1"/>
  <c r="I58" i="1"/>
  <c r="J58"/>
  <c r="R58" i="12" s="1"/>
  <c r="K58" i="1"/>
  <c r="L58"/>
  <c r="T58" i="12" s="1"/>
  <c r="X58" i="1"/>
  <c r="V58" i="12" s="1"/>
  <c r="AF58" i="1"/>
  <c r="Z58" i="12" s="1"/>
  <c r="AG58" i="1"/>
  <c r="AL58"/>
  <c r="AN58"/>
  <c r="AP58"/>
  <c r="AQ58"/>
  <c r="AV58"/>
  <c r="AX58"/>
  <c r="AZ58"/>
  <c r="A59"/>
  <c r="A59" i="12" s="1"/>
  <c r="B59" i="1"/>
  <c r="C59"/>
  <c r="BA59" s="1"/>
  <c r="AM59" i="12" s="1"/>
  <c r="M59"/>
  <c r="O59"/>
  <c r="H59" i="1"/>
  <c r="F57" i="41" s="1"/>
  <c r="I59" i="1"/>
  <c r="J59"/>
  <c r="K59"/>
  <c r="L59"/>
  <c r="T59" i="12" s="1"/>
  <c r="X59" i="1"/>
  <c r="V59" i="12" s="1"/>
  <c r="AF59" i="1"/>
  <c r="Z59" i="12" s="1"/>
  <c r="AG59" i="1"/>
  <c r="AL59"/>
  <c r="AN59"/>
  <c r="AP59"/>
  <c r="AQ59"/>
  <c r="AG59" i="12" s="1"/>
  <c r="AV59" i="1"/>
  <c r="AX59"/>
  <c r="AZ59"/>
  <c r="A60"/>
  <c r="A60" i="12" s="1"/>
  <c r="B60" i="1"/>
  <c r="C60"/>
  <c r="D79" i="6" s="1"/>
  <c r="M60" i="12"/>
  <c r="O60"/>
  <c r="H60" i="1"/>
  <c r="F58" i="41" s="1"/>
  <c r="I60" i="1"/>
  <c r="J60"/>
  <c r="R60" i="12" s="1"/>
  <c r="K60" i="1"/>
  <c r="L60"/>
  <c r="T60" i="12" s="1"/>
  <c r="X60" i="1"/>
  <c r="V60" i="12" s="1"/>
  <c r="AF60" i="1"/>
  <c r="Z60" i="12" s="1"/>
  <c r="AG60" i="1"/>
  <c r="AA60" i="12" s="1"/>
  <c r="AL60" i="1"/>
  <c r="AN60"/>
  <c r="AP60"/>
  <c r="AQ60"/>
  <c r="AG60" i="12" s="1"/>
  <c r="AV60" i="1"/>
  <c r="AX60"/>
  <c r="AZ60"/>
  <c r="A61"/>
  <c r="A61" i="12" s="1"/>
  <c r="B61" i="1"/>
  <c r="C61"/>
  <c r="M61" i="12"/>
  <c r="O61"/>
  <c r="H61" i="1"/>
  <c r="F59" i="41" s="1"/>
  <c r="I61" i="1"/>
  <c r="J61"/>
  <c r="K61"/>
  <c r="L61"/>
  <c r="T61" i="12" s="1"/>
  <c r="X61" i="1"/>
  <c r="V61" i="12" s="1"/>
  <c r="AF61" i="1"/>
  <c r="Z61" i="12" s="1"/>
  <c r="AG61" i="1"/>
  <c r="AL61"/>
  <c r="AN61"/>
  <c r="AP61"/>
  <c r="AQ61"/>
  <c r="AG61" i="12" s="1"/>
  <c r="AV61" i="1"/>
  <c r="AX61"/>
  <c r="AZ61"/>
  <c r="A62"/>
  <c r="A62" i="12" s="1"/>
  <c r="B62" i="1"/>
  <c r="C62"/>
  <c r="AO62" s="1"/>
  <c r="AE62" i="12" s="1"/>
  <c r="M62"/>
  <c r="O62"/>
  <c r="H62" i="1"/>
  <c r="F60" i="41" s="1"/>
  <c r="I62" i="1"/>
  <c r="J62"/>
  <c r="R62" i="12" s="1"/>
  <c r="K62" i="1"/>
  <c r="L62"/>
  <c r="T62" i="12" s="1"/>
  <c r="X62" i="1"/>
  <c r="V62" i="12" s="1"/>
  <c r="AF62" i="1"/>
  <c r="Z62" i="12" s="1"/>
  <c r="AG62" i="1"/>
  <c r="AA62" i="12" s="1"/>
  <c r="AL62" i="1"/>
  <c r="AN62"/>
  <c r="AP62"/>
  <c r="AQ62"/>
  <c r="AG62" i="12" s="1"/>
  <c r="AV62" i="1"/>
  <c r="AX62"/>
  <c r="AZ62"/>
  <c r="A63"/>
  <c r="A63" i="12" s="1"/>
  <c r="B63" i="1"/>
  <c r="B61" i="13" s="1"/>
  <c r="C63" i="1"/>
  <c r="BA63" s="1"/>
  <c r="AM63" i="12" s="1"/>
  <c r="M63"/>
  <c r="O63"/>
  <c r="H63" i="1"/>
  <c r="F61" i="41" s="1"/>
  <c r="I63" i="1"/>
  <c r="J63"/>
  <c r="R63" i="12" s="1"/>
  <c r="K63" i="1"/>
  <c r="L63"/>
  <c r="T63" i="12" s="1"/>
  <c r="X63" i="1"/>
  <c r="V63" i="12" s="1"/>
  <c r="AF63" i="1"/>
  <c r="Z63" i="12" s="1"/>
  <c r="AG63" i="1"/>
  <c r="AA63" i="12" s="1"/>
  <c r="AL63" i="1"/>
  <c r="AN63"/>
  <c r="AP63"/>
  <c r="AQ63"/>
  <c r="AV63"/>
  <c r="AX63"/>
  <c r="AZ63"/>
  <c r="A64"/>
  <c r="A64" i="12" s="1"/>
  <c r="B64" i="1"/>
  <c r="C64"/>
  <c r="AY64" s="1"/>
  <c r="M64" i="12"/>
  <c r="O64"/>
  <c r="H64" i="1"/>
  <c r="F62" i="41" s="1"/>
  <c r="I64" i="1"/>
  <c r="J64"/>
  <c r="R64" i="12" s="1"/>
  <c r="K64" i="1"/>
  <c r="L64"/>
  <c r="T64" i="12" s="1"/>
  <c r="X64" i="1"/>
  <c r="V64" i="12" s="1"/>
  <c r="AF64" i="1"/>
  <c r="Z64" i="12" s="1"/>
  <c r="AG64" i="1"/>
  <c r="AA64" i="12" s="1"/>
  <c r="AL64" i="1"/>
  <c r="AN64"/>
  <c r="AP64"/>
  <c r="AQ64"/>
  <c r="AG64" i="12" s="1"/>
  <c r="AV64" i="1"/>
  <c r="AX64"/>
  <c r="AZ64"/>
  <c r="A65"/>
  <c r="A65" i="12" s="1"/>
  <c r="B65" i="1"/>
  <c r="C65"/>
  <c r="AY65" s="1"/>
  <c r="AK65" i="12" s="1"/>
  <c r="M65"/>
  <c r="O65"/>
  <c r="H65" i="1"/>
  <c r="F63" i="41" s="1"/>
  <c r="I65" i="1"/>
  <c r="J65"/>
  <c r="R65" i="12" s="1"/>
  <c r="K65" i="1"/>
  <c r="L65"/>
  <c r="T65" i="12" s="1"/>
  <c r="X65" i="1"/>
  <c r="V65" i="12" s="1"/>
  <c r="AF65" i="1"/>
  <c r="Z65" i="12" s="1"/>
  <c r="AG65" i="1"/>
  <c r="AL65"/>
  <c r="AN65"/>
  <c r="AP65"/>
  <c r="AQ65"/>
  <c r="AV65"/>
  <c r="AX65"/>
  <c r="AZ65"/>
  <c r="A66"/>
  <c r="A66" i="12" s="1"/>
  <c r="B66" i="1"/>
  <c r="C66"/>
  <c r="AM66" s="1"/>
  <c r="M66" i="12"/>
  <c r="O66"/>
  <c r="H66" i="1"/>
  <c r="F64" i="41" s="1"/>
  <c r="I66" i="1"/>
  <c r="J66"/>
  <c r="R66" i="12" s="1"/>
  <c r="K66" i="1"/>
  <c r="L66"/>
  <c r="X66"/>
  <c r="V66" i="12" s="1"/>
  <c r="AF66" i="1"/>
  <c r="AG66"/>
  <c r="AA66" i="12" s="1"/>
  <c r="AL66" i="1"/>
  <c r="AN66"/>
  <c r="AP66"/>
  <c r="AQ66"/>
  <c r="AV66"/>
  <c r="AX66"/>
  <c r="AZ66"/>
  <c r="A67"/>
  <c r="A67" i="12" s="1"/>
  <c r="B67" i="1"/>
  <c r="C67"/>
  <c r="M67" i="12"/>
  <c r="O67"/>
  <c r="H67" i="1"/>
  <c r="F65" i="41" s="1"/>
  <c r="I67" i="1"/>
  <c r="J67"/>
  <c r="R67" i="12" s="1"/>
  <c r="K67" i="1"/>
  <c r="L67"/>
  <c r="X67"/>
  <c r="V67" i="12" s="1"/>
  <c r="AF67" i="1"/>
  <c r="Z67" i="12" s="1"/>
  <c r="AG67" i="1"/>
  <c r="AL67"/>
  <c r="AN67"/>
  <c r="AP67"/>
  <c r="AQ67"/>
  <c r="AG67" i="12" s="1"/>
  <c r="AV67" i="1"/>
  <c r="AX67"/>
  <c r="AZ67"/>
  <c r="A68"/>
  <c r="A68" i="12" s="1"/>
  <c r="B68" i="1"/>
  <c r="C68"/>
  <c r="Y68" s="1"/>
  <c r="W68" i="12" s="1"/>
  <c r="M68"/>
  <c r="O68"/>
  <c r="H68" i="1"/>
  <c r="F66" i="41" s="1"/>
  <c r="I68" i="1"/>
  <c r="J68"/>
  <c r="R68" i="12" s="1"/>
  <c r="K68" i="1"/>
  <c r="L68"/>
  <c r="T68" i="12" s="1"/>
  <c r="X68" i="1"/>
  <c r="V68" i="12" s="1"/>
  <c r="AF68" i="1"/>
  <c r="Z68" i="12" s="1"/>
  <c r="AG68" i="1"/>
  <c r="AL68"/>
  <c r="AN68"/>
  <c r="AP68"/>
  <c r="AQ68"/>
  <c r="AG68" i="12" s="1"/>
  <c r="AV68" i="1"/>
  <c r="AX68"/>
  <c r="AZ68"/>
  <c r="A69"/>
  <c r="A69" i="12" s="1"/>
  <c r="B69" i="1"/>
  <c r="C69"/>
  <c r="E69" i="12" s="1"/>
  <c r="M69"/>
  <c r="O69"/>
  <c r="H69" i="1"/>
  <c r="F67" i="41" s="1"/>
  <c r="I69" i="1"/>
  <c r="J69"/>
  <c r="R69" i="12" s="1"/>
  <c r="K69" i="1"/>
  <c r="L69"/>
  <c r="X69"/>
  <c r="V69" i="12" s="1"/>
  <c r="AF69" i="1"/>
  <c r="Z69" i="12" s="1"/>
  <c r="AG69" i="1"/>
  <c r="AL69"/>
  <c r="AN69"/>
  <c r="AP69"/>
  <c r="AQ69"/>
  <c r="AV69"/>
  <c r="AX69"/>
  <c r="AZ69"/>
  <c r="A70"/>
  <c r="A70" i="12" s="1"/>
  <c r="B70" i="1"/>
  <c r="C70"/>
  <c r="BA70" s="1"/>
  <c r="AM70" i="12" s="1"/>
  <c r="M70"/>
  <c r="O70"/>
  <c r="H70" i="1"/>
  <c r="F68" i="41" s="1"/>
  <c r="I70" i="1"/>
  <c r="J70"/>
  <c r="R70" i="12" s="1"/>
  <c r="K70" i="1"/>
  <c r="L70"/>
  <c r="X70"/>
  <c r="V70" i="12" s="1"/>
  <c r="AF70" i="1"/>
  <c r="Z70" i="12" s="1"/>
  <c r="AG70" i="1"/>
  <c r="AL70"/>
  <c r="AN70"/>
  <c r="AP70"/>
  <c r="AQ70"/>
  <c r="AV70"/>
  <c r="AX70"/>
  <c r="AZ70"/>
  <c r="A71"/>
  <c r="A71" i="12" s="1"/>
  <c r="B71" i="1"/>
  <c r="C71"/>
  <c r="M71" i="12"/>
  <c r="O71"/>
  <c r="H71" i="1"/>
  <c r="F69" i="41" s="1"/>
  <c r="I71" i="1"/>
  <c r="J71"/>
  <c r="R71" i="12" s="1"/>
  <c r="K71" i="1"/>
  <c r="L71"/>
  <c r="T71" i="12" s="1"/>
  <c r="X71" i="1"/>
  <c r="V71" i="12" s="1"/>
  <c r="AF71" i="1"/>
  <c r="Z71" i="12" s="1"/>
  <c r="AG71" i="1"/>
  <c r="AA71" i="12" s="1"/>
  <c r="AL71" i="1"/>
  <c r="AN71"/>
  <c r="AP71"/>
  <c r="AQ71"/>
  <c r="AV71"/>
  <c r="AX71"/>
  <c r="AZ71"/>
  <c r="A72"/>
  <c r="A72" i="12" s="1"/>
  <c r="B72" i="1"/>
  <c r="C72"/>
  <c r="M72" i="12"/>
  <c r="O72"/>
  <c r="H72" i="1"/>
  <c r="F70" i="41" s="1"/>
  <c r="I72" i="1"/>
  <c r="J72"/>
  <c r="R72" i="12" s="1"/>
  <c r="K72" i="1"/>
  <c r="L72"/>
  <c r="X72"/>
  <c r="V72" i="12" s="1"/>
  <c r="AF72" i="1"/>
  <c r="Z72" i="12" s="1"/>
  <c r="AG72" i="1"/>
  <c r="AL72"/>
  <c r="AN72"/>
  <c r="AP72"/>
  <c r="AQ72"/>
  <c r="AV72"/>
  <c r="AX72"/>
  <c r="AZ72"/>
  <c r="A73"/>
  <c r="A73" i="12" s="1"/>
  <c r="B73" i="1"/>
  <c r="C73"/>
  <c r="BA73" s="1"/>
  <c r="AM73" i="12" s="1"/>
  <c r="M73"/>
  <c r="O73"/>
  <c r="H73" i="1"/>
  <c r="F71" i="41" s="1"/>
  <c r="I73" i="1"/>
  <c r="J73"/>
  <c r="R73" i="12" s="1"/>
  <c r="K73" i="1"/>
  <c r="L73"/>
  <c r="X73"/>
  <c r="V73" i="12" s="1"/>
  <c r="AF73" i="1"/>
  <c r="Z73" i="12" s="1"/>
  <c r="AG73" i="1"/>
  <c r="AL73"/>
  <c r="AN73"/>
  <c r="AP73"/>
  <c r="AQ73"/>
  <c r="AG73" i="12" s="1"/>
  <c r="AV73" i="1"/>
  <c r="AX73"/>
  <c r="AZ73"/>
  <c r="A74"/>
  <c r="A74" i="12" s="1"/>
  <c r="B74" i="1"/>
  <c r="C74"/>
  <c r="AO74" s="1"/>
  <c r="AE74" i="12" s="1"/>
  <c r="M74"/>
  <c r="O74"/>
  <c r="H74" i="1"/>
  <c r="F72" i="41" s="1"/>
  <c r="I74" i="1"/>
  <c r="J74"/>
  <c r="R74" i="12" s="1"/>
  <c r="K74" i="1"/>
  <c r="L74"/>
  <c r="X74"/>
  <c r="V74" i="12" s="1"/>
  <c r="AF74" i="1"/>
  <c r="Z74" i="12" s="1"/>
  <c r="AG74" i="1"/>
  <c r="AA74" i="12" s="1"/>
  <c r="AL74" i="1"/>
  <c r="AN74"/>
  <c r="AP74"/>
  <c r="AQ74"/>
  <c r="AV74"/>
  <c r="AX74"/>
  <c r="AZ74"/>
  <c r="A75"/>
  <c r="A75" i="12" s="1"/>
  <c r="B75" i="1"/>
  <c r="B73" i="13" s="1"/>
  <c r="C75" i="1"/>
  <c r="M75" i="12"/>
  <c r="O75"/>
  <c r="H75" i="1"/>
  <c r="F73" i="41" s="1"/>
  <c r="I75" i="1"/>
  <c r="J75"/>
  <c r="R75" i="12" s="1"/>
  <c r="K75" i="1"/>
  <c r="L75"/>
  <c r="T75" i="12" s="1"/>
  <c r="X75" i="1"/>
  <c r="V75" i="12" s="1"/>
  <c r="AF75" i="1"/>
  <c r="Z75" i="12" s="1"/>
  <c r="AG75" i="1"/>
  <c r="AA75" i="12" s="1"/>
  <c r="AL75" i="1"/>
  <c r="AN75"/>
  <c r="AP75"/>
  <c r="AQ75"/>
  <c r="AV75"/>
  <c r="AX75"/>
  <c r="AZ75"/>
  <c r="A76"/>
  <c r="A76" i="12" s="1"/>
  <c r="B76" i="1"/>
  <c r="C76"/>
  <c r="M76" i="12"/>
  <c r="O76"/>
  <c r="H76" i="1"/>
  <c r="F74" i="41" s="1"/>
  <c r="I76" i="1"/>
  <c r="J76"/>
  <c r="R76" i="12" s="1"/>
  <c r="K76" i="1"/>
  <c r="L76"/>
  <c r="X76"/>
  <c r="V76" i="12" s="1"/>
  <c r="AF76" i="1"/>
  <c r="Z76" i="12" s="1"/>
  <c r="AG76" i="1"/>
  <c r="AL76"/>
  <c r="AN76"/>
  <c r="AP76"/>
  <c r="AQ76"/>
  <c r="AV76"/>
  <c r="AX76"/>
  <c r="AZ76"/>
  <c r="A77"/>
  <c r="A77" i="12" s="1"/>
  <c r="B77" i="1"/>
  <c r="C77"/>
  <c r="M77" i="12"/>
  <c r="O77"/>
  <c r="H77" i="1"/>
  <c r="F75" i="41" s="1"/>
  <c r="I77" i="1"/>
  <c r="J77"/>
  <c r="R77" i="12" s="1"/>
  <c r="K77" i="1"/>
  <c r="L77"/>
  <c r="X77"/>
  <c r="V77" i="12" s="1"/>
  <c r="AF77" i="1"/>
  <c r="Z77" i="12" s="1"/>
  <c r="AG77" i="1"/>
  <c r="AL77"/>
  <c r="AN77"/>
  <c r="AP77"/>
  <c r="AQ77"/>
  <c r="AV77"/>
  <c r="AX77"/>
  <c r="AZ77"/>
  <c r="A78"/>
  <c r="A78" i="12" s="1"/>
  <c r="B78" i="1"/>
  <c r="C78"/>
  <c r="AO78" s="1"/>
  <c r="AE78" i="12" s="1"/>
  <c r="M78"/>
  <c r="O78"/>
  <c r="H78" i="1"/>
  <c r="F76" i="41" s="1"/>
  <c r="I78" i="1"/>
  <c r="J78"/>
  <c r="R78" i="12" s="1"/>
  <c r="K78" i="1"/>
  <c r="L78"/>
  <c r="X78"/>
  <c r="V78" i="12" s="1"/>
  <c r="AF78" i="1"/>
  <c r="Z78" i="12" s="1"/>
  <c r="AG78" i="1"/>
  <c r="AL78"/>
  <c r="AN78"/>
  <c r="AP78"/>
  <c r="AQ78"/>
  <c r="AV78"/>
  <c r="AX78"/>
  <c r="AZ78"/>
  <c r="A79"/>
  <c r="A79" i="12" s="1"/>
  <c r="B79" i="1"/>
  <c r="C79"/>
  <c r="M79" i="12"/>
  <c r="O79"/>
  <c r="H79" i="1"/>
  <c r="F77" i="41" s="1"/>
  <c r="I79" i="1"/>
  <c r="J79"/>
  <c r="R79" i="12" s="1"/>
  <c r="K79" i="1"/>
  <c r="L79"/>
  <c r="X79"/>
  <c r="V79" i="12" s="1"/>
  <c r="AF79" i="1"/>
  <c r="Z79" i="12" s="1"/>
  <c r="AG79" i="1"/>
  <c r="AL79"/>
  <c r="AN79"/>
  <c r="AP79"/>
  <c r="AQ79"/>
  <c r="AG79" i="12" s="1"/>
  <c r="AV79" i="1"/>
  <c r="AX79"/>
  <c r="AZ79"/>
  <c r="A80"/>
  <c r="A80" i="12" s="1"/>
  <c r="B80" i="1"/>
  <c r="C80"/>
  <c r="AW80" s="1"/>
  <c r="AI80" i="12" s="1"/>
  <c r="M80"/>
  <c r="O80"/>
  <c r="H80" i="1"/>
  <c r="F78" i="41" s="1"/>
  <c r="I80" i="1"/>
  <c r="J80"/>
  <c r="K80"/>
  <c r="L80"/>
  <c r="T80" i="12" s="1"/>
  <c r="X80" i="1"/>
  <c r="V80" i="12" s="1"/>
  <c r="AF80" i="1"/>
  <c r="Z80" i="12" s="1"/>
  <c r="AG80" i="1"/>
  <c r="AA80" i="12" s="1"/>
  <c r="AL80" i="1"/>
  <c r="AN80"/>
  <c r="AP80"/>
  <c r="AQ80"/>
  <c r="AG80" i="12" s="1"/>
  <c r="AV80" i="1"/>
  <c r="AX80"/>
  <c r="AZ80"/>
  <c r="A81"/>
  <c r="A81" i="12" s="1"/>
  <c r="B81" i="1"/>
  <c r="C81"/>
  <c r="AW81" s="1"/>
  <c r="AI81" i="12" s="1"/>
  <c r="M81"/>
  <c r="O81"/>
  <c r="H81" i="1"/>
  <c r="F79" i="41" s="1"/>
  <c r="I81" i="1"/>
  <c r="J81"/>
  <c r="K81"/>
  <c r="L81"/>
  <c r="T81" i="12" s="1"/>
  <c r="X81" i="1"/>
  <c r="V81" i="12" s="1"/>
  <c r="AF81" i="1"/>
  <c r="Z81" i="12" s="1"/>
  <c r="AG81" i="1"/>
  <c r="AA81" i="12" s="1"/>
  <c r="AL81" i="1"/>
  <c r="AN81"/>
  <c r="AP81"/>
  <c r="AQ81"/>
  <c r="AG81" i="12" s="1"/>
  <c r="AV81" i="1"/>
  <c r="AX81"/>
  <c r="AZ81"/>
  <c r="A82"/>
  <c r="A82" i="12" s="1"/>
  <c r="B82" i="1"/>
  <c r="C82"/>
  <c r="AO82" s="1"/>
  <c r="M82" i="12"/>
  <c r="O82"/>
  <c r="H82" i="1"/>
  <c r="F80" i="41" s="1"/>
  <c r="I82" i="1"/>
  <c r="J82"/>
  <c r="K82"/>
  <c r="L82"/>
  <c r="T82" i="12" s="1"/>
  <c r="X82" i="1"/>
  <c r="V82" i="12" s="1"/>
  <c r="AF82" i="1"/>
  <c r="Z82" i="12" s="1"/>
  <c r="AG82" i="1"/>
  <c r="AA82" i="12" s="1"/>
  <c r="AL82" i="1"/>
  <c r="AN82"/>
  <c r="AP82"/>
  <c r="AQ82"/>
  <c r="AG82" i="12" s="1"/>
  <c r="AV82" i="1"/>
  <c r="AX82"/>
  <c r="AZ82"/>
  <c r="A83"/>
  <c r="A83" i="12" s="1"/>
  <c r="B83" i="1"/>
  <c r="B81" i="13" s="1"/>
  <c r="C83" i="1"/>
  <c r="AO83" s="1"/>
  <c r="M83" i="12"/>
  <c r="O83"/>
  <c r="H83" i="1"/>
  <c r="F81" i="41" s="1"/>
  <c r="I83" i="1"/>
  <c r="J83"/>
  <c r="K83"/>
  <c r="L83"/>
  <c r="T83" i="12" s="1"/>
  <c r="X83" i="1"/>
  <c r="V83" i="12" s="1"/>
  <c r="AF83" i="1"/>
  <c r="Z83" i="12" s="1"/>
  <c r="AG83" i="1"/>
  <c r="AA83" i="12" s="1"/>
  <c r="AL83" i="1"/>
  <c r="AN83"/>
  <c r="AP83"/>
  <c r="AQ83"/>
  <c r="AG83" i="12" s="1"/>
  <c r="AV83" i="1"/>
  <c r="AX83"/>
  <c r="AZ83"/>
  <c r="A84"/>
  <c r="A84" i="12" s="1"/>
  <c r="B84" i="1"/>
  <c r="C84"/>
  <c r="M84" i="12"/>
  <c r="O84"/>
  <c r="H84" i="1"/>
  <c r="F82" i="41" s="1"/>
  <c r="I84" i="1"/>
  <c r="J84"/>
  <c r="K84"/>
  <c r="L84"/>
  <c r="T84" i="12" s="1"/>
  <c r="X84" i="1"/>
  <c r="V84" i="12" s="1"/>
  <c r="AF84" i="1"/>
  <c r="Z84" i="12" s="1"/>
  <c r="AG84" i="1"/>
  <c r="AL84"/>
  <c r="AN84"/>
  <c r="AP84"/>
  <c r="AQ84"/>
  <c r="AG84" i="12" s="1"/>
  <c r="AV84" i="1"/>
  <c r="AX84"/>
  <c r="AZ84"/>
  <c r="A85"/>
  <c r="A85" i="12" s="1"/>
  <c r="B85" i="1"/>
  <c r="C85"/>
  <c r="AO85" s="1"/>
  <c r="M85" i="12"/>
  <c r="O85"/>
  <c r="H85" i="1"/>
  <c r="F83" i="41" s="1"/>
  <c r="I85" i="1"/>
  <c r="J85"/>
  <c r="K85"/>
  <c r="L85"/>
  <c r="X85"/>
  <c r="V85" i="12" s="1"/>
  <c r="AF85" i="1"/>
  <c r="Z85" i="12" s="1"/>
  <c r="AG85" i="1"/>
  <c r="AL85"/>
  <c r="AN85"/>
  <c r="AP85"/>
  <c r="AQ85"/>
  <c r="AG85" i="12" s="1"/>
  <c r="AV85" i="1"/>
  <c r="AX85"/>
  <c r="AZ85"/>
  <c r="A86"/>
  <c r="A86" i="12" s="1"/>
  <c r="B86" i="1"/>
  <c r="B84" i="13" s="1"/>
  <c r="C86" i="1"/>
  <c r="BA86" s="1"/>
  <c r="M86" i="12"/>
  <c r="O86"/>
  <c r="H86" i="1"/>
  <c r="F84" i="41" s="1"/>
  <c r="I86" i="1"/>
  <c r="J86"/>
  <c r="K86"/>
  <c r="L86"/>
  <c r="T86" i="12" s="1"/>
  <c r="X86" i="1"/>
  <c r="V86" i="12" s="1"/>
  <c r="AF86" i="1"/>
  <c r="Z86" i="12" s="1"/>
  <c r="AG86" i="1"/>
  <c r="AL86"/>
  <c r="AN86"/>
  <c r="AP86"/>
  <c r="AQ86"/>
  <c r="AG86" i="12" s="1"/>
  <c r="AV86" i="1"/>
  <c r="AX86"/>
  <c r="AZ86"/>
  <c r="A87"/>
  <c r="A87" i="12" s="1"/>
  <c r="B87" i="1"/>
  <c r="C87"/>
  <c r="M87" i="12"/>
  <c r="O87"/>
  <c r="H87" i="1"/>
  <c r="F85" i="41" s="1"/>
  <c r="I87" i="1"/>
  <c r="J87"/>
  <c r="K87"/>
  <c r="L87"/>
  <c r="T87" i="12" s="1"/>
  <c r="X87" i="1"/>
  <c r="V87" i="12" s="1"/>
  <c r="AF87" i="1"/>
  <c r="Z87" i="12" s="1"/>
  <c r="AG87" i="1"/>
  <c r="AL87"/>
  <c r="AN87"/>
  <c r="AP87"/>
  <c r="AQ87"/>
  <c r="AG87" i="12" s="1"/>
  <c r="AV87" i="1"/>
  <c r="AX87"/>
  <c r="AZ87"/>
  <c r="A88"/>
  <c r="A88" i="12" s="1"/>
  <c r="B88" i="1"/>
  <c r="C88"/>
  <c r="BA88" s="1"/>
  <c r="M88" i="12"/>
  <c r="O88"/>
  <c r="H88" i="1"/>
  <c r="F86" i="41" s="1"/>
  <c r="I88" i="1"/>
  <c r="J88"/>
  <c r="K88"/>
  <c r="L88"/>
  <c r="T88" i="12" s="1"/>
  <c r="X88" i="1"/>
  <c r="V88" i="12" s="1"/>
  <c r="AF88" i="1"/>
  <c r="Z88" i="12" s="1"/>
  <c r="AG88" i="1"/>
  <c r="AL88"/>
  <c r="AN88"/>
  <c r="AP88"/>
  <c r="AQ88"/>
  <c r="AG88" i="12" s="1"/>
  <c r="AV88" i="1"/>
  <c r="AX88"/>
  <c r="AZ88"/>
  <c r="A89"/>
  <c r="A89" i="12" s="1"/>
  <c r="B89" i="1"/>
  <c r="C89"/>
  <c r="D141" i="6" s="1"/>
  <c r="M89" i="12"/>
  <c r="O89"/>
  <c r="H89" i="1"/>
  <c r="F87" i="41" s="1"/>
  <c r="I89" i="1"/>
  <c r="J89"/>
  <c r="K89"/>
  <c r="L89"/>
  <c r="T89" i="12" s="1"/>
  <c r="X89" i="1"/>
  <c r="V89" i="12" s="1"/>
  <c r="AF89" i="1"/>
  <c r="Z89" i="12" s="1"/>
  <c r="AG89" i="1"/>
  <c r="AL89"/>
  <c r="AN89"/>
  <c r="AP89"/>
  <c r="AQ89"/>
  <c r="AG89" i="12" s="1"/>
  <c r="AV89" i="1"/>
  <c r="AX89"/>
  <c r="AZ89"/>
  <c r="A90"/>
  <c r="A90" i="12" s="1"/>
  <c r="B90" i="1"/>
  <c r="C90"/>
  <c r="M90" i="12"/>
  <c r="O90"/>
  <c r="H90" i="1"/>
  <c r="F88" i="41" s="1"/>
  <c r="I90" i="1"/>
  <c r="J90"/>
  <c r="K90"/>
  <c r="L90"/>
  <c r="X90"/>
  <c r="V90" i="12" s="1"/>
  <c r="AF90" i="1"/>
  <c r="Z90" i="12" s="1"/>
  <c r="AG90" i="1"/>
  <c r="AA90" i="12" s="1"/>
  <c r="AL90" i="1"/>
  <c r="AN90"/>
  <c r="AP90"/>
  <c r="AQ90"/>
  <c r="AG90" i="12" s="1"/>
  <c r="AV90" i="1"/>
  <c r="AX90"/>
  <c r="AZ90"/>
  <c r="A91"/>
  <c r="A91" i="12" s="1"/>
  <c r="B91" i="1"/>
  <c r="C91"/>
  <c r="M91" i="12"/>
  <c r="O91"/>
  <c r="H91" i="1"/>
  <c r="I91"/>
  <c r="J91"/>
  <c r="K91"/>
  <c r="L91"/>
  <c r="T91" i="12" s="1"/>
  <c r="X91" i="1"/>
  <c r="V91" i="12" s="1"/>
  <c r="AF91" i="1"/>
  <c r="Z91" i="12" s="1"/>
  <c r="AG91" i="1"/>
  <c r="AA91" i="12" s="1"/>
  <c r="AL91" i="1"/>
  <c r="AN91"/>
  <c r="AP91"/>
  <c r="AQ91"/>
  <c r="AG91" i="12" s="1"/>
  <c r="AV91" i="1"/>
  <c r="AX91"/>
  <c r="AZ91"/>
  <c r="A92"/>
  <c r="A92" i="12" s="1"/>
  <c r="B92" i="1"/>
  <c r="C92"/>
  <c r="Y92" s="1"/>
  <c r="W92" i="12" s="1"/>
  <c r="M92"/>
  <c r="O92"/>
  <c r="H92" i="1"/>
  <c r="I92"/>
  <c r="J92"/>
  <c r="R92" i="12" s="1"/>
  <c r="K92" i="1"/>
  <c r="L92"/>
  <c r="T92" i="12" s="1"/>
  <c r="X92" i="1"/>
  <c r="V92" i="12" s="1"/>
  <c r="AF92" i="1"/>
  <c r="Z92" i="12" s="1"/>
  <c r="AG92" i="1"/>
  <c r="AA92" i="12" s="1"/>
  <c r="AL92" i="1"/>
  <c r="AN92"/>
  <c r="AP92"/>
  <c r="AQ92"/>
  <c r="AG92" i="12" s="1"/>
  <c r="AV92" i="1"/>
  <c r="AX92"/>
  <c r="AZ92"/>
  <c r="A93"/>
  <c r="A93" i="12" s="1"/>
  <c r="B93" i="1"/>
  <c r="C93"/>
  <c r="M93" i="12"/>
  <c r="O93"/>
  <c r="H93" i="1"/>
  <c r="F91" i="41" s="1"/>
  <c r="I93" i="1"/>
  <c r="J93"/>
  <c r="K93"/>
  <c r="L93"/>
  <c r="X93"/>
  <c r="V93" i="12" s="1"/>
  <c r="AF93" i="1"/>
  <c r="Z93" i="12" s="1"/>
  <c r="AG93" i="1"/>
  <c r="AA93" i="12" s="1"/>
  <c r="AL93" i="1"/>
  <c r="AN93"/>
  <c r="AP93"/>
  <c r="AQ93"/>
  <c r="AG93" i="12" s="1"/>
  <c r="AV93" i="1"/>
  <c r="AX93"/>
  <c r="AZ93"/>
  <c r="A94"/>
  <c r="A94" i="12" s="1"/>
  <c r="B94" i="1"/>
  <c r="C94"/>
  <c r="Y94" s="1"/>
  <c r="M94" i="12"/>
  <c r="O94"/>
  <c r="H94" i="1"/>
  <c r="F92" i="41" s="1"/>
  <c r="I94" i="1"/>
  <c r="J94"/>
  <c r="R94" i="12" s="1"/>
  <c r="K94" i="1"/>
  <c r="L94"/>
  <c r="X94"/>
  <c r="V94" i="12" s="1"/>
  <c r="AF94" i="1"/>
  <c r="Z94" i="12" s="1"/>
  <c r="AG94" i="1"/>
  <c r="AL94"/>
  <c r="AN94"/>
  <c r="AP94"/>
  <c r="AQ94"/>
  <c r="AG94" i="12" s="1"/>
  <c r="AV94" i="1"/>
  <c r="AX94"/>
  <c r="AZ94"/>
  <c r="A95"/>
  <c r="A95" i="12" s="1"/>
  <c r="B95" i="1"/>
  <c r="C95"/>
  <c r="Y95" s="1"/>
  <c r="M95" i="12"/>
  <c r="O95"/>
  <c r="H95" i="1"/>
  <c r="F93" i="41" s="1"/>
  <c r="I95" i="1"/>
  <c r="J95"/>
  <c r="R95" i="12" s="1"/>
  <c r="K95" i="1"/>
  <c r="L95"/>
  <c r="X95"/>
  <c r="V95" i="12" s="1"/>
  <c r="AF95" i="1"/>
  <c r="Z95" i="12" s="1"/>
  <c r="AG95" i="1"/>
  <c r="AA95" i="12" s="1"/>
  <c r="AL95" i="1"/>
  <c r="AN95"/>
  <c r="AP95"/>
  <c r="AQ95"/>
  <c r="AG95" i="12" s="1"/>
  <c r="AV95" i="1"/>
  <c r="AX95"/>
  <c r="AZ95"/>
  <c r="A96"/>
  <c r="A96" i="12" s="1"/>
  <c r="B96" i="1"/>
  <c r="C96"/>
  <c r="Y96" s="1"/>
  <c r="M96" i="12"/>
  <c r="O96"/>
  <c r="H96" i="1"/>
  <c r="F94" i="41" s="1"/>
  <c r="I96" i="1"/>
  <c r="J96"/>
  <c r="K96"/>
  <c r="L96"/>
  <c r="T96" i="12" s="1"/>
  <c r="X96" i="1"/>
  <c r="V96" i="12" s="1"/>
  <c r="AF96" i="1"/>
  <c r="Z96" i="12" s="1"/>
  <c r="AG96" i="1"/>
  <c r="AL96"/>
  <c r="AN96"/>
  <c r="AP96"/>
  <c r="AQ96"/>
  <c r="AG96" i="12" s="1"/>
  <c r="AV96" i="1"/>
  <c r="AX96"/>
  <c r="AZ96"/>
  <c r="A97"/>
  <c r="A97" i="12" s="1"/>
  <c r="B97" i="1"/>
  <c r="C97"/>
  <c r="M97" i="12"/>
  <c r="O97"/>
  <c r="H97" i="1"/>
  <c r="F95" i="41" s="1"/>
  <c r="I97" i="1"/>
  <c r="J97"/>
  <c r="R97" i="12" s="1"/>
  <c r="K97" i="1"/>
  <c r="L97"/>
  <c r="X97"/>
  <c r="V97" i="12" s="1"/>
  <c r="AF97" i="1"/>
  <c r="Z97" i="12" s="1"/>
  <c r="AG97" i="1"/>
  <c r="AL97"/>
  <c r="AN97"/>
  <c r="AP97"/>
  <c r="AQ97"/>
  <c r="AG97" i="12" s="1"/>
  <c r="AV97" i="1"/>
  <c r="AX97"/>
  <c r="AZ97"/>
  <c r="A98"/>
  <c r="A98" i="12" s="1"/>
  <c r="B98" i="1"/>
  <c r="C98"/>
  <c r="M98" i="12"/>
  <c r="O98"/>
  <c r="H98" i="1"/>
  <c r="F96" i="41" s="1"/>
  <c r="I98" i="1"/>
  <c r="J98"/>
  <c r="K98"/>
  <c r="L98"/>
  <c r="X98"/>
  <c r="V98" i="12" s="1"/>
  <c r="AF98" i="1"/>
  <c r="Z98" i="12" s="1"/>
  <c r="AG98" i="1"/>
  <c r="AL98"/>
  <c r="AN98"/>
  <c r="AP98"/>
  <c r="AQ98"/>
  <c r="AG98" i="12" s="1"/>
  <c r="AV98" i="1"/>
  <c r="AX98"/>
  <c r="AZ98"/>
  <c r="A99"/>
  <c r="A99" i="12" s="1"/>
  <c r="B99" i="1"/>
  <c r="C99"/>
  <c r="M99" i="12"/>
  <c r="O99"/>
  <c r="H99" i="1"/>
  <c r="F97" i="41" s="1"/>
  <c r="I99" i="1"/>
  <c r="J99"/>
  <c r="K99"/>
  <c r="L99"/>
  <c r="X99"/>
  <c r="V99" i="12" s="1"/>
  <c r="AF99" i="1"/>
  <c r="Z99" i="12" s="1"/>
  <c r="AG99" i="1"/>
  <c r="AL99"/>
  <c r="AN99"/>
  <c r="AP99"/>
  <c r="AQ99"/>
  <c r="AG99" i="12" s="1"/>
  <c r="AV99" i="1"/>
  <c r="AX99"/>
  <c r="AZ99"/>
  <c r="A100"/>
  <c r="A100" i="12" s="1"/>
  <c r="B100" i="1"/>
  <c r="C100"/>
  <c r="M100" i="12"/>
  <c r="O100"/>
  <c r="H100" i="1"/>
  <c r="F98" i="41" s="1"/>
  <c r="I100" i="1"/>
  <c r="J100"/>
  <c r="K100"/>
  <c r="L100"/>
  <c r="T100" i="12" s="1"/>
  <c r="X100" i="1"/>
  <c r="V100" i="12" s="1"/>
  <c r="AF100" i="1"/>
  <c r="Z100" i="12" s="1"/>
  <c r="AG100" i="1"/>
  <c r="AL100"/>
  <c r="AN100"/>
  <c r="AP100"/>
  <c r="AQ100"/>
  <c r="AG100" i="12" s="1"/>
  <c r="AV100" i="1"/>
  <c r="AX100"/>
  <c r="AZ100"/>
  <c r="A101"/>
  <c r="A101" i="12" s="1"/>
  <c r="B101" i="1"/>
  <c r="C101"/>
  <c r="AO101" s="1"/>
  <c r="M101" i="12"/>
  <c r="O101"/>
  <c r="H101" i="1"/>
  <c r="F99" i="41" s="1"/>
  <c r="I101" i="1"/>
  <c r="J101"/>
  <c r="K101"/>
  <c r="L101"/>
  <c r="X101"/>
  <c r="V101" i="12" s="1"/>
  <c r="AF101" i="1"/>
  <c r="Z101" i="12" s="1"/>
  <c r="AG101" i="1"/>
  <c r="AL101"/>
  <c r="AN101"/>
  <c r="AP101"/>
  <c r="AQ101"/>
  <c r="AG101" i="12" s="1"/>
  <c r="AV101" i="1"/>
  <c r="AX101"/>
  <c r="AZ101"/>
  <c r="A102"/>
  <c r="A102" i="12" s="1"/>
  <c r="B102" i="1"/>
  <c r="B100" i="13" s="1"/>
  <c r="C102" i="1"/>
  <c r="BA102" s="1"/>
  <c r="M102" i="12"/>
  <c r="O102"/>
  <c r="H102" i="1"/>
  <c r="F100" i="41" s="1"/>
  <c r="I102" i="1"/>
  <c r="J102"/>
  <c r="K102"/>
  <c r="L102"/>
  <c r="T102" i="12" s="1"/>
  <c r="X102" i="1"/>
  <c r="V102" i="12" s="1"/>
  <c r="AF102" i="1"/>
  <c r="Z102" i="12" s="1"/>
  <c r="AG102" i="1"/>
  <c r="AL102"/>
  <c r="AN102"/>
  <c r="AP102"/>
  <c r="AQ102"/>
  <c r="AG102" i="12" s="1"/>
  <c r="AV102" i="1"/>
  <c r="AX102"/>
  <c r="AZ102"/>
  <c r="A103"/>
  <c r="A103" i="12" s="1"/>
  <c r="B103" i="1"/>
  <c r="C103"/>
  <c r="M103" i="12"/>
  <c r="O103"/>
  <c r="H103" i="1"/>
  <c r="F101" i="41" s="1"/>
  <c r="I103" i="1"/>
  <c r="J103"/>
  <c r="K103"/>
  <c r="L103"/>
  <c r="T103" i="12" s="1"/>
  <c r="X103" i="1"/>
  <c r="V103" i="12" s="1"/>
  <c r="AF103" i="1"/>
  <c r="Z103" i="12" s="1"/>
  <c r="AG103" i="1"/>
  <c r="AL103"/>
  <c r="AN103"/>
  <c r="AP103"/>
  <c r="AQ103"/>
  <c r="AG103" i="12" s="1"/>
  <c r="AV103" i="1"/>
  <c r="AX103"/>
  <c r="AZ103"/>
  <c r="A104"/>
  <c r="A104" i="12" s="1"/>
  <c r="B104" i="1"/>
  <c r="C104"/>
  <c r="AO104" s="1"/>
  <c r="M104" i="12"/>
  <c r="O104"/>
  <c r="H104" i="1"/>
  <c r="F102" i="41" s="1"/>
  <c r="I104" i="1"/>
  <c r="J104"/>
  <c r="K104"/>
  <c r="L104"/>
  <c r="T104" i="12" s="1"/>
  <c r="X104" i="1"/>
  <c r="V104" i="12" s="1"/>
  <c r="AF104" i="1"/>
  <c r="Z104" i="12" s="1"/>
  <c r="AG104" i="1"/>
  <c r="AL104"/>
  <c r="AN104"/>
  <c r="AP104"/>
  <c r="AQ104"/>
  <c r="AG104" i="12" s="1"/>
  <c r="AV104" i="1"/>
  <c r="AX104"/>
  <c r="AZ104"/>
  <c r="A105"/>
  <c r="A105" i="12" s="1"/>
  <c r="B105" i="1"/>
  <c r="C105"/>
  <c r="M105" i="12"/>
  <c r="O105"/>
  <c r="H105" i="1"/>
  <c r="F103" i="41" s="1"/>
  <c r="I105" i="1"/>
  <c r="J105"/>
  <c r="K105"/>
  <c r="L105"/>
  <c r="T105" i="12" s="1"/>
  <c r="X105" i="1"/>
  <c r="V105" i="12" s="1"/>
  <c r="AF105" i="1"/>
  <c r="Z105" i="12" s="1"/>
  <c r="AG105" i="1"/>
  <c r="AL105"/>
  <c r="AN105"/>
  <c r="AP105"/>
  <c r="AQ105"/>
  <c r="AG105" i="12" s="1"/>
  <c r="AV105" i="1"/>
  <c r="AX105"/>
  <c r="AZ105"/>
  <c r="A106"/>
  <c r="A106" i="12" s="1"/>
  <c r="B106" i="1"/>
  <c r="C106"/>
  <c r="M106" i="12"/>
  <c r="O106"/>
  <c r="H106" i="1"/>
  <c r="F104" i="41" s="1"/>
  <c r="I106" i="1"/>
  <c r="J106"/>
  <c r="K106"/>
  <c r="L106"/>
  <c r="X106"/>
  <c r="V106" i="12" s="1"/>
  <c r="AF106" i="1"/>
  <c r="Z106" i="12" s="1"/>
  <c r="AG106" i="1"/>
  <c r="AA106" i="12" s="1"/>
  <c r="AL106" i="1"/>
  <c r="AN106"/>
  <c r="AP106"/>
  <c r="AQ106"/>
  <c r="AG106" i="12" s="1"/>
  <c r="AV106" i="1"/>
  <c r="AX106"/>
  <c r="AZ106"/>
  <c r="A107"/>
  <c r="A107" i="12" s="1"/>
  <c r="B107" i="1"/>
  <c r="C107"/>
  <c r="M107" i="12"/>
  <c r="O107"/>
  <c r="H107" i="1"/>
  <c r="F105" i="41" s="1"/>
  <c r="I107" i="1"/>
  <c r="J107"/>
  <c r="K107"/>
  <c r="L107"/>
  <c r="X107"/>
  <c r="V107" i="12" s="1"/>
  <c r="AF107" i="1"/>
  <c r="Z107" i="12" s="1"/>
  <c r="AG107" i="1"/>
  <c r="AA107" i="12" s="1"/>
  <c r="AL107" i="1"/>
  <c r="AN107"/>
  <c r="AP107"/>
  <c r="AQ107"/>
  <c r="AG107" i="12" s="1"/>
  <c r="AV107" i="1"/>
  <c r="AX107"/>
  <c r="AZ107"/>
  <c r="A108"/>
  <c r="A108" i="12" s="1"/>
  <c r="B108" i="1"/>
  <c r="C108"/>
  <c r="Y108" s="1"/>
  <c r="W108" i="12" s="1"/>
  <c r="M108"/>
  <c r="O108"/>
  <c r="H108" i="1"/>
  <c r="F106" i="41" s="1"/>
  <c r="I108" i="1"/>
  <c r="J108"/>
  <c r="R108" i="12" s="1"/>
  <c r="K108" i="1"/>
  <c r="L108"/>
  <c r="T108" i="12" s="1"/>
  <c r="X108" i="1"/>
  <c r="V108" i="12" s="1"/>
  <c r="AF108" i="1"/>
  <c r="Z108" i="12" s="1"/>
  <c r="AG108" i="1"/>
  <c r="AA108" i="12" s="1"/>
  <c r="AL108" i="1"/>
  <c r="AN108"/>
  <c r="AP108"/>
  <c r="AQ108"/>
  <c r="AG108" i="12" s="1"/>
  <c r="AV108" i="1"/>
  <c r="AX108"/>
  <c r="AZ108"/>
  <c r="A109"/>
  <c r="A109" i="12" s="1"/>
  <c r="B109" i="1"/>
  <c r="B107" i="13" s="1"/>
  <c r="C109" i="1"/>
  <c r="M109" i="12"/>
  <c r="O109"/>
  <c r="H109" i="1"/>
  <c r="F107" i="41" s="1"/>
  <c r="I109" i="1"/>
  <c r="J109"/>
  <c r="K109"/>
  <c r="L109"/>
  <c r="X109"/>
  <c r="V109" i="12" s="1"/>
  <c r="AF109" i="1"/>
  <c r="Z109" i="12" s="1"/>
  <c r="AG109" i="1"/>
  <c r="AA109" i="12" s="1"/>
  <c r="AL109" i="1"/>
  <c r="AN109"/>
  <c r="AP109"/>
  <c r="AQ109"/>
  <c r="AG109" i="12" s="1"/>
  <c r="AV109" i="1"/>
  <c r="AX109"/>
  <c r="AZ109"/>
  <c r="A110"/>
  <c r="A110" i="12" s="1"/>
  <c r="B110" i="1"/>
  <c r="C110"/>
  <c r="Y110" s="1"/>
  <c r="M110" i="12"/>
  <c r="O110"/>
  <c r="H110" i="1"/>
  <c r="F108" i="41" s="1"/>
  <c r="I110" i="1"/>
  <c r="J110"/>
  <c r="R110" i="12" s="1"/>
  <c r="K110" i="1"/>
  <c r="L110"/>
  <c r="X110"/>
  <c r="V110" i="12" s="1"/>
  <c r="AF110" i="1"/>
  <c r="Z110" i="12" s="1"/>
  <c r="AG110" i="1"/>
  <c r="AA110" i="12" s="1"/>
  <c r="AL110" i="1"/>
  <c r="AN110"/>
  <c r="AP110"/>
  <c r="AQ110"/>
  <c r="AG110" i="12" s="1"/>
  <c r="AV110" i="1"/>
  <c r="AX110"/>
  <c r="AZ110"/>
  <c r="A111"/>
  <c r="A111" i="12" s="1"/>
  <c r="B111" i="1"/>
  <c r="C111"/>
  <c r="Y111" s="1"/>
  <c r="M111" i="12"/>
  <c r="O111"/>
  <c r="H111" i="1"/>
  <c r="F109" i="41" s="1"/>
  <c r="I111" i="1"/>
  <c r="J111"/>
  <c r="R111" i="12" s="1"/>
  <c r="K111" i="1"/>
  <c r="L111"/>
  <c r="X111"/>
  <c r="V111" i="12" s="1"/>
  <c r="AF111" i="1"/>
  <c r="Z111" i="12" s="1"/>
  <c r="AG111" i="1"/>
  <c r="AA111" i="12" s="1"/>
  <c r="AL111" i="1"/>
  <c r="AN111"/>
  <c r="AP111"/>
  <c r="AQ111"/>
  <c r="AG111" i="12" s="1"/>
  <c r="AV111" i="1"/>
  <c r="AX111"/>
  <c r="AZ111"/>
  <c r="A112"/>
  <c r="A112" i="12" s="1"/>
  <c r="B112" i="1"/>
  <c r="B110" i="13" s="1"/>
  <c r="C112" i="1"/>
  <c r="M112" i="12"/>
  <c r="O112"/>
  <c r="H112" i="1"/>
  <c r="F110" i="41" s="1"/>
  <c r="I112" i="1"/>
  <c r="J112"/>
  <c r="R112" i="12" s="1"/>
  <c r="K112" i="1"/>
  <c r="L112"/>
  <c r="T112" i="12" s="1"/>
  <c r="X112" i="1"/>
  <c r="V112" i="12" s="1"/>
  <c r="AF112" i="1"/>
  <c r="Z112" i="12" s="1"/>
  <c r="AG112" i="1"/>
  <c r="AA112" i="12" s="1"/>
  <c r="AL112" i="1"/>
  <c r="AN112"/>
  <c r="AP112"/>
  <c r="AQ112"/>
  <c r="AG112" i="12" s="1"/>
  <c r="AV112" i="1"/>
  <c r="AX112"/>
  <c r="AZ112"/>
  <c r="A113"/>
  <c r="A113" i="12" s="1"/>
  <c r="B113" i="1"/>
  <c r="B111" i="13" s="1"/>
  <c r="C113" i="1"/>
  <c r="M113" i="12"/>
  <c r="O113"/>
  <c r="H113" i="1"/>
  <c r="F111" i="41" s="1"/>
  <c r="I113" i="1"/>
  <c r="J113"/>
  <c r="R113" i="12" s="1"/>
  <c r="K113" i="1"/>
  <c r="L113"/>
  <c r="T113" i="12" s="1"/>
  <c r="X113" i="1"/>
  <c r="V113" i="12" s="1"/>
  <c r="AF113" i="1"/>
  <c r="Z113" i="12" s="1"/>
  <c r="AG113" i="1"/>
  <c r="AA113" i="12" s="1"/>
  <c r="AL113" i="1"/>
  <c r="AN113"/>
  <c r="AP113"/>
  <c r="AQ113"/>
  <c r="AV113"/>
  <c r="AX113"/>
  <c r="AZ113"/>
  <c r="A114"/>
  <c r="A114" i="12" s="1"/>
  <c r="B114" i="1"/>
  <c r="B112" i="13" s="1"/>
  <c r="C114" i="1"/>
  <c r="AO114" s="1"/>
  <c r="M114" i="12"/>
  <c r="O114"/>
  <c r="H114" i="1"/>
  <c r="F112" i="41" s="1"/>
  <c r="I114" i="1"/>
  <c r="J114"/>
  <c r="R114" i="12" s="1"/>
  <c r="K114" i="1"/>
  <c r="L114"/>
  <c r="X114"/>
  <c r="V114" i="12" s="1"/>
  <c r="AF114" i="1"/>
  <c r="Z114" i="12" s="1"/>
  <c r="AG114" i="1"/>
  <c r="AA114" i="12" s="1"/>
  <c r="AL114" i="1"/>
  <c r="AN114"/>
  <c r="AP114"/>
  <c r="AQ114"/>
  <c r="AG114" i="12" s="1"/>
  <c r="AV114" i="1"/>
  <c r="AX114"/>
  <c r="AZ114"/>
  <c r="A115"/>
  <c r="A115" i="12" s="1"/>
  <c r="B115" i="1"/>
  <c r="C115"/>
  <c r="M115" i="12"/>
  <c r="O115"/>
  <c r="H115" i="1"/>
  <c r="F113" i="41" s="1"/>
  <c r="I115" i="1"/>
  <c r="J115"/>
  <c r="K115"/>
  <c r="L115"/>
  <c r="T115" i="12" s="1"/>
  <c r="X115" i="1"/>
  <c r="V115" i="12" s="1"/>
  <c r="AF115" i="1"/>
  <c r="Z115" i="12" s="1"/>
  <c r="AG115" i="1"/>
  <c r="AL115"/>
  <c r="AN115"/>
  <c r="AP115"/>
  <c r="AQ115"/>
  <c r="AG115" i="12" s="1"/>
  <c r="AV115" i="1"/>
  <c r="AX115"/>
  <c r="AZ115"/>
  <c r="A116"/>
  <c r="A116" i="12" s="1"/>
  <c r="B116" i="1"/>
  <c r="C116"/>
  <c r="AO116" s="1"/>
  <c r="AE116" i="12" s="1"/>
  <c r="M116"/>
  <c r="O116"/>
  <c r="H116" i="1"/>
  <c r="F114" i="41" s="1"/>
  <c r="I116" i="1"/>
  <c r="J116"/>
  <c r="K116"/>
  <c r="L116"/>
  <c r="T116" i="12" s="1"/>
  <c r="X116" i="1"/>
  <c r="V116" i="12" s="1"/>
  <c r="AF116" i="1"/>
  <c r="Z116" i="12" s="1"/>
  <c r="AG116" i="1"/>
  <c r="AL116"/>
  <c r="AN116"/>
  <c r="AP116"/>
  <c r="AQ116"/>
  <c r="AG116" i="12" s="1"/>
  <c r="AV116" i="1"/>
  <c r="AX116"/>
  <c r="AZ116"/>
  <c r="A117"/>
  <c r="A117" i="12" s="1"/>
  <c r="B117" i="1"/>
  <c r="B115" i="13" s="1"/>
  <c r="C117" i="1"/>
  <c r="M117" i="12"/>
  <c r="O117"/>
  <c r="H117" i="1"/>
  <c r="F115" i="41" s="1"/>
  <c r="I117" i="1"/>
  <c r="J117"/>
  <c r="K117"/>
  <c r="L117"/>
  <c r="T117" i="12" s="1"/>
  <c r="X117" i="1"/>
  <c r="V117" i="12" s="1"/>
  <c r="AF117" i="1"/>
  <c r="Z117" i="12" s="1"/>
  <c r="AG117" i="1"/>
  <c r="AL117"/>
  <c r="AN117"/>
  <c r="AP117"/>
  <c r="AQ117"/>
  <c r="AG117" i="12" s="1"/>
  <c r="AV117" i="1"/>
  <c r="AX117"/>
  <c r="AZ117"/>
  <c r="A118"/>
  <c r="A118" i="12" s="1"/>
  <c r="B118" i="1"/>
  <c r="C118"/>
  <c r="M118" i="12"/>
  <c r="O118"/>
  <c r="H118" i="1"/>
  <c r="F116" i="41" s="1"/>
  <c r="I118" i="1"/>
  <c r="J118"/>
  <c r="K118"/>
  <c r="L118"/>
  <c r="T118" i="12" s="1"/>
  <c r="X118" i="1"/>
  <c r="V118" i="12" s="1"/>
  <c r="AF118" i="1"/>
  <c r="Z118" i="12" s="1"/>
  <c r="AG118" i="1"/>
  <c r="AL118"/>
  <c r="AN118"/>
  <c r="AP118"/>
  <c r="AQ118"/>
  <c r="AG118" i="12" s="1"/>
  <c r="AV118" i="1"/>
  <c r="AX118"/>
  <c r="AZ118"/>
  <c r="A119"/>
  <c r="A119" i="12" s="1"/>
  <c r="B119" i="1"/>
  <c r="C119"/>
  <c r="Y119" s="1"/>
  <c r="M119" i="12"/>
  <c r="O119"/>
  <c r="H119" i="1"/>
  <c r="F117" i="41" s="1"/>
  <c r="I119" i="1"/>
  <c r="J119"/>
  <c r="K119"/>
  <c r="L119"/>
  <c r="T119" i="12" s="1"/>
  <c r="X119" i="1"/>
  <c r="V119" i="12" s="1"/>
  <c r="AF119" i="1"/>
  <c r="Z119" i="12" s="1"/>
  <c r="AG119" i="1"/>
  <c r="AA119" i="12" s="1"/>
  <c r="AL119" i="1"/>
  <c r="AN119"/>
  <c r="AP119"/>
  <c r="AQ119"/>
  <c r="AG119" i="12" s="1"/>
  <c r="AV119" i="1"/>
  <c r="AX119"/>
  <c r="AZ119"/>
  <c r="A120"/>
  <c r="A120" i="12" s="1"/>
  <c r="B120" i="1"/>
  <c r="C120"/>
  <c r="Y120" s="1"/>
  <c r="W120" i="12" s="1"/>
  <c r="M120"/>
  <c r="O120"/>
  <c r="H120" i="1"/>
  <c r="F118" i="41" s="1"/>
  <c r="I120" i="1"/>
  <c r="J120"/>
  <c r="R120" i="12" s="1"/>
  <c r="K120" i="1"/>
  <c r="L120"/>
  <c r="X120"/>
  <c r="V120" i="12" s="1"/>
  <c r="AF120" i="1"/>
  <c r="Z120" i="12" s="1"/>
  <c r="AG120" i="1"/>
  <c r="AA120" i="12" s="1"/>
  <c r="AL120" i="1"/>
  <c r="AN120"/>
  <c r="AP120"/>
  <c r="AQ120"/>
  <c r="AG120" i="12" s="1"/>
  <c r="AV120" i="1"/>
  <c r="AX120"/>
  <c r="AZ120"/>
  <c r="A121"/>
  <c r="A121" i="12" s="1"/>
  <c r="B121" i="1"/>
  <c r="B119" i="13" s="1"/>
  <c r="C121" i="1"/>
  <c r="M121" i="12"/>
  <c r="O121"/>
  <c r="H121" i="1"/>
  <c r="F119" i="41" s="1"/>
  <c r="I121" i="1"/>
  <c r="J121"/>
  <c r="R121" i="12" s="1"/>
  <c r="K121" i="1"/>
  <c r="L121"/>
  <c r="T121" i="12" s="1"/>
  <c r="X121" i="1"/>
  <c r="V121" i="12" s="1"/>
  <c r="AF121" i="1"/>
  <c r="Z121" i="12" s="1"/>
  <c r="AG121" i="1"/>
  <c r="AL121"/>
  <c r="AN121"/>
  <c r="AP121"/>
  <c r="AQ121"/>
  <c r="AG121" i="12" s="1"/>
  <c r="AV121" i="1"/>
  <c r="AX121"/>
  <c r="AZ121"/>
  <c r="A122"/>
  <c r="A122" i="12" s="1"/>
  <c r="B122" i="1"/>
  <c r="C122"/>
  <c r="Y122" s="1"/>
  <c r="W122" i="12" s="1"/>
  <c r="M122"/>
  <c r="O122"/>
  <c r="H122" i="1"/>
  <c r="F120" i="41" s="1"/>
  <c r="I122" i="1"/>
  <c r="J122"/>
  <c r="R122" i="12" s="1"/>
  <c r="K122" i="1"/>
  <c r="L122"/>
  <c r="X122"/>
  <c r="V122" i="12" s="1"/>
  <c r="AF122" i="1"/>
  <c r="Z122" i="12" s="1"/>
  <c r="AG122" i="1"/>
  <c r="AA122" i="12" s="1"/>
  <c r="AL122" i="1"/>
  <c r="AN122"/>
  <c r="AP122"/>
  <c r="AQ122"/>
  <c r="AG122" i="12" s="1"/>
  <c r="AV122" i="1"/>
  <c r="AX122"/>
  <c r="AZ122"/>
  <c r="A123"/>
  <c r="A123" i="12" s="1"/>
  <c r="B123" i="1"/>
  <c r="C123"/>
  <c r="AO123" s="1"/>
  <c r="M123" i="12"/>
  <c r="O123"/>
  <c r="H123" i="1"/>
  <c r="F121" i="41" s="1"/>
  <c r="I123" i="1"/>
  <c r="J123"/>
  <c r="R123" i="12" s="1"/>
  <c r="K123" i="1"/>
  <c r="L123"/>
  <c r="X123"/>
  <c r="V123" i="12" s="1"/>
  <c r="AF123" i="1"/>
  <c r="Z123" i="12" s="1"/>
  <c r="AG123" i="1"/>
  <c r="AL123"/>
  <c r="AN123"/>
  <c r="AP123"/>
  <c r="AQ123"/>
  <c r="AG123" i="12" s="1"/>
  <c r="AV123" i="1"/>
  <c r="AX123"/>
  <c r="AZ123"/>
  <c r="A124"/>
  <c r="A124" i="12" s="1"/>
  <c r="B124" i="1"/>
  <c r="C124"/>
  <c r="Y124" s="1"/>
  <c r="W124" i="12" s="1"/>
  <c r="M124"/>
  <c r="O124"/>
  <c r="H124" i="1"/>
  <c r="F122" i="41" s="1"/>
  <c r="I124" i="1"/>
  <c r="J124"/>
  <c r="K124"/>
  <c r="L124"/>
  <c r="T124" i="12" s="1"/>
  <c r="X124" i="1"/>
  <c r="V124" i="12" s="1"/>
  <c r="AF124" i="1"/>
  <c r="Z124" i="12" s="1"/>
  <c r="AG124" i="1"/>
  <c r="AL124"/>
  <c r="AN124"/>
  <c r="AP124"/>
  <c r="AQ124"/>
  <c r="AG124" i="12" s="1"/>
  <c r="AV124" i="1"/>
  <c r="AX124"/>
  <c r="AZ124"/>
  <c r="A125"/>
  <c r="A125" i="12" s="1"/>
  <c r="B125" i="1"/>
  <c r="B123" i="13" s="1"/>
  <c r="C125" i="1"/>
  <c r="M125" i="12"/>
  <c r="O125"/>
  <c r="H125" i="1"/>
  <c r="F123" i="41" s="1"/>
  <c r="I125" i="1"/>
  <c r="J125"/>
  <c r="K125"/>
  <c r="L125"/>
  <c r="T125" i="12" s="1"/>
  <c r="X125" i="1"/>
  <c r="V125" i="12" s="1"/>
  <c r="AF125" i="1"/>
  <c r="Z125" i="12" s="1"/>
  <c r="AG125" i="1"/>
  <c r="AA125" i="12" s="1"/>
  <c r="AL125" i="1"/>
  <c r="AN125"/>
  <c r="AP125"/>
  <c r="AQ125"/>
  <c r="AG125" i="12" s="1"/>
  <c r="AV125" i="1"/>
  <c r="AX125"/>
  <c r="AZ125"/>
  <c r="A126"/>
  <c r="A126" i="12" s="1"/>
  <c r="B126" i="1"/>
  <c r="C126"/>
  <c r="Y126" s="1"/>
  <c r="M126" i="12"/>
  <c r="O126"/>
  <c r="H126" i="1"/>
  <c r="F124" i="41" s="1"/>
  <c r="I126" i="1"/>
  <c r="J126"/>
  <c r="K126"/>
  <c r="L126"/>
  <c r="T126" i="12" s="1"/>
  <c r="X126" i="1"/>
  <c r="V126" i="12" s="1"/>
  <c r="AF126" i="1"/>
  <c r="Z126" i="12" s="1"/>
  <c r="AG126" i="1"/>
  <c r="AL126"/>
  <c r="AN126"/>
  <c r="AP126"/>
  <c r="AQ126"/>
  <c r="AG126" i="12" s="1"/>
  <c r="AV126" i="1"/>
  <c r="AX126"/>
  <c r="AZ126"/>
  <c r="A127"/>
  <c r="A127" i="12" s="1"/>
  <c r="B127" i="1"/>
  <c r="C127"/>
  <c r="M127" i="12"/>
  <c r="O127"/>
  <c r="H127" i="1"/>
  <c r="F125" i="41" s="1"/>
  <c r="I127" i="1"/>
  <c r="J127"/>
  <c r="R127" i="12" s="1"/>
  <c r="K127" i="1"/>
  <c r="L127"/>
  <c r="T127" i="12" s="1"/>
  <c r="X127" i="1"/>
  <c r="V127" i="12" s="1"/>
  <c r="AF127" i="1"/>
  <c r="Z127" i="12" s="1"/>
  <c r="AG127" i="1"/>
  <c r="AA127" i="12" s="1"/>
  <c r="AL127" i="1"/>
  <c r="AN127"/>
  <c r="AP127"/>
  <c r="AQ127"/>
  <c r="AV127"/>
  <c r="AX127"/>
  <c r="AZ127"/>
  <c r="A128"/>
  <c r="A128" i="12" s="1"/>
  <c r="B128" i="1"/>
  <c r="B126" i="13" s="1"/>
  <c r="C128" i="1"/>
  <c r="AY128" s="1"/>
  <c r="AK128" i="12" s="1"/>
  <c r="M128"/>
  <c r="O128"/>
  <c r="H128" i="1"/>
  <c r="F126" i="41" s="1"/>
  <c r="I128" i="1"/>
  <c r="J128"/>
  <c r="K128"/>
  <c r="L128"/>
  <c r="X128"/>
  <c r="V128" i="12" s="1"/>
  <c r="AF128" i="1"/>
  <c r="Z128" i="12" s="1"/>
  <c r="AG128" i="1"/>
  <c r="AL128"/>
  <c r="AN128"/>
  <c r="AP128"/>
  <c r="AQ128"/>
  <c r="AG128" i="12" s="1"/>
  <c r="AV128" i="1"/>
  <c r="AX128"/>
  <c r="AZ128"/>
  <c r="A129"/>
  <c r="A129" i="12" s="1"/>
  <c r="B129" i="1"/>
  <c r="C129"/>
  <c r="M129" i="12"/>
  <c r="O129"/>
  <c r="H129" i="1"/>
  <c r="F127" i="41" s="1"/>
  <c r="I129" i="1"/>
  <c r="J129"/>
  <c r="R129" i="12" s="1"/>
  <c r="K129" i="1"/>
  <c r="L129"/>
  <c r="T129" i="12" s="1"/>
  <c r="X129" i="1"/>
  <c r="V129" i="12" s="1"/>
  <c r="AF129" i="1"/>
  <c r="Z129" i="12" s="1"/>
  <c r="AG129" i="1"/>
  <c r="AL129"/>
  <c r="AN129"/>
  <c r="AP129"/>
  <c r="AQ129"/>
  <c r="AG129" i="12" s="1"/>
  <c r="AV129" i="1"/>
  <c r="AX129"/>
  <c r="AZ129"/>
  <c r="A130"/>
  <c r="A130" i="12" s="1"/>
  <c r="B130" i="1"/>
  <c r="C130"/>
  <c r="AY130" s="1"/>
  <c r="AK130" i="12" s="1"/>
  <c r="M130"/>
  <c r="O130"/>
  <c r="H130" i="1"/>
  <c r="F128" i="41" s="1"/>
  <c r="I130" i="1"/>
  <c r="J130"/>
  <c r="K130"/>
  <c r="L130"/>
  <c r="X130"/>
  <c r="V130" i="12" s="1"/>
  <c r="AF130" i="1"/>
  <c r="Z130" i="12" s="1"/>
  <c r="AG130" i="1"/>
  <c r="AL130"/>
  <c r="AN130"/>
  <c r="AP130"/>
  <c r="AQ130"/>
  <c r="AV130"/>
  <c r="AX130"/>
  <c r="AZ130"/>
  <c r="A131"/>
  <c r="A131" i="12" s="1"/>
  <c r="B131" i="1"/>
  <c r="C131"/>
  <c r="AY131" s="1"/>
  <c r="AK131" i="12" s="1"/>
  <c r="M131"/>
  <c r="O131"/>
  <c r="H131" i="1"/>
  <c r="F129" i="41" s="1"/>
  <c r="I131" i="1"/>
  <c r="J131"/>
  <c r="R131" i="12" s="1"/>
  <c r="K131" i="1"/>
  <c r="L131"/>
  <c r="T131" i="12" s="1"/>
  <c r="X131" i="1"/>
  <c r="V131" i="12" s="1"/>
  <c r="AF131" i="1"/>
  <c r="Z131" i="12" s="1"/>
  <c r="AG131" i="1"/>
  <c r="AA131" i="12" s="1"/>
  <c r="AL131" i="1"/>
  <c r="AN131"/>
  <c r="AP131"/>
  <c r="AQ131"/>
  <c r="AG131" i="12" s="1"/>
  <c r="AV131" i="1"/>
  <c r="AX131"/>
  <c r="AZ131"/>
  <c r="A132"/>
  <c r="A132" i="12" s="1"/>
  <c r="B132" i="1"/>
  <c r="C132"/>
  <c r="BA132" s="1"/>
  <c r="AM132" i="12" s="1"/>
  <c r="M132"/>
  <c r="O132"/>
  <c r="H132" i="1"/>
  <c r="F130" i="41" s="1"/>
  <c r="I132" i="1"/>
  <c r="J132"/>
  <c r="K132"/>
  <c r="L132"/>
  <c r="X132"/>
  <c r="V132" i="12" s="1"/>
  <c r="AF132" i="1"/>
  <c r="Z132" i="12" s="1"/>
  <c r="AG132" i="1"/>
  <c r="AL132"/>
  <c r="AN132"/>
  <c r="AP132"/>
  <c r="AQ132"/>
  <c r="AG132" i="12" s="1"/>
  <c r="AV132" i="1"/>
  <c r="AX132"/>
  <c r="AZ132"/>
  <c r="A133"/>
  <c r="A133" i="12" s="1"/>
  <c r="B133" i="1"/>
  <c r="B131" i="13" s="1"/>
  <c r="C133" i="1"/>
  <c r="BA133" s="1"/>
  <c r="M133" i="12"/>
  <c r="O133"/>
  <c r="H133" i="1"/>
  <c r="F131" i="41" s="1"/>
  <c r="I133" i="1"/>
  <c r="J133"/>
  <c r="R133" i="12" s="1"/>
  <c r="K133" i="1"/>
  <c r="L133"/>
  <c r="T133" i="12" s="1"/>
  <c r="X133" i="1"/>
  <c r="V133" i="12" s="1"/>
  <c r="AF133" i="1"/>
  <c r="Z133" i="12" s="1"/>
  <c r="AG133" i="1"/>
  <c r="AL133"/>
  <c r="AN133"/>
  <c r="AP133"/>
  <c r="AQ133"/>
  <c r="AG133" i="12" s="1"/>
  <c r="AV133" i="1"/>
  <c r="AX133"/>
  <c r="AZ133"/>
  <c r="A134"/>
  <c r="A134" i="12" s="1"/>
  <c r="B134" i="1"/>
  <c r="C134"/>
  <c r="AO134" s="1"/>
  <c r="AE134" i="12" s="1"/>
  <c r="M134"/>
  <c r="O134"/>
  <c r="H134" i="1"/>
  <c r="F132" i="41" s="1"/>
  <c r="I134" i="1"/>
  <c r="J134"/>
  <c r="K134"/>
  <c r="L134"/>
  <c r="X134"/>
  <c r="V134" i="12" s="1"/>
  <c r="AF134" i="1"/>
  <c r="Z134" i="12" s="1"/>
  <c r="AG134" i="1"/>
  <c r="AL134"/>
  <c r="AN134"/>
  <c r="AP134"/>
  <c r="AQ134"/>
  <c r="AV134"/>
  <c r="AX134"/>
  <c r="AZ134"/>
  <c r="A135"/>
  <c r="A135" i="12" s="1"/>
  <c r="B135" i="1"/>
  <c r="C135"/>
  <c r="Y135" s="1"/>
  <c r="M135" i="12"/>
  <c r="O135"/>
  <c r="H135" i="1"/>
  <c r="F133" i="41" s="1"/>
  <c r="I135" i="1"/>
  <c r="J135"/>
  <c r="K135"/>
  <c r="L135"/>
  <c r="X135"/>
  <c r="V135" i="12" s="1"/>
  <c r="AF135" i="1"/>
  <c r="Z135" i="12" s="1"/>
  <c r="AG135" i="1"/>
  <c r="AL135"/>
  <c r="AN135"/>
  <c r="AP135"/>
  <c r="AQ135"/>
  <c r="AG135" i="12" s="1"/>
  <c r="AV135" i="1"/>
  <c r="AX135"/>
  <c r="AZ135"/>
  <c r="A136"/>
  <c r="A136" i="12" s="1"/>
  <c r="B136" i="1"/>
  <c r="C136"/>
  <c r="M136" i="12"/>
  <c r="O136"/>
  <c r="H136" i="1"/>
  <c r="F134" i="41" s="1"/>
  <c r="I136" i="1"/>
  <c r="J136"/>
  <c r="R136" i="12" s="1"/>
  <c r="K136" i="1"/>
  <c r="L136"/>
  <c r="T136" i="12" s="1"/>
  <c r="X136" i="1"/>
  <c r="V136" i="12" s="1"/>
  <c r="AF136" i="1"/>
  <c r="Z136" i="12" s="1"/>
  <c r="AG136" i="1"/>
  <c r="AL136"/>
  <c r="AN136"/>
  <c r="AP136"/>
  <c r="AQ136"/>
  <c r="AG136" i="12" s="1"/>
  <c r="AV136" i="1"/>
  <c r="AX136"/>
  <c r="AZ136"/>
  <c r="A137"/>
  <c r="A137" i="12" s="1"/>
  <c r="B137" i="1"/>
  <c r="C137"/>
  <c r="AO137" s="1"/>
  <c r="AE137" i="12" s="1"/>
  <c r="M137"/>
  <c r="O137"/>
  <c r="H137" i="1"/>
  <c r="F135" i="41" s="1"/>
  <c r="I137" i="1"/>
  <c r="J137"/>
  <c r="R137" i="12" s="1"/>
  <c r="K137" i="1"/>
  <c r="L137"/>
  <c r="T137" i="12" s="1"/>
  <c r="X137" i="1"/>
  <c r="V137" i="12" s="1"/>
  <c r="AF137" i="1"/>
  <c r="Z137" i="12" s="1"/>
  <c r="AG137" i="1"/>
  <c r="AL137"/>
  <c r="AN137"/>
  <c r="AP137"/>
  <c r="AQ137"/>
  <c r="AG137" i="12" s="1"/>
  <c r="AV137" i="1"/>
  <c r="AX137"/>
  <c r="AZ137"/>
  <c r="A138"/>
  <c r="A138" i="12" s="1"/>
  <c r="B138" i="1"/>
  <c r="B136" i="13" s="1"/>
  <c r="C138" i="1"/>
  <c r="M138" i="12"/>
  <c r="O138"/>
  <c r="H138" i="1"/>
  <c r="F136" i="41" s="1"/>
  <c r="I138" i="1"/>
  <c r="J138"/>
  <c r="K138"/>
  <c r="L138"/>
  <c r="X138"/>
  <c r="V138" i="12" s="1"/>
  <c r="AF138" i="1"/>
  <c r="Z138" i="12" s="1"/>
  <c r="AG138" i="1"/>
  <c r="AL138"/>
  <c r="AN138"/>
  <c r="AP138"/>
  <c r="AQ138"/>
  <c r="AV138"/>
  <c r="AX138"/>
  <c r="AZ138"/>
  <c r="A139"/>
  <c r="A139" i="12" s="1"/>
  <c r="B139" i="1"/>
  <c r="C139"/>
  <c r="M139" i="12"/>
  <c r="O139"/>
  <c r="H139" i="1"/>
  <c r="F137" i="41" s="1"/>
  <c r="I139" i="1"/>
  <c r="J139"/>
  <c r="K139"/>
  <c r="L139"/>
  <c r="X139"/>
  <c r="V139" i="12" s="1"/>
  <c r="AF139" i="1"/>
  <c r="Z139" i="12" s="1"/>
  <c r="AG139" i="1"/>
  <c r="AL139"/>
  <c r="AN139"/>
  <c r="AP139"/>
  <c r="AQ139"/>
  <c r="AG139" i="12" s="1"/>
  <c r="AV139" i="1"/>
  <c r="AX139"/>
  <c r="AZ139"/>
  <c r="A140"/>
  <c r="A140" i="12" s="1"/>
  <c r="B140" i="1"/>
  <c r="B138" i="13" s="1"/>
  <c r="C140" i="1"/>
  <c r="M140" i="12"/>
  <c r="O140"/>
  <c r="H140" i="1"/>
  <c r="F138" i="41" s="1"/>
  <c r="I140" i="1"/>
  <c r="J140"/>
  <c r="R140" i="12" s="1"/>
  <c r="K140" i="1"/>
  <c r="L140"/>
  <c r="T140" i="12" s="1"/>
  <c r="X140" i="1"/>
  <c r="V140" i="12" s="1"/>
  <c r="AF140" i="1"/>
  <c r="Z140" i="12" s="1"/>
  <c r="AG140" i="1"/>
  <c r="AL140"/>
  <c r="AN140"/>
  <c r="AP140"/>
  <c r="AQ140"/>
  <c r="AG140" i="12" s="1"/>
  <c r="AV140" i="1"/>
  <c r="AX140"/>
  <c r="AZ140"/>
  <c r="A141"/>
  <c r="A141" i="12" s="1"/>
  <c r="B141" i="1"/>
  <c r="C141"/>
  <c r="M141" i="12"/>
  <c r="O141"/>
  <c r="H141" i="1"/>
  <c r="F139" i="41" s="1"/>
  <c r="I141" i="1"/>
  <c r="J141"/>
  <c r="R141" i="12" s="1"/>
  <c r="K141" i="1"/>
  <c r="L141"/>
  <c r="T141" i="12" s="1"/>
  <c r="X141" i="1"/>
  <c r="V141" i="12" s="1"/>
  <c r="AF141" i="1"/>
  <c r="Z141" i="12" s="1"/>
  <c r="AG141" i="1"/>
  <c r="AL141"/>
  <c r="AN141"/>
  <c r="AP141"/>
  <c r="AQ141"/>
  <c r="AG141" i="12" s="1"/>
  <c r="AV141" i="1"/>
  <c r="AX141"/>
  <c r="AZ141"/>
  <c r="A142"/>
  <c r="A142" i="12" s="1"/>
  <c r="B142" i="1"/>
  <c r="B140" i="13" s="1"/>
  <c r="C142" i="1"/>
  <c r="BA142" s="1"/>
  <c r="M142" i="12"/>
  <c r="O142"/>
  <c r="H142" i="1"/>
  <c r="F140" i="41" s="1"/>
  <c r="I142" i="1"/>
  <c r="J142"/>
  <c r="K142"/>
  <c r="L142"/>
  <c r="X142"/>
  <c r="V142" i="12" s="1"/>
  <c r="AF142" i="1"/>
  <c r="Z142" i="12" s="1"/>
  <c r="AG142" i="1"/>
  <c r="AL142"/>
  <c r="AN142"/>
  <c r="AP142"/>
  <c r="AQ142"/>
  <c r="AV142"/>
  <c r="AX142"/>
  <c r="AZ142"/>
  <c r="A143"/>
  <c r="A143" i="12" s="1"/>
  <c r="B143" i="1"/>
  <c r="C143"/>
  <c r="M143" i="12"/>
  <c r="O143"/>
  <c r="H143" i="1"/>
  <c r="F141" i="41" s="1"/>
  <c r="I143" i="1"/>
  <c r="J143"/>
  <c r="K143"/>
  <c r="L143"/>
  <c r="X143"/>
  <c r="V143" i="12" s="1"/>
  <c r="AF143" i="1"/>
  <c r="Z143" i="12" s="1"/>
  <c r="AG143" i="1"/>
  <c r="AL143"/>
  <c r="AN143"/>
  <c r="AP143"/>
  <c r="AQ143"/>
  <c r="AG143" i="12" s="1"/>
  <c r="AV143" i="1"/>
  <c r="AX143"/>
  <c r="AZ143"/>
  <c r="A144"/>
  <c r="A144" i="12" s="1"/>
  <c r="B144" i="1"/>
  <c r="C144"/>
  <c r="M144" i="12"/>
  <c r="O144"/>
  <c r="H144" i="1"/>
  <c r="F142" i="41" s="1"/>
  <c r="I144" i="1"/>
  <c r="J144"/>
  <c r="R144" i="12" s="1"/>
  <c r="K144" i="1"/>
  <c r="L144"/>
  <c r="T144" i="12" s="1"/>
  <c r="X144" i="1"/>
  <c r="V144" i="12" s="1"/>
  <c r="AF144" i="1"/>
  <c r="Z144" i="12" s="1"/>
  <c r="AG144" i="1"/>
  <c r="AL144"/>
  <c r="AN144"/>
  <c r="AP144"/>
  <c r="AQ144"/>
  <c r="AG144" i="12" s="1"/>
  <c r="AV144" i="1"/>
  <c r="AX144"/>
  <c r="AZ144"/>
  <c r="A145"/>
  <c r="A145" i="12" s="1"/>
  <c r="B145" i="1"/>
  <c r="C145"/>
  <c r="Y145" s="1"/>
  <c r="W145" i="12" s="1"/>
  <c r="M145"/>
  <c r="O145"/>
  <c r="H145" i="1"/>
  <c r="F143" i="41" s="1"/>
  <c r="I145" i="1"/>
  <c r="J145"/>
  <c r="R145" i="12" s="1"/>
  <c r="K145" i="1"/>
  <c r="L145"/>
  <c r="T145" i="12" s="1"/>
  <c r="X145" i="1"/>
  <c r="V145" i="12" s="1"/>
  <c r="AF145" i="1"/>
  <c r="AG145"/>
  <c r="AA145" i="12" s="1"/>
  <c r="AL145" i="1"/>
  <c r="AN145"/>
  <c r="AP145"/>
  <c r="AQ145"/>
  <c r="AG145" i="12" s="1"/>
  <c r="AV145" i="1"/>
  <c r="AX145"/>
  <c r="AZ145"/>
  <c r="A146"/>
  <c r="A146" i="12" s="1"/>
  <c r="B146" i="1"/>
  <c r="C146"/>
  <c r="M146" i="12"/>
  <c r="O146"/>
  <c r="H146" i="1"/>
  <c r="F144" i="41" s="1"/>
  <c r="I146" i="1"/>
  <c r="J146"/>
  <c r="R146" i="12" s="1"/>
  <c r="K146" i="1"/>
  <c r="L146"/>
  <c r="T146" i="12" s="1"/>
  <c r="X146" i="1"/>
  <c r="V146" i="12" s="1"/>
  <c r="AF146" i="1"/>
  <c r="Z146" i="12" s="1"/>
  <c r="AG146" i="1"/>
  <c r="AA146" i="12" s="1"/>
  <c r="AL146" i="1"/>
  <c r="AN146"/>
  <c r="AP146"/>
  <c r="AQ146"/>
  <c r="AG146" i="12" s="1"/>
  <c r="AV146" i="1"/>
  <c r="AX146"/>
  <c r="AZ146"/>
  <c r="A147"/>
  <c r="A147" i="12" s="1"/>
  <c r="B147" i="1"/>
  <c r="C147"/>
  <c r="BA147" s="1"/>
  <c r="AM147" i="12" s="1"/>
  <c r="M147"/>
  <c r="O147"/>
  <c r="H147" i="1"/>
  <c r="F145" i="41" s="1"/>
  <c r="I147" i="1"/>
  <c r="J147"/>
  <c r="K147"/>
  <c r="L147"/>
  <c r="X147"/>
  <c r="V147" i="12" s="1"/>
  <c r="AF147" i="1"/>
  <c r="Z147" i="12" s="1"/>
  <c r="AG147" i="1"/>
  <c r="AL147"/>
  <c r="AN147"/>
  <c r="AP147"/>
  <c r="AQ147"/>
  <c r="AG147" i="12" s="1"/>
  <c r="AV147" i="1"/>
  <c r="AX147"/>
  <c r="AZ147"/>
  <c r="A148"/>
  <c r="A148" i="12" s="1"/>
  <c r="B148" i="1"/>
  <c r="C148"/>
  <c r="M148" i="12"/>
  <c r="O148"/>
  <c r="H148" i="1"/>
  <c r="F146" i="41" s="1"/>
  <c r="I148" i="1"/>
  <c r="J148"/>
  <c r="K148"/>
  <c r="L148"/>
  <c r="T148" i="12" s="1"/>
  <c r="X148" i="1"/>
  <c r="V148" i="12" s="1"/>
  <c r="AF148" i="1"/>
  <c r="Z148" i="12" s="1"/>
  <c r="AG148" i="1"/>
  <c r="AA148" i="12" s="1"/>
  <c r="AL148" i="1"/>
  <c r="AN148"/>
  <c r="AP148"/>
  <c r="AQ148"/>
  <c r="AG148" i="12" s="1"/>
  <c r="AV148" i="1"/>
  <c r="AX148"/>
  <c r="AZ148"/>
  <c r="A149"/>
  <c r="A149" i="12" s="1"/>
  <c r="B149" i="1"/>
  <c r="B147" i="13" s="1"/>
  <c r="C149" i="1"/>
  <c r="Y149" s="1"/>
  <c r="W149" i="12" s="1"/>
  <c r="M149"/>
  <c r="O149"/>
  <c r="H149" i="1"/>
  <c r="F147" i="41" s="1"/>
  <c r="I149" i="1"/>
  <c r="J149"/>
  <c r="R149" i="12" s="1"/>
  <c r="K149" i="1"/>
  <c r="L149"/>
  <c r="T149" i="12" s="1"/>
  <c r="X149" i="1"/>
  <c r="V149" i="12" s="1"/>
  <c r="AF149" i="1"/>
  <c r="Z149" i="12" s="1"/>
  <c r="AG149" i="1"/>
  <c r="AA149" i="12" s="1"/>
  <c r="AL149" i="1"/>
  <c r="AN149"/>
  <c r="AP149"/>
  <c r="AQ149"/>
  <c r="AG149" i="12" s="1"/>
  <c r="AV149" i="1"/>
  <c r="AX149"/>
  <c r="AZ149"/>
  <c r="A150"/>
  <c r="A150" i="12" s="1"/>
  <c r="B150" i="1"/>
  <c r="C150"/>
  <c r="AO150" s="1"/>
  <c r="AE150" i="12" s="1"/>
  <c r="M150"/>
  <c r="O150"/>
  <c r="H150" i="1"/>
  <c r="F148" i="41" s="1"/>
  <c r="I150" i="1"/>
  <c r="J150"/>
  <c r="K150"/>
  <c r="L150"/>
  <c r="X150"/>
  <c r="V150" i="12" s="1"/>
  <c r="AF150" i="1"/>
  <c r="Z150" i="12" s="1"/>
  <c r="AG150" i="1"/>
  <c r="AL150"/>
  <c r="AN150"/>
  <c r="AP150"/>
  <c r="AQ150"/>
  <c r="AG150" i="12" s="1"/>
  <c r="AV150" i="1"/>
  <c r="AX150"/>
  <c r="AZ150"/>
  <c r="A151"/>
  <c r="A151" i="12" s="1"/>
  <c r="B151" i="1"/>
  <c r="C151"/>
  <c r="BA151" s="1"/>
  <c r="AM151" i="12" s="1"/>
  <c r="M151"/>
  <c r="O151"/>
  <c r="H151" i="1"/>
  <c r="F149" i="41" s="1"/>
  <c r="I151" i="1"/>
  <c r="J151"/>
  <c r="R151" i="12" s="1"/>
  <c r="K151" i="1"/>
  <c r="L151"/>
  <c r="T151" i="12" s="1"/>
  <c r="X151" i="1"/>
  <c r="V151" i="12" s="1"/>
  <c r="AF151" i="1"/>
  <c r="Z151" i="12" s="1"/>
  <c r="AG151" i="1"/>
  <c r="AA151" i="12" s="1"/>
  <c r="AL151" i="1"/>
  <c r="AN151"/>
  <c r="AP151"/>
  <c r="AQ151"/>
  <c r="AG151" i="12" s="1"/>
  <c r="AV151" i="1"/>
  <c r="AX151"/>
  <c r="AZ151"/>
  <c r="A152"/>
  <c r="A152" i="12" s="1"/>
  <c r="B152" i="1"/>
  <c r="C152"/>
  <c r="M152" i="12"/>
  <c r="O152"/>
  <c r="H152" i="1"/>
  <c r="F150" i="41" s="1"/>
  <c r="I152" i="1"/>
  <c r="J152"/>
  <c r="R152" i="12" s="1"/>
  <c r="K152" i="1"/>
  <c r="L152"/>
  <c r="X152"/>
  <c r="V152" i="12" s="1"/>
  <c r="AF152" i="1"/>
  <c r="Z152" i="12" s="1"/>
  <c r="AG152" i="1"/>
  <c r="AL152"/>
  <c r="AN152"/>
  <c r="AP152"/>
  <c r="AQ152"/>
  <c r="AG152" i="12" s="1"/>
  <c r="AV152" i="1"/>
  <c r="AX152"/>
  <c r="AZ152"/>
  <c r="A153"/>
  <c r="A153" i="12" s="1"/>
  <c r="B153" i="1"/>
  <c r="B151" i="13" s="1"/>
  <c r="C153" i="1"/>
  <c r="M153" i="12"/>
  <c r="O153"/>
  <c r="H153" i="1"/>
  <c r="F151" i="41" s="1"/>
  <c r="I153" i="1"/>
  <c r="J153"/>
  <c r="K153"/>
  <c r="L153"/>
  <c r="T153" i="12" s="1"/>
  <c r="X153" i="1"/>
  <c r="V153" i="12" s="1"/>
  <c r="AF153" i="1"/>
  <c r="Z153" i="12" s="1"/>
  <c r="AG153" i="1"/>
  <c r="AL153"/>
  <c r="AN153"/>
  <c r="AP153"/>
  <c r="AQ153"/>
  <c r="AV153"/>
  <c r="AX153"/>
  <c r="AZ153"/>
  <c r="A154"/>
  <c r="A154" i="12" s="1"/>
  <c r="B154" i="1"/>
  <c r="C154"/>
  <c r="BA154" s="1"/>
  <c r="AM154" i="12" s="1"/>
  <c r="M154"/>
  <c r="O154"/>
  <c r="H154" i="1"/>
  <c r="F152" i="41" s="1"/>
  <c r="I154" i="1"/>
  <c r="J154"/>
  <c r="R154" i="12" s="1"/>
  <c r="K154" i="1"/>
  <c r="L154"/>
  <c r="T154" i="12" s="1"/>
  <c r="X154" i="1"/>
  <c r="V154" i="12" s="1"/>
  <c r="AF154" i="1"/>
  <c r="Z154" i="12" s="1"/>
  <c r="AG154" i="1"/>
  <c r="AA154" i="12" s="1"/>
  <c r="AL154" i="1"/>
  <c r="AN154"/>
  <c r="AP154"/>
  <c r="AQ154"/>
  <c r="AG154" i="12" s="1"/>
  <c r="AV154" i="1"/>
  <c r="AX154"/>
  <c r="AZ154"/>
  <c r="A155"/>
  <c r="A155" i="12" s="1"/>
  <c r="B155" i="1"/>
  <c r="C155"/>
  <c r="AO155" s="1"/>
  <c r="AE155" i="12" s="1"/>
  <c r="M155"/>
  <c r="O155"/>
  <c r="H155" i="1"/>
  <c r="F153" i="41" s="1"/>
  <c r="I155" i="1"/>
  <c r="J155"/>
  <c r="K155"/>
  <c r="L155"/>
  <c r="X155"/>
  <c r="V155" i="12" s="1"/>
  <c r="AF155" i="1"/>
  <c r="Z155" i="12" s="1"/>
  <c r="AG155" i="1"/>
  <c r="AL155"/>
  <c r="AN155"/>
  <c r="AP155"/>
  <c r="AQ155"/>
  <c r="AG155" i="12" s="1"/>
  <c r="AV155" i="1"/>
  <c r="AX155"/>
  <c r="AZ155"/>
  <c r="A156"/>
  <c r="A156" i="12" s="1"/>
  <c r="B156" i="1"/>
  <c r="C156"/>
  <c r="M156" i="12"/>
  <c r="O156"/>
  <c r="H156" i="1"/>
  <c r="F154" i="41" s="1"/>
  <c r="I156" i="1"/>
  <c r="J156"/>
  <c r="K156"/>
  <c r="L156"/>
  <c r="X156"/>
  <c r="V156" i="12" s="1"/>
  <c r="AF156" i="1"/>
  <c r="Z156" i="12" s="1"/>
  <c r="AG156" i="1"/>
  <c r="AA156" i="12" s="1"/>
  <c r="AL156" i="1"/>
  <c r="AN156"/>
  <c r="AP156"/>
  <c r="AQ156"/>
  <c r="AG156" i="12" s="1"/>
  <c r="AV156" i="1"/>
  <c r="AX156"/>
  <c r="AZ156"/>
  <c r="A157"/>
  <c r="A157" i="12" s="1"/>
  <c r="B157" i="1"/>
  <c r="C157"/>
  <c r="M157" i="12"/>
  <c r="O157"/>
  <c r="H157" i="1"/>
  <c r="I157"/>
  <c r="J157"/>
  <c r="R157" i="12" s="1"/>
  <c r="K157" i="1"/>
  <c r="L157"/>
  <c r="T157" i="12" s="1"/>
  <c r="X157" i="1"/>
  <c r="V157" i="12" s="1"/>
  <c r="AF157" i="1"/>
  <c r="AG157"/>
  <c r="AA157" i="12" s="1"/>
  <c r="AL157" i="1"/>
  <c r="AN157"/>
  <c r="AP157"/>
  <c r="AQ157"/>
  <c r="AG157" i="12" s="1"/>
  <c r="AV157" i="1"/>
  <c r="AX157"/>
  <c r="AZ157"/>
  <c r="A158"/>
  <c r="A158" i="12" s="1"/>
  <c r="B158" i="1"/>
  <c r="C158"/>
  <c r="AO158" s="1"/>
  <c r="AE158" i="12" s="1"/>
  <c r="M158"/>
  <c r="O158"/>
  <c r="H158" i="1"/>
  <c r="F156" i="41" s="1"/>
  <c r="I158" i="1"/>
  <c r="J158"/>
  <c r="K158"/>
  <c r="L158"/>
  <c r="X158"/>
  <c r="V158" i="12" s="1"/>
  <c r="AF158" i="1"/>
  <c r="Z158" i="12" s="1"/>
  <c r="AG158" i="1"/>
  <c r="AL158"/>
  <c r="AN158"/>
  <c r="AP158"/>
  <c r="AQ158"/>
  <c r="AG158" i="12" s="1"/>
  <c r="AV158" i="1"/>
  <c r="AX158"/>
  <c r="AZ158"/>
  <c r="A159"/>
  <c r="A159" i="12" s="1"/>
  <c r="B159" i="1"/>
  <c r="B157" i="13" s="1"/>
  <c r="C159" i="1"/>
  <c r="M159" i="12"/>
  <c r="O159"/>
  <c r="H159" i="1"/>
  <c r="F157" i="41" s="1"/>
  <c r="I159" i="1"/>
  <c r="J159"/>
  <c r="R159" i="12" s="1"/>
  <c r="K159" i="1"/>
  <c r="L159"/>
  <c r="T159" i="12" s="1"/>
  <c r="X159" i="1"/>
  <c r="V159" i="12" s="1"/>
  <c r="AF159" i="1"/>
  <c r="Z159" i="12" s="1"/>
  <c r="AG159" i="1"/>
  <c r="AA159" i="12" s="1"/>
  <c r="AL159" i="1"/>
  <c r="AN159"/>
  <c r="AP159"/>
  <c r="AQ159"/>
  <c r="AG159" i="12" s="1"/>
  <c r="AV159" i="1"/>
  <c r="AX159"/>
  <c r="AZ159"/>
  <c r="A160"/>
  <c r="A160" i="12" s="1"/>
  <c r="B160" i="1"/>
  <c r="C160"/>
  <c r="AO160" s="1"/>
  <c r="AE160" i="12" s="1"/>
  <c r="M160"/>
  <c r="O160"/>
  <c r="H160" i="1"/>
  <c r="F158" i="41" s="1"/>
  <c r="I160" i="1"/>
  <c r="J160"/>
  <c r="R160" i="12" s="1"/>
  <c r="K160" i="1"/>
  <c r="L160"/>
  <c r="T160" i="12" s="1"/>
  <c r="X160" i="1"/>
  <c r="V160" i="12" s="1"/>
  <c r="AF160" i="1"/>
  <c r="Z160" i="12" s="1"/>
  <c r="AG160" i="1"/>
  <c r="AL160"/>
  <c r="AN160"/>
  <c r="AP160"/>
  <c r="AQ160"/>
  <c r="AG160" i="12" s="1"/>
  <c r="AV160" i="1"/>
  <c r="AX160"/>
  <c r="AZ160"/>
  <c r="A161"/>
  <c r="A161" i="12" s="1"/>
  <c r="B161" i="1"/>
  <c r="C161"/>
  <c r="M161" i="12"/>
  <c r="O161"/>
  <c r="H161" i="1"/>
  <c r="F159" i="41" s="1"/>
  <c r="I161" i="1"/>
  <c r="J161"/>
  <c r="K161"/>
  <c r="L161"/>
  <c r="X161"/>
  <c r="V161" i="12" s="1"/>
  <c r="AF161" i="1"/>
  <c r="Z161" i="12" s="1"/>
  <c r="AG161" i="1"/>
  <c r="AL161"/>
  <c r="AN161"/>
  <c r="AP161"/>
  <c r="AQ161"/>
  <c r="AG161" i="12" s="1"/>
  <c r="AV161" i="1"/>
  <c r="AX161"/>
  <c r="AZ161"/>
  <c r="A162"/>
  <c r="A162" i="12" s="1"/>
  <c r="B162" i="1"/>
  <c r="C162"/>
  <c r="M162" i="12"/>
  <c r="O162"/>
  <c r="H162" i="1"/>
  <c r="F160" i="41" s="1"/>
  <c r="I162" i="1"/>
  <c r="J162"/>
  <c r="R162" i="12" s="1"/>
  <c r="K162" i="1"/>
  <c r="L162"/>
  <c r="T162" i="12" s="1"/>
  <c r="X162" i="1"/>
  <c r="V162" i="12" s="1"/>
  <c r="AF162" i="1"/>
  <c r="Z162" i="12" s="1"/>
  <c r="AG162" i="1"/>
  <c r="AA162" i="12" s="1"/>
  <c r="AL162" i="1"/>
  <c r="AN162"/>
  <c r="AP162"/>
  <c r="AQ162"/>
  <c r="AG162" i="12" s="1"/>
  <c r="AV162" i="1"/>
  <c r="AX162"/>
  <c r="AZ162"/>
  <c r="A163"/>
  <c r="A163" i="12" s="1"/>
  <c r="B163" i="1"/>
  <c r="C163"/>
  <c r="BA163" s="1"/>
  <c r="AM163" i="12" s="1"/>
  <c r="M163"/>
  <c r="O163"/>
  <c r="H163" i="1"/>
  <c r="F161" i="41" s="1"/>
  <c r="I163" i="1"/>
  <c r="J163"/>
  <c r="K163"/>
  <c r="L163"/>
  <c r="X163"/>
  <c r="V163" i="12" s="1"/>
  <c r="AF163" i="1"/>
  <c r="Z163" i="12" s="1"/>
  <c r="AG163" i="1"/>
  <c r="AL163"/>
  <c r="AN163"/>
  <c r="AP163"/>
  <c r="AQ163"/>
  <c r="AG163" i="12" s="1"/>
  <c r="AV163" i="1"/>
  <c r="AX163"/>
  <c r="AZ163"/>
  <c r="A164"/>
  <c r="A164" i="12" s="1"/>
  <c r="B164" i="1"/>
  <c r="C164"/>
  <c r="M164" i="12"/>
  <c r="O164"/>
  <c r="H164" i="1"/>
  <c r="F162" i="41" s="1"/>
  <c r="I164" i="1"/>
  <c r="J164"/>
  <c r="K164"/>
  <c r="L164"/>
  <c r="T164" i="12" s="1"/>
  <c r="X164" i="1"/>
  <c r="V164" i="12" s="1"/>
  <c r="AF164" i="1"/>
  <c r="Z164" i="12" s="1"/>
  <c r="AG164" i="1"/>
  <c r="AA164" i="12" s="1"/>
  <c r="AL164" i="1"/>
  <c r="AN164"/>
  <c r="AP164"/>
  <c r="AQ164"/>
  <c r="AG164" i="12" s="1"/>
  <c r="AV164" i="1"/>
  <c r="AX164"/>
  <c r="AZ164"/>
  <c r="A165"/>
  <c r="A165" i="12" s="1"/>
  <c r="B165" i="1"/>
  <c r="B163" i="13" s="1"/>
  <c r="C165" i="1"/>
  <c r="AW165" s="1"/>
  <c r="M165" i="12"/>
  <c r="O165"/>
  <c r="H165" i="1"/>
  <c r="F163" i="41" s="1"/>
  <c r="I165" i="1"/>
  <c r="J165"/>
  <c r="R165" i="12" s="1"/>
  <c r="K165" i="1"/>
  <c r="L165"/>
  <c r="T165" i="12" s="1"/>
  <c r="X165" i="1"/>
  <c r="V165" i="12" s="1"/>
  <c r="AF165" i="1"/>
  <c r="Z165" i="12" s="1"/>
  <c r="AG165" i="1"/>
  <c r="AA165" i="12" s="1"/>
  <c r="AL165" i="1"/>
  <c r="AN165"/>
  <c r="AP165"/>
  <c r="AQ165"/>
  <c r="AG165" i="12" s="1"/>
  <c r="AV165" i="1"/>
  <c r="AX165"/>
  <c r="AZ165"/>
  <c r="A166"/>
  <c r="A166" i="12" s="1"/>
  <c r="B166" i="1"/>
  <c r="C166"/>
  <c r="AO166" s="1"/>
  <c r="AE166" i="12" s="1"/>
  <c r="M166"/>
  <c r="O166"/>
  <c r="H166" i="1"/>
  <c r="F164" i="41" s="1"/>
  <c r="I166" i="1"/>
  <c r="J166"/>
  <c r="K166"/>
  <c r="L166"/>
  <c r="X166"/>
  <c r="V166" i="12" s="1"/>
  <c r="AF166" i="1"/>
  <c r="Z166" i="12" s="1"/>
  <c r="AG166" i="1"/>
  <c r="AL166"/>
  <c r="AN166"/>
  <c r="AP166"/>
  <c r="AQ166"/>
  <c r="AG166" i="12" s="1"/>
  <c r="AV166" i="1"/>
  <c r="AX166"/>
  <c r="AZ166"/>
  <c r="A167"/>
  <c r="A167" i="12" s="1"/>
  <c r="B167" i="1"/>
  <c r="C167"/>
  <c r="M167" i="12"/>
  <c r="O167"/>
  <c r="H167" i="1"/>
  <c r="F165" i="41" s="1"/>
  <c r="I167" i="1"/>
  <c r="J167"/>
  <c r="R167" i="12" s="1"/>
  <c r="K167" i="1"/>
  <c r="L167"/>
  <c r="T167" i="12" s="1"/>
  <c r="X167" i="1"/>
  <c r="V167" i="12" s="1"/>
  <c r="AF167" i="1"/>
  <c r="Z167" i="12" s="1"/>
  <c r="AG167" i="1"/>
  <c r="AA167" i="12" s="1"/>
  <c r="AL167" i="1"/>
  <c r="AN167"/>
  <c r="AP167"/>
  <c r="AQ167"/>
  <c r="AG167" i="12" s="1"/>
  <c r="AV167" i="1"/>
  <c r="AX167"/>
  <c r="AZ167"/>
  <c r="A168"/>
  <c r="A168" i="12" s="1"/>
  <c r="B168" i="1"/>
  <c r="C168"/>
  <c r="M168" i="12"/>
  <c r="O168"/>
  <c r="H168" i="1"/>
  <c r="F166" i="41" s="1"/>
  <c r="I168" i="1"/>
  <c r="J168"/>
  <c r="R168" i="12" s="1"/>
  <c r="K168" i="1"/>
  <c r="L168"/>
  <c r="T168" i="12" s="1"/>
  <c r="X168" i="1"/>
  <c r="V168" i="12" s="1"/>
  <c r="AF168" i="1"/>
  <c r="Z168" i="12" s="1"/>
  <c r="AG168" i="1"/>
  <c r="AL168"/>
  <c r="AN168"/>
  <c r="AP168"/>
  <c r="AQ168"/>
  <c r="AG168" i="12" s="1"/>
  <c r="AV168" i="1"/>
  <c r="AX168"/>
  <c r="AZ168"/>
  <c r="A169"/>
  <c r="A169" i="12" s="1"/>
  <c r="B169" i="1"/>
  <c r="B167" i="13" s="1"/>
  <c r="C169" i="1"/>
  <c r="M169" i="12"/>
  <c r="O169"/>
  <c r="H169" i="1"/>
  <c r="F167" i="41" s="1"/>
  <c r="I169" i="1"/>
  <c r="J169"/>
  <c r="K169"/>
  <c r="L169"/>
  <c r="T169" i="12" s="1"/>
  <c r="X169" i="1"/>
  <c r="V169" i="12" s="1"/>
  <c r="AF169" i="1"/>
  <c r="Z169" i="12" s="1"/>
  <c r="AG169" i="1"/>
  <c r="AL169"/>
  <c r="AN169"/>
  <c r="AP169"/>
  <c r="AQ169"/>
  <c r="AV169"/>
  <c r="AX169"/>
  <c r="AZ169"/>
  <c r="A170"/>
  <c r="A170" i="12" s="1"/>
  <c r="B170" i="1"/>
  <c r="C170"/>
  <c r="M170" i="12"/>
  <c r="O170"/>
  <c r="H170" i="1"/>
  <c r="F168" i="41" s="1"/>
  <c r="I170" i="1"/>
  <c r="J170"/>
  <c r="R170" i="12" s="1"/>
  <c r="K170" i="1"/>
  <c r="L170"/>
  <c r="T170" i="12" s="1"/>
  <c r="X170" i="1"/>
  <c r="V170" i="12" s="1"/>
  <c r="AF170" i="1"/>
  <c r="Z170" i="12" s="1"/>
  <c r="AG170" i="1"/>
  <c r="AA170" i="12" s="1"/>
  <c r="AL170" i="1"/>
  <c r="AN170"/>
  <c r="AP170"/>
  <c r="AQ170"/>
  <c r="AG170" i="12" s="1"/>
  <c r="AV170" i="1"/>
  <c r="AX170"/>
  <c r="AZ170"/>
  <c r="A171"/>
  <c r="A171" i="12" s="1"/>
  <c r="B171" i="1"/>
  <c r="C171"/>
  <c r="Y171" s="1"/>
  <c r="M171" i="12"/>
  <c r="O171"/>
  <c r="H171" i="1"/>
  <c r="F169" i="41" s="1"/>
  <c r="I171" i="1"/>
  <c r="J171"/>
  <c r="K171"/>
  <c r="L171"/>
  <c r="X171"/>
  <c r="V171" i="12" s="1"/>
  <c r="AF171" i="1"/>
  <c r="Z171" i="12" s="1"/>
  <c r="AG171" i="1"/>
  <c r="AL171"/>
  <c r="AN171"/>
  <c r="AP171"/>
  <c r="AQ171"/>
  <c r="AG171" i="12" s="1"/>
  <c r="AV171" i="1"/>
  <c r="AX171"/>
  <c r="AZ171"/>
  <c r="A172"/>
  <c r="A172" i="12" s="1"/>
  <c r="B172" i="1"/>
  <c r="C172"/>
  <c r="M172" i="12"/>
  <c r="O172"/>
  <c r="H172" i="1"/>
  <c r="F170" i="41" s="1"/>
  <c r="I172" i="1"/>
  <c r="J172"/>
  <c r="K172"/>
  <c r="L172"/>
  <c r="X172"/>
  <c r="V172" i="12" s="1"/>
  <c r="AF172" i="1"/>
  <c r="Z172" i="12" s="1"/>
  <c r="AG172" i="1"/>
  <c r="AA172" i="12" s="1"/>
  <c r="AL172" i="1"/>
  <c r="AN172"/>
  <c r="AP172"/>
  <c r="AQ172"/>
  <c r="AG172" i="12" s="1"/>
  <c r="AV172" i="1"/>
  <c r="AX172"/>
  <c r="AZ172"/>
  <c r="A173"/>
  <c r="A173" i="12" s="1"/>
  <c r="B173" i="1"/>
  <c r="B171" i="13" s="1"/>
  <c r="C173" i="1"/>
  <c r="M173" i="12"/>
  <c r="O173"/>
  <c r="H173" i="1"/>
  <c r="F171" i="41" s="1"/>
  <c r="I173" i="1"/>
  <c r="J173"/>
  <c r="R173" i="12" s="1"/>
  <c r="K173" i="1"/>
  <c r="L173"/>
  <c r="T173" i="12" s="1"/>
  <c r="X173" i="1"/>
  <c r="V173" i="12" s="1"/>
  <c r="AF173" i="1"/>
  <c r="AG173"/>
  <c r="AA173" i="12" s="1"/>
  <c r="AL173" i="1"/>
  <c r="AN173"/>
  <c r="AP173"/>
  <c r="AQ173"/>
  <c r="AG173" i="12" s="1"/>
  <c r="AV173" i="1"/>
  <c r="AX173"/>
  <c r="AZ173"/>
  <c r="A174"/>
  <c r="A174" i="12" s="1"/>
  <c r="B174" i="1"/>
  <c r="C174"/>
  <c r="AO174" s="1"/>
  <c r="AE174" i="12" s="1"/>
  <c r="M174"/>
  <c r="O174"/>
  <c r="H174" i="1"/>
  <c r="F172" i="41" s="1"/>
  <c r="I174" i="1"/>
  <c r="J174"/>
  <c r="K174"/>
  <c r="L174"/>
  <c r="X174"/>
  <c r="V174" i="12" s="1"/>
  <c r="AF174" i="1"/>
  <c r="Z174" i="12" s="1"/>
  <c r="AG174" i="1"/>
  <c r="AL174"/>
  <c r="AN174"/>
  <c r="AP174"/>
  <c r="AQ174"/>
  <c r="AG174" i="12" s="1"/>
  <c r="AV174" i="1"/>
  <c r="AX174"/>
  <c r="AZ174"/>
  <c r="A175"/>
  <c r="A175" i="12" s="1"/>
  <c r="B175" i="1"/>
  <c r="C175"/>
  <c r="M175" i="12"/>
  <c r="O175"/>
  <c r="H175" i="1"/>
  <c r="F173" i="41" s="1"/>
  <c r="I175" i="1"/>
  <c r="J175"/>
  <c r="R175" i="12" s="1"/>
  <c r="K175" i="1"/>
  <c r="L175"/>
  <c r="T175" i="12" s="1"/>
  <c r="X175" i="1"/>
  <c r="V175" i="12" s="1"/>
  <c r="AF175" i="1"/>
  <c r="AG175"/>
  <c r="AA175" i="12" s="1"/>
  <c r="AL175" i="1"/>
  <c r="AN175"/>
  <c r="AP175"/>
  <c r="AQ175"/>
  <c r="AG175" i="12" s="1"/>
  <c r="AV175" i="1"/>
  <c r="AX175"/>
  <c r="AZ175"/>
  <c r="A176"/>
  <c r="A176" i="12" s="1"/>
  <c r="B176" i="1"/>
  <c r="C176"/>
  <c r="AO176" s="1"/>
  <c r="AE176" i="12" s="1"/>
  <c r="M176"/>
  <c r="O176"/>
  <c r="H176" i="1"/>
  <c r="F174" i="41" s="1"/>
  <c r="I176" i="1"/>
  <c r="J176"/>
  <c r="R176" i="12" s="1"/>
  <c r="K176" i="1"/>
  <c r="L176"/>
  <c r="T176" i="12" s="1"/>
  <c r="X176" i="1"/>
  <c r="V176" i="12" s="1"/>
  <c r="AF176" i="1"/>
  <c r="Z176" i="12" s="1"/>
  <c r="AG176" i="1"/>
  <c r="AL176"/>
  <c r="AN176"/>
  <c r="AP176"/>
  <c r="AQ176"/>
  <c r="AG176" i="12" s="1"/>
  <c r="AV176" i="1"/>
  <c r="AX176"/>
  <c r="AZ176"/>
  <c r="A177"/>
  <c r="A177" i="12" s="1"/>
  <c r="B177" i="1"/>
  <c r="B175" i="13" s="1"/>
  <c r="C177" i="1"/>
  <c r="E177" i="12" s="1"/>
  <c r="M177"/>
  <c r="O177"/>
  <c r="H177" i="1"/>
  <c r="F175" i="41" s="1"/>
  <c r="I177" i="1"/>
  <c r="J177"/>
  <c r="K177"/>
  <c r="L177"/>
  <c r="X177"/>
  <c r="V177" i="12" s="1"/>
  <c r="AF177" i="1"/>
  <c r="Z177" i="12" s="1"/>
  <c r="AG177" i="1"/>
  <c r="AL177"/>
  <c r="AN177"/>
  <c r="AP177"/>
  <c r="AQ177"/>
  <c r="AG177" i="12" s="1"/>
  <c r="AV177" i="1"/>
  <c r="AX177"/>
  <c r="AZ177"/>
  <c r="A178"/>
  <c r="A178" i="12" s="1"/>
  <c r="B178" i="1"/>
  <c r="C178"/>
  <c r="Y178" s="1"/>
  <c r="W178" i="12" s="1"/>
  <c r="M178"/>
  <c r="O178"/>
  <c r="H178" i="1"/>
  <c r="F176" i="41" s="1"/>
  <c r="I178" i="1"/>
  <c r="J178"/>
  <c r="R178" i="12" s="1"/>
  <c r="K178" i="1"/>
  <c r="L178"/>
  <c r="T178" i="12" s="1"/>
  <c r="X178" i="1"/>
  <c r="V178" i="12" s="1"/>
  <c r="AF178" i="1"/>
  <c r="Z178" i="12" s="1"/>
  <c r="AG178" i="1"/>
  <c r="AA178" i="12" s="1"/>
  <c r="AL178" i="1"/>
  <c r="AN178"/>
  <c r="AP178"/>
  <c r="AQ178"/>
  <c r="AG178" i="12" s="1"/>
  <c r="AV178" i="1"/>
  <c r="AX178"/>
  <c r="AZ178"/>
  <c r="A179"/>
  <c r="A179" i="12" s="1"/>
  <c r="B179" i="1"/>
  <c r="B177" i="13" s="1"/>
  <c r="C179" i="1"/>
  <c r="AO179" s="1"/>
  <c r="AE179" i="12" s="1"/>
  <c r="M179"/>
  <c r="O179"/>
  <c r="H179" i="1"/>
  <c r="F177" i="41" s="1"/>
  <c r="I179" i="1"/>
  <c r="J179"/>
  <c r="K179"/>
  <c r="L179"/>
  <c r="X179"/>
  <c r="V179" i="12" s="1"/>
  <c r="AF179" i="1"/>
  <c r="Z179" i="12" s="1"/>
  <c r="AG179" i="1"/>
  <c r="AL179"/>
  <c r="AN179"/>
  <c r="AP179"/>
  <c r="AQ179"/>
  <c r="AG179" i="12" s="1"/>
  <c r="AV179" i="1"/>
  <c r="AX179"/>
  <c r="AZ179"/>
  <c r="A180"/>
  <c r="A180" i="12" s="1"/>
  <c r="B180" i="1"/>
  <c r="C180"/>
  <c r="Y180" s="1"/>
  <c r="M180" i="12"/>
  <c r="O180"/>
  <c r="H180" i="1"/>
  <c r="F178" i="41" s="1"/>
  <c r="I180" i="1"/>
  <c r="J180"/>
  <c r="K180"/>
  <c r="L180"/>
  <c r="T180" i="12" s="1"/>
  <c r="X180" i="1"/>
  <c r="V180" i="12" s="1"/>
  <c r="AF180" i="1"/>
  <c r="Z180" i="12" s="1"/>
  <c r="AG180" i="1"/>
  <c r="AL180"/>
  <c r="AN180"/>
  <c r="AP180"/>
  <c r="AQ180"/>
  <c r="AV180"/>
  <c r="AX180"/>
  <c r="AZ180"/>
  <c r="A181"/>
  <c r="B181"/>
  <c r="C181"/>
  <c r="H181"/>
  <c r="I181"/>
  <c r="J181"/>
  <c r="K181"/>
  <c r="L181"/>
  <c r="X181"/>
  <c r="AF181"/>
  <c r="AG181"/>
  <c r="AL181"/>
  <c r="AN181"/>
  <c r="AP181"/>
  <c r="AQ181"/>
  <c r="AV181"/>
  <c r="AX181"/>
  <c r="AZ181"/>
  <c r="V121" i="5"/>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AL11" i="1"/>
  <c r="AN11"/>
  <c r="AX11"/>
  <c r="AV12"/>
  <c r="AZ12"/>
  <c r="AL12"/>
  <c r="AN12"/>
  <c r="AP12"/>
  <c r="AV13"/>
  <c r="AL13"/>
  <c r="AP13"/>
  <c r="AL14"/>
  <c r="AL15"/>
  <c r="AL16"/>
  <c r="AN16"/>
  <c r="AQ16"/>
  <c r="AG16" i="12" s="1"/>
  <c r="AP16" i="1"/>
  <c r="AZ16"/>
  <c r="AV17"/>
  <c r="AL17"/>
  <c r="AP17"/>
  <c r="AL18"/>
  <c r="J19"/>
  <c r="R19" i="12" s="1"/>
  <c r="AL19" i="1"/>
  <c r="AL20"/>
  <c r="AQ20"/>
  <c r="AG20" i="12" s="1"/>
  <c r="AP20" i="1"/>
  <c r="AZ20"/>
  <c r="AV21"/>
  <c r="AL21"/>
  <c r="AP21"/>
  <c r="AL22"/>
  <c r="AL23"/>
  <c r="AL24"/>
  <c r="AN24"/>
  <c r="AP24"/>
  <c r="AV25"/>
  <c r="AZ25"/>
  <c r="AL25"/>
  <c r="AP25"/>
  <c r="A11"/>
  <c r="A11" i="12" s="1"/>
  <c r="B11" i="1"/>
  <c r="B9" i="37" s="1"/>
  <c r="C11" i="1"/>
  <c r="M11" i="12"/>
  <c r="O11"/>
  <c r="H11" i="1"/>
  <c r="F9" i="41" s="1"/>
  <c r="A12" i="1"/>
  <c r="A12" i="12" s="1"/>
  <c r="B12" i="1"/>
  <c r="B10" i="37" s="1"/>
  <c r="C12" i="1"/>
  <c r="M12" i="12"/>
  <c r="O12"/>
  <c r="H12" i="1"/>
  <c r="F10" i="41" s="1"/>
  <c r="J12" i="1"/>
  <c r="R12" i="12" s="1"/>
  <c r="L12" i="1"/>
  <c r="T12" i="12" s="1"/>
  <c r="AQ12" i="1"/>
  <c r="AG12" i="12" s="1"/>
  <c r="A13" i="1"/>
  <c r="A13" i="12" s="1"/>
  <c r="B13" i="1"/>
  <c r="B11" i="37" s="1"/>
  <c r="C13" i="1"/>
  <c r="M13" i="12"/>
  <c r="O13"/>
  <c r="H13" i="1"/>
  <c r="F11" i="41" s="1"/>
  <c r="J13" i="1"/>
  <c r="R13" i="12" s="1"/>
  <c r="AQ13" i="1"/>
  <c r="AG13" i="12" s="1"/>
  <c r="AF13" s="1"/>
  <c r="A14" i="1"/>
  <c r="A14" i="12" s="1"/>
  <c r="B14" i="1"/>
  <c r="B12" i="37" s="1"/>
  <c r="C14" i="1"/>
  <c r="M14" i="12"/>
  <c r="O14"/>
  <c r="H14" i="1"/>
  <c r="F12" i="41" s="1"/>
  <c r="A15" i="1"/>
  <c r="A15" i="12" s="1"/>
  <c r="B15" i="1"/>
  <c r="C15"/>
  <c r="M15" i="12"/>
  <c r="O15"/>
  <c r="H15" i="1"/>
  <c r="F13" i="41" s="1"/>
  <c r="A16" i="1"/>
  <c r="A16" i="12" s="1"/>
  <c r="B16" i="1"/>
  <c r="B14" i="37" s="1"/>
  <c r="C16" i="1"/>
  <c r="M16" i="12"/>
  <c r="O16"/>
  <c r="H16" i="1"/>
  <c r="F14" i="41" s="1"/>
  <c r="A17" i="1"/>
  <c r="A17" i="12" s="1"/>
  <c r="B17" i="1"/>
  <c r="B15" i="37" s="1"/>
  <c r="C17" i="1"/>
  <c r="M17" i="12"/>
  <c r="O17"/>
  <c r="H17" i="1"/>
  <c r="F15" i="41" s="1"/>
  <c r="J17" i="1"/>
  <c r="R17" i="12" s="1"/>
  <c r="AQ17" i="1"/>
  <c r="AG17" i="12" s="1"/>
  <c r="A18" i="1"/>
  <c r="A18" i="12" s="1"/>
  <c r="B18" i="1"/>
  <c r="B16" i="37" s="1"/>
  <c r="C18" i="1"/>
  <c r="M18" i="12"/>
  <c r="O18"/>
  <c r="H18" i="1"/>
  <c r="F16" i="41" s="1"/>
  <c r="A19" i="1"/>
  <c r="A19" i="12" s="1"/>
  <c r="B19" i="1"/>
  <c r="B17" i="37" s="1"/>
  <c r="C19" i="1"/>
  <c r="M19" i="12"/>
  <c r="O19"/>
  <c r="H19" i="1"/>
  <c r="F17" i="41" s="1"/>
  <c r="A20" i="1"/>
  <c r="A20" i="12" s="1"/>
  <c r="B20" i="1"/>
  <c r="B18" i="37" s="1"/>
  <c r="C20" i="1"/>
  <c r="M20" i="12"/>
  <c r="O20"/>
  <c r="H20" i="1"/>
  <c r="F18" i="41" s="1"/>
  <c r="L20" i="1"/>
  <c r="T20" i="12" s="1"/>
  <c r="A21" i="1"/>
  <c r="A21" i="12" s="1"/>
  <c r="B21" i="1"/>
  <c r="B19" i="37" s="1"/>
  <c r="C21" i="1"/>
  <c r="M21" i="12"/>
  <c r="O21"/>
  <c r="H21" i="1"/>
  <c r="F19" i="41" s="1"/>
  <c r="J21" i="1"/>
  <c r="R21" i="12" s="1"/>
  <c r="AQ21" i="1"/>
  <c r="AG21" i="12" s="1"/>
  <c r="A22" i="1"/>
  <c r="A22" i="12" s="1"/>
  <c r="B22" i="1"/>
  <c r="B20" i="37" s="1"/>
  <c r="C22" i="1"/>
  <c r="M22" i="12"/>
  <c r="O22"/>
  <c r="H22" i="1"/>
  <c r="F20" i="41" s="1"/>
  <c r="A23" i="1"/>
  <c r="A23" i="12" s="1"/>
  <c r="B23" i="1"/>
  <c r="B21" i="37" s="1"/>
  <c r="C23" i="1"/>
  <c r="M23" i="12"/>
  <c r="O23"/>
  <c r="H23" i="1"/>
  <c r="F21" i="41" s="1"/>
  <c r="A24" i="1"/>
  <c r="A24" i="12" s="1"/>
  <c r="B24" i="1"/>
  <c r="C24"/>
  <c r="M24" i="12"/>
  <c r="O24"/>
  <c r="H24" i="1"/>
  <c r="F22" i="41" s="1"/>
  <c r="AQ24" i="1"/>
  <c r="AG24" i="12" s="1"/>
  <c r="A25" i="1"/>
  <c r="A25" i="12" s="1"/>
  <c r="B25" i="1"/>
  <c r="B23" i="13" s="1"/>
  <c r="C25" i="1"/>
  <c r="M25" i="12"/>
  <c r="O25"/>
  <c r="H25" i="1"/>
  <c r="J25"/>
  <c r="R25" i="12" s="1"/>
  <c r="L25" i="1"/>
  <c r="T25" i="12" s="1"/>
  <c r="AQ25" i="1"/>
  <c r="AG25" i="12" s="1"/>
  <c r="W3" i="5"/>
  <c r="W4"/>
  <c r="W5"/>
  <c r="W6"/>
  <c r="W7"/>
  <c r="W8"/>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2"/>
  <c r="R157" i="1" l="1"/>
  <c r="F155" i="13" s="1"/>
  <c r="F155" i="41"/>
  <c r="R92" i="1"/>
  <c r="F90" i="13" s="1"/>
  <c r="F90" i="41"/>
  <c r="R91" i="1"/>
  <c r="F89" i="13" s="1"/>
  <c r="F89" i="41"/>
  <c r="R39" i="1"/>
  <c r="F37" i="13" s="1"/>
  <c r="F37" i="41"/>
  <c r="AE5" i="6"/>
  <c r="R25" i="1"/>
  <c r="F23" i="13" s="1"/>
  <c r="F23" i="41"/>
  <c r="B179" i="13"/>
  <c r="B178" i="37"/>
  <c r="B178" i="13"/>
  <c r="B176" i="37"/>
  <c r="B176" i="13"/>
  <c r="B174" i="37"/>
  <c r="B174" i="13"/>
  <c r="B173" i="37"/>
  <c r="B173" i="13"/>
  <c r="B172" i="37"/>
  <c r="B172" i="13"/>
  <c r="B170" i="37"/>
  <c r="B170" i="13"/>
  <c r="B169" i="37"/>
  <c r="B169" i="13"/>
  <c r="B168" i="37"/>
  <c r="B168" i="13"/>
  <c r="B166" i="37"/>
  <c r="B166" i="13"/>
  <c r="B165" i="37"/>
  <c r="B165" i="13"/>
  <c r="B164" i="37"/>
  <c r="B164" i="13"/>
  <c r="B162" i="37"/>
  <c r="B162" i="13"/>
  <c r="B161" i="37"/>
  <c r="B161" i="13"/>
  <c r="B160" i="37"/>
  <c r="B160" i="13"/>
  <c r="B159" i="37"/>
  <c r="B159" i="13"/>
  <c r="B158" i="37"/>
  <c r="B158" i="13"/>
  <c r="B156" i="37"/>
  <c r="B156" i="13"/>
  <c r="B155" i="37"/>
  <c r="B155" i="13"/>
  <c r="B154" i="37"/>
  <c r="B154" i="13"/>
  <c r="B153" i="37"/>
  <c r="B153" i="13"/>
  <c r="B152" i="37"/>
  <c r="B152" i="13"/>
  <c r="B150" i="37"/>
  <c r="B150" i="13"/>
  <c r="B149" i="37"/>
  <c r="B149" i="13"/>
  <c r="B148" i="37"/>
  <c r="B148" i="13"/>
  <c r="B146" i="37"/>
  <c r="B146" i="13"/>
  <c r="B145" i="37"/>
  <c r="B145" i="13"/>
  <c r="B144" i="37"/>
  <c r="B144" i="13"/>
  <c r="B143" i="37"/>
  <c r="B143" i="13"/>
  <c r="B142" i="37"/>
  <c r="B142" i="13"/>
  <c r="B141" i="37"/>
  <c r="B141" i="13"/>
  <c r="B139" i="37"/>
  <c r="B139" i="13"/>
  <c r="B137" i="37"/>
  <c r="B137" i="13"/>
  <c r="B135" i="37"/>
  <c r="B135" i="13"/>
  <c r="B134" i="37"/>
  <c r="B134" i="13"/>
  <c r="B133" i="37"/>
  <c r="B133" i="13"/>
  <c r="B132" i="37"/>
  <c r="B132" i="13"/>
  <c r="B130" i="37"/>
  <c r="B130" i="13"/>
  <c r="B129" i="37"/>
  <c r="B129" i="13"/>
  <c r="B128" i="37"/>
  <c r="B128" i="13"/>
  <c r="B127" i="37"/>
  <c r="B127" i="13"/>
  <c r="B125" i="37"/>
  <c r="B125" i="13"/>
  <c r="B124" i="37"/>
  <c r="B124" i="13"/>
  <c r="B122" i="37"/>
  <c r="B122" i="13"/>
  <c r="B121" i="37"/>
  <c r="B121" i="13"/>
  <c r="B120" i="37"/>
  <c r="B120" i="13"/>
  <c r="B118" i="37"/>
  <c r="B118" i="13"/>
  <c r="B117" i="37"/>
  <c r="B117" i="13"/>
  <c r="B116" i="37"/>
  <c r="B116" i="13"/>
  <c r="B114" i="37"/>
  <c r="B114" i="13"/>
  <c r="B113" i="37"/>
  <c r="B113" i="13"/>
  <c r="B109" i="37"/>
  <c r="B109" i="13"/>
  <c r="B108" i="37"/>
  <c r="B108" i="13"/>
  <c r="B106" i="37"/>
  <c r="B106" i="13"/>
  <c r="B105" i="37"/>
  <c r="B105" i="13"/>
  <c r="B104" i="37"/>
  <c r="B104" i="13"/>
  <c r="B103" i="37"/>
  <c r="B103" i="13"/>
  <c r="B102" i="37"/>
  <c r="B102" i="13"/>
  <c r="B101" i="37"/>
  <c r="B101" i="13"/>
  <c r="B99" i="37"/>
  <c r="B99" i="13"/>
  <c r="B98" i="37"/>
  <c r="B98" i="13"/>
  <c r="B97" i="37"/>
  <c r="B97" i="13"/>
  <c r="B96" i="37"/>
  <c r="B96" i="13"/>
  <c r="B95" i="37"/>
  <c r="B95" i="13"/>
  <c r="B94" i="37"/>
  <c r="B94" i="13"/>
  <c r="B93" i="37"/>
  <c r="B93" i="13"/>
  <c r="B92" i="37"/>
  <c r="B92" i="13"/>
  <c r="B91" i="37"/>
  <c r="B91" i="13"/>
  <c r="B90" i="37"/>
  <c r="B90" i="13"/>
  <c r="B89" i="37"/>
  <c r="B89" i="13"/>
  <c r="B88" i="37"/>
  <c r="B88" i="13"/>
  <c r="B87" i="37"/>
  <c r="B87" i="13"/>
  <c r="B86" i="37"/>
  <c r="B86" i="13"/>
  <c r="B85" i="37"/>
  <c r="B85" i="13"/>
  <c r="B83" i="37"/>
  <c r="B83" i="13"/>
  <c r="B82" i="37"/>
  <c r="B82" i="13"/>
  <c r="B80" i="37"/>
  <c r="B80" i="13"/>
  <c r="B79" i="37"/>
  <c r="B79" i="13"/>
  <c r="B78" i="37"/>
  <c r="B78" i="13"/>
  <c r="B77" i="37"/>
  <c r="B77" i="13"/>
  <c r="B76" i="37"/>
  <c r="B76" i="13"/>
  <c r="B75" i="37"/>
  <c r="B75" i="13"/>
  <c r="B74" i="37"/>
  <c r="B74" i="13"/>
  <c r="B72" i="37"/>
  <c r="B72" i="13"/>
  <c r="B71" i="37"/>
  <c r="B71" i="13"/>
  <c r="B70" i="37"/>
  <c r="B70" i="13"/>
  <c r="B69" i="37"/>
  <c r="B69" i="13"/>
  <c r="B68" i="37"/>
  <c r="B68" i="13"/>
  <c r="B67" i="37"/>
  <c r="B67" i="13"/>
  <c r="B66" i="37"/>
  <c r="B66" i="13"/>
  <c r="B65" i="37"/>
  <c r="B65" i="13"/>
  <c r="B64" i="37"/>
  <c r="B64" i="13"/>
  <c r="B63" i="37"/>
  <c r="B63" i="13"/>
  <c r="B62" i="37"/>
  <c r="B62" i="13"/>
  <c r="B60" i="37"/>
  <c r="B60" i="13"/>
  <c r="B59" i="37"/>
  <c r="B59" i="13"/>
  <c r="B58" i="37"/>
  <c r="B58" i="13"/>
  <c r="B57" i="37"/>
  <c r="B57" i="13"/>
  <c r="B56" i="37"/>
  <c r="B56" i="13"/>
  <c r="B55" i="37"/>
  <c r="B55" i="13"/>
  <c r="B54" i="37"/>
  <c r="B54" i="13"/>
  <c r="B53" i="37"/>
  <c r="B53" i="13"/>
  <c r="B51" i="37"/>
  <c r="B51" i="13"/>
  <c r="B50" i="37"/>
  <c r="B50" i="13"/>
  <c r="B49" i="37"/>
  <c r="B49" i="13"/>
  <c r="B48" i="37"/>
  <c r="B48" i="13"/>
  <c r="B47" i="37"/>
  <c r="B47" i="13"/>
  <c r="B46" i="37"/>
  <c r="B46" i="13"/>
  <c r="B45" i="37"/>
  <c r="B45" i="13"/>
  <c r="B43" i="37"/>
  <c r="B43" i="13"/>
  <c r="B42" i="37"/>
  <c r="B42" i="13"/>
  <c r="B41" i="37"/>
  <c r="B41" i="13"/>
  <c r="B40" i="37"/>
  <c r="B40" i="13"/>
  <c r="B39" i="37"/>
  <c r="B39" i="13"/>
  <c r="B38" i="37"/>
  <c r="B38" i="13"/>
  <c r="B37" i="37"/>
  <c r="B37" i="13"/>
  <c r="B36" i="37"/>
  <c r="B36" i="13"/>
  <c r="B34" i="37"/>
  <c r="B34" i="13"/>
  <c r="B33" i="37"/>
  <c r="B33" i="13"/>
  <c r="B32" i="37"/>
  <c r="B32" i="13"/>
  <c r="B31" i="37"/>
  <c r="B31" i="13"/>
  <c r="B28" i="37"/>
  <c r="B28" i="13"/>
  <c r="B26" i="37"/>
  <c r="B26" i="13"/>
  <c r="B24" i="37"/>
  <c r="B24" i="13"/>
  <c r="P68" i="1"/>
  <c r="H66" i="13" s="1"/>
  <c r="P58" i="1"/>
  <c r="H56" i="13" s="1"/>
  <c r="P54" i="1"/>
  <c r="H52" i="13" s="1"/>
  <c r="P53" i="1"/>
  <c r="H51" i="13" s="1"/>
  <c r="P51" i="1"/>
  <c r="H49" i="13" s="1"/>
  <c r="AF21" i="12"/>
  <c r="AX103" i="6"/>
  <c r="AI129" i="1"/>
  <c r="Y49" i="6" s="1"/>
  <c r="K15" i="12"/>
  <c r="R15" i="1"/>
  <c r="K24" i="12"/>
  <c r="R24" i="1"/>
  <c r="K22" i="12"/>
  <c r="R22" i="1"/>
  <c r="K21" i="12"/>
  <c r="R21" i="1"/>
  <c r="K11" i="12"/>
  <c r="R11" i="1"/>
  <c r="K18" i="12"/>
  <c r="R18" i="1"/>
  <c r="K17" i="12"/>
  <c r="R17" i="1"/>
  <c r="K19" i="12"/>
  <c r="R19" i="1"/>
  <c r="K16" i="12"/>
  <c r="R16" i="1"/>
  <c r="K14" i="12"/>
  <c r="R14" i="1"/>
  <c r="K13" i="12"/>
  <c r="R13" i="1"/>
  <c r="R181"/>
  <c r="F179" i="13" s="1"/>
  <c r="K180" i="12"/>
  <c r="R180" i="1"/>
  <c r="F178" i="13" s="1"/>
  <c r="K179" i="12"/>
  <c r="R179" i="1"/>
  <c r="F177" i="13" s="1"/>
  <c r="K178" i="12"/>
  <c r="R178" i="1"/>
  <c r="F176" i="13" s="1"/>
  <c r="K177" i="12"/>
  <c r="R177" i="1"/>
  <c r="F175" i="13" s="1"/>
  <c r="K176" i="12"/>
  <c r="R176" i="1"/>
  <c r="F174" i="13" s="1"/>
  <c r="K175" i="12"/>
  <c r="R175" i="1"/>
  <c r="F173" i="13" s="1"/>
  <c r="K174" i="12"/>
  <c r="R174" i="1"/>
  <c r="F172" i="13" s="1"/>
  <c r="K173" i="12"/>
  <c r="R173" i="1"/>
  <c r="F171" i="13" s="1"/>
  <c r="K172" i="12"/>
  <c r="R172" i="1"/>
  <c r="F170" i="13" s="1"/>
  <c r="K171" i="12"/>
  <c r="R171" i="1"/>
  <c r="F169" i="13" s="1"/>
  <c r="K170" i="12"/>
  <c r="R170" i="1"/>
  <c r="F168" i="13" s="1"/>
  <c r="K169" i="12"/>
  <c r="R169" i="1"/>
  <c r="F167" i="13" s="1"/>
  <c r="K168" i="12"/>
  <c r="R168" i="1"/>
  <c r="F166" i="13" s="1"/>
  <c r="K167" i="12"/>
  <c r="R167" i="1"/>
  <c r="F165" i="13" s="1"/>
  <c r="K166" i="12"/>
  <c r="R166" i="1"/>
  <c r="F164" i="13" s="1"/>
  <c r="K165" i="12"/>
  <c r="R165" i="1"/>
  <c r="F163" i="13" s="1"/>
  <c r="K164" i="12"/>
  <c r="R164" i="1"/>
  <c r="F162" i="13" s="1"/>
  <c r="K163" i="12"/>
  <c r="R163" i="1"/>
  <c r="F161" i="13" s="1"/>
  <c r="K162" i="12"/>
  <c r="R162" i="1"/>
  <c r="F160" i="13" s="1"/>
  <c r="K161" i="12"/>
  <c r="R161" i="1"/>
  <c r="F159" i="13" s="1"/>
  <c r="K160" i="12"/>
  <c r="R160" i="1"/>
  <c r="F158" i="13" s="1"/>
  <c r="K159" i="12"/>
  <c r="R159" i="1"/>
  <c r="F157" i="13" s="1"/>
  <c r="K158" i="12"/>
  <c r="R158" i="1"/>
  <c r="F156" i="13" s="1"/>
  <c r="K156" i="12"/>
  <c r="R156" i="1"/>
  <c r="F154" i="13" s="1"/>
  <c r="K155" i="12"/>
  <c r="R155" i="1"/>
  <c r="F153" i="13" s="1"/>
  <c r="K154" i="12"/>
  <c r="R154" i="1"/>
  <c r="F152" i="13" s="1"/>
  <c r="K153" i="12"/>
  <c r="R153" i="1"/>
  <c r="F151" i="13" s="1"/>
  <c r="K152" i="12"/>
  <c r="R152" i="1"/>
  <c r="F150" i="13" s="1"/>
  <c r="K151" i="12"/>
  <c r="R151" i="1"/>
  <c r="F149" i="13" s="1"/>
  <c r="K150" i="12"/>
  <c r="R150" i="1"/>
  <c r="F148" i="13" s="1"/>
  <c r="K149" i="12"/>
  <c r="R149" i="1"/>
  <c r="F147" i="13" s="1"/>
  <c r="K148" i="12"/>
  <c r="R148" i="1"/>
  <c r="F146" i="13" s="1"/>
  <c r="K147" i="12"/>
  <c r="R147" i="1"/>
  <c r="F145" i="13" s="1"/>
  <c r="K146" i="12"/>
  <c r="R146" i="1"/>
  <c r="F144" i="13" s="1"/>
  <c r="K145" i="12"/>
  <c r="R145" i="1"/>
  <c r="F143" i="13" s="1"/>
  <c r="K144" i="12"/>
  <c r="R144" i="1"/>
  <c r="F142" i="13" s="1"/>
  <c r="K143" i="12"/>
  <c r="R143" i="1"/>
  <c r="F141" i="13" s="1"/>
  <c r="K142" i="12"/>
  <c r="R142" i="1"/>
  <c r="F140" i="13" s="1"/>
  <c r="K141" i="12"/>
  <c r="R141" i="1"/>
  <c r="F139" i="13" s="1"/>
  <c r="K140" i="12"/>
  <c r="R140" i="1"/>
  <c r="F138" i="13" s="1"/>
  <c r="K139" i="12"/>
  <c r="R139" i="1"/>
  <c r="F137" i="13" s="1"/>
  <c r="K138" i="12"/>
  <c r="R138" i="1"/>
  <c r="F136" i="13" s="1"/>
  <c r="K137" i="12"/>
  <c r="R137" i="1"/>
  <c r="F135" i="13" s="1"/>
  <c r="K136" i="12"/>
  <c r="R136" i="1"/>
  <c r="F134" i="13" s="1"/>
  <c r="K135" i="12"/>
  <c r="R135" i="1"/>
  <c r="F133" i="13" s="1"/>
  <c r="K134" i="12"/>
  <c r="R134" i="1"/>
  <c r="F132" i="13" s="1"/>
  <c r="K133" i="12"/>
  <c r="R133" i="1"/>
  <c r="F131" i="13" s="1"/>
  <c r="K132" i="12"/>
  <c r="R132" i="1"/>
  <c r="F130" i="13" s="1"/>
  <c r="K131" i="12"/>
  <c r="R131" i="1"/>
  <c r="F129" i="13" s="1"/>
  <c r="K130" i="12"/>
  <c r="R130" i="1"/>
  <c r="F128" i="13" s="1"/>
  <c r="K20" i="12"/>
  <c r="R20" i="1"/>
  <c r="K23" i="12"/>
  <c r="R23" i="1"/>
  <c r="K12" i="12"/>
  <c r="R12" i="1"/>
  <c r="K129" i="12"/>
  <c r="R129" i="1"/>
  <c r="F127" i="13" s="1"/>
  <c r="K128" i="12"/>
  <c r="R128" i="1"/>
  <c r="F126" i="13" s="1"/>
  <c r="K127" i="12"/>
  <c r="R127" i="1"/>
  <c r="F125" i="13" s="1"/>
  <c r="K126" i="12"/>
  <c r="R126" i="1"/>
  <c r="F124" i="13" s="1"/>
  <c r="K125" i="12"/>
  <c r="R125" i="1"/>
  <c r="F123" i="13" s="1"/>
  <c r="K124" i="12"/>
  <c r="R124" i="1"/>
  <c r="F122" i="13" s="1"/>
  <c r="K123" i="12"/>
  <c r="R123" i="1"/>
  <c r="F121" i="13" s="1"/>
  <c r="K122" i="12"/>
  <c r="R122" i="1"/>
  <c r="F120" i="13" s="1"/>
  <c r="K121" i="12"/>
  <c r="R121" i="1"/>
  <c r="F119" i="13" s="1"/>
  <c r="K120" i="12"/>
  <c r="R120" i="1"/>
  <c r="F118" i="13" s="1"/>
  <c r="K119" i="12"/>
  <c r="R119" i="1"/>
  <c r="F117" i="13" s="1"/>
  <c r="K118" i="12"/>
  <c r="R118" i="1"/>
  <c r="F116" i="13" s="1"/>
  <c r="K117" i="12"/>
  <c r="R117" i="1"/>
  <c r="F115" i="13" s="1"/>
  <c r="K116" i="12"/>
  <c r="R116" i="1"/>
  <c r="F114" i="13" s="1"/>
  <c r="K115" i="12"/>
  <c r="R115" i="1"/>
  <c r="F113" i="13" s="1"/>
  <c r="K114" i="12"/>
  <c r="R114" i="1"/>
  <c r="F112" i="13" s="1"/>
  <c r="K113" i="12"/>
  <c r="R113" i="1"/>
  <c r="F111" i="13" s="1"/>
  <c r="K112" i="12"/>
  <c r="R112" i="1"/>
  <c r="F110" i="13" s="1"/>
  <c r="K111" i="12"/>
  <c r="R111" i="1"/>
  <c r="F109" i="13" s="1"/>
  <c r="K110" i="12"/>
  <c r="R110" i="1"/>
  <c r="F108" i="13" s="1"/>
  <c r="K109" i="12"/>
  <c r="R109" i="1"/>
  <c r="F107" i="13" s="1"/>
  <c r="K108" i="12"/>
  <c r="R108" i="1"/>
  <c r="F106" i="13" s="1"/>
  <c r="K107" i="12"/>
  <c r="R107" i="1"/>
  <c r="F105" i="13" s="1"/>
  <c r="K106" i="12"/>
  <c r="R106" i="1"/>
  <c r="F104" i="13" s="1"/>
  <c r="K105" i="12"/>
  <c r="R105" i="1"/>
  <c r="F103" i="13" s="1"/>
  <c r="K104" i="12"/>
  <c r="R104" i="1"/>
  <c r="F102" i="13" s="1"/>
  <c r="K103" i="12"/>
  <c r="R103" i="1"/>
  <c r="F101" i="13" s="1"/>
  <c r="K102" i="12"/>
  <c r="R102" i="1"/>
  <c r="F100" i="13" s="1"/>
  <c r="K101" i="12"/>
  <c r="R101" i="1"/>
  <c r="F99" i="13" s="1"/>
  <c r="K100" i="12"/>
  <c r="R100" i="1"/>
  <c r="F98" i="13" s="1"/>
  <c r="K99" i="12"/>
  <c r="R99" i="1"/>
  <c r="F97" i="13" s="1"/>
  <c r="K98" i="12"/>
  <c r="R98" i="1"/>
  <c r="F96" i="13" s="1"/>
  <c r="K97" i="12"/>
  <c r="R97" i="1"/>
  <c r="F95" i="13" s="1"/>
  <c r="K96" i="12"/>
  <c r="R96" i="1"/>
  <c r="F94" i="13" s="1"/>
  <c r="K95" i="12"/>
  <c r="R95" i="1"/>
  <c r="F93" i="13" s="1"/>
  <c r="K94" i="12"/>
  <c r="R94" i="1"/>
  <c r="F92" i="13" s="1"/>
  <c r="K93" i="12"/>
  <c r="R93" i="1"/>
  <c r="F91" i="13" s="1"/>
  <c r="K90" i="12"/>
  <c r="R90" i="1"/>
  <c r="F88" i="13" s="1"/>
  <c r="K89" i="12"/>
  <c r="R89" i="1"/>
  <c r="F87" i="13" s="1"/>
  <c r="K88" i="12"/>
  <c r="R88" i="1"/>
  <c r="F86" i="13" s="1"/>
  <c r="K87" i="12"/>
  <c r="R87" i="1"/>
  <c r="F85" i="13" s="1"/>
  <c r="K86" i="12"/>
  <c r="R86" i="1"/>
  <c r="F84" i="13" s="1"/>
  <c r="K85" i="12"/>
  <c r="R85" i="1"/>
  <c r="F83" i="13" s="1"/>
  <c r="K84" i="12"/>
  <c r="R84" i="1"/>
  <c r="F82" i="13" s="1"/>
  <c r="K83" i="12"/>
  <c r="R83" i="1"/>
  <c r="F81" i="13" s="1"/>
  <c r="K82" i="12"/>
  <c r="R82" i="1"/>
  <c r="F80" i="13" s="1"/>
  <c r="K81" i="12"/>
  <c r="R81" i="1"/>
  <c r="F79" i="13" s="1"/>
  <c r="K80" i="12"/>
  <c r="R80" i="1"/>
  <c r="F78" i="13" s="1"/>
  <c r="K79" i="12"/>
  <c r="R79" i="1"/>
  <c r="F77" i="13" s="1"/>
  <c r="K78" i="12"/>
  <c r="R78" i="1"/>
  <c r="F76" i="13" s="1"/>
  <c r="K77" i="12"/>
  <c r="R77" i="1"/>
  <c r="F75" i="13" s="1"/>
  <c r="K76" i="12"/>
  <c r="R76" i="1"/>
  <c r="F74" i="13" s="1"/>
  <c r="K75" i="12"/>
  <c r="R75" i="1"/>
  <c r="F73" i="13" s="1"/>
  <c r="K74" i="12"/>
  <c r="R74" i="1"/>
  <c r="F72" i="13" s="1"/>
  <c r="K73" i="12"/>
  <c r="R73" i="1"/>
  <c r="F71" i="13" s="1"/>
  <c r="K72" i="12"/>
  <c r="R72" i="1"/>
  <c r="F70" i="13" s="1"/>
  <c r="K71" i="12"/>
  <c r="R71" i="1"/>
  <c r="F69" i="13" s="1"/>
  <c r="K70" i="12"/>
  <c r="R70" i="1"/>
  <c r="F68" i="13" s="1"/>
  <c r="K69" i="12"/>
  <c r="R69" i="1"/>
  <c r="F67" i="13" s="1"/>
  <c r="K68" i="12"/>
  <c r="R68" i="1"/>
  <c r="F66" i="13" s="1"/>
  <c r="K67" i="12"/>
  <c r="R67" i="1"/>
  <c r="F65" i="13" s="1"/>
  <c r="K66" i="12"/>
  <c r="R66" i="1"/>
  <c r="F64" i="13" s="1"/>
  <c r="K65" i="12"/>
  <c r="R65" i="1"/>
  <c r="F63" i="13" s="1"/>
  <c r="K64" i="12"/>
  <c r="R64" i="1"/>
  <c r="F62" i="13" s="1"/>
  <c r="K63" i="12"/>
  <c r="R63" i="1"/>
  <c r="F61" i="13" s="1"/>
  <c r="K62" i="12"/>
  <c r="R62" i="1"/>
  <c r="F60" i="13" s="1"/>
  <c r="K61" i="12"/>
  <c r="R61" i="1"/>
  <c r="F59" i="13" s="1"/>
  <c r="K60" i="12"/>
  <c r="R60" i="1"/>
  <c r="F58" i="13" s="1"/>
  <c r="K59" i="12"/>
  <c r="R59" i="1"/>
  <c r="F57" i="13" s="1"/>
  <c r="K58" i="12"/>
  <c r="R58" i="1"/>
  <c r="F56" i="13" s="1"/>
  <c r="K57" i="12"/>
  <c r="R57" i="1"/>
  <c r="F55" i="13" s="1"/>
  <c r="K56" i="12"/>
  <c r="R56" i="1"/>
  <c r="F54" i="13" s="1"/>
  <c r="K55" i="12"/>
  <c r="R55" i="1"/>
  <c r="F53" i="13" s="1"/>
  <c r="K54" i="12"/>
  <c r="R54" i="1"/>
  <c r="F52" i="13" s="1"/>
  <c r="K53" i="12"/>
  <c r="R53" i="1"/>
  <c r="F51" i="13" s="1"/>
  <c r="K52" i="12"/>
  <c r="R52" i="1"/>
  <c r="F50" i="13" s="1"/>
  <c r="K51" i="12"/>
  <c r="R51" i="1"/>
  <c r="F49" i="13" s="1"/>
  <c r="K50" i="12"/>
  <c r="R50" i="1"/>
  <c r="F48" i="13" s="1"/>
  <c r="K49" i="12"/>
  <c r="R49" i="1"/>
  <c r="F47" i="13" s="1"/>
  <c r="K48" i="12"/>
  <c r="R48" i="1"/>
  <c r="F46" i="13" s="1"/>
  <c r="K47" i="12"/>
  <c r="R47" i="1"/>
  <c r="F45" i="13" s="1"/>
  <c r="K46" i="12"/>
  <c r="R46" i="1"/>
  <c r="F44" i="13" s="1"/>
  <c r="K45" i="12"/>
  <c r="R45" i="1"/>
  <c r="F43" i="13" s="1"/>
  <c r="K44" i="12"/>
  <c r="R44" i="1"/>
  <c r="F42" i="13" s="1"/>
  <c r="K43" i="12"/>
  <c r="R43" i="1"/>
  <c r="F41" i="13" s="1"/>
  <c r="K42" i="12"/>
  <c r="R42" i="1"/>
  <c r="F40" i="13" s="1"/>
  <c r="K41" i="12"/>
  <c r="R41" i="1"/>
  <c r="F39" i="13" s="1"/>
  <c r="K40" i="12"/>
  <c r="R40" i="1"/>
  <c r="F38" i="13" s="1"/>
  <c r="K38" i="12"/>
  <c r="R38" i="1"/>
  <c r="F36" i="13" s="1"/>
  <c r="K37" i="12"/>
  <c r="R37" i="1"/>
  <c r="F35" i="13" s="1"/>
  <c r="K36" i="12"/>
  <c r="R36" i="1"/>
  <c r="F34" i="13" s="1"/>
  <c r="K35" i="12"/>
  <c r="R35" i="1"/>
  <c r="F33" i="13" s="1"/>
  <c r="K34" i="12"/>
  <c r="R34" i="1"/>
  <c r="F32" i="13" s="1"/>
  <c r="K33" i="12"/>
  <c r="R33" i="1"/>
  <c r="F31" i="13" s="1"/>
  <c r="K32" i="12"/>
  <c r="R32" i="1"/>
  <c r="F30" i="13" s="1"/>
  <c r="K31" i="12"/>
  <c r="R31" i="1"/>
  <c r="F29" i="13" s="1"/>
  <c r="K30" i="12"/>
  <c r="R30" i="1"/>
  <c r="F28" i="13" s="1"/>
  <c r="K29" i="12"/>
  <c r="R29" i="1"/>
  <c r="F27" i="13" s="1"/>
  <c r="K28" i="12"/>
  <c r="R28" i="1"/>
  <c r="F26" i="13" s="1"/>
  <c r="K27" i="12"/>
  <c r="R27" i="1"/>
  <c r="F25" i="13" s="1"/>
  <c r="K26" i="12"/>
  <c r="R26" i="1"/>
  <c r="F24" i="13" s="1"/>
  <c r="AF24" i="12"/>
  <c r="AF12"/>
  <c r="O113" i="1"/>
  <c r="G111" i="13" s="1"/>
  <c r="Q170" i="12"/>
  <c r="Q168"/>
  <c r="AT165" i="1"/>
  <c r="U163" i="13" s="1"/>
  <c r="Q154" i="12"/>
  <c r="Q145"/>
  <c r="Q140"/>
  <c r="Q136"/>
  <c r="Q133"/>
  <c r="AF120"/>
  <c r="AF118"/>
  <c r="AF116"/>
  <c r="AF111"/>
  <c r="AF110"/>
  <c r="AF26"/>
  <c r="P165" i="1"/>
  <c r="P164"/>
  <c r="O46"/>
  <c r="G44" i="13" s="1"/>
  <c r="Y28" i="1"/>
  <c r="AB28" s="1"/>
  <c r="M26" i="13" s="1"/>
  <c r="Q28" i="12"/>
  <c r="AF94"/>
  <c r="AF50"/>
  <c r="AF46"/>
  <c r="AW95" i="1"/>
  <c r="BB95" s="1"/>
  <c r="W93" i="13" s="1"/>
  <c r="Q66" i="12"/>
  <c r="Q57"/>
  <c r="AF17"/>
  <c r="AF179"/>
  <c r="AF175"/>
  <c r="AF174"/>
  <c r="AF173"/>
  <c r="P173" i="1"/>
  <c r="AF170" i="12"/>
  <c r="AJ170" i="1"/>
  <c r="L168" i="37" s="1"/>
  <c r="S170" i="12"/>
  <c r="S168"/>
  <c r="S167"/>
  <c r="S160"/>
  <c r="S159"/>
  <c r="S149"/>
  <c r="S146"/>
  <c r="O123" i="1"/>
  <c r="G121" i="13" s="1"/>
  <c r="AD116" i="12"/>
  <c r="AF109"/>
  <c r="AF107"/>
  <c r="AF105"/>
  <c r="AF102"/>
  <c r="AF97"/>
  <c r="AF96"/>
  <c r="AF163"/>
  <c r="AF160"/>
  <c r="AF159"/>
  <c r="AW94" i="1"/>
  <c r="AI94" i="12" s="1"/>
  <c r="AH94" s="1"/>
  <c r="AF90"/>
  <c r="AF88"/>
  <c r="AF85"/>
  <c r="AF84"/>
  <c r="AF83"/>
  <c r="AF82"/>
  <c r="AF16"/>
  <c r="P47" i="1"/>
  <c r="H45" i="13" s="1"/>
  <c r="AL163" i="12"/>
  <c r="AL154"/>
  <c r="O92" i="1"/>
  <c r="G90" i="13" s="1"/>
  <c r="AL147" i="12"/>
  <c r="AJ130"/>
  <c r="AT128" i="1"/>
  <c r="U126" i="13" s="1"/>
  <c r="Q127" i="12"/>
  <c r="AT124" i="1"/>
  <c r="U122" i="13" s="1"/>
  <c r="P116" i="1"/>
  <c r="AF115" i="12"/>
  <c r="S104"/>
  <c r="P96" i="1"/>
  <c r="H94" i="13" s="1"/>
  <c r="P71" i="1"/>
  <c r="H69" i="13" s="1"/>
  <c r="AJ65" i="12"/>
  <c r="O62" i="1"/>
  <c r="G60" i="13" s="1"/>
  <c r="O58" i="1"/>
  <c r="O38"/>
  <c r="G36" i="13" s="1"/>
  <c r="AT31" i="1"/>
  <c r="U29" i="13" s="1"/>
  <c r="AT29" i="1"/>
  <c r="AT28"/>
  <c r="U26" i="13" s="1"/>
  <c r="BD88" i="1"/>
  <c r="Y86" i="13" s="1"/>
  <c r="AH80" i="12"/>
  <c r="AY78" i="1"/>
  <c r="Q78" i="12"/>
  <c r="Q76"/>
  <c r="Q74"/>
  <c r="Q71"/>
  <c r="BA69" i="1"/>
  <c r="AM69" i="12" s="1"/>
  <c r="AL69" s="1"/>
  <c r="S57"/>
  <c r="O55" i="1"/>
  <c r="G53" i="13" s="1"/>
  <c r="O52" i="1"/>
  <c r="G50" i="13" s="1"/>
  <c r="O49" i="1"/>
  <c r="G47" i="13" s="1"/>
  <c r="AF45" i="12"/>
  <c r="AF44"/>
  <c r="P43" i="1"/>
  <c r="H41" i="13" s="1"/>
  <c r="AF42" i="12"/>
  <c r="AF38"/>
  <c r="S38"/>
  <c r="S34"/>
  <c r="O32" i="1"/>
  <c r="G30" i="13" s="1"/>
  <c r="Y165" i="1"/>
  <c r="W165" i="12" s="1"/>
  <c r="AT157" i="1"/>
  <c r="P155" i="37" s="1"/>
  <c r="Q157" i="12"/>
  <c r="AF154"/>
  <c r="AF148"/>
  <c r="P144" i="1"/>
  <c r="P141"/>
  <c r="P137"/>
  <c r="S127" i="12"/>
  <c r="S126"/>
  <c r="S125"/>
  <c r="AT98" i="1"/>
  <c r="P96" i="37" s="1"/>
  <c r="Q97" i="12"/>
  <c r="AF92"/>
  <c r="S91"/>
  <c r="S89"/>
  <c r="S87"/>
  <c r="S86"/>
  <c r="S84"/>
  <c r="S81"/>
  <c r="AF64"/>
  <c r="AF62"/>
  <c r="AF57"/>
  <c r="Q43"/>
  <c r="Q39"/>
  <c r="AF36"/>
  <c r="AF34"/>
  <c r="AF32"/>
  <c r="S32"/>
  <c r="S31"/>
  <c r="S29"/>
  <c r="T152"/>
  <c r="S152" s="1"/>
  <c r="P152" i="1"/>
  <c r="BA148"/>
  <c r="AM148" i="12" s="1"/>
  <c r="AL148" s="1"/>
  <c r="AO148" i="1"/>
  <c r="AE148" i="12" s="1"/>
  <c r="AD148" s="1"/>
  <c r="Z157"/>
  <c r="AJ157" i="1"/>
  <c r="Q155" i="13" s="1"/>
  <c r="AA130" i="12"/>
  <c r="AJ130" i="1"/>
  <c r="Q128" i="13" s="1"/>
  <c r="AF25" i="12"/>
  <c r="Z145"/>
  <c r="AJ145" i="1"/>
  <c r="Q143" i="13" s="1"/>
  <c r="AO113" i="1"/>
  <c r="AE113" i="12" s="1"/>
  <c r="AD113" s="1"/>
  <c r="Y113" i="1"/>
  <c r="AB113" s="1"/>
  <c r="M111" i="13" s="1"/>
  <c r="Z66" i="12"/>
  <c r="AJ66" i="1"/>
  <c r="Q64" i="13" s="1"/>
  <c r="S180" i="12"/>
  <c r="AW177" i="1"/>
  <c r="Y177"/>
  <c r="W177" i="12" s="1"/>
  <c r="Q176"/>
  <c r="Q175"/>
  <c r="AT172" i="1"/>
  <c r="U170" i="13" s="1"/>
  <c r="P169" i="1"/>
  <c r="AF167" i="12"/>
  <c r="AJ167" i="1"/>
  <c r="Z100" i="6" s="1"/>
  <c r="AT164" i="1"/>
  <c r="U162" i="13" s="1"/>
  <c r="AJ159" i="1"/>
  <c r="Q157" i="13" s="1"/>
  <c r="P149" i="1"/>
  <c r="AT129"/>
  <c r="AI49" i="6" s="1"/>
  <c r="P129" i="1"/>
  <c r="AF126" i="12"/>
  <c r="AF125"/>
  <c r="S124"/>
  <c r="S121"/>
  <c r="S119"/>
  <c r="S117"/>
  <c r="AT114" i="1"/>
  <c r="Q114" i="12"/>
  <c r="S112"/>
  <c r="S108"/>
  <c r="AT93" i="1"/>
  <c r="P91" i="37" s="1"/>
  <c r="AD78" i="12"/>
  <c r="Q65"/>
  <c r="Q63"/>
  <c r="P56" i="1"/>
  <c r="H54" i="13" s="1"/>
  <c r="S55" i="12"/>
  <c r="S52"/>
  <c r="S49"/>
  <c r="Q45"/>
  <c r="AT41" i="1"/>
  <c r="U39" i="13" s="1"/>
  <c r="AT26" i="1"/>
  <c r="U24" i="13" s="1"/>
  <c r="AD176" i="12"/>
  <c r="AF166"/>
  <c r="AT162" i="1"/>
  <c r="U160" i="13" s="1"/>
  <c r="AT161" i="1"/>
  <c r="U159" i="13" s="1"/>
  <c r="Q160" i="12"/>
  <c r="AF158"/>
  <c r="AF157"/>
  <c r="S157"/>
  <c r="AT151" i="1"/>
  <c r="AT149"/>
  <c r="AI22" i="6" s="1"/>
  <c r="Q149" i="12"/>
  <c r="P148" i="1"/>
  <c r="AF146" i="12"/>
  <c r="AF145"/>
  <c r="S145"/>
  <c r="S140"/>
  <c r="S136"/>
  <c r="S133"/>
  <c r="AF123"/>
  <c r="AF103"/>
  <c r="O94" i="1"/>
  <c r="G92" i="13" s="1"/>
  <c r="P92" i="1"/>
  <c r="H90" i="13" s="1"/>
  <c r="P84" i="1"/>
  <c r="H82" i="13" s="1"/>
  <c r="P80" i="1"/>
  <c r="H78" i="13" s="1"/>
  <c r="AL73" i="12"/>
  <c r="AL70"/>
  <c r="O44" i="1"/>
  <c r="G42" i="13" s="1"/>
  <c r="AJ43" i="12"/>
  <c r="AJ42"/>
  <c r="AD41"/>
  <c r="O40" i="1"/>
  <c r="G38" i="13" s="1"/>
  <c r="AT37" i="1"/>
  <c r="U35" i="13" s="1"/>
  <c r="AT35" i="1"/>
  <c r="U33" i="13" s="1"/>
  <c r="Q35" i="12"/>
  <c r="AT33" i="1"/>
  <c r="U31" i="13" s="1"/>
  <c r="AF30" i="12"/>
  <c r="P30" i="1"/>
  <c r="H28" i="13" s="1"/>
  <c r="AF29" i="12"/>
  <c r="O27" i="1"/>
  <c r="G25" i="13" s="1"/>
  <c r="AT181" i="1"/>
  <c r="U179" i="13" s="1"/>
  <c r="AT178" i="1"/>
  <c r="AF177" i="12"/>
  <c r="S176"/>
  <c r="S175"/>
  <c r="Q167"/>
  <c r="Q159"/>
  <c r="AF156"/>
  <c r="AF155"/>
  <c r="S154"/>
  <c r="AD150"/>
  <c r="Q146"/>
  <c r="AF144"/>
  <c r="AF141"/>
  <c r="AF139"/>
  <c r="AF137"/>
  <c r="AF132"/>
  <c r="AJ128"/>
  <c r="AT122" i="1"/>
  <c r="U120" i="13" s="1"/>
  <c r="Q122" i="12"/>
  <c r="AT121" i="1"/>
  <c r="Q121" i="12"/>
  <c r="Q120"/>
  <c r="AT119" i="1"/>
  <c r="U117" i="13" s="1"/>
  <c r="AT117" i="1"/>
  <c r="Q112" i="12"/>
  <c r="Q111"/>
  <c r="Q110"/>
  <c r="Q108"/>
  <c r="AT106" i="1"/>
  <c r="P104" i="37" s="1"/>
  <c r="BA101" i="1"/>
  <c r="BD101" s="1"/>
  <c r="Y99" i="13" s="1"/>
  <c r="AF101" i="12"/>
  <c r="AF100"/>
  <c r="P100" i="1"/>
  <c r="AF95" i="12"/>
  <c r="O95" i="1"/>
  <c r="G93" i="13" s="1"/>
  <c r="AT89" i="1"/>
  <c r="U87" i="13" s="1"/>
  <c r="AT87" i="1"/>
  <c r="AT86"/>
  <c r="U84" i="13" s="1"/>
  <c r="AT84" i="1"/>
  <c r="AI87" i="6" s="1"/>
  <c r="AT81" i="1"/>
  <c r="AT80"/>
  <c r="Q79" i="12"/>
  <c r="AJ75" i="1"/>
  <c r="Q73" i="13" s="1"/>
  <c r="S75" i="12"/>
  <c r="Q67"/>
  <c r="S63"/>
  <c r="S61"/>
  <c r="O57" i="1"/>
  <c r="G55" i="13" s="1"/>
  <c r="AB57" i="12"/>
  <c r="Q51"/>
  <c r="Q47"/>
  <c r="S45"/>
  <c r="S41"/>
  <c r="Q29"/>
  <c r="AF27"/>
  <c r="S27"/>
  <c r="Z25" i="1"/>
  <c r="Z177"/>
  <c r="K175" i="13" s="1"/>
  <c r="AE157" i="6"/>
  <c r="AI13" i="1"/>
  <c r="K11" i="37" s="1"/>
  <c r="N112" i="6"/>
  <c r="AE55"/>
  <c r="AI173" i="1"/>
  <c r="AE154" i="6"/>
  <c r="AF20" i="12"/>
  <c r="O180" i="1"/>
  <c r="G178" i="13" s="1"/>
  <c r="R180" i="12"/>
  <c r="Q180" s="1"/>
  <c r="AJ179" i="1"/>
  <c r="Q177" i="13" s="1"/>
  <c r="AA179" i="12"/>
  <c r="Z175"/>
  <c r="AJ175" i="1"/>
  <c r="Q173" i="13" s="1"/>
  <c r="AJ174" i="1"/>
  <c r="Q172" i="13" s="1"/>
  <c r="AA174" i="12"/>
  <c r="P31" i="37"/>
  <c r="O171" i="1"/>
  <c r="G169" i="13" s="1"/>
  <c r="R171" i="12"/>
  <c r="Q171" s="1"/>
  <c r="AR57" i="1"/>
  <c r="S55" i="13" s="1"/>
  <c r="AJ176" i="1"/>
  <c r="Q174" i="13" s="1"/>
  <c r="AA176" i="12"/>
  <c r="P176" i="1"/>
  <c r="Z173" i="12"/>
  <c r="AJ173" i="1"/>
  <c r="Q171" i="13" s="1"/>
  <c r="AJ177" i="1"/>
  <c r="Q175" i="13" s="1"/>
  <c r="AA177" i="12"/>
  <c r="P161" i="1"/>
  <c r="T161" i="12"/>
  <c r="S161" s="1"/>
  <c r="O156" i="1"/>
  <c r="G154" i="13" s="1"/>
  <c r="R156" i="12"/>
  <c r="Q156" s="1"/>
  <c r="AJ155" i="1"/>
  <c r="Q153" i="13" s="1"/>
  <c r="AA155" i="12"/>
  <c r="AT153" i="1"/>
  <c r="U151" i="13" s="1"/>
  <c r="AG153" i="12"/>
  <c r="AF153" s="1"/>
  <c r="AJ153" i="1"/>
  <c r="Q151" i="13" s="1"/>
  <c r="AA153" i="12"/>
  <c r="P150" i="1"/>
  <c r="T150" i="12"/>
  <c r="S150" s="1"/>
  <c r="P147" i="1"/>
  <c r="T147" i="12"/>
  <c r="S147" s="1"/>
  <c r="O143" i="1"/>
  <c r="G141" i="13" s="1"/>
  <c r="R143" i="12"/>
  <c r="Q143" s="1"/>
  <c r="AT142" i="1"/>
  <c r="U140" i="13" s="1"/>
  <c r="AG142" i="12"/>
  <c r="AF142" s="1"/>
  <c r="P142" i="1"/>
  <c r="T142" i="12"/>
  <c r="S142" s="1"/>
  <c r="AJ139" i="1"/>
  <c r="Q137" i="13" s="1"/>
  <c r="AA139" i="12"/>
  <c r="P138" i="1"/>
  <c r="T138" i="12"/>
  <c r="S138" s="1"/>
  <c r="AJ135" i="1"/>
  <c r="Q133" i="13" s="1"/>
  <c r="AA135" i="12"/>
  <c r="P135" i="1"/>
  <c r="T135" i="12"/>
  <c r="S135" s="1"/>
  <c r="AJ132" i="1"/>
  <c r="Q130" i="13" s="1"/>
  <c r="AA132" i="12"/>
  <c r="AT130" i="1"/>
  <c r="U128" i="13" s="1"/>
  <c r="AG130" i="12"/>
  <c r="AF130" s="1"/>
  <c r="P130" i="1"/>
  <c r="T130" i="12"/>
  <c r="S130" s="1"/>
  <c r="P128" i="1"/>
  <c r="T128" i="12"/>
  <c r="S128" s="1"/>
  <c r="AJ126" i="1"/>
  <c r="Q124" i="13" s="1"/>
  <c r="AA126" i="12"/>
  <c r="O125" i="1"/>
  <c r="G123" i="13" s="1"/>
  <c r="R125" i="12"/>
  <c r="Q125" s="1"/>
  <c r="P122" i="1"/>
  <c r="T122" i="12"/>
  <c r="S122" s="1"/>
  <c r="P120" i="1"/>
  <c r="T120" i="12"/>
  <c r="S120" s="1"/>
  <c r="O117" i="1"/>
  <c r="G115" i="13" s="1"/>
  <c r="R117" i="12"/>
  <c r="Q117" s="1"/>
  <c r="AJ115" i="1"/>
  <c r="Q113" i="13" s="1"/>
  <c r="AA115" i="12"/>
  <c r="AT113" i="1"/>
  <c r="U111" i="13" s="1"/>
  <c r="AG113" i="12"/>
  <c r="AF113" s="1"/>
  <c r="P110" i="1"/>
  <c r="H108" i="13" s="1"/>
  <c r="T110" i="12"/>
  <c r="S110" s="1"/>
  <c r="P106" i="1"/>
  <c r="H104" i="13" s="1"/>
  <c r="T106" i="12"/>
  <c r="S106" s="1"/>
  <c r="AT104" i="1"/>
  <c r="U102" i="13" s="1"/>
  <c r="AF104" i="12"/>
  <c r="O104" i="1"/>
  <c r="G102" i="13" s="1"/>
  <c r="R104" i="12"/>
  <c r="Q104" s="1"/>
  <c r="AJ103" i="1"/>
  <c r="Q101" i="13" s="1"/>
  <c r="AA103" i="12"/>
  <c r="AJ101" i="1"/>
  <c r="Q99" i="13" s="1"/>
  <c r="AA101" i="12"/>
  <c r="O99" i="1"/>
  <c r="G97" i="13" s="1"/>
  <c r="R99" i="12"/>
  <c r="Q99" s="1"/>
  <c r="P98" i="1"/>
  <c r="T98" i="12"/>
  <c r="S98" s="1"/>
  <c r="AJ96" i="1"/>
  <c r="Q94" i="13" s="1"/>
  <c r="AA96" i="12"/>
  <c r="AJ94" i="1"/>
  <c r="Q92" i="13" s="1"/>
  <c r="AA94" i="12"/>
  <c r="O93" i="1"/>
  <c r="G91" i="13" s="1"/>
  <c r="R93" i="12"/>
  <c r="Q93" s="1"/>
  <c r="O91" i="1"/>
  <c r="G89" i="13" s="1"/>
  <c r="R91" i="12"/>
  <c r="Q91" s="1"/>
  <c r="O87" i="1"/>
  <c r="G85" i="13" s="1"/>
  <c r="R87" i="12"/>
  <c r="Q87" s="1"/>
  <c r="AJ84" i="1"/>
  <c r="Q82" i="13" s="1"/>
  <c r="AA84" i="12"/>
  <c r="AH81"/>
  <c r="P79" i="1"/>
  <c r="H77" i="13" s="1"/>
  <c r="T79" i="12"/>
  <c r="S79" s="1"/>
  <c r="AJ78" i="1"/>
  <c r="Q76" i="13" s="1"/>
  <c r="AA78" i="12"/>
  <c r="P78" i="1"/>
  <c r="H76" i="13" s="1"/>
  <c r="T78" i="12"/>
  <c r="S78" s="1"/>
  <c r="AT75" i="1"/>
  <c r="U73" i="13" s="1"/>
  <c r="AG75" i="12"/>
  <c r="AF75" s="1"/>
  <c r="AJ73" i="1"/>
  <c r="Q71" i="13" s="1"/>
  <c r="AA73" i="12"/>
  <c r="P72" i="1"/>
  <c r="H70" i="13" s="1"/>
  <c r="T72" i="12"/>
  <c r="S72" s="1"/>
  <c r="AT70" i="1"/>
  <c r="U68" i="13" s="1"/>
  <c r="AG70" i="12"/>
  <c r="AF70" s="1"/>
  <c r="AJ70" i="1"/>
  <c r="Q68" i="13" s="1"/>
  <c r="AA70" i="12"/>
  <c r="AJ69" i="1"/>
  <c r="Q67" i="13" s="1"/>
  <c r="AA69" i="12"/>
  <c r="AT66" i="1"/>
  <c r="U64" i="13" s="1"/>
  <c r="AG66" i="12"/>
  <c r="AF66" s="1"/>
  <c r="P66" i="1"/>
  <c r="H64" i="13" s="1"/>
  <c r="T66" i="12"/>
  <c r="S66" s="1"/>
  <c r="O59" i="1"/>
  <c r="G57" i="13" s="1"/>
  <c r="R59" i="12"/>
  <c r="Q59" s="1"/>
  <c r="AT58" i="1"/>
  <c r="U56" i="13" s="1"/>
  <c r="AG58" i="12"/>
  <c r="AF58" s="1"/>
  <c r="AJ58" i="1"/>
  <c r="Q56" i="13" s="1"/>
  <c r="AA58" i="12"/>
  <c r="AL45"/>
  <c r="AJ38" i="1"/>
  <c r="Q36" i="13" s="1"/>
  <c r="AA38" i="12"/>
  <c r="AJ36" i="1"/>
  <c r="Q34" i="13" s="1"/>
  <c r="AA36" i="12"/>
  <c r="O33" i="1"/>
  <c r="G31" i="13" s="1"/>
  <c r="R33" i="12"/>
  <c r="Q33" s="1"/>
  <c r="AJ32" i="1"/>
  <c r="Q30" i="13" s="1"/>
  <c r="AA32" i="12"/>
  <c r="AT30" i="1"/>
  <c r="U28" i="13" s="1"/>
  <c r="O30" i="1"/>
  <c r="G28" i="13" s="1"/>
  <c r="R30" i="12"/>
  <c r="Q30" s="1"/>
  <c r="O29" i="1"/>
  <c r="G27" i="13" s="1"/>
  <c r="BA28" i="1"/>
  <c r="BD28" s="1"/>
  <c r="Y26" i="13" s="1"/>
  <c r="AF28" i="12"/>
  <c r="O28" i="1"/>
  <c r="G26" i="13" s="1"/>
  <c r="AT27" i="1"/>
  <c r="U25" i="13" s="1"/>
  <c r="P27" i="1"/>
  <c r="P181"/>
  <c r="O179"/>
  <c r="G177" i="13" s="1"/>
  <c r="R179" i="12"/>
  <c r="Q179" s="1"/>
  <c r="AF178"/>
  <c r="AJ178" i="1"/>
  <c r="Q176" i="13" s="1"/>
  <c r="S178" i="12"/>
  <c r="AT177" i="1"/>
  <c r="U175" i="13" s="1"/>
  <c r="P177" i="1"/>
  <c r="T177" i="12"/>
  <c r="S177" s="1"/>
  <c r="O174" i="1"/>
  <c r="G172" i="13" s="1"/>
  <c r="R174" i="12"/>
  <c r="Q174" s="1"/>
  <c r="AT173" i="1"/>
  <c r="U171" i="13" s="1"/>
  <c r="Q173" i="12"/>
  <c r="AF172"/>
  <c r="AJ172" i="1"/>
  <c r="Q170" i="13" s="1"/>
  <c r="P172" i="1"/>
  <c r="T172" i="12"/>
  <c r="S172" s="1"/>
  <c r="AT170" i="1"/>
  <c r="U168" i="13" s="1"/>
  <c r="S169" i="12"/>
  <c r="AT167" i="1"/>
  <c r="U165" i="13" s="1"/>
  <c r="P166" i="1"/>
  <c r="T166" i="12"/>
  <c r="S166" s="1"/>
  <c r="AD166"/>
  <c r="S165"/>
  <c r="O164" i="1"/>
  <c r="G162" i="13" s="1"/>
  <c r="R164" i="12"/>
  <c r="Q164" s="1"/>
  <c r="P163" i="1"/>
  <c r="T163" i="12"/>
  <c r="S163" s="1"/>
  <c r="Q162"/>
  <c r="AF161"/>
  <c r="AJ161" i="1"/>
  <c r="Q159" i="13" s="1"/>
  <c r="AA161" i="12"/>
  <c r="P160" i="1"/>
  <c r="AT159"/>
  <c r="U157" i="13" s="1"/>
  <c r="P158" i="1"/>
  <c r="T158" i="12"/>
  <c r="S158" s="1"/>
  <c r="AD158"/>
  <c r="P157" i="1"/>
  <c r="O155"/>
  <c r="G153" i="13" s="1"/>
  <c r="R155" i="12"/>
  <c r="Q155" s="1"/>
  <c r="O153" i="1"/>
  <c r="G151" i="13" s="1"/>
  <c r="R153" i="12"/>
  <c r="Q153" s="1"/>
  <c r="AF152"/>
  <c r="AJ152" i="1"/>
  <c r="Q150" i="13" s="1"/>
  <c r="AA152" i="12"/>
  <c r="Q151"/>
  <c r="AF150"/>
  <c r="AJ150" i="1"/>
  <c r="Q148" i="13" s="1"/>
  <c r="AA150" i="12"/>
  <c r="O148" i="1"/>
  <c r="G146" i="13" s="1"/>
  <c r="R148" i="12"/>
  <c r="Q148" s="1"/>
  <c r="AF147"/>
  <c r="AJ147" i="1"/>
  <c r="Q145" i="13" s="1"/>
  <c r="AA147" i="12"/>
  <c r="AT145" i="1"/>
  <c r="U143" i="13" s="1"/>
  <c r="P145" i="1"/>
  <c r="S144" i="12"/>
  <c r="AJ142" i="1"/>
  <c r="Q140" i="13" s="1"/>
  <c r="AA142" i="12"/>
  <c r="S141"/>
  <c r="O139" i="1"/>
  <c r="G137" i="13" s="1"/>
  <c r="R139" i="12"/>
  <c r="Q139" s="1"/>
  <c r="AT138" i="1"/>
  <c r="U136" i="13" s="1"/>
  <c r="AG138" i="12"/>
  <c r="AF138" s="1"/>
  <c r="AJ138" i="1"/>
  <c r="Q136" i="13" s="1"/>
  <c r="AA138" i="12"/>
  <c r="S137"/>
  <c r="AD137"/>
  <c r="AW135" i="1"/>
  <c r="AI135" i="12" s="1"/>
  <c r="AH135" s="1"/>
  <c r="AO135" i="1"/>
  <c r="P134"/>
  <c r="T134" i="12"/>
  <c r="S134" s="1"/>
  <c r="AD134"/>
  <c r="AT132" i="1"/>
  <c r="U130" i="13" s="1"/>
  <c r="O132" i="1"/>
  <c r="G130" i="13" s="1"/>
  <c r="R132" i="12"/>
  <c r="Q132" s="1"/>
  <c r="AF131"/>
  <c r="AJ131" i="1"/>
  <c r="Q129" i="13" s="1"/>
  <c r="S131" i="12"/>
  <c r="AJ131"/>
  <c r="Q129"/>
  <c r="AF128"/>
  <c r="AJ128" i="1"/>
  <c r="Q126" i="13" s="1"/>
  <c r="AA128" i="12"/>
  <c r="AT126" i="1"/>
  <c r="U124" i="13" s="1"/>
  <c r="AF124" i="12"/>
  <c r="AJ124" i="1"/>
  <c r="Q122" i="13" s="1"/>
  <c r="AA124" i="12"/>
  <c r="P123" i="1"/>
  <c r="T123" i="12"/>
  <c r="S123" s="1"/>
  <c r="O121" i="1"/>
  <c r="G119" i="13" s="1"/>
  <c r="AT120" i="1"/>
  <c r="U118" i="13" s="1"/>
  <c r="S118" i="12"/>
  <c r="AJ116" i="1"/>
  <c r="Q114" i="13" s="1"/>
  <c r="AA116" i="12"/>
  <c r="S116"/>
  <c r="O115" i="1"/>
  <c r="G113" i="13" s="1"/>
  <c r="R115" i="12"/>
  <c r="Q115" s="1"/>
  <c r="AF114"/>
  <c r="O114" i="1"/>
  <c r="G112" i="13" s="1"/>
  <c r="S113" i="12"/>
  <c r="O111" i="1"/>
  <c r="G109" i="13" s="1"/>
  <c r="AT110" i="1"/>
  <c r="U108" i="13" s="1"/>
  <c r="P109" i="1"/>
  <c r="T109" i="12"/>
  <c r="S109" s="1"/>
  <c r="AF108"/>
  <c r="O108" i="1"/>
  <c r="G106" i="13" s="1"/>
  <c r="O107" i="1"/>
  <c r="G105" i="13" s="1"/>
  <c r="R107" i="12"/>
  <c r="Q107" s="1"/>
  <c r="AF106"/>
  <c r="S105"/>
  <c r="AT103" i="1"/>
  <c r="U101" i="13" s="1"/>
  <c r="O103" i="1"/>
  <c r="G101" i="13" s="1"/>
  <c r="R103" i="12"/>
  <c r="Q103" s="1"/>
  <c r="AT102" i="1"/>
  <c r="U100" i="13" s="1"/>
  <c r="S102" i="12"/>
  <c r="O101" i="1"/>
  <c r="G99" i="13" s="1"/>
  <c r="R101" i="12"/>
  <c r="Q101" s="1"/>
  <c r="AT100" i="1"/>
  <c r="U98" i="13" s="1"/>
  <c r="S100" i="12"/>
  <c r="AF98"/>
  <c r="AJ98" i="1"/>
  <c r="Q96" i="13" s="1"/>
  <c r="AA98" i="12"/>
  <c r="O97" i="1"/>
  <c r="G95" i="13" s="1"/>
  <c r="S96" i="12"/>
  <c r="P95" i="1"/>
  <c r="H93" i="13" s="1"/>
  <c r="T95" i="12"/>
  <c r="S95" s="1"/>
  <c r="AT94" i="1"/>
  <c r="U92" i="13" s="1"/>
  <c r="P94" i="1"/>
  <c r="H92" i="13" s="1"/>
  <c r="T94" i="12"/>
  <c r="S94" s="1"/>
  <c r="S92"/>
  <c r="AT90" i="1"/>
  <c r="U88" i="13" s="1"/>
  <c r="O90" i="1"/>
  <c r="G88" i="13" s="1"/>
  <c r="R90" i="12"/>
  <c r="Q90" s="1"/>
  <c r="AF89"/>
  <c r="AJ89" i="1"/>
  <c r="Q87" i="13" s="1"/>
  <c r="AA89" i="12"/>
  <c r="S88"/>
  <c r="AF86"/>
  <c r="AJ86" i="1"/>
  <c r="Q84" i="13" s="1"/>
  <c r="AA86" i="12"/>
  <c r="P85" i="1"/>
  <c r="H83" i="13" s="1"/>
  <c r="T85" i="12"/>
  <c r="S85" s="1"/>
  <c r="S83"/>
  <c r="O82" i="1"/>
  <c r="G80" i="13" s="1"/>
  <c r="R82" i="12"/>
  <c r="Q82" s="1"/>
  <c r="AF81"/>
  <c r="O80" i="1"/>
  <c r="G78" i="13" s="1"/>
  <c r="R80" i="12"/>
  <c r="Q80" s="1"/>
  <c r="AF79"/>
  <c r="AJ79" i="1"/>
  <c r="Q77" i="13" s="1"/>
  <c r="AA79" i="12"/>
  <c r="P77" i="1"/>
  <c r="H75" i="13" s="1"/>
  <c r="T77" i="12"/>
  <c r="S77" s="1"/>
  <c r="P75" i="1"/>
  <c r="H73" i="13" s="1"/>
  <c r="AF73" i="12"/>
  <c r="Q73"/>
  <c r="AT72" i="1"/>
  <c r="U70" i="13" s="1"/>
  <c r="AG72" i="12"/>
  <c r="AF72" s="1"/>
  <c r="AJ72" i="1"/>
  <c r="Q70" i="13" s="1"/>
  <c r="AA72" i="12"/>
  <c r="Q70"/>
  <c r="AW69" i="1"/>
  <c r="AI69" i="12" s="1"/>
  <c r="AH69" s="1"/>
  <c r="AO69" i="1"/>
  <c r="Q69" i="12"/>
  <c r="AF68"/>
  <c r="AJ68" i="1"/>
  <c r="Q66" i="13" s="1"/>
  <c r="AA68" i="12"/>
  <c r="S68"/>
  <c r="O65" i="1"/>
  <c r="G63" i="13" s="1"/>
  <c r="Q64" i="12"/>
  <c r="AT63" i="1"/>
  <c r="U61" i="13" s="1"/>
  <c r="AG63" i="12"/>
  <c r="AF63" s="1"/>
  <c r="AJ63" i="1"/>
  <c r="Q61" i="13" s="1"/>
  <c r="O63" i="1"/>
  <c r="G61" i="13" s="1"/>
  <c r="Q62" i="12"/>
  <c r="AF61"/>
  <c r="AJ61" i="1"/>
  <c r="Q59" i="13" s="1"/>
  <c r="AA61" i="12"/>
  <c r="P61" i="1"/>
  <c r="H59" i="13" s="1"/>
  <c r="S60" i="12"/>
  <c r="Q58"/>
  <c r="S56"/>
  <c r="P55" i="1"/>
  <c r="H53" i="13" s="1"/>
  <c r="S54" i="12"/>
  <c r="O53" i="1"/>
  <c r="R53" i="12"/>
  <c r="Q53" s="1"/>
  <c r="AT52" i="1"/>
  <c r="U50" i="13" s="1"/>
  <c r="AG52" i="12"/>
  <c r="AF52" s="1"/>
  <c r="AJ52" i="1"/>
  <c r="Q50" i="13" s="1"/>
  <c r="AA52" i="12"/>
  <c r="P52" i="1"/>
  <c r="H50" i="13" s="1"/>
  <c r="O51" i="1"/>
  <c r="Q50" i="12"/>
  <c r="AF49"/>
  <c r="AJ49" i="1"/>
  <c r="Q47" i="13" s="1"/>
  <c r="AA49" i="12"/>
  <c r="P49" i="1"/>
  <c r="H47" i="13" s="1"/>
  <c r="S48" i="12"/>
  <c r="O47" i="1"/>
  <c r="G45" i="13" s="1"/>
  <c r="AJ46" i="1"/>
  <c r="Q44" i="13" s="1"/>
  <c r="AA46" i="12"/>
  <c r="S46"/>
  <c r="AT45" i="1"/>
  <c r="U43" i="13" s="1"/>
  <c r="P45" i="1"/>
  <c r="H43" i="13" s="1"/>
  <c r="S44" i="12"/>
  <c r="O43" i="1"/>
  <c r="G41" i="13" s="1"/>
  <c r="Q42" i="12"/>
  <c r="AF41"/>
  <c r="P41" i="1"/>
  <c r="H39" i="13" s="1"/>
  <c r="S40" i="12"/>
  <c r="O39" i="1"/>
  <c r="G37" i="13" s="1"/>
  <c r="AT38" i="1"/>
  <c r="U36" i="13" s="1"/>
  <c r="P37" i="1"/>
  <c r="H35" i="13" s="1"/>
  <c r="T37" i="12"/>
  <c r="S37" s="1"/>
  <c r="AD37"/>
  <c r="O36" i="1"/>
  <c r="G34" i="13" s="1"/>
  <c r="R36" i="12"/>
  <c r="Q36" s="1"/>
  <c r="AJ34" i="1"/>
  <c r="Q32" i="13" s="1"/>
  <c r="AA34" i="12"/>
  <c r="AT32" i="1"/>
  <c r="U30" i="13" s="1"/>
  <c r="P32" i="1"/>
  <c r="H30" i="13" s="1"/>
  <c r="AJ29" i="1"/>
  <c r="Q27" i="13" s="1"/>
  <c r="AA29" i="12"/>
  <c r="P28" i="1"/>
  <c r="T28" i="12"/>
  <c r="S28" s="1"/>
  <c r="Q27"/>
  <c r="S26"/>
  <c r="AJ181" i="1"/>
  <c r="Q179" i="13" s="1"/>
  <c r="P171" i="1"/>
  <c r="T171" i="12"/>
  <c r="S171" s="1"/>
  <c r="AT169" i="1"/>
  <c r="U167" i="13" s="1"/>
  <c r="AG169" i="12"/>
  <c r="AF169" s="1"/>
  <c r="AJ169" i="1"/>
  <c r="Q167" i="13" s="1"/>
  <c r="AA169" i="12"/>
  <c r="AJ166" i="1"/>
  <c r="Q164" i="13" s="1"/>
  <c r="AA166" i="12"/>
  <c r="AJ163" i="1"/>
  <c r="Q161" i="13" s="1"/>
  <c r="AA163" i="12"/>
  <c r="O161" i="1"/>
  <c r="G159" i="13" s="1"/>
  <c r="R161" i="12"/>
  <c r="Q161" s="1"/>
  <c r="AJ160" i="1"/>
  <c r="Q158" i="13" s="1"/>
  <c r="AA160" i="12"/>
  <c r="AD160"/>
  <c r="AJ158" i="1"/>
  <c r="Q156" i="13" s="1"/>
  <c r="AA158" i="12"/>
  <c r="AJ156" i="1"/>
  <c r="Q154" i="13" s="1"/>
  <c r="P156" i="1"/>
  <c r="T156" i="12"/>
  <c r="S156" s="1"/>
  <c r="AJ154" i="1"/>
  <c r="Q152" i="13" s="1"/>
  <c r="O150" i="1"/>
  <c r="G148" i="13" s="1"/>
  <c r="R150" i="12"/>
  <c r="Q150" s="1"/>
  <c r="O147" i="1"/>
  <c r="G145" i="13" s="1"/>
  <c r="R147" i="12"/>
  <c r="Q147" s="1"/>
  <c r="AJ146" i="1"/>
  <c r="Q144" i="13" s="1"/>
  <c r="AJ144" i="1"/>
  <c r="Q142" i="13" s="1"/>
  <c r="AA144" i="12"/>
  <c r="P143" i="1"/>
  <c r="T143" i="12"/>
  <c r="S143" s="1"/>
  <c r="AO142" i="1"/>
  <c r="AE142" i="12" s="1"/>
  <c r="AD142" s="1"/>
  <c r="O142" i="1"/>
  <c r="G140" i="13" s="1"/>
  <c r="R142" i="12"/>
  <c r="Q142" s="1"/>
  <c r="AJ141" i="1"/>
  <c r="Q139" i="13" s="1"/>
  <c r="AA141" i="12"/>
  <c r="O138" i="1"/>
  <c r="G136" i="13" s="1"/>
  <c r="R138" i="12"/>
  <c r="Q138" s="1"/>
  <c r="AJ137" i="1"/>
  <c r="Q135" i="13" s="1"/>
  <c r="AA137" i="12"/>
  <c r="BA135" i="1"/>
  <c r="AM135" i="12" s="1"/>
  <c r="AL135" s="1"/>
  <c r="O135" i="1"/>
  <c r="G133" i="13" s="1"/>
  <c r="R135" i="12"/>
  <c r="Q135" s="1"/>
  <c r="AT134" i="1"/>
  <c r="U132" i="13" s="1"/>
  <c r="AG134" i="12"/>
  <c r="AF134" s="1"/>
  <c r="AJ134" i="1"/>
  <c r="Q132" i="13" s="1"/>
  <c r="AA134" i="12"/>
  <c r="O130" i="1"/>
  <c r="G128" i="13" s="1"/>
  <c r="R130" i="12"/>
  <c r="Q130" s="1"/>
  <c r="O128" i="1"/>
  <c r="G126" i="13" s="1"/>
  <c r="R128" i="12"/>
  <c r="Q128" s="1"/>
  <c r="AT127" i="1"/>
  <c r="U125" i="13" s="1"/>
  <c r="AG127" i="12"/>
  <c r="AF127" s="1"/>
  <c r="AJ127" i="1"/>
  <c r="Q125" i="13" s="1"/>
  <c r="O126" i="1"/>
  <c r="G124" i="13" s="1"/>
  <c r="R126" i="12"/>
  <c r="Q126" s="1"/>
  <c r="AJ125" i="1"/>
  <c r="Q123" i="13" s="1"/>
  <c r="O124" i="1"/>
  <c r="G122" i="13" s="1"/>
  <c r="R124" i="12"/>
  <c r="Q124" s="1"/>
  <c r="AJ123" i="1"/>
  <c r="Q121" i="13" s="1"/>
  <c r="AA123" i="12"/>
  <c r="O119" i="1"/>
  <c r="G117" i="13" s="1"/>
  <c r="R119" i="12"/>
  <c r="Q119" s="1"/>
  <c r="AJ118" i="1"/>
  <c r="Q116" i="13" s="1"/>
  <c r="AA118" i="12"/>
  <c r="P114" i="1"/>
  <c r="H112" i="13" s="1"/>
  <c r="T114" i="12"/>
  <c r="S114" s="1"/>
  <c r="P112" i="1"/>
  <c r="P111"/>
  <c r="H109" i="13" s="1"/>
  <c r="T111" i="12"/>
  <c r="S111" s="1"/>
  <c r="O106" i="1"/>
  <c r="G104" i="13" s="1"/>
  <c r="R106" i="12"/>
  <c r="Q106" s="1"/>
  <c r="AJ105" i="1"/>
  <c r="Q103" i="13" s="1"/>
  <c r="AA105" i="12"/>
  <c r="AJ102" i="1"/>
  <c r="Q100" i="13" s="1"/>
  <c r="AA102" i="12"/>
  <c r="AJ100" i="1"/>
  <c r="Q98" i="13" s="1"/>
  <c r="AA100" i="12"/>
  <c r="P99" i="1"/>
  <c r="T99" i="12"/>
  <c r="S99" s="1"/>
  <c r="O98" i="1"/>
  <c r="G96" i="13" s="1"/>
  <c r="R98" i="12"/>
  <c r="Q98" s="1"/>
  <c r="AJ97" i="1"/>
  <c r="Q95" i="13" s="1"/>
  <c r="AA97" i="12"/>
  <c r="P97" i="1"/>
  <c r="H95" i="13" s="1"/>
  <c r="T97" i="12"/>
  <c r="S97" s="1"/>
  <c r="P93" i="1"/>
  <c r="H91" i="13" s="1"/>
  <c r="T93" i="12"/>
  <c r="S93" s="1"/>
  <c r="O89" i="1"/>
  <c r="G87" i="13" s="1"/>
  <c r="R89" i="12"/>
  <c r="Q89" s="1"/>
  <c r="AJ88" i="1"/>
  <c r="Q86" i="13" s="1"/>
  <c r="AA88" i="12"/>
  <c r="O86" i="1"/>
  <c r="G84" i="13" s="1"/>
  <c r="R86" i="12"/>
  <c r="Q86" s="1"/>
  <c r="AJ85" i="1"/>
  <c r="Q83" i="13" s="1"/>
  <c r="AA85" i="12"/>
  <c r="O84" i="1"/>
  <c r="G82" i="13" s="1"/>
  <c r="R84" i="12"/>
  <c r="Q84" s="1"/>
  <c r="O81" i="1"/>
  <c r="G79" i="13" s="1"/>
  <c r="R81" i="12"/>
  <c r="Q81" s="1"/>
  <c r="AM78" i="1"/>
  <c r="AR78" s="1"/>
  <c r="S76" i="13" s="1"/>
  <c r="Y78" i="1"/>
  <c r="W78" i="12" s="1"/>
  <c r="AT77" i="1"/>
  <c r="U75" i="13" s="1"/>
  <c r="AG77" i="12"/>
  <c r="AF77" s="1"/>
  <c r="AJ77" i="1"/>
  <c r="Q75" i="13" s="1"/>
  <c r="AA77" i="12"/>
  <c r="P76" i="1"/>
  <c r="H74" i="13" s="1"/>
  <c r="T76" i="12"/>
  <c r="S76" s="1"/>
  <c r="Q75"/>
  <c r="AT74" i="1"/>
  <c r="U72" i="13" s="1"/>
  <c r="AG74" i="12"/>
  <c r="AF74" s="1"/>
  <c r="AJ74" i="1"/>
  <c r="Q72" i="13" s="1"/>
  <c r="P74" i="1"/>
  <c r="H72" i="13" s="1"/>
  <c r="T74" i="12"/>
  <c r="S74" s="1"/>
  <c r="AD74"/>
  <c r="Q72"/>
  <c r="AT71" i="1"/>
  <c r="U69" i="13" s="1"/>
  <c r="AG71" i="12"/>
  <c r="AF71" s="1"/>
  <c r="AJ71" i="1"/>
  <c r="Q69" i="13" s="1"/>
  <c r="S71" i="12"/>
  <c r="P67" i="1"/>
  <c r="H65" i="13" s="1"/>
  <c r="T67" i="12"/>
  <c r="S67" s="1"/>
  <c r="S65"/>
  <c r="AL63"/>
  <c r="O61" i="1"/>
  <c r="G59" i="13" s="1"/>
  <c r="R61" i="12"/>
  <c r="Q61" s="1"/>
  <c r="AF60"/>
  <c r="S59"/>
  <c r="AL59"/>
  <c r="AF56"/>
  <c r="Q55"/>
  <c r="AT54" i="1"/>
  <c r="U52" i="13" s="1"/>
  <c r="AG54" i="12"/>
  <c r="AF54" s="1"/>
  <c r="AJ54" i="1"/>
  <c r="Q52" i="13" s="1"/>
  <c r="AA54" i="12"/>
  <c r="Q52"/>
  <c r="AF51"/>
  <c r="AJ51" i="1"/>
  <c r="Q49" i="13" s="1"/>
  <c r="AA51" i="12"/>
  <c r="S51"/>
  <c r="Q49"/>
  <c r="AF48"/>
  <c r="S47"/>
  <c r="AW45" i="1"/>
  <c r="AO45"/>
  <c r="AE45" i="12" s="1"/>
  <c r="AD45" s="1"/>
  <c r="S43"/>
  <c r="Q41"/>
  <c r="AF40"/>
  <c r="S39"/>
  <c r="Q38"/>
  <c r="AF37"/>
  <c r="AJ37" i="1"/>
  <c r="Q35" i="13" s="1"/>
  <c r="AA37" i="12"/>
  <c r="BA35" i="1"/>
  <c r="AF35" i="12"/>
  <c r="AJ35" i="1"/>
  <c r="Q33" i="13" s="1"/>
  <c r="O35" i="1"/>
  <c r="G33" i="13" s="1"/>
  <c r="O34" i="1"/>
  <c r="G32" i="13" s="1"/>
  <c r="R34" i="12"/>
  <c r="Q34" s="1"/>
  <c r="S33"/>
  <c r="Q32"/>
  <c r="AF31"/>
  <c r="S30"/>
  <c r="AJ26" i="1"/>
  <c r="Q24" i="13" s="1"/>
  <c r="AA26" i="12"/>
  <c r="O181" i="1"/>
  <c r="G179" i="13" s="1"/>
  <c r="AT180" i="1"/>
  <c r="U178" i="13" s="1"/>
  <c r="AG180" i="12"/>
  <c r="AF180" s="1"/>
  <c r="AJ180" i="1"/>
  <c r="Q178" i="13" s="1"/>
  <c r="AA180" i="12"/>
  <c r="P180" i="1"/>
  <c r="P179"/>
  <c r="T179" i="12"/>
  <c r="S179" s="1"/>
  <c r="AD179"/>
  <c r="Q178"/>
  <c r="O177" i="1"/>
  <c r="G175" i="13" s="1"/>
  <c r="R177" i="12"/>
  <c r="Q177" s="1"/>
  <c r="AF176"/>
  <c r="AT175" i="1"/>
  <c r="U173" i="13" s="1"/>
  <c r="P174" i="1"/>
  <c r="T174" i="12"/>
  <c r="S174" s="1"/>
  <c r="AD174"/>
  <c r="S173"/>
  <c r="O172" i="1"/>
  <c r="G170" i="13" s="1"/>
  <c r="R172" i="12"/>
  <c r="Q172" s="1"/>
  <c r="AF171"/>
  <c r="AJ171" i="1"/>
  <c r="Q169" i="13" s="1"/>
  <c r="AA171" i="12"/>
  <c r="O169" i="1"/>
  <c r="G167" i="13" s="1"/>
  <c r="R169" i="12"/>
  <c r="Q169" s="1"/>
  <c r="AF168"/>
  <c r="AJ168" i="1"/>
  <c r="Q166" i="13" s="1"/>
  <c r="AA168" i="12"/>
  <c r="P168" i="1"/>
  <c r="O166"/>
  <c r="G164" i="13" s="1"/>
  <c r="R166" i="12"/>
  <c r="Q166" s="1"/>
  <c r="AF165"/>
  <c r="AJ165" i="1"/>
  <c r="Q163" i="13" s="1"/>
  <c r="Q165" i="12"/>
  <c r="AF164"/>
  <c r="AJ164" i="1"/>
  <c r="Q162" i="13" s="1"/>
  <c r="S164" i="12"/>
  <c r="O163" i="1"/>
  <c r="G161" i="13" s="1"/>
  <c r="R163" i="12"/>
  <c r="Q163" s="1"/>
  <c r="AF162"/>
  <c r="AJ162" i="1"/>
  <c r="Q160" i="13" s="1"/>
  <c r="S162" i="12"/>
  <c r="O158" i="1"/>
  <c r="G156" i="13" s="1"/>
  <c r="R158" i="12"/>
  <c r="Q158" s="1"/>
  <c r="AT156" i="1"/>
  <c r="U154" i="13" s="1"/>
  <c r="P155" i="1"/>
  <c r="T155" i="12"/>
  <c r="S155" s="1"/>
  <c r="AD155"/>
  <c r="AT154" i="1"/>
  <c r="U152" i="13" s="1"/>
  <c r="S153" i="12"/>
  <c r="Q152"/>
  <c r="AF151"/>
  <c r="AJ151" i="1"/>
  <c r="Q149" i="13" s="1"/>
  <c r="S151" i="12"/>
  <c r="AL151"/>
  <c r="AF149"/>
  <c r="AJ149" i="1"/>
  <c r="Q147" i="13" s="1"/>
  <c r="AT148" i="1"/>
  <c r="U146" i="13" s="1"/>
  <c r="AJ148" i="1"/>
  <c r="Q146" i="13" s="1"/>
  <c r="S148" i="12"/>
  <c r="AT146" i="1"/>
  <c r="U144" i="13" s="1"/>
  <c r="Q144" i="12"/>
  <c r="AF143"/>
  <c r="AJ143" i="1"/>
  <c r="Q141" i="13" s="1"/>
  <c r="AA143" i="12"/>
  <c r="AT141" i="1"/>
  <c r="U139" i="13" s="1"/>
  <c r="Q141" i="12"/>
  <c r="AF140"/>
  <c r="AJ140" i="1"/>
  <c r="Q138" i="13" s="1"/>
  <c r="AA140" i="12"/>
  <c r="P140" i="1"/>
  <c r="P139"/>
  <c r="T139" i="12"/>
  <c r="S139" s="1"/>
  <c r="AT137" i="1"/>
  <c r="U135" i="13" s="1"/>
  <c r="Q137" i="12"/>
  <c r="AF136"/>
  <c r="AJ136" i="1"/>
  <c r="Q134" i="13" s="1"/>
  <c r="AA136" i="12"/>
  <c r="P136" i="1"/>
  <c r="AF135" i="12"/>
  <c r="O134" i="1"/>
  <c r="G132" i="13" s="1"/>
  <c r="R134" i="12"/>
  <c r="Q134" s="1"/>
  <c r="AF133"/>
  <c r="AJ133" i="1"/>
  <c r="Q131" i="13" s="1"/>
  <c r="AA133" i="12"/>
  <c r="P133" i="1"/>
  <c r="P132"/>
  <c r="T132" i="12"/>
  <c r="S132" s="1"/>
  <c r="AL132"/>
  <c r="Q131"/>
  <c r="AF129"/>
  <c r="AJ129" i="1"/>
  <c r="Q127" i="13" s="1"/>
  <c r="AA129" i="12"/>
  <c r="S129"/>
  <c r="P126" i="1"/>
  <c r="Q123" i="12"/>
  <c r="AF122"/>
  <c r="O122" i="1"/>
  <c r="AF121" i="12"/>
  <c r="AJ121" i="1"/>
  <c r="Q119" i="13" s="1"/>
  <c r="AA121" i="12"/>
  <c r="P121" i="1"/>
  <c r="O120"/>
  <c r="G118" i="13" s="1"/>
  <c r="AF119" i="12"/>
  <c r="AJ119" i="1"/>
  <c r="Q117" i="13" s="1"/>
  <c r="P119" i="1"/>
  <c r="AT118"/>
  <c r="U116" i="13" s="1"/>
  <c r="O118" i="1"/>
  <c r="G116" i="13" s="1"/>
  <c r="R118" i="12"/>
  <c r="Q118" s="1"/>
  <c r="AF117"/>
  <c r="AJ117" i="1"/>
  <c r="Q115" i="13" s="1"/>
  <c r="AA117" i="12"/>
  <c r="P117" i="1"/>
  <c r="O116"/>
  <c r="G114" i="13" s="1"/>
  <c r="R116" i="12"/>
  <c r="Q116" s="1"/>
  <c r="AT115" i="1"/>
  <c r="U113" i="13" s="1"/>
  <c r="S115" i="12"/>
  <c r="Y114" i="1"/>
  <c r="W114" i="12" s="1"/>
  <c r="Q113"/>
  <c r="AF112"/>
  <c r="O112" i="1"/>
  <c r="G110" i="13" s="1"/>
  <c r="O110" i="1"/>
  <c r="G108" i="13" s="1"/>
  <c r="AT109" i="1"/>
  <c r="U107" i="13" s="1"/>
  <c r="O109" i="1"/>
  <c r="G107" i="13" s="1"/>
  <c r="R109" i="12"/>
  <c r="Q109" s="1"/>
  <c r="AW108" i="1"/>
  <c r="AO108"/>
  <c r="P108"/>
  <c r="H106" i="13" s="1"/>
  <c r="P107" i="1"/>
  <c r="H105" i="13" s="1"/>
  <c r="T107" i="12"/>
  <c r="S107" s="1"/>
  <c r="AT105" i="1"/>
  <c r="U103" i="13" s="1"/>
  <c r="O105" i="1"/>
  <c r="G103" i="13" s="1"/>
  <c r="R105" i="12"/>
  <c r="Q105" s="1"/>
  <c r="AJ104" i="1"/>
  <c r="Q102" i="13" s="1"/>
  <c r="AA104" i="12"/>
  <c r="P104" i="1"/>
  <c r="H102" i="13" s="1"/>
  <c r="S103" i="12"/>
  <c r="O102" i="1"/>
  <c r="G100" i="13" s="1"/>
  <c r="R102" i="12"/>
  <c r="Q102" s="1"/>
  <c r="P101" i="1"/>
  <c r="T101" i="12"/>
  <c r="S101" s="1"/>
  <c r="O100" i="1"/>
  <c r="G98" i="13" s="1"/>
  <c r="R100" i="12"/>
  <c r="Q100" s="1"/>
  <c r="AF99"/>
  <c r="AJ99" i="1"/>
  <c r="Q97" i="13" s="1"/>
  <c r="AA99" i="12"/>
  <c r="O96" i="1"/>
  <c r="R96" i="12"/>
  <c r="Q96" s="1"/>
  <c r="Q95"/>
  <c r="Q94"/>
  <c r="AF93"/>
  <c r="Q92"/>
  <c r="AF91"/>
  <c r="P90" i="1"/>
  <c r="H88" i="13" s="1"/>
  <c r="T90" i="12"/>
  <c r="S90" s="1"/>
  <c r="AT88" i="1"/>
  <c r="U86" i="13" s="1"/>
  <c r="O88" i="1"/>
  <c r="G86" i="13" s="1"/>
  <c r="R88" i="12"/>
  <c r="Q88" s="1"/>
  <c r="AF87"/>
  <c r="AJ87" i="1"/>
  <c r="Q85" i="13" s="1"/>
  <c r="AA87" i="12"/>
  <c r="O85" i="1"/>
  <c r="G83" i="13" s="1"/>
  <c r="R85" i="12"/>
  <c r="Q85" s="1"/>
  <c r="AT83" i="1"/>
  <c r="U81" i="13" s="1"/>
  <c r="O83" i="1"/>
  <c r="G81" i="13" s="1"/>
  <c r="R83" i="12"/>
  <c r="Q83" s="1"/>
  <c r="AT82" i="1"/>
  <c r="U80" i="13" s="1"/>
  <c r="S82" i="12"/>
  <c r="AF80"/>
  <c r="AJ80" i="1"/>
  <c r="Q78" i="13" s="1"/>
  <c r="S80" i="12"/>
  <c r="O79" i="1"/>
  <c r="AT78"/>
  <c r="U76" i="13" s="1"/>
  <c r="AG78" i="12"/>
  <c r="AF78" s="1"/>
  <c r="Q77"/>
  <c r="AT76" i="1"/>
  <c r="U74" i="13" s="1"/>
  <c r="AG76" i="12"/>
  <c r="AF76" s="1"/>
  <c r="AJ76" i="1"/>
  <c r="Q74" i="13" s="1"/>
  <c r="AA76" i="12"/>
  <c r="P73" i="1"/>
  <c r="H71" i="13" s="1"/>
  <c r="T73" i="12"/>
  <c r="S73" s="1"/>
  <c r="P70" i="1"/>
  <c r="H68" i="13" s="1"/>
  <c r="T70" i="12"/>
  <c r="S70" s="1"/>
  <c r="AT69" i="1"/>
  <c r="U67" i="13" s="1"/>
  <c r="AG69" i="12"/>
  <c r="AF69" s="1"/>
  <c r="P69" i="1"/>
  <c r="H67" i="13" s="1"/>
  <c r="T69" i="12"/>
  <c r="S69" s="1"/>
  <c r="Q68"/>
  <c r="AF67"/>
  <c r="AJ67" i="1"/>
  <c r="Q65" i="13" s="1"/>
  <c r="AA67" i="12"/>
  <c r="AT65" i="1"/>
  <c r="U63" i="13" s="1"/>
  <c r="AG65" i="12"/>
  <c r="AF65" s="1"/>
  <c r="AJ65" i="1"/>
  <c r="Q63" i="13" s="1"/>
  <c r="AA65" i="12"/>
  <c r="S64"/>
  <c r="S62"/>
  <c r="AD62"/>
  <c r="Q60"/>
  <c r="AF59"/>
  <c r="AJ59" i="1"/>
  <c r="Q57" i="13" s="1"/>
  <c r="AA59" i="12"/>
  <c r="S58"/>
  <c r="AJ58"/>
  <c r="AJ57" i="1"/>
  <c r="Q55" i="13" s="1"/>
  <c r="Q56" i="12"/>
  <c r="AF55"/>
  <c r="AJ55" i="1"/>
  <c r="Q53" i="13" s="1"/>
  <c r="Q54" i="12"/>
  <c r="AF53"/>
  <c r="AJ53" i="1"/>
  <c r="Q51" i="13" s="1"/>
  <c r="S53" i="12"/>
  <c r="AL53"/>
  <c r="I80"/>
  <c r="S50"/>
  <c r="AJ50"/>
  <c r="Q48"/>
  <c r="AF47"/>
  <c r="AJ47" i="1"/>
  <c r="Q45" i="13" s="1"/>
  <c r="AA47" i="12"/>
  <c r="Q46"/>
  <c r="AT44" i="1"/>
  <c r="U42" i="13" s="1"/>
  <c r="Q44" i="12"/>
  <c r="AF43"/>
  <c r="AJ43" i="1"/>
  <c r="Q41" i="13" s="1"/>
  <c r="AA43" i="12"/>
  <c r="P42" i="1"/>
  <c r="H40" i="13" s="1"/>
  <c r="T42" i="12"/>
  <c r="S42" s="1"/>
  <c r="Q40"/>
  <c r="AF39"/>
  <c r="AJ39" i="1"/>
  <c r="Q37" i="13" s="1"/>
  <c r="AA39" i="12"/>
  <c r="O37" i="1"/>
  <c r="R37" i="12"/>
  <c r="Q37" s="1"/>
  <c r="AT36" i="1"/>
  <c r="U34" i="13" s="1"/>
  <c r="P36" i="1"/>
  <c r="H34" i="13" s="1"/>
  <c r="T36" i="12"/>
  <c r="S36" s="1"/>
  <c r="S35"/>
  <c r="AF33"/>
  <c r="AJ33" i="1"/>
  <c r="Q31" i="13" s="1"/>
  <c r="AA33" i="12"/>
  <c r="P29" i="37"/>
  <c r="O31" i="1"/>
  <c r="G29" i="13" s="1"/>
  <c r="R31" i="12"/>
  <c r="Q31" s="1"/>
  <c r="O26" i="1"/>
  <c r="G24" i="13" s="1"/>
  <c r="R26" i="12"/>
  <c r="Q26" s="1"/>
  <c r="N103" i="6"/>
  <c r="AX126"/>
  <c r="N179"/>
  <c r="AX155"/>
  <c r="N174"/>
  <c r="E112"/>
  <c r="N87"/>
  <c r="Y130" i="1"/>
  <c r="AM130"/>
  <c r="AC130" i="12" s="1"/>
  <c r="AB130" s="1"/>
  <c r="AO98" i="1"/>
  <c r="AS98" s="1"/>
  <c r="T96" i="13" s="1"/>
  <c r="BA98" i="1"/>
  <c r="AW98"/>
  <c r="AO84"/>
  <c r="AS84" s="1"/>
  <c r="T82" i="13" s="1"/>
  <c r="Y84" i="1"/>
  <c r="AB84" s="1"/>
  <c r="M82" i="13" s="1"/>
  <c r="AM61" i="1"/>
  <c r="AC61" i="12" s="1"/>
  <c r="AB61" s="1"/>
  <c r="AW61" i="1"/>
  <c r="AI61" i="12" s="1"/>
  <c r="AH61" s="1"/>
  <c r="AO181" i="1"/>
  <c r="BA181"/>
  <c r="AW181"/>
  <c r="BA152"/>
  <c r="AM152" i="12" s="1"/>
  <c r="AL152" s="1"/>
  <c r="AO152" i="1"/>
  <c r="AE152" i="12" s="1"/>
  <c r="AD152" s="1"/>
  <c r="BA40" i="1"/>
  <c r="AM40" i="12" s="1"/>
  <c r="AL40" s="1"/>
  <c r="AW40" i="1"/>
  <c r="BA156"/>
  <c r="AM156" i="12" s="1"/>
  <c r="AL156" s="1"/>
  <c r="AO156" i="1"/>
  <c r="AW156"/>
  <c r="Y97"/>
  <c r="AB97" s="1"/>
  <c r="M95" i="13" s="1"/>
  <c r="AW97" i="1"/>
  <c r="BB97" s="1"/>
  <c r="W95" i="13" s="1"/>
  <c r="AW180" i="1"/>
  <c r="AO180"/>
  <c r="BA177"/>
  <c r="AM177" i="12" s="1"/>
  <c r="AL177" s="1"/>
  <c r="AO124" i="1"/>
  <c r="AE124" i="12" s="1"/>
  <c r="AD124" s="1"/>
  <c r="Y101" i="1"/>
  <c r="W101" i="12" s="1"/>
  <c r="AM60" i="1"/>
  <c r="Y60"/>
  <c r="AO34"/>
  <c r="AE34" i="12" s="1"/>
  <c r="AD34" s="1"/>
  <c r="V177" i="6"/>
  <c r="BA124" i="1"/>
  <c r="AM124" i="12" s="1"/>
  <c r="AL124" s="1"/>
  <c r="AW111" i="1"/>
  <c r="AI111" i="12" s="1"/>
  <c r="AH111" s="1"/>
  <c r="AW110" i="1"/>
  <c r="AI110" i="12" s="1"/>
  <c r="AH110" s="1"/>
  <c r="BA108" i="1"/>
  <c r="BD108" s="1"/>
  <c r="Y106" i="13" s="1"/>
  <c r="AW36" i="1"/>
  <c r="Y32"/>
  <c r="Y27"/>
  <c r="AB27" s="1"/>
  <c r="M25" i="13" s="1"/>
  <c r="BA32" i="1"/>
  <c r="N23" i="6"/>
  <c r="AX101"/>
  <c r="V101"/>
  <c r="Z21" i="1"/>
  <c r="P97" i="6" s="1"/>
  <c r="Z17" i="1"/>
  <c r="AH13"/>
  <c r="AH137"/>
  <c r="O135" i="13" s="1"/>
  <c r="Z101" i="1"/>
  <c r="K99" i="13" s="1"/>
  <c r="V126" i="6"/>
  <c r="AE126"/>
  <c r="N110"/>
  <c r="N101"/>
  <c r="AE120"/>
  <c r="AE110"/>
  <c r="N137"/>
  <c r="AX34"/>
  <c r="V34"/>
  <c r="AX13"/>
  <c r="AX110"/>
  <c r="E110"/>
  <c r="N126"/>
  <c r="N161"/>
  <c r="N93"/>
  <c r="AO177" i="1"/>
  <c r="AE177" i="12" s="1"/>
  <c r="AD177" s="1"/>
  <c r="AW158" i="1"/>
  <c r="AI158" i="12" s="1"/>
  <c r="AH158" s="1"/>
  <c r="Y142" i="1"/>
  <c r="AB142" s="1"/>
  <c r="M140" i="13" s="1"/>
  <c r="AW133" i="1"/>
  <c r="AO133"/>
  <c r="AE133" i="12" s="1"/>
  <c r="AD133" s="1"/>
  <c r="BA130" i="1"/>
  <c r="AM130" i="12" s="1"/>
  <c r="AL130" s="1"/>
  <c r="AW130" i="1"/>
  <c r="BB130" s="1"/>
  <c r="W128" i="13" s="1"/>
  <c r="AO130" i="1"/>
  <c r="AE130" i="12" s="1"/>
  <c r="AD130" s="1"/>
  <c r="AW101" i="1"/>
  <c r="AI101" i="12" s="1"/>
  <c r="AH101" s="1"/>
  <c r="AW83" i="1"/>
  <c r="AI83" i="12" s="1"/>
  <c r="AH83" s="1"/>
  <c r="BA78" i="1"/>
  <c r="AM78" i="12" s="1"/>
  <c r="AL78" s="1"/>
  <c r="AW78" i="1"/>
  <c r="AI78" i="12" s="1"/>
  <c r="AH78" s="1"/>
  <c r="AW70" i="1"/>
  <c r="AI70" i="12" s="1"/>
  <c r="AH70" s="1"/>
  <c r="AO70" i="1"/>
  <c r="AY69"/>
  <c r="AK69" i="12" s="1"/>
  <c r="AJ69" s="1"/>
  <c r="AY60" i="1"/>
  <c r="BC60" s="1"/>
  <c r="X58" i="13" s="1"/>
  <c r="BA36" i="1"/>
  <c r="AM36" i="12" s="1"/>
  <c r="AL36" s="1"/>
  <c r="AO36" i="1"/>
  <c r="BA27"/>
  <c r="AM27" i="12" s="1"/>
  <c r="AL27" s="1"/>
  <c r="AW166" i="1"/>
  <c r="AI166" i="12" s="1"/>
  <c r="AH166" s="1"/>
  <c r="BA145" i="1"/>
  <c r="AM145" i="12" s="1"/>
  <c r="AL145" s="1"/>
  <c r="AW124" i="1"/>
  <c r="AW171"/>
  <c r="AO171"/>
  <c r="AE171" i="12" s="1"/>
  <c r="AD171" s="1"/>
  <c r="BC130" i="1"/>
  <c r="X128" i="13" s="1"/>
  <c r="AM43" i="1"/>
  <c r="AC43" i="12" s="1"/>
  <c r="AB43" s="1"/>
  <c r="Y43" i="1"/>
  <c r="N136" i="6"/>
  <c r="AE159"/>
  <c r="N159"/>
  <c r="AO48" i="1"/>
  <c r="AW48"/>
  <c r="AI48" i="12" s="1"/>
  <c r="AH48" s="1"/>
  <c r="BA48" i="1"/>
  <c r="AM48" i="12" s="1"/>
  <c r="AL48" s="1"/>
  <c r="Y48" i="1"/>
  <c r="W48" i="12" s="1"/>
  <c r="AM48" i="1"/>
  <c r="AC48" i="12" s="1"/>
  <c r="AB48" s="1"/>
  <c r="AY48" i="1"/>
  <c r="AY38"/>
  <c r="AM38"/>
  <c r="AC38" i="12" s="1"/>
  <c r="AB38" s="1"/>
  <c r="AE38" i="6"/>
  <c r="N38"/>
  <c r="AX159"/>
  <c r="AY72" i="1"/>
  <c r="AO72"/>
  <c r="AE72" i="12" s="1"/>
  <c r="AD72" s="1"/>
  <c r="AW72" i="1"/>
  <c r="AI72" i="12" s="1"/>
  <c r="AH72" s="1"/>
  <c r="BA72" i="1"/>
  <c r="AM72" i="12" s="1"/>
  <c r="AL72" s="1"/>
  <c r="AW84" i="1"/>
  <c r="AS62"/>
  <c r="O60" i="37" s="1"/>
  <c r="BA61" i="1"/>
  <c r="AM61" i="12" s="1"/>
  <c r="AL61" s="1"/>
  <c r="AW59" i="1"/>
  <c r="AI59" i="12" s="1"/>
  <c r="AH59" s="1"/>
  <c r="L51"/>
  <c r="AO43" i="1"/>
  <c r="AW32"/>
  <c r="AW28"/>
  <c r="AO28"/>
  <c r="AW27"/>
  <c r="BA84"/>
  <c r="AM84" i="12" s="1"/>
  <c r="AL84" s="1"/>
  <c r="BA60" i="1"/>
  <c r="AM60" i="12" s="1"/>
  <c r="AL60" s="1"/>
  <c r="AW60" i="1"/>
  <c r="AI60" i="12" s="1"/>
  <c r="AH60" s="1"/>
  <c r="AO60" i="1"/>
  <c r="BA34"/>
  <c r="AM34" i="12" s="1"/>
  <c r="AL34" s="1"/>
  <c r="E174"/>
  <c r="F174" s="1"/>
  <c r="E28"/>
  <c r="F28" s="1"/>
  <c r="AW179" i="1"/>
  <c r="AO139"/>
  <c r="AE139" i="12" s="1"/>
  <c r="AD139" s="1"/>
  <c r="AW139" i="1"/>
  <c r="BA119"/>
  <c r="AO119"/>
  <c r="AM79"/>
  <c r="AC79" i="12" s="1"/>
  <c r="AB79" s="1"/>
  <c r="AY79" i="1"/>
  <c r="BC79" s="1"/>
  <c r="X77" i="13" s="1"/>
  <c r="AO161" i="1"/>
  <c r="AE161" i="12" s="1"/>
  <c r="AD161" s="1"/>
  <c r="AW161" i="1"/>
  <c r="AI161" i="12" s="1"/>
  <c r="AH161" s="1"/>
  <c r="AO92" i="1"/>
  <c r="AW92"/>
  <c r="BA92"/>
  <c r="Y179"/>
  <c r="AB179" s="1"/>
  <c r="M177" i="13" s="1"/>
  <c r="BA179" i="1"/>
  <c r="AM179" i="12" s="1"/>
  <c r="AL179" s="1"/>
  <c r="AW115" i="1"/>
  <c r="AI115" i="12" s="1"/>
  <c r="AH115" s="1"/>
  <c r="Y115" i="1"/>
  <c r="AB115" s="1"/>
  <c r="M113" i="13" s="1"/>
  <c r="AO115" i="1"/>
  <c r="AO122"/>
  <c r="AE122" i="12" s="1"/>
  <c r="AD122" s="1"/>
  <c r="AW122" i="1"/>
  <c r="AO120"/>
  <c r="AE120" i="12" s="1"/>
  <c r="AD120" s="1"/>
  <c r="AW120" i="1"/>
  <c r="AI120" i="12" s="1"/>
  <c r="AH120" s="1"/>
  <c r="BB94" i="1"/>
  <c r="W92" i="13" s="1"/>
  <c r="AM80" i="1"/>
  <c r="BA80"/>
  <c r="AM80" i="12" s="1"/>
  <c r="AL80" s="1"/>
  <c r="BA180" i="1"/>
  <c r="BA171"/>
  <c r="AM171" i="12" s="1"/>
  <c r="AL171" s="1"/>
  <c r="AW150" i="1"/>
  <c r="AI150" i="12" s="1"/>
  <c r="AH150" s="1"/>
  <c r="AY77" i="1"/>
  <c r="AK77" i="12" s="1"/>
  <c r="AJ77" s="1"/>
  <c r="AM77" i="1"/>
  <c r="AW174"/>
  <c r="AI174" i="12" s="1"/>
  <c r="AH174" s="1"/>
  <c r="AW155" i="1"/>
  <c r="AO147"/>
  <c r="AE147" i="12" s="1"/>
  <c r="AD147" s="1"/>
  <c r="AW147" i="1"/>
  <c r="AM127"/>
  <c r="AC127" i="12" s="1"/>
  <c r="AB127" s="1"/>
  <c r="AO127" i="1"/>
  <c r="AE127" i="12" s="1"/>
  <c r="AD127" s="1"/>
  <c r="BA122" i="1"/>
  <c r="BA120"/>
  <c r="AM120" i="12" s="1"/>
  <c r="AL120" s="1"/>
  <c r="AO99" i="1"/>
  <c r="AS99" s="1"/>
  <c r="T97" i="13" s="1"/>
  <c r="AW99" i="1"/>
  <c r="AI99" i="12" s="1"/>
  <c r="AH99" s="1"/>
  <c r="BA96" i="1"/>
  <c r="BD96" s="1"/>
  <c r="Y94" i="13" s="1"/>
  <c r="AO96" i="1"/>
  <c r="AE96" i="12" s="1"/>
  <c r="AD96" s="1"/>
  <c r="AY66" i="1"/>
  <c r="AK66" i="12" s="1"/>
  <c r="AJ66" s="1"/>
  <c r="AY62" i="1"/>
  <c r="AK62" i="12" s="1"/>
  <c r="AJ62" s="1"/>
  <c r="AY41" i="1"/>
  <c r="AK41" i="12" s="1"/>
  <c r="AJ41" s="1"/>
  <c r="N29" i="6"/>
  <c r="AX139"/>
  <c r="N139"/>
  <c r="AX22"/>
  <c r="N162"/>
  <c r="N35"/>
  <c r="N97"/>
  <c r="E89" i="12"/>
  <c r="F89" s="1"/>
  <c r="AM88"/>
  <c r="AL88" s="1"/>
  <c r="AX119" i="6"/>
  <c r="E92"/>
  <c r="N34"/>
  <c r="AW85" i="1"/>
  <c r="BA41"/>
  <c r="AM41" i="12" s="1"/>
  <c r="AL41" s="1"/>
  <c r="AW41" i="1"/>
  <c r="AI41" i="12" s="1"/>
  <c r="AH41" s="1"/>
  <c r="N147" i="6"/>
  <c r="AE34"/>
  <c r="AM176" i="1"/>
  <c r="D144" i="6"/>
  <c r="E176" i="12"/>
  <c r="F176" s="1"/>
  <c r="BA176" i="1"/>
  <c r="AM172"/>
  <c r="D89" i="6"/>
  <c r="E172" i="12"/>
  <c r="F172" s="1"/>
  <c r="AO172" i="1"/>
  <c r="AE172" i="12" s="1"/>
  <c r="AD172" s="1"/>
  <c r="BA172" i="1"/>
  <c r="AW172"/>
  <c r="Y172"/>
  <c r="W172" i="12" s="1"/>
  <c r="AB171" i="1"/>
  <c r="M169" i="13" s="1"/>
  <c r="W171" i="12"/>
  <c r="AM169" i="1"/>
  <c r="AC169" i="12" s="1"/>
  <c r="AB169" s="1"/>
  <c r="D136" i="6"/>
  <c r="E169" i="12"/>
  <c r="F169" s="1"/>
  <c r="BA169" i="1"/>
  <c r="AM169" i="12" s="1"/>
  <c r="AL169" s="1"/>
  <c r="AO169" i="1"/>
  <c r="AE169" i="12" s="1"/>
  <c r="AD169" s="1"/>
  <c r="AW132" i="1"/>
  <c r="AI132" i="12" s="1"/>
  <c r="AH132" s="1"/>
  <c r="AO132" i="1"/>
  <c r="AE132" i="12" s="1"/>
  <c r="AD132" s="1"/>
  <c r="Y121" i="1"/>
  <c r="D155" i="6"/>
  <c r="E121" i="12"/>
  <c r="F121" s="1"/>
  <c r="E58"/>
  <c r="F58" s="1"/>
  <c r="D166" i="6"/>
  <c r="AO58" i="1"/>
  <c r="AW58"/>
  <c r="AI58" i="12" s="1"/>
  <c r="AH58" s="1"/>
  <c r="BA58" i="1"/>
  <c r="AM58" i="12" s="1"/>
  <c r="AL58" s="1"/>
  <c r="Y58" i="1"/>
  <c r="W58" i="12" s="1"/>
  <c r="AM58" i="1"/>
  <c r="D147" i="6"/>
  <c r="E56" i="12"/>
  <c r="F56" s="1"/>
  <c r="AO56" i="1"/>
  <c r="D93" i="6"/>
  <c r="E55" i="12"/>
  <c r="F55" s="1"/>
  <c r="D134" i="6"/>
  <c r="E52" i="12"/>
  <c r="F52" s="1"/>
  <c r="AO52" i="1"/>
  <c r="AE52" i="12" s="1"/>
  <c r="AD52" s="1"/>
  <c r="AW52" i="1"/>
  <c r="AI52" i="12" s="1"/>
  <c r="AH52" s="1"/>
  <c r="BA52" i="1"/>
  <c r="AM52" i="12" s="1"/>
  <c r="AL52" s="1"/>
  <c r="Y52" i="1"/>
  <c r="W52" i="12" s="1"/>
  <c r="AM52" i="1"/>
  <c r="AY52"/>
  <c r="AK52" i="12" s="1"/>
  <c r="AJ52" s="1"/>
  <c r="D65" i="6"/>
  <c r="E31" i="12"/>
  <c r="F31" s="1"/>
  <c r="Y31" i="1"/>
  <c r="BA31"/>
  <c r="AM159"/>
  <c r="AC159" i="12" s="1"/>
  <c r="AB159" s="1"/>
  <c r="D156" i="6"/>
  <c r="BA159" i="1"/>
  <c r="AM159" i="12" s="1"/>
  <c r="AL159" s="1"/>
  <c r="E159"/>
  <c r="F159" s="1"/>
  <c r="AM154" i="1"/>
  <c r="D180" i="6"/>
  <c r="E154" i="12"/>
  <c r="F154" s="1"/>
  <c r="AO154" i="1"/>
  <c r="AE154" i="12" s="1"/>
  <c r="AD154" s="1"/>
  <c r="AW154" i="1"/>
  <c r="AI154" i="12" s="1"/>
  <c r="AH154" s="1"/>
  <c r="Y154" i="1"/>
  <c r="W154" i="12" s="1"/>
  <c r="BD142" i="1"/>
  <c r="Y140" i="13" s="1"/>
  <c r="AM142" i="12"/>
  <c r="AL142" s="1"/>
  <c r="AM138" i="1"/>
  <c r="AC138" i="12" s="1"/>
  <c r="AB138" s="1"/>
  <c r="D129" i="6"/>
  <c r="E138" i="12"/>
  <c r="F138" s="1"/>
  <c r="AO138" i="1"/>
  <c r="AE138" i="12" s="1"/>
  <c r="AD138" s="1"/>
  <c r="Y138" i="1"/>
  <c r="BA138"/>
  <c r="AS114"/>
  <c r="T112" i="13" s="1"/>
  <c r="AE114" i="12"/>
  <c r="AD114" s="1"/>
  <c r="D80" i="6"/>
  <c r="E106" i="12"/>
  <c r="F106" s="1"/>
  <c r="BA106" i="1"/>
  <c r="Y106"/>
  <c r="AW106"/>
  <c r="D157" i="6"/>
  <c r="E87" i="12"/>
  <c r="F87" s="1"/>
  <c r="D121" i="6"/>
  <c r="E77" i="12"/>
  <c r="F77" s="1"/>
  <c r="AO77" i="1"/>
  <c r="AE77" i="12" s="1"/>
  <c r="AD77" s="1"/>
  <c r="AW77" i="1"/>
  <c r="BA77"/>
  <c r="AM77" i="12" s="1"/>
  <c r="AL77" s="1"/>
  <c r="Y77" i="1"/>
  <c r="AM67"/>
  <c r="AC67" i="12" s="1"/>
  <c r="AB67" s="1"/>
  <c r="D11" i="6"/>
  <c r="E67" i="12"/>
  <c r="F67" s="1"/>
  <c r="AO67" i="1"/>
  <c r="AE67" i="12" s="1"/>
  <c r="AD67" s="1"/>
  <c r="AY67" i="1"/>
  <c r="Y67"/>
  <c r="D159" i="6"/>
  <c r="E42" i="12"/>
  <c r="F42" s="1"/>
  <c r="AO42" i="1"/>
  <c r="AW42"/>
  <c r="BA42"/>
  <c r="Y42"/>
  <c r="AM42"/>
  <c r="AC42" i="12" s="1"/>
  <c r="AB42" s="1"/>
  <c r="AW31" i="1"/>
  <c r="AO31"/>
  <c r="AO24"/>
  <c r="AE24" i="12" s="1"/>
  <c r="AD24" s="1"/>
  <c r="D5" i="6"/>
  <c r="E24" i="12"/>
  <c r="F24" s="1"/>
  <c r="AY22" i="1"/>
  <c r="AK22" i="12" s="1"/>
  <c r="D4" i="6"/>
  <c r="E22" i="12"/>
  <c r="F22" s="1"/>
  <c r="D60" i="6"/>
  <c r="E19" i="12"/>
  <c r="F19" s="1"/>
  <c r="AM170" i="1"/>
  <c r="D28" i="6"/>
  <c r="E170" i="12"/>
  <c r="F170" s="1"/>
  <c r="BA170" i="1"/>
  <c r="AM170" i="12" s="1"/>
  <c r="AL170" s="1"/>
  <c r="Y170" i="1"/>
  <c r="W170" i="12" s="1"/>
  <c r="D78" i="6"/>
  <c r="E168" i="12"/>
  <c r="F168" s="1"/>
  <c r="BA168" i="1"/>
  <c r="AO168"/>
  <c r="D26" i="6"/>
  <c r="E162" i="12"/>
  <c r="F162" s="1"/>
  <c r="Y162" i="1"/>
  <c r="W162" i="12" s="1"/>
  <c r="AM160" i="1"/>
  <c r="D77" i="6"/>
  <c r="E160" i="12"/>
  <c r="F160" s="1"/>
  <c r="BA160" i="1"/>
  <c r="AM143"/>
  <c r="AC143" i="12" s="1"/>
  <c r="AB143" s="1"/>
  <c r="D114" i="6"/>
  <c r="Y143" i="1"/>
  <c r="BA143"/>
  <c r="E143" i="12"/>
  <c r="F143" s="1"/>
  <c r="AM141" i="1"/>
  <c r="AC141" i="12" s="1"/>
  <c r="AB141" s="1"/>
  <c r="D143" i="6"/>
  <c r="E141" i="12"/>
  <c r="F141" s="1"/>
  <c r="BA141" i="1"/>
  <c r="Y141"/>
  <c r="D112" i="6"/>
  <c r="E128" i="12"/>
  <c r="F128" s="1"/>
  <c r="AO128" i="1"/>
  <c r="AE128" i="12" s="1"/>
  <c r="AD128" s="1"/>
  <c r="AW128" i="1"/>
  <c r="BA128"/>
  <c r="Y128"/>
  <c r="AS123"/>
  <c r="T121" i="13" s="1"/>
  <c r="AE123" i="12"/>
  <c r="AD123" s="1"/>
  <c r="AS101" i="1"/>
  <c r="T99" i="13" s="1"/>
  <c r="AE101" i="12"/>
  <c r="AD101" s="1"/>
  <c r="E100"/>
  <c r="F100" s="1"/>
  <c r="D101" i="6"/>
  <c r="AM97" i="1"/>
  <c r="AC97" i="12" s="1"/>
  <c r="AB97" s="1"/>
  <c r="D118" i="6"/>
  <c r="E97" i="12"/>
  <c r="F97" s="1"/>
  <c r="AM90" i="1"/>
  <c r="D135" i="6"/>
  <c r="E90" i="12"/>
  <c r="F90" s="1"/>
  <c r="BA90" i="1"/>
  <c r="Y90"/>
  <c r="AW90"/>
  <c r="AS83"/>
  <c r="T81" i="13" s="1"/>
  <c r="AE83" i="12"/>
  <c r="AD83" s="1"/>
  <c r="AS82" i="1"/>
  <c r="T80" i="13" s="1"/>
  <c r="AE82" i="12"/>
  <c r="AD82" s="1"/>
  <c r="AM73" i="1"/>
  <c r="AC73" i="12" s="1"/>
  <c r="AB73" s="1"/>
  <c r="D55" i="6"/>
  <c r="E73" i="12"/>
  <c r="F73" s="1"/>
  <c r="AO73" i="1"/>
  <c r="AE73" i="12" s="1"/>
  <c r="AD73" s="1"/>
  <c r="AW73" i="1"/>
  <c r="AI73" i="12" s="1"/>
  <c r="AH73" s="1"/>
  <c r="Y73" i="1"/>
  <c r="D160" i="6"/>
  <c r="E57" i="12"/>
  <c r="F57" s="1"/>
  <c r="BA57" i="1"/>
  <c r="AM57" i="12" s="1"/>
  <c r="AL57" s="1"/>
  <c r="AW57" i="1"/>
  <c r="AI57" i="12" s="1"/>
  <c r="AH57" s="1"/>
  <c r="D63" i="6"/>
  <c r="E53" i="12"/>
  <c r="F53" s="1"/>
  <c r="AW53" i="1"/>
  <c r="AI53" i="12" s="1"/>
  <c r="AH53" s="1"/>
  <c r="AM53" i="1"/>
  <c r="AS32"/>
  <c r="T30" i="13" s="1"/>
  <c r="AE32" i="12"/>
  <c r="AD32" s="1"/>
  <c r="U26"/>
  <c r="Z26" i="1"/>
  <c r="K24" i="13" s="1"/>
  <c r="X26" i="12"/>
  <c r="AH26" i="1"/>
  <c r="O24" i="13" s="1"/>
  <c r="D41" i="6"/>
  <c r="E23" i="12"/>
  <c r="F23" s="1"/>
  <c r="AO20" i="1"/>
  <c r="AE20" i="12" s="1"/>
  <c r="D40" i="6"/>
  <c r="E20" i="12"/>
  <c r="F20" s="1"/>
  <c r="AW18" i="1"/>
  <c r="AI18" i="12" s="1"/>
  <c r="D84" i="6"/>
  <c r="E18" i="12"/>
  <c r="F18" s="1"/>
  <c r="W180"/>
  <c r="AB180" i="1"/>
  <c r="M178" i="13" s="1"/>
  <c r="AM175" i="1"/>
  <c r="AC175" i="12" s="1"/>
  <c r="AB175" s="1"/>
  <c r="D167" i="6"/>
  <c r="E175" i="12"/>
  <c r="F175" s="1"/>
  <c r="BA175" i="1"/>
  <c r="AM175" i="12" s="1"/>
  <c r="AL175" s="1"/>
  <c r="AM164" i="1"/>
  <c r="D105" i="6"/>
  <c r="E164" i="12"/>
  <c r="F164" s="1"/>
  <c r="AO164" i="1"/>
  <c r="AE164" i="12" s="1"/>
  <c r="AD164" s="1"/>
  <c r="BA164" i="1"/>
  <c r="AM164" i="12" s="1"/>
  <c r="AL164" s="1"/>
  <c r="AW164" i="1"/>
  <c r="Y164"/>
  <c r="W164" i="12" s="1"/>
  <c r="AM163" i="1"/>
  <c r="AC163" i="12" s="1"/>
  <c r="AB163" s="1"/>
  <c r="D27" i="6"/>
  <c r="E163" i="12"/>
  <c r="F163" s="1"/>
  <c r="AO163" i="1"/>
  <c r="AE163" i="12" s="1"/>
  <c r="AD163" s="1"/>
  <c r="AW163" i="1"/>
  <c r="Y163"/>
  <c r="AM149"/>
  <c r="E149" i="12"/>
  <c r="F149" s="1"/>
  <c r="D22" i="6"/>
  <c r="AW149" i="1"/>
  <c r="AW143"/>
  <c r="AO143"/>
  <c r="AE143" i="12" s="1"/>
  <c r="AD143" s="1"/>
  <c r="AO141" i="1"/>
  <c r="AE141" i="12" s="1"/>
  <c r="AD141" s="1"/>
  <c r="D99" i="6"/>
  <c r="E136" i="12"/>
  <c r="F136" s="1"/>
  <c r="AB135" i="1"/>
  <c r="M133" i="13" s="1"/>
  <c r="W135" i="12"/>
  <c r="AM132" i="1"/>
  <c r="D164" i="6"/>
  <c r="E132" i="12"/>
  <c r="F132" s="1"/>
  <c r="AY132" i="1"/>
  <c r="AK132" i="12" s="1"/>
  <c r="AJ132" s="1"/>
  <c r="Y132" i="1"/>
  <c r="AM128"/>
  <c r="AB126"/>
  <c r="M124" i="13" s="1"/>
  <c r="W126" i="12"/>
  <c r="BA126" i="1"/>
  <c r="AM126" i="12" s="1"/>
  <c r="AL126" s="1"/>
  <c r="D132" i="6"/>
  <c r="E126" i="12"/>
  <c r="F126" s="1"/>
  <c r="AO126" i="1"/>
  <c r="AE126" i="12" s="1"/>
  <c r="AD126" s="1"/>
  <c r="AW126" i="1"/>
  <c r="AI126" i="12" s="1"/>
  <c r="AH126" s="1"/>
  <c r="AM112" i="1"/>
  <c r="AC112" i="12" s="1"/>
  <c r="AB112" s="1"/>
  <c r="D56" i="6"/>
  <c r="E112" i="12"/>
  <c r="F112" s="1"/>
  <c r="Y112" i="1"/>
  <c r="AO112"/>
  <c r="BA112"/>
  <c r="AM112" i="12" s="1"/>
  <c r="AL112" s="1"/>
  <c r="AW112" i="1"/>
  <c r="D130" i="6"/>
  <c r="E105" i="12"/>
  <c r="F105" s="1"/>
  <c r="AO105" i="1"/>
  <c r="AW105"/>
  <c r="AS104"/>
  <c r="T102" i="13" s="1"/>
  <c r="AE104" i="12"/>
  <c r="AD104" s="1"/>
  <c r="BD102" i="1"/>
  <c r="Y100" i="13" s="1"/>
  <c r="AM102" i="12"/>
  <c r="AL102" s="1"/>
  <c r="D154" i="6"/>
  <c r="E80" i="12"/>
  <c r="F80" s="1"/>
  <c r="AO80" i="1"/>
  <c r="AY80"/>
  <c r="AK80" i="12" s="1"/>
  <c r="AJ80" s="1"/>
  <c r="Y80" i="1"/>
  <c r="D12" i="6"/>
  <c r="E76" i="12"/>
  <c r="F76" s="1"/>
  <c r="AO76" i="1"/>
  <c r="AE76" i="12" s="1"/>
  <c r="AD76" s="1"/>
  <c r="AW76" i="1"/>
  <c r="AI76" i="12" s="1"/>
  <c r="AH76" s="1"/>
  <c r="BA76" i="1"/>
  <c r="AM76" i="12" s="1"/>
  <c r="AL76" s="1"/>
  <c r="Y76" i="1"/>
  <c r="AM76"/>
  <c r="AY76"/>
  <c r="D158" i="6"/>
  <c r="E50" i="12"/>
  <c r="F50" s="1"/>
  <c r="AO50" i="1"/>
  <c r="AE50" i="12" s="1"/>
  <c r="AD50" s="1"/>
  <c r="AW50" i="1"/>
  <c r="AI50" i="12" s="1"/>
  <c r="AH50" s="1"/>
  <c r="BA50" i="1"/>
  <c r="Y50"/>
  <c r="W50" i="12" s="1"/>
  <c r="AM50" i="1"/>
  <c r="AM166"/>
  <c r="D76" i="6"/>
  <c r="E166" i="12"/>
  <c r="F166" s="1"/>
  <c r="BD163" i="1"/>
  <c r="Y161" i="13" s="1"/>
  <c r="AM158" i="1"/>
  <c r="AC158" i="12" s="1"/>
  <c r="AB158" s="1"/>
  <c r="D176" i="6"/>
  <c r="E158" i="12"/>
  <c r="F158" s="1"/>
  <c r="D139" i="6"/>
  <c r="E157" i="12"/>
  <c r="F157" s="1"/>
  <c r="AM155" i="1"/>
  <c r="D123" i="6"/>
  <c r="E155" i="12"/>
  <c r="F155" s="1"/>
  <c r="AM153" i="1"/>
  <c r="AC153" i="12" s="1"/>
  <c r="AB153" s="1"/>
  <c r="D24" i="6"/>
  <c r="E153" i="12"/>
  <c r="F153" s="1"/>
  <c r="AM150" i="1"/>
  <c r="AC150" i="12" s="1"/>
  <c r="AB150" s="1"/>
  <c r="D64" i="6"/>
  <c r="E150" i="12"/>
  <c r="F150" s="1"/>
  <c r="AM148" i="1"/>
  <c r="D149" i="6"/>
  <c r="E148" i="12"/>
  <c r="F148" s="1"/>
  <c r="AM147" i="1"/>
  <c r="D122" i="6"/>
  <c r="E147" i="12"/>
  <c r="F147" s="1"/>
  <c r="D21" i="6"/>
  <c r="E146" i="12"/>
  <c r="F146" s="1"/>
  <c r="D20" i="6"/>
  <c r="E144" i="12"/>
  <c r="F144" s="1"/>
  <c r="AM139" i="1"/>
  <c r="AC139" i="12" s="1"/>
  <c r="AB139" s="1"/>
  <c r="D19" i="6"/>
  <c r="E139" i="12"/>
  <c r="F139" s="1"/>
  <c r="BD133" i="1"/>
  <c r="Y131" i="13" s="1"/>
  <c r="AM133" i="12"/>
  <c r="AL133" s="1"/>
  <c r="AM133" i="1"/>
  <c r="AC133" i="12" s="1"/>
  <c r="AB133" s="1"/>
  <c r="D175" i="6"/>
  <c r="E133" i="12"/>
  <c r="F133" s="1"/>
  <c r="BD132" i="1"/>
  <c r="Y130" i="13" s="1"/>
  <c r="D128" i="6"/>
  <c r="E131" i="12"/>
  <c r="F131" s="1"/>
  <c r="AB124" i="1"/>
  <c r="M122" i="13" s="1"/>
  <c r="D145" i="6"/>
  <c r="E123" i="12"/>
  <c r="F123" s="1"/>
  <c r="D179" i="6"/>
  <c r="E122" i="12"/>
  <c r="F122" s="1"/>
  <c r="Y118" i="1"/>
  <c r="W118" i="12" s="1"/>
  <c r="D174" i="6"/>
  <c r="E118" i="12"/>
  <c r="F118" s="1"/>
  <c r="D70" i="6"/>
  <c r="E116" i="12"/>
  <c r="F116" s="1"/>
  <c r="D169" i="6"/>
  <c r="E114" i="12"/>
  <c r="F114" s="1"/>
  <c r="AB110" i="1"/>
  <c r="M108" i="13" s="1"/>
  <c r="W110" i="12"/>
  <c r="AM110" i="1"/>
  <c r="AC110" i="12" s="1"/>
  <c r="AB110" s="1"/>
  <c r="D177" i="6"/>
  <c r="E110" i="12"/>
  <c r="F110" s="1"/>
  <c r="D170" i="6"/>
  <c r="E103" i="12"/>
  <c r="F103" s="1"/>
  <c r="AM101" i="1"/>
  <c r="AC101" i="12" s="1"/>
  <c r="AB101" s="1"/>
  <c r="D91" i="6"/>
  <c r="E101" i="12"/>
  <c r="F101" s="1"/>
  <c r="AB96" i="1"/>
  <c r="M94" i="13" s="1"/>
  <c r="W96" i="12"/>
  <c r="AM96" i="1"/>
  <c r="AC96" i="12" s="1"/>
  <c r="AB96" s="1"/>
  <c r="D161" i="6"/>
  <c r="E96" i="12"/>
  <c r="F96" s="1"/>
  <c r="AS85" i="1"/>
  <c r="T83" i="13" s="1"/>
  <c r="AE85" i="12"/>
  <c r="AD85" s="1"/>
  <c r="AM85" i="1"/>
  <c r="AC85" i="12" s="1"/>
  <c r="AB85" s="1"/>
  <c r="D172" i="6"/>
  <c r="E85" i="12"/>
  <c r="F85" s="1"/>
  <c r="AM81" i="1"/>
  <c r="AC81" i="12" s="1"/>
  <c r="AB81" s="1"/>
  <c r="D107" i="6"/>
  <c r="E81" i="12"/>
  <c r="F81" s="1"/>
  <c r="D37" i="6"/>
  <c r="E79" i="12"/>
  <c r="F79" s="1"/>
  <c r="AW74" i="1"/>
  <c r="AI74" i="12" s="1"/>
  <c r="AH74" s="1"/>
  <c r="D113" i="6"/>
  <c r="E74" i="12"/>
  <c r="F74" s="1"/>
  <c r="D46" i="6"/>
  <c r="E71" i="12"/>
  <c r="F71" s="1"/>
  <c r="BD70" i="1"/>
  <c r="Y68" i="13" s="1"/>
  <c r="D69" i="6"/>
  <c r="E70" i="12"/>
  <c r="F70" s="1"/>
  <c r="AR66" i="1"/>
  <c r="S64" i="13" s="1"/>
  <c r="AC66" i="12"/>
  <c r="AB66" s="1"/>
  <c r="D48" i="6"/>
  <c r="E66" i="12"/>
  <c r="F66" s="1"/>
  <c r="D54" i="6"/>
  <c r="E65" i="12"/>
  <c r="F65" s="1"/>
  <c r="BC64" i="1"/>
  <c r="X62" i="13" s="1"/>
  <c r="AK64" i="12"/>
  <c r="AJ64" s="1"/>
  <c r="D8" i="6"/>
  <c r="E54" i="12"/>
  <c r="F54" s="1"/>
  <c r="BD53" i="1"/>
  <c r="Y51" i="13" s="1"/>
  <c r="D131" i="6"/>
  <c r="E47" i="12"/>
  <c r="F47" s="1"/>
  <c r="AS46" i="1"/>
  <c r="T44" i="13" s="1"/>
  <c r="AE46" i="12"/>
  <c r="AD46" s="1"/>
  <c r="D109" i="6"/>
  <c r="E46" i="12"/>
  <c r="F46" s="1"/>
  <c r="D110" i="6"/>
  <c r="E37" i="12"/>
  <c r="F37" s="1"/>
  <c r="AW35" i="1"/>
  <c r="AI35" i="12" s="1"/>
  <c r="AH35" s="1"/>
  <c r="D7" i="6"/>
  <c r="E35" i="12"/>
  <c r="F35" s="1"/>
  <c r="D35" i="6"/>
  <c r="E33" i="12"/>
  <c r="F33" s="1"/>
  <c r="D6" i="6"/>
  <c r="E32" i="12"/>
  <c r="F32" s="1"/>
  <c r="AS27" i="1"/>
  <c r="T25" i="13" s="1"/>
  <c r="AE27" i="12"/>
  <c r="AD27" s="1"/>
  <c r="E44"/>
  <c r="F44" s="1"/>
  <c r="AW12" i="1"/>
  <c r="AI12" i="12" s="1"/>
  <c r="AH12" s="1"/>
  <c r="D36" i="6"/>
  <c r="AM177" i="1"/>
  <c r="AC177" i="12" s="1"/>
  <c r="AB177" s="1"/>
  <c r="D30" i="6"/>
  <c r="AM174" i="1"/>
  <c r="AC174" i="12" s="1"/>
  <c r="AB174" s="1"/>
  <c r="D45" i="6"/>
  <c r="BA166" i="1"/>
  <c r="Y166"/>
  <c r="W166" i="12" s="1"/>
  <c r="BB165" i="1"/>
  <c r="W163" i="13" s="1"/>
  <c r="AI165" i="12"/>
  <c r="AH165" s="1"/>
  <c r="AM161" i="1"/>
  <c r="AC161" i="12" s="1"/>
  <c r="AB161" s="1"/>
  <c r="D74" i="6"/>
  <c r="E161" i="12"/>
  <c r="F161" s="1"/>
  <c r="Y158" i="1"/>
  <c r="AM156"/>
  <c r="D25" i="6"/>
  <c r="E156" i="12"/>
  <c r="F156" s="1"/>
  <c r="BA155" i="1"/>
  <c r="AM155" i="12" s="1"/>
  <c r="AL155" s="1"/>
  <c r="Y155" i="1"/>
  <c r="AW153"/>
  <c r="AO153"/>
  <c r="AE153" i="12" s="1"/>
  <c r="AD153" s="1"/>
  <c r="BA150" i="1"/>
  <c r="AM150" i="12" s="1"/>
  <c r="AL150" s="1"/>
  <c r="Y150" i="1"/>
  <c r="Y148"/>
  <c r="W148" i="12" s="1"/>
  <c r="BD147" i="1"/>
  <c r="Y145" i="13" s="1"/>
  <c r="Y147" i="1"/>
  <c r="Y146"/>
  <c r="W146" i="12" s="1"/>
  <c r="D75" i="6"/>
  <c r="E140" i="12"/>
  <c r="F140" s="1"/>
  <c r="BA139" i="1"/>
  <c r="Y139"/>
  <c r="AM137"/>
  <c r="AC137" i="12" s="1"/>
  <c r="AB137" s="1"/>
  <c r="D18" i="6"/>
  <c r="E137" i="12"/>
  <c r="F137" s="1"/>
  <c r="AM134" i="1"/>
  <c r="D95" i="6"/>
  <c r="E134" i="12"/>
  <c r="F134" s="1"/>
  <c r="Y133" i="1"/>
  <c r="AM131"/>
  <c r="AY127"/>
  <c r="AK127" i="12" s="1"/>
  <c r="AJ127" s="1"/>
  <c r="D163" i="6"/>
  <c r="BA123" i="1"/>
  <c r="AM123" i="12" s="1"/>
  <c r="AL123" s="1"/>
  <c r="Y123" i="1"/>
  <c r="AW118"/>
  <c r="AO118"/>
  <c r="AE118" i="12" s="1"/>
  <c r="AD118" s="1"/>
  <c r="BA116" i="1"/>
  <c r="AS116"/>
  <c r="T114" i="13" s="1"/>
  <c r="BA114" i="1"/>
  <c r="E113" i="12"/>
  <c r="F113" s="1"/>
  <c r="D119" i="6"/>
  <c r="AB111" i="1"/>
  <c r="M109" i="13" s="1"/>
  <c r="W111" i="12"/>
  <c r="AM111" i="1"/>
  <c r="AC111" i="12" s="1"/>
  <c r="AB111" s="1"/>
  <c r="D15" i="6"/>
  <c r="BA110" i="1"/>
  <c r="D92" i="6"/>
  <c r="E109" i="12"/>
  <c r="F109" s="1"/>
  <c r="AM108" i="1"/>
  <c r="AC108" i="12" s="1"/>
  <c r="AB108" s="1"/>
  <c r="D168" i="6"/>
  <c r="E108" i="12"/>
  <c r="F108" s="1"/>
  <c r="D73" i="6"/>
  <c r="E107" i="12"/>
  <c r="F107" s="1"/>
  <c r="AW103" i="1"/>
  <c r="AO103"/>
  <c r="D88" i="6"/>
  <c r="E102" i="12"/>
  <c r="F102" s="1"/>
  <c r="AM99" i="1"/>
  <c r="AC99" i="12" s="1"/>
  <c r="AB99" s="1"/>
  <c r="D126" i="6"/>
  <c r="E99" i="12"/>
  <c r="F99" s="1"/>
  <c r="AM98" i="1"/>
  <c r="AC98" i="12" s="1"/>
  <c r="AB98" s="1"/>
  <c r="D111" i="6"/>
  <c r="E98" i="12"/>
  <c r="F98" s="1"/>
  <c r="AB94" i="1"/>
  <c r="M92" i="13" s="1"/>
  <c r="W94" i="12"/>
  <c r="AM94" i="1"/>
  <c r="AC94" i="12" s="1"/>
  <c r="AB94" s="1"/>
  <c r="D44" i="6"/>
  <c r="E94" i="12"/>
  <c r="F94" s="1"/>
  <c r="D43" i="6"/>
  <c r="E93" i="12"/>
  <c r="F93" s="1"/>
  <c r="AM92" i="1"/>
  <c r="D14" i="6"/>
  <c r="E92" i="12"/>
  <c r="F92" s="1"/>
  <c r="D171" i="6"/>
  <c r="E91" i="12"/>
  <c r="F91" s="1"/>
  <c r="AM88" i="1"/>
  <c r="AC88" i="12" s="1"/>
  <c r="AB88" s="1"/>
  <c r="D178" i="6"/>
  <c r="E88" i="12"/>
  <c r="F88" s="1"/>
  <c r="BA85" i="1"/>
  <c r="Y85"/>
  <c r="AM84"/>
  <c r="AC84" i="12" s="1"/>
  <c r="AB84" s="1"/>
  <c r="D87" i="6"/>
  <c r="E84" i="12"/>
  <c r="F84" s="1"/>
  <c r="BA81" i="1"/>
  <c r="AM81" i="12" s="1"/>
  <c r="AL81" s="1"/>
  <c r="BB81" i="1"/>
  <c r="W79" i="13" s="1"/>
  <c r="AO81" i="1"/>
  <c r="Y79"/>
  <c r="Y74"/>
  <c r="D127" i="6"/>
  <c r="E72" i="12"/>
  <c r="F72" s="1"/>
  <c r="AY70" i="1"/>
  <c r="AM70"/>
  <c r="Y70"/>
  <c r="D38" i="6"/>
  <c r="E68" i="12"/>
  <c r="F68" s="1"/>
  <c r="Y66" i="1"/>
  <c r="W66" i="12" s="1"/>
  <c r="Y64" i="1"/>
  <c r="W64" i="12" s="1"/>
  <c r="D10" i="6"/>
  <c r="E64" i="12"/>
  <c r="F64" s="1"/>
  <c r="D9" i="6"/>
  <c r="E62" i="12"/>
  <c r="F62" s="1"/>
  <c r="AW54" i="1"/>
  <c r="AI54" i="12" s="1"/>
  <c r="AH54" s="1"/>
  <c r="D85" i="6"/>
  <c r="E49" i="12"/>
  <c r="F49" s="1"/>
  <c r="D59" i="6"/>
  <c r="E45" i="12"/>
  <c r="F45" s="1"/>
  <c r="AY44" i="1"/>
  <c r="BC43"/>
  <c r="X41" i="13" s="1"/>
  <c r="AS41" i="1"/>
  <c r="T39" i="13" s="1"/>
  <c r="D146" i="6"/>
  <c r="E41" i="12"/>
  <c r="F41" s="1"/>
  <c r="D117" i="6"/>
  <c r="E40" i="12"/>
  <c r="F40" s="1"/>
  <c r="D52" i="6"/>
  <c r="E39" i="12"/>
  <c r="F39" s="1"/>
  <c r="BA37" i="1"/>
  <c r="AM37" i="12" s="1"/>
  <c r="AL37" s="1"/>
  <c r="AS37" i="1"/>
  <c r="T35" i="13" s="1"/>
  <c r="Y37" i="1"/>
  <c r="W37" i="12" s="1"/>
  <c r="Y36" i="1"/>
  <c r="W36" i="12" s="1"/>
  <c r="AB35" i="1"/>
  <c r="M33" i="13" s="1"/>
  <c r="D133" i="6"/>
  <c r="E34" i="12"/>
  <c r="F34" s="1"/>
  <c r="D68" i="6"/>
  <c r="E30" i="12"/>
  <c r="F30" s="1"/>
  <c r="D47" i="6"/>
  <c r="E29" i="12"/>
  <c r="F29" s="1"/>
  <c r="D61" i="6"/>
  <c r="E27" i="12"/>
  <c r="F27" s="1"/>
  <c r="E111"/>
  <c r="F111" s="1"/>
  <c r="E60"/>
  <c r="F60" s="1"/>
  <c r="D67" i="6"/>
  <c r="D90"/>
  <c r="E11" i="12"/>
  <c r="F11" s="1"/>
  <c r="AM25" i="1"/>
  <c r="AC25" i="12" s="1"/>
  <c r="AB25" s="1"/>
  <c r="D34" i="6"/>
  <c r="E25" i="12"/>
  <c r="F25" s="1"/>
  <c r="AW21" i="1"/>
  <c r="AI21" i="12" s="1"/>
  <c r="AH21" s="1"/>
  <c r="D97" i="6"/>
  <c r="E21" i="12"/>
  <c r="F21" s="1"/>
  <c r="D62" i="6"/>
  <c r="E17" i="12"/>
  <c r="F17" s="1"/>
  <c r="AW16" i="1"/>
  <c r="AI16" i="12" s="1"/>
  <c r="D115" i="6"/>
  <c r="E16" i="12"/>
  <c r="F16" s="1"/>
  <c r="D58" i="6"/>
  <c r="E15" i="12"/>
  <c r="F15" s="1"/>
  <c r="AW14" i="1"/>
  <c r="AI14" i="12" s="1"/>
  <c r="D33" i="6"/>
  <c r="E14" i="12"/>
  <c r="F14" s="1"/>
  <c r="D51" i="6"/>
  <c r="E13" i="12"/>
  <c r="F13" s="1"/>
  <c r="Y181" i="1"/>
  <c r="AM180"/>
  <c r="AC180" i="12" s="1"/>
  <c r="AB180" s="1"/>
  <c r="D32" i="6"/>
  <c r="E180" i="12"/>
  <c r="F180" s="1"/>
  <c r="AM179" i="1"/>
  <c r="AC179" i="12" s="1"/>
  <c r="AB179" s="1"/>
  <c r="D31" i="6"/>
  <c r="E179" i="12"/>
  <c r="F179" s="1"/>
  <c r="D142" i="6"/>
  <c r="E178" i="12"/>
  <c r="F178" s="1"/>
  <c r="BA174" i="1"/>
  <c r="AM174" i="12" s="1"/>
  <c r="AL174" s="1"/>
  <c r="Y174" i="1"/>
  <c r="W174" i="12" s="1"/>
  <c r="E173"/>
  <c r="F173" s="1"/>
  <c r="D29" i="6"/>
  <c r="AM171" i="1"/>
  <c r="AC171" i="12" s="1"/>
  <c r="AB171" s="1"/>
  <c r="D150" i="6"/>
  <c r="E171" i="12"/>
  <c r="F171" s="1"/>
  <c r="D100" i="6"/>
  <c r="E167" i="12"/>
  <c r="F167" s="1"/>
  <c r="AM165" i="1"/>
  <c r="D165" i="6"/>
  <c r="E165" i="12"/>
  <c r="F165" s="1"/>
  <c r="BA161" i="1"/>
  <c r="AM161" i="12" s="1"/>
  <c r="AL161" s="1"/>
  <c r="Y161" i="1"/>
  <c r="W161" i="12" s="1"/>
  <c r="Y156" i="1"/>
  <c r="W156" i="12" s="1"/>
  <c r="BA153" i="1"/>
  <c r="AM153" i="12" s="1"/>
  <c r="AL153" s="1"/>
  <c r="D148" i="6"/>
  <c r="E152" i="12"/>
  <c r="F152" s="1"/>
  <c r="D23" i="6"/>
  <c r="E151" i="12"/>
  <c r="F151" s="1"/>
  <c r="AW148" i="1"/>
  <c r="AM145"/>
  <c r="D94" i="6"/>
  <c r="E145" i="12"/>
  <c r="F145" s="1"/>
  <c r="AM142" i="1"/>
  <c r="AC142" i="12" s="1"/>
  <c r="AB142" s="1"/>
  <c r="D124" i="6"/>
  <c r="E142" i="12"/>
  <c r="F142" s="1"/>
  <c r="BA137" i="1"/>
  <c r="Y137"/>
  <c r="AM135"/>
  <c r="AC135" i="12" s="1"/>
  <c r="AB135" s="1"/>
  <c r="D151" i="6"/>
  <c r="E135" i="12"/>
  <c r="F135" s="1"/>
  <c r="BA134" i="1"/>
  <c r="Y134"/>
  <c r="AY133"/>
  <c r="AK133" i="12" s="1"/>
  <c r="AJ133" s="1"/>
  <c r="D66" i="6"/>
  <c r="E130" i="12"/>
  <c r="F130" s="1"/>
  <c r="D49" i="6"/>
  <c r="E129" i="12"/>
  <c r="F129" s="1"/>
  <c r="Y127" i="1"/>
  <c r="D152" i="6"/>
  <c r="E125" i="12"/>
  <c r="F125" s="1"/>
  <c r="D17" i="6"/>
  <c r="E124" i="12"/>
  <c r="F124" s="1"/>
  <c r="D98" i="6"/>
  <c r="E120" i="12"/>
  <c r="F120" s="1"/>
  <c r="AB119" i="1"/>
  <c r="M117" i="13" s="1"/>
  <c r="W119" i="12"/>
  <c r="D16" i="6"/>
  <c r="E119" i="12"/>
  <c r="F119" s="1"/>
  <c r="BA118" i="1"/>
  <c r="AM118" i="12" s="1"/>
  <c r="AL118" s="1"/>
  <c r="D102" i="6"/>
  <c r="E117" i="12"/>
  <c r="F117" s="1"/>
  <c r="BA115" i="1"/>
  <c r="AM115" i="12" s="1"/>
  <c r="AL115" s="1"/>
  <c r="D116" i="6"/>
  <c r="E115" i="12"/>
  <c r="F115" s="1"/>
  <c r="AW109" i="1"/>
  <c r="Y109"/>
  <c r="W109" i="12" s="1"/>
  <c r="AW107" i="1"/>
  <c r="Y107"/>
  <c r="D162" i="6"/>
  <c r="E104" i="12"/>
  <c r="F104" s="1"/>
  <c r="BA103" i="1"/>
  <c r="AO102"/>
  <c r="BA99"/>
  <c r="Y99"/>
  <c r="Y98"/>
  <c r="AW96"/>
  <c r="AB95"/>
  <c r="M93" i="13" s="1"/>
  <c r="W95" i="12"/>
  <c r="AM95" i="1"/>
  <c r="AC95" i="12" s="1"/>
  <c r="AB95" s="1"/>
  <c r="D138" i="6"/>
  <c r="E95" i="12"/>
  <c r="F95" s="1"/>
  <c r="BA94" i="1"/>
  <c r="AW93"/>
  <c r="Y93"/>
  <c r="AW91"/>
  <c r="Y91"/>
  <c r="AO88"/>
  <c r="BD86"/>
  <c r="Y84" i="13" s="1"/>
  <c r="AM86" i="12"/>
  <c r="AL86" s="1"/>
  <c r="D13" i="6"/>
  <c r="E86" i="12"/>
  <c r="F86" s="1"/>
  <c r="D125" i="6"/>
  <c r="E83" i="12"/>
  <c r="F83" s="1"/>
  <c r="D71" i="6"/>
  <c r="E82" i="12"/>
  <c r="F82" s="1"/>
  <c r="BA79" i="1"/>
  <c r="AM79" i="12" s="1"/>
  <c r="AL79" s="1"/>
  <c r="AW79" i="1"/>
  <c r="AI79" i="12" s="1"/>
  <c r="AH79" s="1"/>
  <c r="AO79" i="1"/>
  <c r="AE79" i="12" s="1"/>
  <c r="AD79" s="1"/>
  <c r="AS78" i="1"/>
  <c r="T76" i="13" s="1"/>
  <c r="E78" i="12"/>
  <c r="F78" s="1"/>
  <c r="D173" i="6"/>
  <c r="D42"/>
  <c r="E75" i="12"/>
  <c r="F75" s="1"/>
  <c r="AY74" i="1"/>
  <c r="AM72"/>
  <c r="Y72"/>
  <c r="W72" i="12" s="1"/>
  <c r="AM69" i="1"/>
  <c r="Y69"/>
  <c r="W69" i="12" s="1"/>
  <c r="BA66" i="1"/>
  <c r="AM66" i="12" s="1"/>
  <c r="AL66" s="1"/>
  <c r="AW66" i="1"/>
  <c r="AI66" i="12" s="1"/>
  <c r="AH66" s="1"/>
  <c r="AO66" i="1"/>
  <c r="AE66" i="12" s="1"/>
  <c r="AD66" s="1"/>
  <c r="AM65" i="1"/>
  <c r="AC65" i="12" s="1"/>
  <c r="AB65" s="1"/>
  <c r="AO64" i="1"/>
  <c r="D86" i="6"/>
  <c r="E63" i="12"/>
  <c r="F63" s="1"/>
  <c r="BA62" i="1"/>
  <c r="AW62"/>
  <c r="AI62" i="12" s="1"/>
  <c r="AH62" s="1"/>
  <c r="AM62" i="1"/>
  <c r="Y62"/>
  <c r="W62" i="12" s="1"/>
  <c r="D82" i="6"/>
  <c r="E61" i="12"/>
  <c r="F61" s="1"/>
  <c r="D53" i="6"/>
  <c r="E59" i="12"/>
  <c r="F59" s="1"/>
  <c r="BA54" i="1"/>
  <c r="AM54" i="12" s="1"/>
  <c r="AL54" s="1"/>
  <c r="AM54" i="1"/>
  <c r="D153" i="6"/>
  <c r="E51" i="12"/>
  <c r="F51" s="1"/>
  <c r="D120" i="6"/>
  <c r="E48" i="12"/>
  <c r="F48" s="1"/>
  <c r="AY45" i="1"/>
  <c r="AK45" i="12" s="1"/>
  <c r="AJ45" s="1"/>
  <c r="AM45" i="1"/>
  <c r="AC45" i="12" s="1"/>
  <c r="AB45" s="1"/>
  <c r="Y45" i="1"/>
  <c r="AW43"/>
  <c r="D140" i="6"/>
  <c r="E43" i="12"/>
  <c r="F43" s="1"/>
  <c r="AM41" i="1"/>
  <c r="AC41" i="12" s="1"/>
  <c r="AB41" s="1"/>
  <c r="Y41" i="1"/>
  <c r="AM39"/>
  <c r="AC39" i="12" s="1"/>
  <c r="AB39" s="1"/>
  <c r="Y39" i="1"/>
  <c r="D104" i="6"/>
  <c r="E38" i="12"/>
  <c r="F38" s="1"/>
  <c r="AO35" i="1"/>
  <c r="AB34"/>
  <c r="M32" i="13" s="1"/>
  <c r="W34" i="12"/>
  <c r="D50" i="6"/>
  <c r="E26" i="12"/>
  <c r="F26" s="1"/>
  <c r="E127"/>
  <c r="F127" s="1"/>
  <c r="E12"/>
  <c r="F12" s="1"/>
  <c r="D96" i="6"/>
  <c r="AX153"/>
  <c r="E153"/>
  <c r="N99"/>
  <c r="E99"/>
  <c r="N109"/>
  <c r="V109"/>
  <c r="E109"/>
  <c r="N124"/>
  <c r="AE124"/>
  <c r="E124"/>
  <c r="V124"/>
  <c r="AX124"/>
  <c r="AE44"/>
  <c r="N44"/>
  <c r="AX44"/>
  <c r="E44"/>
  <c r="V44"/>
  <c r="N154"/>
  <c r="N173"/>
  <c r="E119"/>
  <c r="AX154"/>
  <c r="V154"/>
  <c r="AE82"/>
  <c r="AE63"/>
  <c r="N95" i="12"/>
  <c r="E55" i="6"/>
  <c r="N134" i="12"/>
  <c r="L132"/>
  <c r="L128"/>
  <c r="N127"/>
  <c r="AE163" i="6"/>
  <c r="AH25" i="1"/>
  <c r="O23" i="13" s="1"/>
  <c r="AI181" i="1"/>
  <c r="AI113"/>
  <c r="P111" i="13" s="1"/>
  <c r="AH81" i="1"/>
  <c r="Z81"/>
  <c r="K79" i="13" s="1"/>
  <c r="AI69" i="1"/>
  <c r="AH45"/>
  <c r="O43" i="13" s="1"/>
  <c r="V136" i="6"/>
  <c r="AE78"/>
  <c r="E78"/>
  <c r="E175"/>
  <c r="E80"/>
  <c r="V29"/>
  <c r="AX136"/>
  <c r="AX175"/>
  <c r="V80"/>
  <c r="AX29"/>
  <c r="V100"/>
  <c r="N175"/>
  <c r="AX80"/>
  <c r="E63"/>
  <c r="N123" i="12"/>
  <c r="L119"/>
  <c r="N100"/>
  <c r="L99"/>
  <c r="L98"/>
  <c r="AI65" i="1"/>
  <c r="P63" i="13" s="1"/>
  <c r="AI29" i="1"/>
  <c r="P27" i="13" s="1"/>
  <c r="N156" i="6"/>
  <c r="E156"/>
  <c r="AE156"/>
  <c r="E132"/>
  <c r="V132"/>
  <c r="AX132"/>
  <c r="AE132"/>
  <c r="AE24"/>
  <c r="AX24"/>
  <c r="E24"/>
  <c r="V24"/>
  <c r="E23"/>
  <c r="V23"/>
  <c r="AX23"/>
  <c r="AE22"/>
  <c r="V22"/>
  <c r="E18"/>
  <c r="V18"/>
  <c r="AX18"/>
  <c r="AE18"/>
  <c r="E172"/>
  <c r="AE172"/>
  <c r="N127"/>
  <c r="V127"/>
  <c r="E108"/>
  <c r="AE108"/>
  <c r="E40"/>
  <c r="V40"/>
  <c r="AX40"/>
  <c r="AE40"/>
  <c r="N148"/>
  <c r="AE148"/>
  <c r="N46"/>
  <c r="V46"/>
  <c r="N140"/>
  <c r="AE140"/>
  <c r="AX140"/>
  <c r="N146"/>
  <c r="AE146"/>
  <c r="V146"/>
  <c r="AE27"/>
  <c r="AX27"/>
  <c r="E27"/>
  <c r="V27"/>
  <c r="E106"/>
  <c r="AE106"/>
  <c r="Z18" i="1"/>
  <c r="E151" i="6"/>
  <c r="AE151"/>
  <c r="E174"/>
  <c r="V174"/>
  <c r="AX174"/>
  <c r="E38"/>
  <c r="V38"/>
  <c r="AX38"/>
  <c r="E147"/>
  <c r="V147"/>
  <c r="E140"/>
  <c r="E146"/>
  <c r="E111"/>
  <c r="V111"/>
  <c r="N125"/>
  <c r="AX125"/>
  <c r="E159"/>
  <c r="V159"/>
  <c r="E137"/>
  <c r="V137"/>
  <c r="AX137"/>
  <c r="N5"/>
  <c r="V5"/>
  <c r="N57"/>
  <c r="AE57"/>
  <c r="AE41"/>
  <c r="N41"/>
  <c r="AX41"/>
  <c r="E41"/>
  <c r="V41"/>
  <c r="AE31"/>
  <c r="N31"/>
  <c r="E31"/>
  <c r="V31"/>
  <c r="AX31"/>
  <c r="E135"/>
  <c r="AX135"/>
  <c r="Z19" i="1"/>
  <c r="G17" i="37" s="1"/>
  <c r="AH11" i="1"/>
  <c r="AI125"/>
  <c r="P123" i="13" s="1"/>
  <c r="AH113" i="1"/>
  <c r="O111" i="13" s="1"/>
  <c r="L66" i="12"/>
  <c r="N64"/>
  <c r="AI33" i="1"/>
  <c r="P31" i="13" s="1"/>
  <c r="N150" i="6"/>
  <c r="AE150"/>
  <c r="E150"/>
  <c r="V150"/>
  <c r="AX150"/>
  <c r="AE73"/>
  <c r="AX73"/>
  <c r="V73"/>
  <c r="N14"/>
  <c r="AE14"/>
  <c r="E14"/>
  <c r="V14"/>
  <c r="AX14"/>
  <c r="AE71"/>
  <c r="AX71"/>
  <c r="V71"/>
  <c r="N133"/>
  <c r="AE133"/>
  <c r="E83"/>
  <c r="AE83"/>
  <c r="N170"/>
  <c r="AE170"/>
  <c r="E170"/>
  <c r="V170"/>
  <c r="AX170"/>
  <c r="N36"/>
  <c r="AE36"/>
  <c r="E36"/>
  <c r="V36"/>
  <c r="AX36"/>
  <c r="AX83"/>
  <c r="E162"/>
  <c r="V162"/>
  <c r="AX162"/>
  <c r="AE62"/>
  <c r="N62"/>
  <c r="AX62"/>
  <c r="E62"/>
  <c r="V62"/>
  <c r="E29"/>
  <c r="E136"/>
  <c r="B58"/>
  <c r="AY58" s="1"/>
  <c r="B13" i="37"/>
  <c r="B156" i="6"/>
  <c r="O156" s="1"/>
  <c r="B157" i="37"/>
  <c r="B88" i="6"/>
  <c r="F88" s="1"/>
  <c r="B100" i="37"/>
  <c r="B29" i="6"/>
  <c r="F29" s="1"/>
  <c r="B171" i="37"/>
  <c r="B129" i="6"/>
  <c r="W129" s="1"/>
  <c r="B136" i="37"/>
  <c r="B102" i="6"/>
  <c r="AY102" s="1"/>
  <c r="B115" i="37"/>
  <c r="N122" i="6"/>
  <c r="AE122"/>
  <c r="E122"/>
  <c r="V122"/>
  <c r="AX122"/>
  <c r="AE152"/>
  <c r="N152"/>
  <c r="E152"/>
  <c r="V152"/>
  <c r="E157"/>
  <c r="V157"/>
  <c r="AX157"/>
  <c r="AX115"/>
  <c r="N115"/>
  <c r="AE115"/>
  <c r="E115"/>
  <c r="V115"/>
  <c r="B124"/>
  <c r="F124" s="1"/>
  <c r="B140" i="37"/>
  <c r="B56" i="6"/>
  <c r="AY56" s="1"/>
  <c r="B110" i="37"/>
  <c r="B109" i="6"/>
  <c r="F109" s="1"/>
  <c r="B44" i="37"/>
  <c r="B6" i="6"/>
  <c r="B30" i="37"/>
  <c r="N144" i="6"/>
  <c r="E144"/>
  <c r="AE144"/>
  <c r="N66"/>
  <c r="AE66"/>
  <c r="E66"/>
  <c r="V66"/>
  <c r="AX66"/>
  <c r="E37"/>
  <c r="V37"/>
  <c r="AX37"/>
  <c r="B22"/>
  <c r="W22" s="1"/>
  <c r="B147" i="37"/>
  <c r="B152" i="6"/>
  <c r="AO152" s="1"/>
  <c r="B123" i="37"/>
  <c r="B42" i="6"/>
  <c r="F42" s="1"/>
  <c r="B73" i="37"/>
  <c r="B34" i="6"/>
  <c r="F34" s="1"/>
  <c r="B23" i="37"/>
  <c r="AI21" i="1"/>
  <c r="AI17"/>
  <c r="AH14"/>
  <c r="Z173"/>
  <c r="K171" i="13" s="1"/>
  <c r="AI153" i="1"/>
  <c r="P151" i="13" s="1"/>
  <c r="B24" i="6"/>
  <c r="B151" i="37"/>
  <c r="B175" i="6"/>
  <c r="AO175" s="1"/>
  <c r="B131" i="37"/>
  <c r="B155" i="6"/>
  <c r="F155" s="1"/>
  <c r="B119" i="37"/>
  <c r="B119" i="6"/>
  <c r="F119" s="1"/>
  <c r="B111" i="37"/>
  <c r="B92" i="6"/>
  <c r="W92" s="1"/>
  <c r="B107" i="37"/>
  <c r="AI105" i="1"/>
  <c r="P103" i="13" s="1"/>
  <c r="AI101" i="1"/>
  <c r="P99" i="13" s="1"/>
  <c r="AI97" i="1"/>
  <c r="P95" i="13" s="1"/>
  <c r="B110" i="6"/>
  <c r="O110" s="1"/>
  <c r="B35" i="37"/>
  <c r="AH33" i="1"/>
  <c r="O31" i="13" s="1"/>
  <c r="B47" i="6"/>
  <c r="AY47" s="1"/>
  <c r="B27" i="37"/>
  <c r="B61" i="6"/>
  <c r="AF61" s="1"/>
  <c r="B25" i="37"/>
  <c r="E143" i="6"/>
  <c r="AE143"/>
  <c r="AE75"/>
  <c r="N75"/>
  <c r="E75"/>
  <c r="V75"/>
  <c r="AX75"/>
  <c r="N15"/>
  <c r="E15"/>
  <c r="AE15"/>
  <c r="N138"/>
  <c r="AE138"/>
  <c r="E138"/>
  <c r="V138"/>
  <c r="AX138"/>
  <c r="N131"/>
  <c r="AE131"/>
  <c r="E131"/>
  <c r="V131"/>
  <c r="AX131"/>
  <c r="B86"/>
  <c r="B61" i="37"/>
  <c r="N123" i="6"/>
  <c r="AE123"/>
  <c r="E123"/>
  <c r="V123"/>
  <c r="AX123"/>
  <c r="V88"/>
  <c r="E88"/>
  <c r="N37"/>
  <c r="AE52"/>
  <c r="AX52"/>
  <c r="E52"/>
  <c r="B112"/>
  <c r="F112" s="1"/>
  <c r="B126" i="37"/>
  <c r="AI25" i="1"/>
  <c r="P23" i="13" s="1"/>
  <c r="B5" i="6"/>
  <c r="B22" i="37"/>
  <c r="AH21" i="1"/>
  <c r="N21" i="12"/>
  <c r="L19"/>
  <c r="AH17" i="1"/>
  <c r="B31" i="6"/>
  <c r="F31" s="1"/>
  <c r="B177" i="37"/>
  <c r="AI177" i="1"/>
  <c r="P175" i="13" s="1"/>
  <c r="B30" i="6"/>
  <c r="AF30" s="1"/>
  <c r="B175" i="37"/>
  <c r="AI169" i="1"/>
  <c r="P167" i="13" s="1"/>
  <c r="B136" i="6"/>
  <c r="W136" s="1"/>
  <c r="B167" i="37"/>
  <c r="L167" i="12"/>
  <c r="AI165" i="1"/>
  <c r="P163" i="13" s="1"/>
  <c r="B165" i="6"/>
  <c r="AY165" s="1"/>
  <c r="B163" i="37"/>
  <c r="L156" i="12"/>
  <c r="B75" i="6"/>
  <c r="B138" i="37"/>
  <c r="B169" i="6"/>
  <c r="F169" s="1"/>
  <c r="B112" i="37"/>
  <c r="AH105" i="1"/>
  <c r="O103" i="13" s="1"/>
  <c r="B13" i="6"/>
  <c r="AO13" s="1"/>
  <c r="B84" i="37"/>
  <c r="B125" i="6"/>
  <c r="AF125" s="1"/>
  <c r="B81" i="37"/>
  <c r="AI73" i="1"/>
  <c r="P71" i="13" s="1"/>
  <c r="AI61" i="1"/>
  <c r="P59" i="13" s="1"/>
  <c r="B8" i="6"/>
  <c r="AY8" s="1"/>
  <c r="B52" i="37"/>
  <c r="AH49" i="1"/>
  <c r="O47" i="13" s="1"/>
  <c r="AI45" i="1"/>
  <c r="P43" i="13" s="1"/>
  <c r="B65" i="6"/>
  <c r="F65" s="1"/>
  <c r="B29" i="37"/>
  <c r="N105" i="6"/>
  <c r="E105"/>
  <c r="AE105"/>
  <c r="E161"/>
  <c r="V161"/>
  <c r="AE171"/>
  <c r="N171"/>
  <c r="E171"/>
  <c r="V171"/>
  <c r="N12"/>
  <c r="AE12"/>
  <c r="E12"/>
  <c r="V12"/>
  <c r="AX12"/>
  <c r="AE86"/>
  <c r="N86"/>
  <c r="E86"/>
  <c r="V86"/>
  <c r="AX86"/>
  <c r="E120"/>
  <c r="V120"/>
  <c r="AX120"/>
  <c r="AE96"/>
  <c r="E96"/>
  <c r="V139"/>
  <c r="E139"/>
  <c r="E22"/>
  <c r="E71"/>
  <c r="AX93"/>
  <c r="V93"/>
  <c r="E93"/>
  <c r="E133"/>
  <c r="E39"/>
  <c r="V103"/>
  <c r="B60"/>
  <c r="B96"/>
  <c r="F96" s="1"/>
  <c r="B7"/>
  <c r="AF7" s="1"/>
  <c r="B41"/>
  <c r="W41" s="1"/>
  <c r="P25" i="12"/>
  <c r="K25"/>
  <c r="Z23" i="1"/>
  <c r="Z11"/>
  <c r="P39" i="12"/>
  <c r="K39"/>
  <c r="AI27" i="1"/>
  <c r="P25" i="13" s="1"/>
  <c r="P92" i="12"/>
  <c r="K92"/>
  <c r="N24"/>
  <c r="P157"/>
  <c r="K157"/>
  <c r="P91"/>
  <c r="K91"/>
  <c r="AI15" i="1"/>
  <c r="L15" i="12"/>
  <c r="L180"/>
  <c r="L178"/>
  <c r="L177"/>
  <c r="N176"/>
  <c r="N175"/>
  <c r="L169"/>
  <c r="L165"/>
  <c r="Z147" i="1"/>
  <c r="K145" i="13" s="1"/>
  <c r="N142" i="12"/>
  <c r="L133"/>
  <c r="L121"/>
  <c r="L105"/>
  <c r="L89"/>
  <c r="N87"/>
  <c r="N67"/>
  <c r="L58"/>
  <c r="L50"/>
  <c r="N47"/>
  <c r="N33"/>
  <c r="N32"/>
  <c r="B163" i="6"/>
  <c r="AW163"/>
  <c r="AX129"/>
  <c r="E129"/>
  <c r="AE164"/>
  <c r="E164"/>
  <c r="AX164"/>
  <c r="N164"/>
  <c r="V164"/>
  <c r="AE10"/>
  <c r="E10"/>
  <c r="AX10"/>
  <c r="N160"/>
  <c r="AE160"/>
  <c r="AE165"/>
  <c r="AX165"/>
  <c r="N165"/>
  <c r="V165"/>
  <c r="B19"/>
  <c r="AF19" s="1"/>
  <c r="AE179"/>
  <c r="E179"/>
  <c r="AX179"/>
  <c r="B168"/>
  <c r="W168" s="1"/>
  <c r="B43"/>
  <c r="F43" s="1"/>
  <c r="AW43"/>
  <c r="N178"/>
  <c r="V178"/>
  <c r="V10"/>
  <c r="N30"/>
  <c r="V30"/>
  <c r="AE30"/>
  <c r="AX30"/>
  <c r="N89"/>
  <c r="E89"/>
  <c r="AE89"/>
  <c r="AE100"/>
  <c r="E100"/>
  <c r="AX100"/>
  <c r="B76"/>
  <c r="AO76" s="1"/>
  <c r="N149"/>
  <c r="E149"/>
  <c r="AE149"/>
  <c r="B99"/>
  <c r="F99" s="1"/>
  <c r="B172"/>
  <c r="W172" s="1"/>
  <c r="AE46"/>
  <c r="AX46"/>
  <c r="E46"/>
  <c r="AE79"/>
  <c r="E79"/>
  <c r="AX79"/>
  <c r="V158"/>
  <c r="E158"/>
  <c r="B85"/>
  <c r="AF85" s="1"/>
  <c r="AW85"/>
  <c r="N77"/>
  <c r="E77"/>
  <c r="AE77"/>
  <c r="N20"/>
  <c r="E20"/>
  <c r="B151"/>
  <c r="AX169"/>
  <c r="N169"/>
  <c r="V169"/>
  <c r="AE169"/>
  <c r="B80"/>
  <c r="F80" s="1"/>
  <c r="B113"/>
  <c r="O113" s="1"/>
  <c r="AE127"/>
  <c r="E127"/>
  <c r="AX127"/>
  <c r="N67"/>
  <c r="E67"/>
  <c r="AE67"/>
  <c r="N10"/>
  <c r="V79"/>
  <c r="E65"/>
  <c r="E58"/>
  <c r="B28"/>
  <c r="AO28" s="1"/>
  <c r="B74"/>
  <c r="B176"/>
  <c r="B143"/>
  <c r="F143" s="1"/>
  <c r="B18"/>
  <c r="AO18" s="1"/>
  <c r="B49"/>
  <c r="F49" s="1"/>
  <c r="B17"/>
  <c r="W17" s="1"/>
  <c r="AE145"/>
  <c r="B141"/>
  <c r="AF141" s="1"/>
  <c r="B107"/>
  <c r="AY107" s="1"/>
  <c r="B69"/>
  <c r="AO69" s="1"/>
  <c r="B11"/>
  <c r="F11" s="1"/>
  <c r="B9"/>
  <c r="W9" s="1"/>
  <c r="B53"/>
  <c r="AO53" s="1"/>
  <c r="B93"/>
  <c r="F93" s="1"/>
  <c r="B159"/>
  <c r="AY159" s="1"/>
  <c r="B50"/>
  <c r="F50" s="1"/>
  <c r="B90"/>
  <c r="W90" s="1"/>
  <c r="B142"/>
  <c r="AO142" s="1"/>
  <c r="AW74"/>
  <c r="AX156"/>
  <c r="E148"/>
  <c r="B64"/>
  <c r="AO64" s="1"/>
  <c r="B21"/>
  <c r="AO21" s="1"/>
  <c r="B94"/>
  <c r="W94" s="1"/>
  <c r="E73"/>
  <c r="B118"/>
  <c r="O118" s="1"/>
  <c r="B135"/>
  <c r="F135" s="1"/>
  <c r="B166"/>
  <c r="AX147"/>
  <c r="B153"/>
  <c r="O153" s="1"/>
  <c r="B59"/>
  <c r="O59" s="1"/>
  <c r="B52"/>
  <c r="O52" s="1"/>
  <c r="B84"/>
  <c r="AO84" s="1"/>
  <c r="E57"/>
  <c r="B26"/>
  <c r="AO26" s="1"/>
  <c r="AW176"/>
  <c r="B114"/>
  <c r="W114" s="1"/>
  <c r="B164"/>
  <c r="AY164" s="1"/>
  <c r="V108"/>
  <c r="N108"/>
  <c r="B4"/>
  <c r="W4" s="1"/>
  <c r="N40"/>
  <c r="B33"/>
  <c r="O33" s="1"/>
  <c r="V51"/>
  <c r="E90"/>
  <c r="V106"/>
  <c r="N106"/>
  <c r="V83"/>
  <c r="N83"/>
  <c r="E103"/>
  <c r="L154" i="12"/>
  <c r="L134"/>
  <c r="N156"/>
  <c r="N132"/>
  <c r="N98"/>
  <c r="L22"/>
  <c r="L176"/>
  <c r="N144"/>
  <c r="N50"/>
  <c r="N177"/>
  <c r="L175"/>
  <c r="L32"/>
  <c r="F177"/>
  <c r="F36"/>
  <c r="B180" i="6"/>
  <c r="O180" s="1"/>
  <c r="AW180"/>
  <c r="AE95"/>
  <c r="E95"/>
  <c r="AX95"/>
  <c r="AE49"/>
  <c r="E49"/>
  <c r="N16"/>
  <c r="E16"/>
  <c r="AE16"/>
  <c r="V11"/>
  <c r="E11"/>
  <c r="AW48"/>
  <c r="B48"/>
  <c r="AY48" s="1"/>
  <c r="AW39"/>
  <c r="AE32"/>
  <c r="E32"/>
  <c r="AX32"/>
  <c r="B45"/>
  <c r="AW45"/>
  <c r="AW64"/>
  <c r="AW20"/>
  <c r="B20"/>
  <c r="AE129"/>
  <c r="N129"/>
  <c r="V129"/>
  <c r="V95"/>
  <c r="N95"/>
  <c r="V49"/>
  <c r="N49"/>
  <c r="AW179"/>
  <c r="B179"/>
  <c r="AF179" s="1"/>
  <c r="B46"/>
  <c r="AY46" s="1"/>
  <c r="AW46"/>
  <c r="V32"/>
  <c r="N32"/>
  <c r="AX167"/>
  <c r="N167"/>
  <c r="V167"/>
  <c r="AE167"/>
  <c r="AW28"/>
  <c r="AW76"/>
  <c r="B139"/>
  <c r="W139" s="1"/>
  <c r="AW139"/>
  <c r="AW23"/>
  <c r="B23"/>
  <c r="O23" s="1"/>
  <c r="AW122"/>
  <c r="B122"/>
  <c r="F122" s="1"/>
  <c r="AE94"/>
  <c r="N94"/>
  <c r="V94"/>
  <c r="AX94"/>
  <c r="AX49"/>
  <c r="AE102"/>
  <c r="N102"/>
  <c r="V102"/>
  <c r="AW70"/>
  <c r="B70"/>
  <c r="AY70" s="1"/>
  <c r="B71"/>
  <c r="AY71" s="1"/>
  <c r="AW71"/>
  <c r="AW150"/>
  <c r="B150"/>
  <c r="W150" s="1"/>
  <c r="AW100"/>
  <c r="B100"/>
  <c r="AW27"/>
  <c r="B27"/>
  <c r="AE74"/>
  <c r="N74"/>
  <c r="V74"/>
  <c r="AX74"/>
  <c r="N25"/>
  <c r="E25"/>
  <c r="AE25"/>
  <c r="E94"/>
  <c r="AW66"/>
  <c r="B66"/>
  <c r="AE155"/>
  <c r="V155"/>
  <c r="AW98"/>
  <c r="B98"/>
  <c r="W98" s="1"/>
  <c r="N116"/>
  <c r="E116"/>
  <c r="AE116"/>
  <c r="AE177"/>
  <c r="E177"/>
  <c r="AX177"/>
  <c r="B130"/>
  <c r="AF130" s="1"/>
  <c r="AW130"/>
  <c r="B111"/>
  <c r="O111" s="1"/>
  <c r="AW111"/>
  <c r="V92"/>
  <c r="N92"/>
  <c r="B91"/>
  <c r="AF91" s="1"/>
  <c r="AW91"/>
  <c r="AW138"/>
  <c r="B138"/>
  <c r="AO138" s="1"/>
  <c r="B44"/>
  <c r="W44" s="1"/>
  <c r="AW44"/>
  <c r="AW173"/>
  <c r="B173"/>
  <c r="F173" s="1"/>
  <c r="N54"/>
  <c r="E54"/>
  <c r="AE54"/>
  <c r="AW79"/>
  <c r="B79"/>
  <c r="AF79" s="1"/>
  <c r="AW158"/>
  <c r="B158"/>
  <c r="O158" s="1"/>
  <c r="AW117"/>
  <c r="B117"/>
  <c r="AF117" s="1"/>
  <c r="AE47"/>
  <c r="N47"/>
  <c r="V47"/>
  <c r="AE50"/>
  <c r="B123"/>
  <c r="W123" s="1"/>
  <c r="E163"/>
  <c r="E145"/>
  <c r="V119"/>
  <c r="AE135"/>
  <c r="V135"/>
  <c r="AE87"/>
  <c r="E87"/>
  <c r="AX87"/>
  <c r="N121"/>
  <c r="E121"/>
  <c r="AE121"/>
  <c r="N134"/>
  <c r="AX134"/>
  <c r="V134"/>
  <c r="AE35"/>
  <c r="E35"/>
  <c r="AX35"/>
  <c r="B68"/>
  <c r="W68" s="1"/>
  <c r="AW68"/>
  <c r="AX47"/>
  <c r="AW103"/>
  <c r="B167"/>
  <c r="AF167" s="1"/>
  <c r="V156"/>
  <c r="AW94"/>
  <c r="AE20"/>
  <c r="AW171"/>
  <c r="B171"/>
  <c r="F171" s="1"/>
  <c r="AE178"/>
  <c r="E178"/>
  <c r="AX178"/>
  <c r="B37"/>
  <c r="AF37" s="1"/>
  <c r="AW37"/>
  <c r="AE134"/>
  <c r="E134"/>
  <c r="AE97"/>
  <c r="E97"/>
  <c r="AX97"/>
  <c r="AW115"/>
  <c r="B115"/>
  <c r="F115" s="1"/>
  <c r="AE51"/>
  <c r="E51"/>
  <c r="AX51"/>
  <c r="AE101"/>
  <c r="AX171"/>
  <c r="AW135"/>
  <c r="V52"/>
  <c r="N52"/>
  <c r="V65"/>
  <c r="N65"/>
  <c r="AW72"/>
  <c r="B154"/>
  <c r="E82"/>
  <c r="AX108"/>
  <c r="V96"/>
  <c r="AX65"/>
  <c r="AX161"/>
  <c r="E160"/>
  <c r="B134"/>
  <c r="AO134" s="1"/>
  <c r="AW105"/>
  <c r="B105"/>
  <c r="N26"/>
  <c r="V26"/>
  <c r="AX26"/>
  <c r="AE26"/>
  <c r="AW149"/>
  <c r="B149"/>
  <c r="N21"/>
  <c r="V21"/>
  <c r="AX21"/>
  <c r="AE21"/>
  <c r="N19"/>
  <c r="V19"/>
  <c r="AX19"/>
  <c r="E19"/>
  <c r="AE19"/>
  <c r="B128"/>
  <c r="AW128"/>
  <c r="AW144"/>
  <c r="B144"/>
  <c r="N45"/>
  <c r="V45"/>
  <c r="AX45"/>
  <c r="AE45"/>
  <c r="E26"/>
  <c r="AW77"/>
  <c r="B77"/>
  <c r="N176"/>
  <c r="V176"/>
  <c r="AX176"/>
  <c r="AE176"/>
  <c r="E21"/>
  <c r="V143"/>
  <c r="N143"/>
  <c r="AX143"/>
  <c r="N56"/>
  <c r="V56"/>
  <c r="AX56"/>
  <c r="AE56"/>
  <c r="E45"/>
  <c r="AW89"/>
  <c r="B89"/>
  <c r="N28"/>
  <c r="V28"/>
  <c r="AX28"/>
  <c r="AE28"/>
  <c r="E176"/>
  <c r="AW25"/>
  <c r="B25"/>
  <c r="N180"/>
  <c r="V180"/>
  <c r="AX180"/>
  <c r="AE180"/>
  <c r="N114"/>
  <c r="V114"/>
  <c r="AX114"/>
  <c r="AE114"/>
  <c r="E114"/>
  <c r="N98"/>
  <c r="V98"/>
  <c r="AX98"/>
  <c r="AE98"/>
  <c r="AW14"/>
  <c r="B14"/>
  <c r="AW32"/>
  <c r="B32"/>
  <c r="N142"/>
  <c r="V142"/>
  <c r="AX142"/>
  <c r="AE142"/>
  <c r="AW78"/>
  <c r="B78"/>
  <c r="N76"/>
  <c r="V76"/>
  <c r="AX76"/>
  <c r="AE76"/>
  <c r="AW148"/>
  <c r="B148"/>
  <c r="N64"/>
  <c r="V64"/>
  <c r="AX64"/>
  <c r="AE64"/>
  <c r="AX144"/>
  <c r="V144"/>
  <c r="AX89"/>
  <c r="V89"/>
  <c r="AX78"/>
  <c r="V78"/>
  <c r="AX105"/>
  <c r="V105"/>
  <c r="AX77"/>
  <c r="V77"/>
  <c r="AX25"/>
  <c r="V25"/>
  <c r="AX148"/>
  <c r="V148"/>
  <c r="AX149"/>
  <c r="V149"/>
  <c r="AX20"/>
  <c r="V20"/>
  <c r="AW19"/>
  <c r="AW132"/>
  <c r="B132"/>
  <c r="AW145"/>
  <c r="B145"/>
  <c r="AW174"/>
  <c r="B174"/>
  <c r="AW116"/>
  <c r="B116"/>
  <c r="AW177"/>
  <c r="B177"/>
  <c r="AW126"/>
  <c r="B126"/>
  <c r="AE99"/>
  <c r="V99"/>
  <c r="AX99"/>
  <c r="AW95"/>
  <c r="B95"/>
  <c r="N168"/>
  <c r="V168"/>
  <c r="AX168"/>
  <c r="AE168"/>
  <c r="E168"/>
  <c r="AW87"/>
  <c r="B87"/>
  <c r="AW127"/>
  <c r="B127"/>
  <c r="AE53"/>
  <c r="N53"/>
  <c r="V53"/>
  <c r="AX53"/>
  <c r="N128"/>
  <c r="V128"/>
  <c r="AX128"/>
  <c r="AW73"/>
  <c r="B73"/>
  <c r="AX88"/>
  <c r="AW178"/>
  <c r="B178"/>
  <c r="AE175"/>
  <c r="E128"/>
  <c r="AX152"/>
  <c r="N17"/>
  <c r="V17"/>
  <c r="AX17"/>
  <c r="AE17"/>
  <c r="N155"/>
  <c r="AW16"/>
  <c r="B16"/>
  <c r="AX102"/>
  <c r="N70"/>
  <c r="V70"/>
  <c r="AX70"/>
  <c r="AE70"/>
  <c r="N119"/>
  <c r="AW15"/>
  <c r="B15"/>
  <c r="AX92"/>
  <c r="AE111"/>
  <c r="AX111"/>
  <c r="N43"/>
  <c r="V43"/>
  <c r="AX43"/>
  <c r="AE43"/>
  <c r="V13"/>
  <c r="AE13"/>
  <c r="N13"/>
  <c r="B121"/>
  <c r="AW121"/>
  <c r="AE42"/>
  <c r="N42"/>
  <c r="V42"/>
  <c r="AX42"/>
  <c r="AW147"/>
  <c r="B147"/>
  <c r="N151"/>
  <c r="V151"/>
  <c r="AX151"/>
  <c r="AX112"/>
  <c r="V112"/>
  <c r="AW162"/>
  <c r="B162"/>
  <c r="AE88"/>
  <c r="N88"/>
  <c r="N118"/>
  <c r="V118"/>
  <c r="AX118"/>
  <c r="AE118"/>
  <c r="E118"/>
  <c r="N107"/>
  <c r="V107"/>
  <c r="AX107"/>
  <c r="E107"/>
  <c r="N48"/>
  <c r="V48"/>
  <c r="AX48"/>
  <c r="AE48"/>
  <c r="AE6"/>
  <c r="AX6"/>
  <c r="N6"/>
  <c r="V6"/>
  <c r="AW67"/>
  <c r="B67"/>
  <c r="AE11"/>
  <c r="N11"/>
  <c r="AW63"/>
  <c r="B63"/>
  <c r="V153"/>
  <c r="AE153"/>
  <c r="N153"/>
  <c r="AW131"/>
  <c r="B131"/>
  <c r="AE60"/>
  <c r="AX60"/>
  <c r="N60"/>
  <c r="V60"/>
  <c r="AX163"/>
  <c r="V163"/>
  <c r="AX145"/>
  <c r="V145"/>
  <c r="AX16"/>
  <c r="V16"/>
  <c r="AX116"/>
  <c r="V116"/>
  <c r="AX15"/>
  <c r="V15"/>
  <c r="N91"/>
  <c r="V91"/>
  <c r="AX91"/>
  <c r="AE91"/>
  <c r="AW161"/>
  <c r="B161"/>
  <c r="AE173"/>
  <c r="V173"/>
  <c r="AX173"/>
  <c r="B10"/>
  <c r="AW82"/>
  <c r="B82"/>
  <c r="V117"/>
  <c r="AE117"/>
  <c r="N117"/>
  <c r="AX117"/>
  <c r="AE80"/>
  <c r="N130"/>
  <c r="V130"/>
  <c r="AX130"/>
  <c r="AE130"/>
  <c r="B170"/>
  <c r="E91"/>
  <c r="AW101"/>
  <c r="B101"/>
  <c r="N135"/>
  <c r="N141"/>
  <c r="V141"/>
  <c r="AX141"/>
  <c r="AE141"/>
  <c r="B157"/>
  <c r="V125"/>
  <c r="AE125"/>
  <c r="N113"/>
  <c r="V113"/>
  <c r="AX113"/>
  <c r="AE113"/>
  <c r="AX11"/>
  <c r="N166"/>
  <c r="V166"/>
  <c r="AX166"/>
  <c r="AE166"/>
  <c r="N84"/>
  <c r="V84"/>
  <c r="AX84"/>
  <c r="AE84"/>
  <c r="E84"/>
  <c r="AW55"/>
  <c r="B55"/>
  <c r="N69"/>
  <c r="V69"/>
  <c r="AX69"/>
  <c r="AE69"/>
  <c r="AW54"/>
  <c r="B54"/>
  <c r="N9"/>
  <c r="V9"/>
  <c r="AX9"/>
  <c r="AE9"/>
  <c r="AW160"/>
  <c r="B160"/>
  <c r="N8"/>
  <c r="V8"/>
  <c r="AX8"/>
  <c r="AE8"/>
  <c r="AX158"/>
  <c r="AE109"/>
  <c r="AX109"/>
  <c r="B104"/>
  <c r="AW104"/>
  <c r="N172"/>
  <c r="V172"/>
  <c r="AX172"/>
  <c r="B12"/>
  <c r="B38"/>
  <c r="AE158"/>
  <c r="N158"/>
  <c r="N59"/>
  <c r="V59"/>
  <c r="AX59"/>
  <c r="AE59"/>
  <c r="E59"/>
  <c r="B140"/>
  <c r="AX121"/>
  <c r="V121"/>
  <c r="AX55"/>
  <c r="V55"/>
  <c r="AX67"/>
  <c r="V67"/>
  <c r="AX54"/>
  <c r="V54"/>
  <c r="AX82"/>
  <c r="V82"/>
  <c r="AX160"/>
  <c r="V160"/>
  <c r="AX63"/>
  <c r="V63"/>
  <c r="N85"/>
  <c r="V85"/>
  <c r="AX85"/>
  <c r="AE85"/>
  <c r="AW108"/>
  <c r="B108"/>
  <c r="N104"/>
  <c r="V104"/>
  <c r="AX104"/>
  <c r="E104"/>
  <c r="N7"/>
  <c r="V7"/>
  <c r="AX7"/>
  <c r="AE7"/>
  <c r="AW137"/>
  <c r="B137"/>
  <c r="AW120"/>
  <c r="B120"/>
  <c r="AW146"/>
  <c r="B146"/>
  <c r="AE61"/>
  <c r="V61"/>
  <c r="AX61"/>
  <c r="N61"/>
  <c r="N72"/>
  <c r="V72"/>
  <c r="AX72"/>
  <c r="AE72"/>
  <c r="E72"/>
  <c r="AW83"/>
  <c r="N68"/>
  <c r="V68"/>
  <c r="AX68"/>
  <c r="AE68"/>
  <c r="AE90"/>
  <c r="AX90"/>
  <c r="N90"/>
  <c r="N96"/>
  <c r="AW133"/>
  <c r="B133"/>
  <c r="B35"/>
  <c r="E68"/>
  <c r="AX5"/>
  <c r="AW40"/>
  <c r="B40"/>
  <c r="AX133"/>
  <c r="V133"/>
  <c r="N50"/>
  <c r="V50"/>
  <c r="AX50"/>
  <c r="N4"/>
  <c r="V4"/>
  <c r="AX4"/>
  <c r="AE4"/>
  <c r="AW62"/>
  <c r="B62"/>
  <c r="AE58"/>
  <c r="V58"/>
  <c r="AX58"/>
  <c r="AW36"/>
  <c r="B36"/>
  <c r="AW97"/>
  <c r="B97"/>
  <c r="N33"/>
  <c r="V33"/>
  <c r="AX33"/>
  <c r="AW106"/>
  <c r="E33"/>
  <c r="AW51"/>
  <c r="B51"/>
  <c r="AE39"/>
  <c r="AX57"/>
  <c r="V57"/>
  <c r="AX39"/>
  <c r="V39"/>
  <c r="N23" i="12"/>
  <c r="N14"/>
  <c r="L25"/>
  <c r="N25"/>
  <c r="L23"/>
  <c r="N12"/>
  <c r="L11"/>
  <c r="N160"/>
  <c r="L126"/>
  <c r="N86"/>
  <c r="L85"/>
  <c r="AH27" i="1"/>
  <c r="O25" i="13" s="1"/>
  <c r="N172" i="12"/>
  <c r="N161"/>
  <c r="L160"/>
  <c r="L159"/>
  <c r="N150"/>
  <c r="N143"/>
  <c r="L140"/>
  <c r="N126"/>
  <c r="L114"/>
  <c r="L113"/>
  <c r="N112"/>
  <c r="N104"/>
  <c r="L103"/>
  <c r="L86"/>
  <c r="N85"/>
  <c r="L83"/>
  <c r="L82"/>
  <c r="L81"/>
  <c r="L80"/>
  <c r="L79"/>
  <c r="N75"/>
  <c r="L54"/>
  <c r="N51"/>
  <c r="N46"/>
  <c r="L45"/>
  <c r="L44"/>
  <c r="L39"/>
  <c r="N38"/>
  <c r="L36"/>
  <c r="L34"/>
  <c r="L31"/>
  <c r="N113"/>
  <c r="L97"/>
  <c r="N93"/>
  <c r="N92"/>
  <c r="N91"/>
  <c r="N80"/>
  <c r="N77"/>
  <c r="N76"/>
  <c r="L71"/>
  <c r="N65"/>
  <c r="L63"/>
  <c r="L46"/>
  <c r="N44"/>
  <c r="L43"/>
  <c r="L38"/>
  <c r="N37"/>
  <c r="N36"/>
  <c r="U158"/>
  <c r="Z158" i="1"/>
  <c r="K156" i="13" s="1"/>
  <c r="U150" i="12"/>
  <c r="Z150" i="1"/>
  <c r="K148" i="13" s="1"/>
  <c r="U118" i="12"/>
  <c r="Z118" i="1"/>
  <c r="K116" i="13" s="1"/>
  <c r="U86" i="12"/>
  <c r="Z86" i="1"/>
  <c r="K84" i="13" s="1"/>
  <c r="U42" i="12"/>
  <c r="Z42" i="1"/>
  <c r="K40" i="13" s="1"/>
  <c r="U38" i="12"/>
  <c r="Z38" i="1"/>
  <c r="K36" i="13" s="1"/>
  <c r="X106" i="12"/>
  <c r="AH106" i="1"/>
  <c r="O104" i="13" s="1"/>
  <c r="X86" i="12"/>
  <c r="AH86" i="1"/>
  <c r="O84" i="13" s="1"/>
  <c r="X82" i="12"/>
  <c r="AH82" i="1"/>
  <c r="O80" i="13" s="1"/>
  <c r="X34" i="12"/>
  <c r="AH34" i="1"/>
  <c r="O32" i="13" s="1"/>
  <c r="Y178" i="12"/>
  <c r="AI178" i="1"/>
  <c r="P176" i="13" s="1"/>
  <c r="Y170" i="12"/>
  <c r="AI170" i="1"/>
  <c r="P168" i="13" s="1"/>
  <c r="Y162" i="12"/>
  <c r="AI162" i="1"/>
  <c r="P160" i="13" s="1"/>
  <c r="Y154" i="12"/>
  <c r="AI154" i="1"/>
  <c r="P152" i="13" s="1"/>
  <c r="Y142" i="12"/>
  <c r="AI142" i="1"/>
  <c r="P140" i="13" s="1"/>
  <c r="Y134" i="12"/>
  <c r="AI134" i="1"/>
  <c r="P132" i="13" s="1"/>
  <c r="Y126" i="12"/>
  <c r="AI126" i="1"/>
  <c r="P124" i="13" s="1"/>
  <c r="Y94" i="12"/>
  <c r="AI94" i="1"/>
  <c r="P92" i="13" s="1"/>
  <c r="Y86" i="12"/>
  <c r="AI86" i="1"/>
  <c r="P84" i="13" s="1"/>
  <c r="Y78" i="12"/>
  <c r="AI78" i="1"/>
  <c r="P76" i="13" s="1"/>
  <c r="Y66" i="12"/>
  <c r="AI66" i="1"/>
  <c r="P64" i="13" s="1"/>
  <c r="AI22" i="1"/>
  <c r="U178" i="12"/>
  <c r="Z178" i="1"/>
  <c r="K176" i="13" s="1"/>
  <c r="U162" i="12"/>
  <c r="Z162" i="1"/>
  <c r="K160" i="13" s="1"/>
  <c r="U146" i="12"/>
  <c r="Z146" i="1"/>
  <c r="K144" i="13" s="1"/>
  <c r="U98" i="12"/>
  <c r="Z98" i="1"/>
  <c r="K96" i="13" s="1"/>
  <c r="U82" i="12"/>
  <c r="Z82" i="1"/>
  <c r="K80" i="13" s="1"/>
  <c r="U66" i="12"/>
  <c r="Z66" i="1"/>
  <c r="K64" i="13" s="1"/>
  <c r="U46" i="12"/>
  <c r="Z46" i="1"/>
  <c r="K44" i="13" s="1"/>
  <c r="X178" i="12"/>
  <c r="AH178" i="1"/>
  <c r="O176" i="13" s="1"/>
  <c r="X154" i="12"/>
  <c r="AH154" i="1"/>
  <c r="O152" i="13" s="1"/>
  <c r="X138" i="12"/>
  <c r="AH138" i="1"/>
  <c r="O136" i="13" s="1"/>
  <c r="X50" i="12"/>
  <c r="AH50" i="1"/>
  <c r="O48" i="13" s="1"/>
  <c r="X38" i="12"/>
  <c r="AH38" i="1"/>
  <c r="O36" i="13" s="1"/>
  <c r="Y158" i="12"/>
  <c r="AI158" i="1"/>
  <c r="P156" i="13" s="1"/>
  <c r="Y146" i="12"/>
  <c r="AI146" i="1"/>
  <c r="P144" i="13" s="1"/>
  <c r="Y130" i="12"/>
  <c r="AI130" i="1"/>
  <c r="P128" i="13" s="1"/>
  <c r="Y122" i="12"/>
  <c r="AI122" i="1"/>
  <c r="P120" i="13" s="1"/>
  <c r="Y114" i="12"/>
  <c r="AI114" i="1"/>
  <c r="P112" i="13" s="1"/>
  <c r="Y98" i="12"/>
  <c r="AI98" i="1"/>
  <c r="P96" i="13" s="1"/>
  <c r="Y90" i="12"/>
  <c r="AI90" i="1"/>
  <c r="P88" i="13" s="1"/>
  <c r="Y82" i="12"/>
  <c r="AI82" i="1"/>
  <c r="P80" i="13" s="1"/>
  <c r="Y70" i="12"/>
  <c r="AI70" i="1"/>
  <c r="P68" i="13" s="1"/>
  <c r="Y62" i="12"/>
  <c r="AI62" i="1"/>
  <c r="P60" i="13" s="1"/>
  <c r="Y58" i="12"/>
  <c r="AI58" i="1"/>
  <c r="P56" i="13" s="1"/>
  <c r="Y46" i="12"/>
  <c r="AI46" i="1"/>
  <c r="P44" i="13" s="1"/>
  <c r="Y34" i="12"/>
  <c r="AI34" i="1"/>
  <c r="P32" i="13" s="1"/>
  <c r="Y26" i="12"/>
  <c r="AI26" i="1"/>
  <c r="Z14"/>
  <c r="Z22"/>
  <c r="AH18"/>
  <c r="AI14"/>
  <c r="N173" i="12"/>
  <c r="N164"/>
  <c r="N54"/>
  <c r="N174"/>
  <c r="L173"/>
  <c r="L171"/>
  <c r="L164"/>
  <c r="L148"/>
  <c r="L127"/>
  <c r="L107"/>
  <c r="L104"/>
  <c r="L94"/>
  <c r="L91"/>
  <c r="N180"/>
  <c r="N179"/>
  <c r="L172"/>
  <c r="N169"/>
  <c r="N165"/>
  <c r="L157"/>
  <c r="L152"/>
  <c r="L151"/>
  <c r="N137"/>
  <c r="L136"/>
  <c r="N131"/>
  <c r="N117"/>
  <c r="N115"/>
  <c r="L42"/>
  <c r="N41"/>
  <c r="N40"/>
  <c r="N39"/>
  <c r="N31"/>
  <c r="Y123"/>
  <c r="AI123" i="1"/>
  <c r="P121" i="13" s="1"/>
  <c r="L130" i="12"/>
  <c r="L57"/>
  <c r="L56"/>
  <c r="L52"/>
  <c r="N162"/>
  <c r="N154"/>
  <c r="L153"/>
  <c r="N151"/>
  <c r="N148"/>
  <c r="L144"/>
  <c r="L141"/>
  <c r="N136"/>
  <c r="L135"/>
  <c r="N130"/>
  <c r="N129"/>
  <c r="N118"/>
  <c r="L117"/>
  <c r="L110"/>
  <c r="L106"/>
  <c r="N105"/>
  <c r="L102"/>
  <c r="N97"/>
  <c r="N94"/>
  <c r="N82"/>
  <c r="L78"/>
  <c r="N73"/>
  <c r="N69"/>
  <c r="N68"/>
  <c r="L67"/>
  <c r="L61"/>
  <c r="L59"/>
  <c r="N57"/>
  <c r="N56"/>
  <c r="N55"/>
  <c r="N53"/>
  <c r="N52"/>
  <c r="N49"/>
  <c r="N45"/>
  <c r="N29"/>
  <c r="N28"/>
  <c r="L27"/>
  <c r="P23"/>
  <c r="N22"/>
  <c r="P20"/>
  <c r="L20"/>
  <c r="P17"/>
  <c r="L17"/>
  <c r="P16"/>
  <c r="L16"/>
  <c r="P14"/>
  <c r="L14"/>
  <c r="P13"/>
  <c r="L13"/>
  <c r="P176"/>
  <c r="P175"/>
  <c r="P161"/>
  <c r="P149"/>
  <c r="P143"/>
  <c r="P137"/>
  <c r="P126"/>
  <c r="P125"/>
  <c r="P124"/>
  <c r="P117"/>
  <c r="P115"/>
  <c r="P95"/>
  <c r="P90"/>
  <c r="P87"/>
  <c r="P85"/>
  <c r="P80"/>
  <c r="P73"/>
  <c r="P62"/>
  <c r="P37"/>
  <c r="P36"/>
  <c r="P35"/>
  <c r="P33"/>
  <c r="P32"/>
  <c r="P22"/>
  <c r="P24"/>
  <c r="L24"/>
  <c r="P21"/>
  <c r="L21"/>
  <c r="N19"/>
  <c r="P18"/>
  <c r="L18"/>
  <c r="N15"/>
  <c r="P12"/>
  <c r="L12"/>
  <c r="N11"/>
  <c r="N20"/>
  <c r="P19"/>
  <c r="N18"/>
  <c r="N17"/>
  <c r="N16"/>
  <c r="P15"/>
  <c r="N13"/>
  <c r="P11"/>
  <c r="P150"/>
  <c r="L150"/>
  <c r="P141"/>
  <c r="N140"/>
  <c r="P130"/>
  <c r="P129"/>
  <c r="P110"/>
  <c r="P97"/>
  <c r="P75"/>
  <c r="P66"/>
  <c r="P57"/>
  <c r="P56"/>
  <c r="P55"/>
  <c r="P53"/>
  <c r="P52"/>
  <c r="P47"/>
  <c r="P44"/>
  <c r="P42"/>
  <c r="N34"/>
  <c r="U174"/>
  <c r="Z174" i="1"/>
  <c r="K172" i="13" s="1"/>
  <c r="U154" i="12"/>
  <c r="Z154" i="1"/>
  <c r="K152" i="13" s="1"/>
  <c r="U142" i="12"/>
  <c r="Z142" i="1"/>
  <c r="K140" i="13" s="1"/>
  <c r="U138" i="12"/>
  <c r="Z138" i="1"/>
  <c r="K136" i="13" s="1"/>
  <c r="U134" i="12"/>
  <c r="Z134" i="1"/>
  <c r="K132" i="13" s="1"/>
  <c r="U130" i="12"/>
  <c r="Z130" i="1"/>
  <c r="K128" i="13" s="1"/>
  <c r="U126" i="12"/>
  <c r="Z126" i="1"/>
  <c r="K124" i="13" s="1"/>
  <c r="U114" i="12"/>
  <c r="Z114" i="1"/>
  <c r="K112" i="13" s="1"/>
  <c r="U110" i="12"/>
  <c r="Z110" i="1"/>
  <c r="K108" i="13" s="1"/>
  <c r="U106" i="12"/>
  <c r="Z106" i="1"/>
  <c r="K104" i="13" s="1"/>
  <c r="U90" i="12"/>
  <c r="Z90" i="1"/>
  <c r="K88" i="13" s="1"/>
  <c r="U78" i="12"/>
  <c r="Z78" i="1"/>
  <c r="K76" i="13" s="1"/>
  <c r="U74" i="12"/>
  <c r="Z74" i="1"/>
  <c r="K72" i="13" s="1"/>
  <c r="U70" i="12"/>
  <c r="Z70" i="1"/>
  <c r="K68" i="13" s="1"/>
  <c r="U62" i="12"/>
  <c r="Z62" i="1"/>
  <c r="K60" i="13" s="1"/>
  <c r="U58" i="12"/>
  <c r="Z58" i="1"/>
  <c r="K56" i="13" s="1"/>
  <c r="U54" i="12"/>
  <c r="Z54" i="1"/>
  <c r="K52" i="13" s="1"/>
  <c r="U30" i="12"/>
  <c r="Z30" i="1"/>
  <c r="K28" i="13" s="1"/>
  <c r="X174" i="12"/>
  <c r="AH174" i="1"/>
  <c r="O172" i="13" s="1"/>
  <c r="X162" i="12"/>
  <c r="AH162" i="1"/>
  <c r="O160" i="13" s="1"/>
  <c r="X158" i="12"/>
  <c r="AH158" i="1"/>
  <c r="O156" i="13" s="1"/>
  <c r="X150" i="12"/>
  <c r="AH150" i="1"/>
  <c r="O148" i="13" s="1"/>
  <c r="X142" i="12"/>
  <c r="AH142" i="1"/>
  <c r="O140" i="13" s="1"/>
  <c r="X122" i="12"/>
  <c r="AH122" i="1"/>
  <c r="O120" i="13" s="1"/>
  <c r="X118" i="12"/>
  <c r="AH118" i="1"/>
  <c r="O116" i="13" s="1"/>
  <c r="X110" i="12"/>
  <c r="AH110" i="1"/>
  <c r="O108" i="13" s="1"/>
  <c r="X98" i="12"/>
  <c r="AH98" i="1"/>
  <c r="O96" i="13" s="1"/>
  <c r="X94" i="12"/>
  <c r="AH94" i="1"/>
  <c r="O92" i="13" s="1"/>
  <c r="X90" i="12"/>
  <c r="AH90" i="1"/>
  <c r="O88" i="13" s="1"/>
  <c r="X74" i="12"/>
  <c r="AH74" i="1"/>
  <c r="O72" i="13" s="1"/>
  <c r="X66" i="12"/>
  <c r="AH66" i="1"/>
  <c r="O64" i="13" s="1"/>
  <c r="X62" i="12"/>
  <c r="AH62" i="1"/>
  <c r="O60" i="13" s="1"/>
  <c r="X54" i="12"/>
  <c r="AH54" i="1"/>
  <c r="O52" i="13" s="1"/>
  <c r="X42" i="12"/>
  <c r="AH42" i="1"/>
  <c r="O40" i="13" s="1"/>
  <c r="X30" i="12"/>
  <c r="AH30" i="1"/>
  <c r="O28" i="13" s="1"/>
  <c r="P174" i="12"/>
  <c r="AH170" i="1"/>
  <c r="O168" i="13" s="1"/>
  <c r="AH166" i="1"/>
  <c r="O164" i="13" s="1"/>
  <c r="P162" i="12"/>
  <c r="L162"/>
  <c r="P154"/>
  <c r="N153"/>
  <c r="P152"/>
  <c r="P151"/>
  <c r="P134"/>
  <c r="P128"/>
  <c r="AH126" i="1"/>
  <c r="O124" i="13" s="1"/>
  <c r="N121" i="12"/>
  <c r="P113"/>
  <c r="P111"/>
  <c r="P104"/>
  <c r="AH102" i="1"/>
  <c r="O100" i="13" s="1"/>
  <c r="Z102" i="1"/>
  <c r="K100" i="13" s="1"/>
  <c r="P100" i="12"/>
  <c r="L100"/>
  <c r="N99"/>
  <c r="P77"/>
  <c r="L77"/>
  <c r="P76"/>
  <c r="L76"/>
  <c r="P70"/>
  <c r="P67"/>
  <c r="P65"/>
  <c r="Z50" i="1"/>
  <c r="K48" i="13" s="1"/>
  <c r="P49" i="12"/>
  <c r="L49"/>
  <c r="P45"/>
  <c r="P29"/>
  <c r="L29"/>
  <c r="P28"/>
  <c r="L28"/>
  <c r="N27"/>
  <c r="P26"/>
  <c r="L26"/>
  <c r="Z181" i="1"/>
  <c r="K179" i="13" s="1"/>
  <c r="Z169" i="1"/>
  <c r="K167" i="13" s="1"/>
  <c r="U169" i="12"/>
  <c r="Z165" i="1"/>
  <c r="K163" i="13" s="1"/>
  <c r="U165" i="12"/>
  <c r="U161"/>
  <c r="Z161" i="1"/>
  <c r="K159" i="13" s="1"/>
  <c r="Z157" i="1"/>
  <c r="K155" i="13" s="1"/>
  <c r="U157" i="12"/>
  <c r="U153"/>
  <c r="Z153" i="1"/>
  <c r="K151" i="13" s="1"/>
  <c r="U149" i="12"/>
  <c r="Z149" i="1"/>
  <c r="K147" i="13" s="1"/>
  <c r="Z145" i="1"/>
  <c r="K143" i="13" s="1"/>
  <c r="U145" i="12"/>
  <c r="Z141" i="1"/>
  <c r="K139" i="13" s="1"/>
  <c r="U141" i="12"/>
  <c r="Z137" i="1"/>
  <c r="K135" i="13" s="1"/>
  <c r="U137" i="12"/>
  <c r="Z133" i="1"/>
  <c r="K131" i="13" s="1"/>
  <c r="U133" i="12"/>
  <c r="Z129" i="1"/>
  <c r="K127" i="13" s="1"/>
  <c r="U129" i="12"/>
  <c r="Z125" i="1"/>
  <c r="K123" i="13" s="1"/>
  <c r="U125" i="12"/>
  <c r="U121"/>
  <c r="Z121" i="1"/>
  <c r="K119" i="13" s="1"/>
  <c r="Z117" i="1"/>
  <c r="K115" i="13" s="1"/>
  <c r="U117" i="12"/>
  <c r="Z113" i="1"/>
  <c r="K111" i="13" s="1"/>
  <c r="U113" i="12"/>
  <c r="Z109" i="1"/>
  <c r="K107" i="13" s="1"/>
  <c r="U109" i="12"/>
  <c r="Z105" i="1"/>
  <c r="K103" i="13" s="1"/>
  <c r="U105" i="12"/>
  <c r="Z97" i="1"/>
  <c r="K95" i="13" s="1"/>
  <c r="U97" i="12"/>
  <c r="U93"/>
  <c r="Z93" i="1"/>
  <c r="K91" i="13" s="1"/>
  <c r="Z89" i="1"/>
  <c r="K87" i="13" s="1"/>
  <c r="U89" i="12"/>
  <c r="Z85" i="1"/>
  <c r="K83" i="13" s="1"/>
  <c r="U85" i="12"/>
  <c r="Z77" i="1"/>
  <c r="K75" i="13" s="1"/>
  <c r="U77" i="12"/>
  <c r="U69"/>
  <c r="Z69" i="1"/>
  <c r="K67" i="13" s="1"/>
  <c r="U65" i="12"/>
  <c r="Z65" i="1"/>
  <c r="K63" i="13" s="1"/>
  <c r="Z61" i="1"/>
  <c r="K59" i="13" s="1"/>
  <c r="U61" i="12"/>
  <c r="U57"/>
  <c r="Z57" i="1"/>
  <c r="K55" i="13" s="1"/>
  <c r="U53" i="12"/>
  <c r="Z53" i="1"/>
  <c r="K51" i="13" s="1"/>
  <c r="Z49" i="1"/>
  <c r="K47" i="13" s="1"/>
  <c r="U49" i="12"/>
  <c r="Z45" i="1"/>
  <c r="K43" i="13" s="1"/>
  <c r="U45" i="12"/>
  <c r="Z37" i="1"/>
  <c r="K35" i="13" s="1"/>
  <c r="U37" i="12"/>
  <c r="Z29" i="1"/>
  <c r="K27" i="13" s="1"/>
  <c r="U29" i="12"/>
  <c r="Z13" i="1"/>
  <c r="U13" i="12"/>
  <c r="AH181" i="1"/>
  <c r="O179" i="13" s="1"/>
  <c r="AH177" i="1"/>
  <c r="O175" i="13" s="1"/>
  <c r="X177" i="12"/>
  <c r="AH169" i="1"/>
  <c r="O167" i="13" s="1"/>
  <c r="X169" i="12"/>
  <c r="AH165" i="1"/>
  <c r="O163" i="13" s="1"/>
  <c r="X165" i="12"/>
  <c r="AH161" i="1"/>
  <c r="O159" i="13" s="1"/>
  <c r="X161" i="12"/>
  <c r="AH149" i="1"/>
  <c r="O147" i="13" s="1"/>
  <c r="X149" i="12"/>
  <c r="AH145" i="1"/>
  <c r="O143" i="13" s="1"/>
  <c r="X145" i="12"/>
  <c r="X141"/>
  <c r="AH141" i="1"/>
  <c r="O139" i="13" s="1"/>
  <c r="AH133" i="1"/>
  <c r="O131" i="13" s="1"/>
  <c r="X133" i="12"/>
  <c r="AH125" i="1"/>
  <c r="O123" i="13" s="1"/>
  <c r="X125" i="12"/>
  <c r="X121"/>
  <c r="AH121" i="1"/>
  <c r="O119" i="13" s="1"/>
  <c r="X117" i="12"/>
  <c r="AH117" i="1"/>
  <c r="O115" i="13" s="1"/>
  <c r="X109" i="12"/>
  <c r="AH109" i="1"/>
  <c r="O107" i="13" s="1"/>
  <c r="X101" i="12"/>
  <c r="AH101" i="1"/>
  <c r="O99" i="13" s="1"/>
  <c r="AH97" i="1"/>
  <c r="X97" i="12"/>
  <c r="AH93" i="1"/>
  <c r="O91" i="13" s="1"/>
  <c r="X93" i="12"/>
  <c r="AH89" i="1"/>
  <c r="O87" i="13" s="1"/>
  <c r="X89" i="12"/>
  <c r="X85"/>
  <c r="AH85" i="1"/>
  <c r="O83" i="13" s="1"/>
  <c r="X77" i="12"/>
  <c r="AH77" i="1"/>
  <c r="O75" i="13" s="1"/>
  <c r="AH73" i="1"/>
  <c r="O71" i="13" s="1"/>
  <c r="X73" i="12"/>
  <c r="AH69" i="1"/>
  <c r="O67" i="13" s="1"/>
  <c r="X69" i="12"/>
  <c r="X65"/>
  <c r="AH65" i="1"/>
  <c r="O63" i="13" s="1"/>
  <c r="X61" i="12"/>
  <c r="AH61" i="1"/>
  <c r="O59" i="13" s="1"/>
  <c r="X53" i="12"/>
  <c r="AH53" i="1"/>
  <c r="O51" i="13" s="1"/>
  <c r="AH41" i="1"/>
  <c r="O39" i="13" s="1"/>
  <c r="X41" i="12"/>
  <c r="AH37" i="1"/>
  <c r="O35" i="13" s="1"/>
  <c r="X37" i="12"/>
  <c r="X29"/>
  <c r="AH29" i="1"/>
  <c r="O27" i="13" s="1"/>
  <c r="Z170" i="1"/>
  <c r="K168" i="13" s="1"/>
  <c r="N168" i="12"/>
  <c r="Z166" i="1"/>
  <c r="K164" i="13" s="1"/>
  <c r="P165" i="12"/>
  <c r="L149"/>
  <c r="N147"/>
  <c r="AH146" i="1"/>
  <c r="O144" i="13" s="1"/>
  <c r="P145" i="12"/>
  <c r="L143"/>
  <c r="N138"/>
  <c r="L137"/>
  <c r="AH134" i="1"/>
  <c r="O132" i="13" s="1"/>
  <c r="N133" i="12"/>
  <c r="AH130" i="1"/>
  <c r="O128" i="13" s="1"/>
  <c r="Z122" i="1"/>
  <c r="K120" i="13" s="1"/>
  <c r="N116" i="12"/>
  <c r="L115"/>
  <c r="P114"/>
  <c r="N109"/>
  <c r="N108"/>
  <c r="N107"/>
  <c r="N106"/>
  <c r="P105"/>
  <c r="P102"/>
  <c r="Z94" i="1"/>
  <c r="K92" i="13" s="1"/>
  <c r="N83" i="12"/>
  <c r="AH78" i="1"/>
  <c r="O76" i="13" s="1"/>
  <c r="N78" i="12"/>
  <c r="P74"/>
  <c r="Z73" i="1"/>
  <c r="K71" i="13" s="1"/>
  <c r="L73" i="12"/>
  <c r="N72"/>
  <c r="P64"/>
  <c r="L64"/>
  <c r="N61"/>
  <c r="N60"/>
  <c r="N59"/>
  <c r="AH58" i="1"/>
  <c r="O56" i="13" s="1"/>
  <c r="N58" i="12"/>
  <c r="N30"/>
  <c r="P178"/>
  <c r="P177"/>
  <c r="P173"/>
  <c r="P171"/>
  <c r="P170"/>
  <c r="L170"/>
  <c r="P167"/>
  <c r="P166"/>
  <c r="L166"/>
  <c r="P164"/>
  <c r="P163"/>
  <c r="L163"/>
  <c r="P160"/>
  <c r="P159"/>
  <c r="P158"/>
  <c r="L158"/>
  <c r="P155"/>
  <c r="L155"/>
  <c r="P148"/>
  <c r="P146"/>
  <c r="L146"/>
  <c r="N145"/>
  <c r="P144"/>
  <c r="P139"/>
  <c r="L139"/>
  <c r="P135"/>
  <c r="P132"/>
  <c r="N125"/>
  <c r="N124"/>
  <c r="P122"/>
  <c r="L122"/>
  <c r="P120"/>
  <c r="L120"/>
  <c r="P119"/>
  <c r="P118"/>
  <c r="L118"/>
  <c r="P112"/>
  <c r="L112"/>
  <c r="N111"/>
  <c r="P103"/>
  <c r="P101"/>
  <c r="L101"/>
  <c r="P98"/>
  <c r="P96"/>
  <c r="L96"/>
  <c r="P94"/>
  <c r="N90"/>
  <c r="P89"/>
  <c r="P88"/>
  <c r="L88"/>
  <c r="P86"/>
  <c r="P84"/>
  <c r="L84"/>
  <c r="P82"/>
  <c r="P81"/>
  <c r="P79"/>
  <c r="N74"/>
  <c r="P71"/>
  <c r="N70"/>
  <c r="P63"/>
  <c r="N62"/>
  <c r="P50"/>
  <c r="P48"/>
  <c r="L48"/>
  <c r="P46"/>
  <c r="P43"/>
  <c r="P38"/>
  <c r="N35"/>
  <c r="Z180" i="1"/>
  <c r="K178" i="13" s="1"/>
  <c r="U180" i="12"/>
  <c r="Z176" i="1"/>
  <c r="K174" i="13" s="1"/>
  <c r="U176" i="12"/>
  <c r="Z168" i="1"/>
  <c r="K166" i="13" s="1"/>
  <c r="U168" i="12"/>
  <c r="Z164" i="1"/>
  <c r="K162" i="13" s="1"/>
  <c r="U164" i="12"/>
  <c r="Z160" i="1"/>
  <c r="K158" i="13" s="1"/>
  <c r="U160" i="12"/>
  <c r="Z156" i="1"/>
  <c r="K154" i="13" s="1"/>
  <c r="U156" i="12"/>
  <c r="Z152" i="1"/>
  <c r="K150" i="13" s="1"/>
  <c r="U152" i="12"/>
  <c r="Z148" i="1"/>
  <c r="K146" i="13" s="1"/>
  <c r="U148" i="12"/>
  <c r="Z144" i="1"/>
  <c r="K142" i="13" s="1"/>
  <c r="U144" i="12"/>
  <c r="Z140" i="1"/>
  <c r="K138" i="13" s="1"/>
  <c r="U140" i="12"/>
  <c r="Z136" i="1"/>
  <c r="K134" i="13" s="1"/>
  <c r="U136" i="12"/>
  <c r="Z132" i="1"/>
  <c r="K130" i="13" s="1"/>
  <c r="U132" i="12"/>
  <c r="Z128" i="1"/>
  <c r="K126" i="13" s="1"/>
  <c r="U128" i="12"/>
  <c r="Z124" i="1"/>
  <c r="K122" i="13" s="1"/>
  <c r="U124" i="12"/>
  <c r="Z120" i="1"/>
  <c r="K118" i="13" s="1"/>
  <c r="U120" i="12"/>
  <c r="Z116" i="1"/>
  <c r="K114" i="13" s="1"/>
  <c r="U116" i="12"/>
  <c r="Z112" i="1"/>
  <c r="K110" i="13" s="1"/>
  <c r="U112" i="12"/>
  <c r="Z108" i="1"/>
  <c r="K106" i="13" s="1"/>
  <c r="U108" i="12"/>
  <c r="Z104" i="1"/>
  <c r="K102" i="13" s="1"/>
  <c r="U104" i="12"/>
  <c r="Z100" i="1"/>
  <c r="K98" i="13" s="1"/>
  <c r="U100" i="12"/>
  <c r="Z96" i="1"/>
  <c r="K94" i="13" s="1"/>
  <c r="U96" i="12"/>
  <c r="Z92" i="1"/>
  <c r="K90" i="13" s="1"/>
  <c r="U92" i="12"/>
  <c r="Z88" i="1"/>
  <c r="K86" i="13" s="1"/>
  <c r="U88" i="12"/>
  <c r="Z84" i="1"/>
  <c r="K82" i="13" s="1"/>
  <c r="U84" i="12"/>
  <c r="Z80" i="1"/>
  <c r="K78" i="13" s="1"/>
  <c r="U80" i="12"/>
  <c r="Z76" i="1"/>
  <c r="K74" i="13" s="1"/>
  <c r="U76" i="12"/>
  <c r="Z72" i="1"/>
  <c r="K70" i="13" s="1"/>
  <c r="U72" i="12"/>
  <c r="Z68" i="1"/>
  <c r="K66" i="13" s="1"/>
  <c r="U68" i="12"/>
  <c r="Z64" i="1"/>
  <c r="K62" i="13" s="1"/>
  <c r="U64" i="12"/>
  <c r="Z60" i="1"/>
  <c r="K58" i="13" s="1"/>
  <c r="U60" i="12"/>
  <c r="Z56" i="1"/>
  <c r="K54" i="13" s="1"/>
  <c r="U56" i="12"/>
  <c r="Z52" i="1"/>
  <c r="K50" i="13" s="1"/>
  <c r="U52" i="12"/>
  <c r="Z48" i="1"/>
  <c r="K46" i="13" s="1"/>
  <c r="U48" i="12"/>
  <c r="Z44" i="1"/>
  <c r="K42" i="13" s="1"/>
  <c r="U44" i="12"/>
  <c r="Z40" i="1"/>
  <c r="K38" i="13" s="1"/>
  <c r="U40" i="12"/>
  <c r="Z36" i="1"/>
  <c r="K34" i="13" s="1"/>
  <c r="U36" i="12"/>
  <c r="Z28" i="1"/>
  <c r="K26" i="13" s="1"/>
  <c r="U28" i="12"/>
  <c r="Z24" i="1"/>
  <c r="U24" i="12"/>
  <c r="Z20" i="1"/>
  <c r="U20" i="12"/>
  <c r="Z16" i="1"/>
  <c r="U16" i="12"/>
  <c r="Z12" i="1"/>
  <c r="U12" i="12"/>
  <c r="AH180" i="1"/>
  <c r="O178" i="13" s="1"/>
  <c r="X180" i="12"/>
  <c r="AH176" i="1"/>
  <c r="O174" i="13" s="1"/>
  <c r="X176" i="12"/>
  <c r="AH172" i="1"/>
  <c r="O170" i="13" s="1"/>
  <c r="X172" i="12"/>
  <c r="AH168" i="1"/>
  <c r="O166" i="13" s="1"/>
  <c r="X168" i="12"/>
  <c r="AH164" i="1"/>
  <c r="O162" i="13" s="1"/>
  <c r="X164" i="12"/>
  <c r="AH160" i="1"/>
  <c r="O158" i="13" s="1"/>
  <c r="X160" i="12"/>
  <c r="AH152" i="1"/>
  <c r="O150" i="13" s="1"/>
  <c r="X152" i="12"/>
  <c r="AH148" i="1"/>
  <c r="O146" i="13" s="1"/>
  <c r="X148" i="12"/>
  <c r="AH144" i="1"/>
  <c r="O142" i="13" s="1"/>
  <c r="X144" i="12"/>
  <c r="AH140" i="1"/>
  <c r="O138" i="13" s="1"/>
  <c r="X140" i="12"/>
  <c r="AH136" i="1"/>
  <c r="O134" i="13" s="1"/>
  <c r="X136" i="12"/>
  <c r="AH132" i="1"/>
  <c r="O130" i="13" s="1"/>
  <c r="X132" i="12"/>
  <c r="AH128" i="1"/>
  <c r="O126" i="13" s="1"/>
  <c r="X128" i="12"/>
  <c r="AH124" i="1"/>
  <c r="O122" i="13" s="1"/>
  <c r="X124" i="12"/>
  <c r="AH116" i="1"/>
  <c r="O114" i="13" s="1"/>
  <c r="X116" i="12"/>
  <c r="AH108" i="1"/>
  <c r="O106" i="13" s="1"/>
  <c r="X108" i="12"/>
  <c r="AH104" i="1"/>
  <c r="O102" i="13" s="1"/>
  <c r="X104" i="12"/>
  <c r="AH100" i="1"/>
  <c r="O98" i="13" s="1"/>
  <c r="X100" i="12"/>
  <c r="AH96" i="1"/>
  <c r="O94" i="13" s="1"/>
  <c r="X96" i="12"/>
  <c r="AH92" i="1"/>
  <c r="O90" i="13" s="1"/>
  <c r="X92" i="12"/>
  <c r="AH88" i="1"/>
  <c r="O86" i="13" s="1"/>
  <c r="X88" i="12"/>
  <c r="AH84" i="1"/>
  <c r="O82" i="13" s="1"/>
  <c r="X84" i="12"/>
  <c r="AH80" i="1"/>
  <c r="O78" i="13" s="1"/>
  <c r="X80" i="12"/>
  <c r="AH76" i="1"/>
  <c r="O74" i="13" s="1"/>
  <c r="X76" i="12"/>
  <c r="AH72" i="1"/>
  <c r="O70" i="13" s="1"/>
  <c r="X72" i="12"/>
  <c r="AH64" i="1"/>
  <c r="O62" i="13" s="1"/>
  <c r="X64" i="12"/>
  <c r="AH60" i="1"/>
  <c r="O58" i="13" s="1"/>
  <c r="X60" i="12"/>
  <c r="AH56" i="1"/>
  <c r="O54" i="13" s="1"/>
  <c r="X56" i="12"/>
  <c r="AH52" i="1"/>
  <c r="O50" i="13" s="1"/>
  <c r="X52" i="12"/>
  <c r="AH48" i="1"/>
  <c r="O46" i="13" s="1"/>
  <c r="X48" i="12"/>
  <c r="AH44" i="1"/>
  <c r="O42" i="13" s="1"/>
  <c r="X44" i="12"/>
  <c r="AH40" i="1"/>
  <c r="O38" i="13" s="1"/>
  <c r="X40" i="12"/>
  <c r="AH36" i="1"/>
  <c r="O34" i="13" s="1"/>
  <c r="X36" i="12"/>
  <c r="AH32" i="1"/>
  <c r="O30" i="13" s="1"/>
  <c r="X32" i="12"/>
  <c r="AH28" i="1"/>
  <c r="O26" i="13" s="1"/>
  <c r="X28" i="12"/>
  <c r="AH24" i="1"/>
  <c r="X24" i="12"/>
  <c r="AH20" i="1"/>
  <c r="X20" i="12"/>
  <c r="AH16" i="1"/>
  <c r="X16" i="12"/>
  <c r="AH12" i="1"/>
  <c r="X12" i="12"/>
  <c r="P180"/>
  <c r="P179"/>
  <c r="L179"/>
  <c r="N178"/>
  <c r="L174"/>
  <c r="P172"/>
  <c r="N171"/>
  <c r="N170"/>
  <c r="P169"/>
  <c r="P168"/>
  <c r="L168"/>
  <c r="N167"/>
  <c r="N166"/>
  <c r="N163"/>
  <c r="L161"/>
  <c r="N159"/>
  <c r="N158"/>
  <c r="N157"/>
  <c r="P156"/>
  <c r="N155"/>
  <c r="P153"/>
  <c r="N152"/>
  <c r="N149"/>
  <c r="P147"/>
  <c r="L147"/>
  <c r="N146"/>
  <c r="L145"/>
  <c r="P142"/>
  <c r="L142"/>
  <c r="N141"/>
  <c r="P140"/>
  <c r="N139"/>
  <c r="P138"/>
  <c r="L138"/>
  <c r="P136"/>
  <c r="N135"/>
  <c r="P133"/>
  <c r="P131"/>
  <c r="L131"/>
  <c r="L129"/>
  <c r="N128"/>
  <c r="P127"/>
  <c r="L125"/>
  <c r="L124"/>
  <c r="P123"/>
  <c r="L123"/>
  <c r="N122"/>
  <c r="P121"/>
  <c r="N120"/>
  <c r="N119"/>
  <c r="P116"/>
  <c r="L116"/>
  <c r="N114"/>
  <c r="L111"/>
  <c r="N110"/>
  <c r="P109"/>
  <c r="L109"/>
  <c r="P108"/>
  <c r="L108"/>
  <c r="P107"/>
  <c r="P106"/>
  <c r="N103"/>
  <c r="N102"/>
  <c r="N101"/>
  <c r="P99"/>
  <c r="N96"/>
  <c r="L95"/>
  <c r="P93"/>
  <c r="L93"/>
  <c r="L92"/>
  <c r="L90"/>
  <c r="N89"/>
  <c r="N88"/>
  <c r="L87"/>
  <c r="N84"/>
  <c r="P83"/>
  <c r="N81"/>
  <c r="N79"/>
  <c r="P78"/>
  <c r="L75"/>
  <c r="L74"/>
  <c r="P72"/>
  <c r="L72"/>
  <c r="N71"/>
  <c r="L70"/>
  <c r="P69"/>
  <c r="L69"/>
  <c r="P68"/>
  <c r="L68"/>
  <c r="N66"/>
  <c r="L65"/>
  <c r="N63"/>
  <c r="L62"/>
  <c r="P61"/>
  <c r="P60"/>
  <c r="L60"/>
  <c r="P59"/>
  <c r="P58"/>
  <c r="L55"/>
  <c r="P54"/>
  <c r="L53"/>
  <c r="P51"/>
  <c r="N48"/>
  <c r="L47"/>
  <c r="N43"/>
  <c r="N42"/>
  <c r="P41"/>
  <c r="L41"/>
  <c r="P40"/>
  <c r="L40"/>
  <c r="L37"/>
  <c r="L35"/>
  <c r="P34"/>
  <c r="L33"/>
  <c r="P31"/>
  <c r="P30"/>
  <c r="L30"/>
  <c r="P27"/>
  <c r="N26"/>
  <c r="Z179" i="1"/>
  <c r="K177" i="13" s="1"/>
  <c r="U179" i="12"/>
  <c r="Z175" i="1"/>
  <c r="K173" i="13" s="1"/>
  <c r="U175" i="12"/>
  <c r="Z171" i="1"/>
  <c r="U171" i="12"/>
  <c r="Z167" i="1"/>
  <c r="K165" i="13" s="1"/>
  <c r="U167" i="12"/>
  <c r="Z163" i="1"/>
  <c r="K161" i="13" s="1"/>
  <c r="U163" i="12"/>
  <c r="Z159" i="1"/>
  <c r="K157" i="13" s="1"/>
  <c r="U159" i="12"/>
  <c r="Z155" i="1"/>
  <c r="K153" i="13" s="1"/>
  <c r="U155" i="12"/>
  <c r="Z151" i="1"/>
  <c r="K149" i="13" s="1"/>
  <c r="U151" i="12"/>
  <c r="Z143" i="1"/>
  <c r="K141" i="13" s="1"/>
  <c r="U143" i="12"/>
  <c r="Z139" i="1"/>
  <c r="K137" i="13" s="1"/>
  <c r="U139" i="12"/>
  <c r="Z135" i="1"/>
  <c r="K133" i="13" s="1"/>
  <c r="U135" i="12"/>
  <c r="Z131" i="1"/>
  <c r="K129" i="13" s="1"/>
  <c r="U131" i="12"/>
  <c r="Z127" i="1"/>
  <c r="K125" i="13" s="1"/>
  <c r="U127" i="12"/>
  <c r="Z123" i="1"/>
  <c r="K121" i="13" s="1"/>
  <c r="U123" i="12"/>
  <c r="Z119" i="1"/>
  <c r="K117" i="13" s="1"/>
  <c r="U119" i="12"/>
  <c r="Z115" i="1"/>
  <c r="K113" i="13" s="1"/>
  <c r="U115" i="12"/>
  <c r="Z111" i="1"/>
  <c r="K109" i="13" s="1"/>
  <c r="U111" i="12"/>
  <c r="Z107" i="1"/>
  <c r="K105" i="13" s="1"/>
  <c r="U107" i="12"/>
  <c r="Z103" i="1"/>
  <c r="K101" i="13" s="1"/>
  <c r="U103" i="12"/>
  <c r="Z99" i="1"/>
  <c r="K97" i="13" s="1"/>
  <c r="U99" i="12"/>
  <c r="Z91" i="1"/>
  <c r="K89" i="13" s="1"/>
  <c r="U91" i="12"/>
  <c r="Z87" i="1"/>
  <c r="K85" i="13" s="1"/>
  <c r="U87" i="12"/>
  <c r="Z83" i="1"/>
  <c r="K81" i="13" s="1"/>
  <c r="U83" i="12"/>
  <c r="Z79" i="1"/>
  <c r="K77" i="13" s="1"/>
  <c r="U79" i="12"/>
  <c r="Z75" i="1"/>
  <c r="K73" i="13" s="1"/>
  <c r="U75" i="12"/>
  <c r="Z71" i="1"/>
  <c r="K69" i="13" s="1"/>
  <c r="U71" i="12"/>
  <c r="Z67" i="1"/>
  <c r="K65" i="13" s="1"/>
  <c r="U67" i="12"/>
  <c r="Z63" i="1"/>
  <c r="K61" i="13" s="1"/>
  <c r="U63" i="12"/>
  <c r="Z59" i="1"/>
  <c r="K57" i="13" s="1"/>
  <c r="U59" i="12"/>
  <c r="Z55" i="1"/>
  <c r="K53" i="13" s="1"/>
  <c r="U55" i="12"/>
  <c r="Z51" i="1"/>
  <c r="K49" i="13" s="1"/>
  <c r="U51" i="12"/>
  <c r="Z47" i="1"/>
  <c r="K45" i="13" s="1"/>
  <c r="U47" i="12"/>
  <c r="Z43" i="1"/>
  <c r="K41" i="13" s="1"/>
  <c r="U43" i="12"/>
  <c r="Z39" i="1"/>
  <c r="K37" i="13" s="1"/>
  <c r="U39" i="12"/>
  <c r="Z35" i="1"/>
  <c r="K33" i="13" s="1"/>
  <c r="U35" i="12"/>
  <c r="Z31" i="1"/>
  <c r="K29" i="13" s="1"/>
  <c r="U31" i="12"/>
  <c r="Z15" i="1"/>
  <c r="U15" i="12"/>
  <c r="AH179" i="1"/>
  <c r="O177" i="13" s="1"/>
  <c r="X179" i="12"/>
  <c r="AH171" i="1"/>
  <c r="O169" i="13" s="1"/>
  <c r="X171" i="12"/>
  <c r="AH167" i="1"/>
  <c r="O165" i="13" s="1"/>
  <c r="X167" i="12"/>
  <c r="AH163" i="1"/>
  <c r="O161" i="13" s="1"/>
  <c r="X163" i="12"/>
  <c r="AH155" i="1"/>
  <c r="O153" i="13" s="1"/>
  <c r="X155" i="12"/>
  <c r="AH151" i="1"/>
  <c r="O149" i="13" s="1"/>
  <c r="X151" i="12"/>
  <c r="AH147" i="1"/>
  <c r="O145" i="13" s="1"/>
  <c r="X147" i="12"/>
  <c r="AH143" i="1"/>
  <c r="O141" i="13" s="1"/>
  <c r="X143" i="12"/>
  <c r="AH139" i="1"/>
  <c r="O137" i="13" s="1"/>
  <c r="X139" i="12"/>
  <c r="AH135" i="1"/>
  <c r="O133" i="13" s="1"/>
  <c r="X135" i="12"/>
  <c r="AH131" i="1"/>
  <c r="O129" i="13" s="1"/>
  <c r="X131" i="12"/>
  <c r="AH127" i="1"/>
  <c r="O125" i="13" s="1"/>
  <c r="X127" i="12"/>
  <c r="AH123" i="1"/>
  <c r="X123" i="12"/>
  <c r="AH119" i="1"/>
  <c r="O117" i="13" s="1"/>
  <c r="X119" i="12"/>
  <c r="AH115" i="1"/>
  <c r="O113" i="13" s="1"/>
  <c r="X115" i="12"/>
  <c r="AH111" i="1"/>
  <c r="O109" i="13" s="1"/>
  <c r="X111" i="12"/>
  <c r="AH107" i="1"/>
  <c r="O105" i="13" s="1"/>
  <c r="X107" i="12"/>
  <c r="AH103" i="1"/>
  <c r="O101" i="13" s="1"/>
  <c r="X103" i="12"/>
  <c r="AH99" i="1"/>
  <c r="O97" i="13" s="1"/>
  <c r="X99" i="12"/>
  <c r="AH95" i="1"/>
  <c r="O93" i="13" s="1"/>
  <c r="X95" i="12"/>
  <c r="AH91" i="1"/>
  <c r="O89" i="13" s="1"/>
  <c r="X91" i="12"/>
  <c r="AH87" i="1"/>
  <c r="O85" i="13" s="1"/>
  <c r="X87" i="12"/>
  <c r="AH83" i="1"/>
  <c r="O81" i="13" s="1"/>
  <c r="X83" i="12"/>
  <c r="AH79" i="1"/>
  <c r="O77" i="13" s="1"/>
  <c r="X79" i="12"/>
  <c r="AH75" i="1"/>
  <c r="O73" i="13" s="1"/>
  <c r="X75" i="12"/>
  <c r="AH71" i="1"/>
  <c r="O69" i="13" s="1"/>
  <c r="X71" i="12"/>
  <c r="AH67" i="1"/>
  <c r="O65" i="13" s="1"/>
  <c r="X67" i="12"/>
  <c r="AH63" i="1"/>
  <c r="O61" i="13" s="1"/>
  <c r="X63" i="12"/>
  <c r="AH59" i="1"/>
  <c r="O57" i="13" s="1"/>
  <c r="X59" i="12"/>
  <c r="AH55" i="1"/>
  <c r="O53" i="13" s="1"/>
  <c r="X55" i="12"/>
  <c r="AH51" i="1"/>
  <c r="O49" i="13" s="1"/>
  <c r="X51" i="12"/>
  <c r="AH47" i="1"/>
  <c r="O45" i="13" s="1"/>
  <c r="X47" i="12"/>
  <c r="AH39" i="1"/>
  <c r="O37" i="13" s="1"/>
  <c r="X39" i="12"/>
  <c r="AH35" i="1"/>
  <c r="O33" i="13" s="1"/>
  <c r="X35" i="12"/>
  <c r="AH31" i="1"/>
  <c r="O29" i="13" s="1"/>
  <c r="X31" i="12"/>
  <c r="AH23" i="1"/>
  <c r="X23" i="12"/>
  <c r="AH19" i="1"/>
  <c r="X19" i="12"/>
  <c r="AH15" i="1"/>
  <c r="X15" i="12"/>
  <c r="AI179" i="1"/>
  <c r="P177" i="13" s="1"/>
  <c r="Y179" i="12"/>
  <c r="AI175" i="1"/>
  <c r="P173" i="13" s="1"/>
  <c r="Y175" i="12"/>
  <c r="AI171" i="1"/>
  <c r="P169" i="13" s="1"/>
  <c r="Y171" i="12"/>
  <c r="AI167" i="1"/>
  <c r="P165" i="13" s="1"/>
  <c r="Y167" i="12"/>
  <c r="AI163" i="1"/>
  <c r="P161" i="13" s="1"/>
  <c r="Y163" i="12"/>
  <c r="AI159" i="1"/>
  <c r="P157" i="13" s="1"/>
  <c r="Y159" i="12"/>
  <c r="AI155" i="1"/>
  <c r="P153" i="13" s="1"/>
  <c r="Y155" i="12"/>
  <c r="AI151" i="1"/>
  <c r="P149" i="13" s="1"/>
  <c r="Y151" i="12"/>
  <c r="AI147" i="1"/>
  <c r="P145" i="13" s="1"/>
  <c r="Y147" i="12"/>
  <c r="AI143" i="1"/>
  <c r="P141" i="13" s="1"/>
  <c r="Y143" i="12"/>
  <c r="AI139" i="1"/>
  <c r="P137" i="13" s="1"/>
  <c r="Y139" i="12"/>
  <c r="AI135" i="1"/>
  <c r="P133" i="13" s="1"/>
  <c r="Y135" i="12"/>
  <c r="AI131" i="1"/>
  <c r="P129" i="13" s="1"/>
  <c r="Y131" i="12"/>
  <c r="AI127" i="1"/>
  <c r="P125" i="13" s="1"/>
  <c r="Y127" i="12"/>
  <c r="AI119" i="1"/>
  <c r="P117" i="13" s="1"/>
  <c r="Y119" i="12"/>
  <c r="AI111" i="1"/>
  <c r="P109" i="13" s="1"/>
  <c r="Y111" i="12"/>
  <c r="AI107" i="1"/>
  <c r="P105" i="13" s="1"/>
  <c r="Y107" i="12"/>
  <c r="AI103" i="1"/>
  <c r="P101" i="13" s="1"/>
  <c r="Y103" i="12"/>
  <c r="AI99" i="1"/>
  <c r="P97" i="13" s="1"/>
  <c r="Y99" i="12"/>
  <c r="AI95" i="1"/>
  <c r="P93" i="13" s="1"/>
  <c r="Y95" i="12"/>
  <c r="AI91" i="1"/>
  <c r="P89" i="13" s="1"/>
  <c r="Y91" i="12"/>
  <c r="AI87" i="1"/>
  <c r="P85" i="13" s="1"/>
  <c r="Y87" i="12"/>
  <c r="AI83" i="1"/>
  <c r="P81" i="13" s="1"/>
  <c r="Y83" i="12"/>
  <c r="AI75" i="1"/>
  <c r="P73" i="13" s="1"/>
  <c r="Y75" i="12"/>
  <c r="AI71" i="1"/>
  <c r="P69" i="13" s="1"/>
  <c r="Y71" i="12"/>
  <c r="AI67" i="1"/>
  <c r="P65" i="13" s="1"/>
  <c r="Y67" i="12"/>
  <c r="AI63" i="1"/>
  <c r="P61" i="13" s="1"/>
  <c r="Y63" i="12"/>
  <c r="AI59" i="1"/>
  <c r="P57" i="13" s="1"/>
  <c r="Y59" i="12"/>
  <c r="AI55" i="1"/>
  <c r="P53" i="13" s="1"/>
  <c r="Y55" i="12"/>
  <c r="AI47" i="1"/>
  <c r="P45" i="13" s="1"/>
  <c r="Y47" i="12"/>
  <c r="AI43" i="1"/>
  <c r="P41" i="13" s="1"/>
  <c r="Y43" i="12"/>
  <c r="AI39" i="1"/>
  <c r="P37" i="13" s="1"/>
  <c r="Y39" i="12"/>
  <c r="AI31" i="1"/>
  <c r="P29" i="13" s="1"/>
  <c r="Y31" i="12"/>
  <c r="AI23" i="1"/>
  <c r="Y23" i="12"/>
  <c r="AI11" i="1"/>
  <c r="Y11" i="12"/>
  <c r="AI174" i="1"/>
  <c r="P172" i="13" s="1"/>
  <c r="Y174" i="12"/>
  <c r="AI166" i="1"/>
  <c r="P164" i="13" s="1"/>
  <c r="Y166" i="12"/>
  <c r="AI150" i="1"/>
  <c r="P148" i="13" s="1"/>
  <c r="Y150" i="12"/>
  <c r="AI138" i="1"/>
  <c r="P136" i="13" s="1"/>
  <c r="Y138" i="12"/>
  <c r="AI118" i="1"/>
  <c r="P116" i="13" s="1"/>
  <c r="Y118" i="12"/>
  <c r="AI110" i="1"/>
  <c r="Y110" i="12"/>
  <c r="AI106" i="1"/>
  <c r="P104" i="13" s="1"/>
  <c r="Y106" i="12"/>
  <c r="AI102" i="1"/>
  <c r="P100" i="13" s="1"/>
  <c r="Y102" i="12"/>
  <c r="AI74" i="1"/>
  <c r="P72" i="13" s="1"/>
  <c r="Y74" i="12"/>
  <c r="AI50" i="1"/>
  <c r="P48" i="13" s="1"/>
  <c r="Y50" i="12"/>
  <c r="AI42" i="1"/>
  <c r="P40" i="13" s="1"/>
  <c r="Y42" i="12"/>
  <c r="AI38" i="1"/>
  <c r="Y38" i="12"/>
  <c r="AI157" i="1"/>
  <c r="P155" i="13" s="1"/>
  <c r="Y157" i="12"/>
  <c r="AI149" i="1"/>
  <c r="P147" i="13" s="1"/>
  <c r="Y149" i="12"/>
  <c r="AI145" i="1"/>
  <c r="Y145" i="12"/>
  <c r="AI141" i="1"/>
  <c r="P139" i="13" s="1"/>
  <c r="Y141" i="12"/>
  <c r="AI137" i="1"/>
  <c r="P135" i="13" s="1"/>
  <c r="Y137" i="12"/>
  <c r="AI133" i="1"/>
  <c r="P131" i="13" s="1"/>
  <c r="Y133" i="12"/>
  <c r="AI121" i="1"/>
  <c r="P119" i="13" s="1"/>
  <c r="Y121" i="12"/>
  <c r="AI93" i="1"/>
  <c r="P91" i="13" s="1"/>
  <c r="Y93" i="12"/>
  <c r="AI89" i="1"/>
  <c r="Y89" i="12"/>
  <c r="AI85" i="1"/>
  <c r="P83" i="13" s="1"/>
  <c r="Y85" i="12"/>
  <c r="AI81" i="1"/>
  <c r="P79" i="13" s="1"/>
  <c r="Y81" i="12"/>
  <c r="AI77" i="1"/>
  <c r="P75" i="13" s="1"/>
  <c r="Y77" i="12"/>
  <c r="AI57" i="1"/>
  <c r="P55" i="13" s="1"/>
  <c r="Y57" i="12"/>
  <c r="AI53" i="1"/>
  <c r="P51" i="13" s="1"/>
  <c r="Y53" i="12"/>
  <c r="AI41" i="1"/>
  <c r="Y41" i="12"/>
  <c r="AI180" i="1"/>
  <c r="P178" i="13" s="1"/>
  <c r="Y180" i="12"/>
  <c r="AI176" i="1"/>
  <c r="P174" i="13" s="1"/>
  <c r="Y176" i="12"/>
  <c r="AI172" i="1"/>
  <c r="P170" i="13" s="1"/>
  <c r="Y172" i="12"/>
  <c r="AI168" i="1"/>
  <c r="P166" i="13" s="1"/>
  <c r="Y168" i="12"/>
  <c r="AI164" i="1"/>
  <c r="P162" i="13" s="1"/>
  <c r="Y164" i="12"/>
  <c r="AI160" i="1"/>
  <c r="P158" i="13" s="1"/>
  <c r="Y160" i="12"/>
  <c r="AI152" i="1"/>
  <c r="P150" i="13" s="1"/>
  <c r="Y152" i="12"/>
  <c r="AI148" i="1"/>
  <c r="P146" i="13" s="1"/>
  <c r="Y148" i="12"/>
  <c r="AI144" i="1"/>
  <c r="P142" i="13" s="1"/>
  <c r="Y144" i="12"/>
  <c r="AI140" i="1"/>
  <c r="P138" i="13" s="1"/>
  <c r="Y140" i="12"/>
  <c r="AI136" i="1"/>
  <c r="P134" i="13" s="1"/>
  <c r="Y136" i="12"/>
  <c r="AI132" i="1"/>
  <c r="P130" i="13" s="1"/>
  <c r="Y132" i="12"/>
  <c r="AI124" i="1"/>
  <c r="Y124" i="12"/>
  <c r="AI120" i="1"/>
  <c r="P118" i="13" s="1"/>
  <c r="Y120" i="12"/>
  <c r="AI116" i="1"/>
  <c r="P114" i="13" s="1"/>
  <c r="Y116" i="12"/>
  <c r="AI112" i="1"/>
  <c r="P110" i="13" s="1"/>
  <c r="Y112" i="12"/>
  <c r="AI108" i="1"/>
  <c r="P106" i="13" s="1"/>
  <c r="Y108" i="12"/>
  <c r="AI104" i="1"/>
  <c r="P102" i="13" s="1"/>
  <c r="Y104" i="12"/>
  <c r="AI100" i="1"/>
  <c r="Y100" i="12"/>
  <c r="AI96" i="1"/>
  <c r="P94" i="13" s="1"/>
  <c r="Y96" i="12"/>
  <c r="AI92" i="1"/>
  <c r="P90" i="13" s="1"/>
  <c r="Y92" i="12"/>
  <c r="AI88" i="1"/>
  <c r="P86" i="13" s="1"/>
  <c r="Y88" i="12"/>
  <c r="AI84" i="1"/>
  <c r="Y84" i="12"/>
  <c r="AI80" i="1"/>
  <c r="P78" i="13" s="1"/>
  <c r="Y80" i="12"/>
  <c r="AI76" i="1"/>
  <c r="Y76" i="12"/>
  <c r="AI72" i="1"/>
  <c r="P70" i="13" s="1"/>
  <c r="Y72" i="12"/>
  <c r="AI68" i="1"/>
  <c r="P66" i="13" s="1"/>
  <c r="Y68" i="12"/>
  <c r="AI64" i="1"/>
  <c r="P62" i="13" s="1"/>
  <c r="Y64" i="12"/>
  <c r="AI60" i="1"/>
  <c r="P58" i="13" s="1"/>
  <c r="Y60" i="12"/>
  <c r="AI56" i="1"/>
  <c r="P54" i="13" s="1"/>
  <c r="Y56" i="12"/>
  <c r="AI48" i="1"/>
  <c r="P46" i="13" s="1"/>
  <c r="Y48" i="12"/>
  <c r="AI40" i="1"/>
  <c r="P38" i="13" s="1"/>
  <c r="Y40" i="12"/>
  <c r="AI36" i="1"/>
  <c r="P34" i="13" s="1"/>
  <c r="Y36" i="12"/>
  <c r="AI32" i="1"/>
  <c r="P30" i="13" s="1"/>
  <c r="Y32" i="12"/>
  <c r="AI28" i="1"/>
  <c r="P26" i="13" s="1"/>
  <c r="Y28" i="12"/>
  <c r="AI24" i="1"/>
  <c r="Y24" i="12"/>
  <c r="AI20" i="1"/>
  <c r="Y20" i="12"/>
  <c r="AI16" i="1"/>
  <c r="Y16" i="12"/>
  <c r="AI12" i="1"/>
  <c r="Y12" i="12"/>
  <c r="F69"/>
  <c r="AI54" i="1"/>
  <c r="P52" i="13" s="1"/>
  <c r="AH173" i="1"/>
  <c r="O171" i="13" s="1"/>
  <c r="AH57" i="1"/>
  <c r="O55" i="13" s="1"/>
  <c r="AI161" i="1"/>
  <c r="P159" i="13" s="1"/>
  <c r="AI109" i="1"/>
  <c r="P107" i="13" s="1"/>
  <c r="AI49" i="1"/>
  <c r="AH175"/>
  <c r="O173" i="13" s="1"/>
  <c r="AH112" i="1"/>
  <c r="O110" i="13" s="1"/>
  <c r="Z95" i="1"/>
  <c r="K93" i="13" s="1"/>
  <c r="AH43" i="1"/>
  <c r="O41" i="13" s="1"/>
  <c r="AI44" i="1"/>
  <c r="P42" i="13" s="1"/>
  <c r="AI115" i="1"/>
  <c r="P113" i="13" s="1"/>
  <c r="AI35" i="1"/>
  <c r="P33" i="13" s="1"/>
  <c r="AI52" i="1"/>
  <c r="P50" i="13" s="1"/>
  <c r="AI51" i="1"/>
  <c r="P49" i="13" s="1"/>
  <c r="AH156" i="1"/>
  <c r="O154" i="13" s="1"/>
  <c r="AH70" i="1"/>
  <c r="O68" i="13" s="1"/>
  <c r="AH68" i="1"/>
  <c r="O66" i="13" s="1"/>
  <c r="AH46" i="1"/>
  <c r="O44" i="13" s="1"/>
  <c r="AH157" i="1"/>
  <c r="O155" i="13" s="1"/>
  <c r="AH153" i="1"/>
  <c r="O151" i="13" s="1"/>
  <c r="AH120" i="1"/>
  <c r="O118" i="13" s="1"/>
  <c r="AH114" i="1"/>
  <c r="O112" i="13" s="1"/>
  <c r="AI156" i="1"/>
  <c r="P154" i="13" s="1"/>
  <c r="AI37" i="1"/>
  <c r="P35" i="13" s="1"/>
  <c r="AI128" i="1"/>
  <c r="P126" i="13" s="1"/>
  <c r="AI117" i="1"/>
  <c r="AI79"/>
  <c r="AI30"/>
  <c r="P28" i="13" s="1"/>
  <c r="AH129" i="1"/>
  <c r="AH159"/>
  <c r="O157" i="13" s="1"/>
  <c r="M72" i="1"/>
  <c r="M71"/>
  <c r="M163"/>
  <c r="M69"/>
  <c r="M47"/>
  <c r="M40"/>
  <c r="N37"/>
  <c r="N141"/>
  <c r="N135"/>
  <c r="N134"/>
  <c r="M91"/>
  <c r="M77"/>
  <c r="M70"/>
  <c r="M68"/>
  <c r="M65"/>
  <c r="M62"/>
  <c r="M54"/>
  <c r="M48"/>
  <c r="M43"/>
  <c r="N94"/>
  <c r="N83"/>
  <c r="M78"/>
  <c r="M76"/>
  <c r="M73"/>
  <c r="N72"/>
  <c r="N67"/>
  <c r="N76"/>
  <c r="M60"/>
  <c r="M180"/>
  <c r="M95"/>
  <c r="N68"/>
  <c r="N35"/>
  <c r="N78"/>
  <c r="N167"/>
  <c r="N151"/>
  <c r="M55"/>
  <c r="M52"/>
  <c r="N174"/>
  <c r="N148"/>
  <c r="N140"/>
  <c r="M132"/>
  <c r="N80"/>
  <c r="N69"/>
  <c r="N66"/>
  <c r="N64"/>
  <c r="M49"/>
  <c r="N47"/>
  <c r="N44"/>
  <c r="M42"/>
  <c r="M37"/>
  <c r="N121"/>
  <c r="N111"/>
  <c r="N110"/>
  <c r="N107"/>
  <c r="N105"/>
  <c r="N104"/>
  <c r="N100"/>
  <c r="N97"/>
  <c r="N77"/>
  <c r="N169"/>
  <c r="M156"/>
  <c r="M155"/>
  <c r="N124"/>
  <c r="N123"/>
  <c r="M114"/>
  <c r="N95"/>
  <c r="N91"/>
  <c r="M83"/>
  <c r="M79"/>
  <c r="M75"/>
  <c r="N74"/>
  <c r="N73"/>
  <c r="M66"/>
  <c r="M64"/>
  <c r="N61"/>
  <c r="M59"/>
  <c r="M56"/>
  <c r="N53"/>
  <c r="M29"/>
  <c r="N133"/>
  <c r="N132"/>
  <c r="N128"/>
  <c r="M181"/>
  <c r="C179" i="13" s="1"/>
  <c r="N179" i="1"/>
  <c r="N175"/>
  <c r="N156"/>
  <c r="N155"/>
  <c r="N144"/>
  <c r="N131"/>
  <c r="M120"/>
  <c r="M110"/>
  <c r="N108"/>
  <c r="M107"/>
  <c r="D105" i="41" s="1"/>
  <c r="N106" i="1"/>
  <c r="M104"/>
  <c r="D102" i="41" s="1"/>
  <c r="N79" i="1"/>
  <c r="N71"/>
  <c r="M61"/>
  <c r="M58"/>
  <c r="M50"/>
  <c r="M44"/>
  <c r="AH22"/>
  <c r="Z172"/>
  <c r="K170" i="13" s="1"/>
  <c r="N46" i="1"/>
  <c r="Z41"/>
  <c r="K39" i="13" s="1"/>
  <c r="N40" i="1"/>
  <c r="Z34"/>
  <c r="K32" i="13" s="1"/>
  <c r="Z33" i="1"/>
  <c r="K31" i="13" s="1"/>
  <c r="Z32" i="1"/>
  <c r="K30" i="13" s="1"/>
  <c r="N29" i="1"/>
  <c r="Z27"/>
  <c r="K25" i="13" s="1"/>
  <c r="M172" i="1"/>
  <c r="M171"/>
  <c r="N143"/>
  <c r="N142"/>
  <c r="M139"/>
  <c r="M138"/>
  <c r="N137"/>
  <c r="M126"/>
  <c r="M125"/>
  <c r="M93"/>
  <c r="M82"/>
  <c r="N181"/>
  <c r="D179" i="13" s="1"/>
  <c r="M179" i="1"/>
  <c r="N164"/>
  <c r="M161"/>
  <c r="N159"/>
  <c r="N147"/>
  <c r="N145"/>
  <c r="N130"/>
  <c r="N57"/>
  <c r="N51"/>
  <c r="N49"/>
  <c r="M166"/>
  <c r="N163"/>
  <c r="N150"/>
  <c r="N56"/>
  <c r="N32"/>
  <c r="N31"/>
  <c r="M26"/>
  <c r="N177"/>
  <c r="M174"/>
  <c r="M169"/>
  <c r="N158"/>
  <c r="M153"/>
  <c r="M148"/>
  <c r="N136"/>
  <c r="M128"/>
  <c r="D126" i="41" s="1"/>
  <c r="N122" i="1"/>
  <c r="N119"/>
  <c r="N118"/>
  <c r="N114"/>
  <c r="M109"/>
  <c r="N92"/>
  <c r="N90"/>
  <c r="N88"/>
  <c r="N84"/>
  <c r="N75"/>
  <c r="N70"/>
  <c r="M63"/>
  <c r="N43"/>
  <c r="M41"/>
  <c r="N39"/>
  <c r="M36"/>
  <c r="M33"/>
  <c r="N180"/>
  <c r="M177"/>
  <c r="N172"/>
  <c r="N171"/>
  <c r="N166"/>
  <c r="M164"/>
  <c r="D162" i="41" s="1"/>
  <c r="N161" i="1"/>
  <c r="M158"/>
  <c r="N153"/>
  <c r="M150"/>
  <c r="M147"/>
  <c r="M143"/>
  <c r="M142"/>
  <c r="N139"/>
  <c r="N138"/>
  <c r="M135"/>
  <c r="M134"/>
  <c r="M130"/>
  <c r="M119"/>
  <c r="D117" i="41" s="1"/>
  <c r="M111" i="1"/>
  <c r="N109"/>
  <c r="M106"/>
  <c r="D104" i="41" s="1"/>
  <c r="N93" i="1"/>
  <c r="M90"/>
  <c r="D88" i="41" s="1"/>
  <c r="N89" i="1"/>
  <c r="M88"/>
  <c r="N87"/>
  <c r="N86"/>
  <c r="M84"/>
  <c r="N82"/>
  <c r="M74"/>
  <c r="M67"/>
  <c r="N65"/>
  <c r="N63"/>
  <c r="N58"/>
  <c r="M57"/>
  <c r="D55" i="41" s="1"/>
  <c r="N54" i="1"/>
  <c r="M53"/>
  <c r="M51"/>
  <c r="M45"/>
  <c r="N36"/>
  <c r="N33"/>
  <c r="M31"/>
  <c r="AM157"/>
  <c r="AO157"/>
  <c r="AE157" i="12" s="1"/>
  <c r="AD157" s="1"/>
  <c r="BA157" i="1"/>
  <c r="AM157" i="12" s="1"/>
  <c r="AL157" s="1"/>
  <c r="Y157" i="1"/>
  <c r="AW157"/>
  <c r="AM136"/>
  <c r="AC136" i="12" s="1"/>
  <c r="AB136" s="1"/>
  <c r="BA136" i="1"/>
  <c r="AM136" i="12" s="1"/>
  <c r="AL136" s="1"/>
  <c r="Y136" i="1"/>
  <c r="W136" i="12" s="1"/>
  <c r="AO136" i="1"/>
  <c r="AE136" i="12" s="1"/>
  <c r="AD136" s="1"/>
  <c r="AW136" i="1"/>
  <c r="AM167"/>
  <c r="AC167" i="12" s="1"/>
  <c r="AB167" s="1"/>
  <c r="Y167" i="1"/>
  <c r="W167" i="12" s="1"/>
  <c r="AO167" i="1"/>
  <c r="AW167"/>
  <c r="BA167"/>
  <c r="AM167" i="12" s="1"/>
  <c r="AL167" s="1"/>
  <c r="AM178" i="1"/>
  <c r="BA178"/>
  <c r="AM178" i="12" s="1"/>
  <c r="AL178" s="1"/>
  <c r="AO178" i="1"/>
  <c r="AW178"/>
  <c r="AI178" i="12" s="1"/>
  <c r="AH178" s="1"/>
  <c r="AM173" i="1"/>
  <c r="AO173"/>
  <c r="AE173" i="12" s="1"/>
  <c r="AD173" s="1"/>
  <c r="BA173" i="1"/>
  <c r="Y173"/>
  <c r="W173" i="12" s="1"/>
  <c r="AW173" i="1"/>
  <c r="AM162"/>
  <c r="BA162"/>
  <c r="AM162" i="12" s="1"/>
  <c r="AL162" s="1"/>
  <c r="AO162" i="1"/>
  <c r="AE162" i="12" s="1"/>
  <c r="AD162" s="1"/>
  <c r="AW162" i="1"/>
  <c r="AI162" i="12" s="1"/>
  <c r="AH162" s="1"/>
  <c r="AM89" i="1"/>
  <c r="AC89" i="12" s="1"/>
  <c r="AB89" s="1"/>
  <c r="Y89" i="1"/>
  <c r="AO89"/>
  <c r="BA89"/>
  <c r="AW89"/>
  <c r="AM168"/>
  <c r="AC168" i="12" s="1"/>
  <c r="AB168" s="1"/>
  <c r="Y168" i="1"/>
  <c r="W168" i="12" s="1"/>
  <c r="AW168" i="1"/>
  <c r="AI168" i="12" s="1"/>
  <c r="AH168" s="1"/>
  <c r="AM151" i="1"/>
  <c r="Y151"/>
  <c r="AO151"/>
  <c r="AE151" i="12" s="1"/>
  <c r="AD151" s="1"/>
  <c r="AW151" i="1"/>
  <c r="AI151" i="12" s="1"/>
  <c r="AH151" s="1"/>
  <c r="Y129" i="1"/>
  <c r="AO129"/>
  <c r="AW129"/>
  <c r="AI129" i="12" s="1"/>
  <c r="AH129" s="1"/>
  <c r="BA129" i="1"/>
  <c r="AM129"/>
  <c r="AC129" i="12" s="1"/>
  <c r="AB129" s="1"/>
  <c r="AY129" i="1"/>
  <c r="AM105"/>
  <c r="AC105" i="12" s="1"/>
  <c r="AB105" s="1"/>
  <c r="Y105" i="1"/>
  <c r="BA105"/>
  <c r="AT179"/>
  <c r="U177" i="13" s="1"/>
  <c r="AB178" i="1"/>
  <c r="M176" i="13" s="1"/>
  <c r="O178" i="1"/>
  <c r="G176" i="13" s="1"/>
  <c r="N178" i="1"/>
  <c r="AW176"/>
  <c r="AI176" i="12" s="1"/>
  <c r="AH176" s="1"/>
  <c r="AT176" i="1"/>
  <c r="U174" i="13" s="1"/>
  <c r="Y176" i="1"/>
  <c r="M176"/>
  <c r="AW175"/>
  <c r="AO175"/>
  <c r="AE175" i="12" s="1"/>
  <c r="AD175" s="1"/>
  <c r="Y175" i="1"/>
  <c r="P175"/>
  <c r="M175"/>
  <c r="D173" i="41" s="1"/>
  <c r="AS174" i="1"/>
  <c r="T172" i="13" s="1"/>
  <c r="O173" i="1"/>
  <c r="G171" i="13" s="1"/>
  <c r="N173" i="1"/>
  <c r="P170"/>
  <c r="M170"/>
  <c r="AW169"/>
  <c r="Y169"/>
  <c r="W169" i="12" s="1"/>
  <c r="O168" i="1"/>
  <c r="N168"/>
  <c r="O167"/>
  <c r="G165" i="13" s="1"/>
  <c r="AT166" i="1"/>
  <c r="U164" i="13" s="1"/>
  <c r="BA165" i="1"/>
  <c r="AM165" i="12" s="1"/>
  <c r="AL165" s="1"/>
  <c r="AO165" i="1"/>
  <c r="AB165"/>
  <c r="M163" i="13" s="1"/>
  <c r="M165" i="1"/>
  <c r="AT163"/>
  <c r="U161" i="13" s="1"/>
  <c r="O162" i="1"/>
  <c r="G160" i="13" s="1"/>
  <c r="N162" i="1"/>
  <c r="AW160"/>
  <c r="AT160"/>
  <c r="U158" i="13" s="1"/>
  <c r="Y160" i="1"/>
  <c r="W160" i="12" s="1"/>
  <c r="M160" i="1"/>
  <c r="AW159"/>
  <c r="AO159"/>
  <c r="AE159" i="12" s="1"/>
  <c r="AD159" s="1"/>
  <c r="Y159" i="1"/>
  <c r="P159"/>
  <c r="M159"/>
  <c r="BA158"/>
  <c r="AS158"/>
  <c r="T156" i="13" s="1"/>
  <c r="O157" i="1"/>
  <c r="G155" i="13" s="1"/>
  <c r="N157" i="1"/>
  <c r="P153"/>
  <c r="AM152"/>
  <c r="AC152" i="12" s="1"/>
  <c r="AB152" s="1"/>
  <c r="Y152" i="1"/>
  <c r="W152" i="12" s="1"/>
  <c r="AW152" i="1"/>
  <c r="AM140"/>
  <c r="AC140" i="12" s="1"/>
  <c r="AB140" s="1"/>
  <c r="BA140" i="1"/>
  <c r="Y140"/>
  <c r="AO140"/>
  <c r="AE140" i="12" s="1"/>
  <c r="AD140" s="1"/>
  <c r="AW140" i="1"/>
  <c r="Y131"/>
  <c r="W131" i="12" s="1"/>
  <c r="AO131" i="1"/>
  <c r="AE131" i="12" s="1"/>
  <c r="AD131" s="1"/>
  <c r="AW131" i="1"/>
  <c r="BA131"/>
  <c r="AM146"/>
  <c r="BA146"/>
  <c r="AM146" i="12" s="1"/>
  <c r="AL146" s="1"/>
  <c r="AO146" i="1"/>
  <c r="AE146" i="12" s="1"/>
  <c r="AD146" s="1"/>
  <c r="AW146" i="1"/>
  <c r="AI146" i="12" s="1"/>
  <c r="AH146" s="1"/>
  <c r="AM144" i="1"/>
  <c r="AC144" i="12" s="1"/>
  <c r="AB144" s="1"/>
  <c r="BA144" i="1"/>
  <c r="Y144"/>
  <c r="W144" i="12" s="1"/>
  <c r="AO144" i="1"/>
  <c r="AE144" i="12" s="1"/>
  <c r="AD144" s="1"/>
  <c r="AW144" i="1"/>
  <c r="AM91"/>
  <c r="AC91" i="12" s="1"/>
  <c r="AB91" s="1"/>
  <c r="AO91" i="1"/>
  <c r="BA91"/>
  <c r="AS179"/>
  <c r="T177" i="13" s="1"/>
  <c r="P178" i="1"/>
  <c r="M178"/>
  <c r="AS176"/>
  <c r="T174" i="13" s="1"/>
  <c r="O176" i="1"/>
  <c r="G174" i="13" s="1"/>
  <c r="N176" i="1"/>
  <c r="O175"/>
  <c r="G173" i="13" s="1"/>
  <c r="AT174" i="1"/>
  <c r="U172" i="13" s="1"/>
  <c r="M173" i="1"/>
  <c r="AT171"/>
  <c r="U169" i="13" s="1"/>
  <c r="AW170" i="1"/>
  <c r="AO170"/>
  <c r="O170"/>
  <c r="G168" i="13" s="1"/>
  <c r="N170" i="1"/>
  <c r="AT168"/>
  <c r="U166" i="13" s="1"/>
  <c r="M168" i="1"/>
  <c r="D166" i="41" s="1"/>
  <c r="P167" i="1"/>
  <c r="M167"/>
  <c r="AS166"/>
  <c r="T164" i="13" s="1"/>
  <c r="O165" i="1"/>
  <c r="G163" i="13" s="1"/>
  <c r="N165" i="1"/>
  <c r="P162"/>
  <c r="M162"/>
  <c r="AS160"/>
  <c r="T158" i="13" s="1"/>
  <c r="O160" i="1"/>
  <c r="G158" i="13" s="1"/>
  <c r="N160" i="1"/>
  <c r="O159"/>
  <c r="G157" i="13" s="1"/>
  <c r="AT158" i="1"/>
  <c r="U156" i="13" s="1"/>
  <c r="M157" i="1"/>
  <c r="AT155"/>
  <c r="U153" i="13" s="1"/>
  <c r="AS155" i="1"/>
  <c r="T153" i="13" s="1"/>
  <c r="BD154" i="1"/>
  <c r="Y152" i="13" s="1"/>
  <c r="P154" i="1"/>
  <c r="M154"/>
  <c r="Y153"/>
  <c r="O152"/>
  <c r="G150" i="13" s="1"/>
  <c r="N152" i="1"/>
  <c r="BD151"/>
  <c r="Y149" i="13" s="1"/>
  <c r="O151" i="1"/>
  <c r="G149" i="13" s="1"/>
  <c r="AT150" i="1"/>
  <c r="U148" i="13" s="1"/>
  <c r="BA149" i="1"/>
  <c r="AO149"/>
  <c r="AE149" i="12" s="1"/>
  <c r="AD149" s="1"/>
  <c r="AB149" i="1"/>
  <c r="M147" i="13" s="1"/>
  <c r="M149" i="1"/>
  <c r="AT147"/>
  <c r="U145" i="13" s="1"/>
  <c r="O146" i="1"/>
  <c r="G144" i="13" s="1"/>
  <c r="N146" i="1"/>
  <c r="AO145"/>
  <c r="AE145" i="12" s="1"/>
  <c r="AD145" s="1"/>
  <c r="AB145" i="1"/>
  <c r="M143" i="13" s="1"/>
  <c r="M145" i="1"/>
  <c r="AT144"/>
  <c r="U142" i="13" s="1"/>
  <c r="O144" i="1"/>
  <c r="G142" i="13" s="1"/>
  <c r="AW142" i="1"/>
  <c r="M141"/>
  <c r="AT140"/>
  <c r="U138" i="13" s="1"/>
  <c r="O140" i="1"/>
  <c r="G138" i="13" s="1"/>
  <c r="AW138" i="1"/>
  <c r="AS137"/>
  <c r="T135" i="13" s="1"/>
  <c r="M137" i="1"/>
  <c r="AT136"/>
  <c r="U134" i="13" s="1"/>
  <c r="O136" i="1"/>
  <c r="G134" i="13" s="1"/>
  <c r="AW134" i="1"/>
  <c r="M133"/>
  <c r="BC131"/>
  <c r="X129" i="13" s="1"/>
  <c r="AT131" i="1"/>
  <c r="U129" i="13" s="1"/>
  <c r="O131" i="1"/>
  <c r="G129" i="13" s="1"/>
  <c r="O129" i="1"/>
  <c r="N129"/>
  <c r="BA127"/>
  <c r="AW127"/>
  <c r="P127"/>
  <c r="M127"/>
  <c r="AT125"/>
  <c r="U123" i="13" s="1"/>
  <c r="AT123" i="1"/>
  <c r="U121" i="13" s="1"/>
  <c r="M123" i="1"/>
  <c r="AB122"/>
  <c r="M120" i="13" s="1"/>
  <c r="M122" i="1"/>
  <c r="D120" i="41" s="1"/>
  <c r="AJ120" i="1"/>
  <c r="Q118" i="13" s="1"/>
  <c r="AJ111" i="1"/>
  <c r="Q109" i="13" s="1"/>
  <c r="AT108" i="1"/>
  <c r="U106" i="13" s="1"/>
  <c r="AT107" i="1"/>
  <c r="U105" i="13" s="1"/>
  <c r="AM106" i="1"/>
  <c r="AC106" i="12" s="1"/>
  <c r="AB106" s="1"/>
  <c r="AO106" i="1"/>
  <c r="N103"/>
  <c r="AM103"/>
  <c r="AC103" i="12" s="1"/>
  <c r="AB103" s="1"/>
  <c r="Y103" i="1"/>
  <c r="AM100"/>
  <c r="AC100" i="12" s="1"/>
  <c r="AB100" s="1"/>
  <c r="BA100" i="1"/>
  <c r="Y100"/>
  <c r="AW100"/>
  <c r="AM93"/>
  <c r="AC93" i="12" s="1"/>
  <c r="AB93" s="1"/>
  <c r="AO93" i="1"/>
  <c r="BA93"/>
  <c r="AB92"/>
  <c r="M90" i="13" s="1"/>
  <c r="M92" i="1"/>
  <c r="P88"/>
  <c r="H86" i="13" s="1"/>
  <c r="AM75" i="1"/>
  <c r="AW75"/>
  <c r="AI75" i="12" s="1"/>
  <c r="AH75" s="1"/>
  <c r="BA75" i="1"/>
  <c r="AM75" i="12" s="1"/>
  <c r="AL75" s="1"/>
  <c r="AO75" i="1"/>
  <c r="AE75" i="12" s="1"/>
  <c r="AD75" s="1"/>
  <c r="Y75" i="1"/>
  <c r="W75" i="12" s="1"/>
  <c r="AY75" i="1"/>
  <c r="AM126"/>
  <c r="AY126"/>
  <c r="AK126" i="12" s="1"/>
  <c r="AJ126" s="1"/>
  <c r="AM107" i="1"/>
  <c r="AC107" i="12" s="1"/>
  <c r="AB107" s="1"/>
  <c r="AO107" i="1"/>
  <c r="BA107"/>
  <c r="AM104"/>
  <c r="AC104" i="12" s="1"/>
  <c r="AB104" s="1"/>
  <c r="Y104" i="1"/>
  <c r="AW104"/>
  <c r="AI104" i="12" s="1"/>
  <c r="AH104" s="1"/>
  <c r="M94" i="1"/>
  <c r="AM87"/>
  <c r="AC87" i="12" s="1"/>
  <c r="AB87" s="1"/>
  <c r="Y87" i="1"/>
  <c r="AO87"/>
  <c r="BA87"/>
  <c r="AM86"/>
  <c r="AC86" i="12" s="1"/>
  <c r="AB86" s="1"/>
  <c r="Y86" i="1"/>
  <c r="AW86"/>
  <c r="AO86"/>
  <c r="AM82"/>
  <c r="AC82" i="12" s="1"/>
  <c r="AB82" s="1"/>
  <c r="Y82" i="1"/>
  <c r="AW82"/>
  <c r="BA82"/>
  <c r="O154"/>
  <c r="G152" i="13" s="1"/>
  <c r="N154" i="1"/>
  <c r="AT152"/>
  <c r="U150" i="13" s="1"/>
  <c r="M152" i="1"/>
  <c r="P151"/>
  <c r="M151"/>
  <c r="AS150"/>
  <c r="T148" i="13" s="1"/>
  <c r="O149" i="1"/>
  <c r="G147" i="13" s="1"/>
  <c r="N149" i="1"/>
  <c r="P146"/>
  <c r="M146"/>
  <c r="D144" i="41" s="1"/>
  <c r="AW145" i="1"/>
  <c r="O145"/>
  <c r="G143" i="13" s="1"/>
  <c r="M144" i="1"/>
  <c r="D142" i="41" s="1"/>
  <c r="AT143" i="1"/>
  <c r="U141" i="13" s="1"/>
  <c r="AW141" i="1"/>
  <c r="O141"/>
  <c r="G139" i="13" s="1"/>
  <c r="M140" i="1"/>
  <c r="AT139"/>
  <c r="U137" i="13" s="1"/>
  <c r="AW137" i="1"/>
  <c r="O137"/>
  <c r="G135" i="13" s="1"/>
  <c r="M136" i="1"/>
  <c r="AT135"/>
  <c r="U133" i="13" s="1"/>
  <c r="AS134" i="1"/>
  <c r="T132" i="13" s="1"/>
  <c r="AT133" i="1"/>
  <c r="U131" i="13" s="1"/>
  <c r="O133" i="1"/>
  <c r="G131" i="13" s="1"/>
  <c r="P131" i="1"/>
  <c r="M131"/>
  <c r="M129"/>
  <c r="D127" i="41" s="1"/>
  <c r="BC128" i="1"/>
  <c r="X126" i="13" s="1"/>
  <c r="O127" i="1"/>
  <c r="G125" i="13" s="1"/>
  <c r="N127" i="1"/>
  <c r="N126"/>
  <c r="P125"/>
  <c r="H123" i="13" s="1"/>
  <c r="N125" i="1"/>
  <c r="AJ122"/>
  <c r="Q120" i="13" s="1"/>
  <c r="M121" i="1"/>
  <c r="AB120"/>
  <c r="M118" i="13" s="1"/>
  <c r="N117" i="1"/>
  <c r="N116"/>
  <c r="AW116"/>
  <c r="Y116"/>
  <c r="AJ113"/>
  <c r="Q111" i="13" s="1"/>
  <c r="AJ112" i="1"/>
  <c r="Q110" i="13" s="1"/>
  <c r="AJ110" i="1"/>
  <c r="Q108" i="13" s="1"/>
  <c r="AM109" i="1"/>
  <c r="AC109" i="12" s="1"/>
  <c r="AB109" s="1"/>
  <c r="AO109" i="1"/>
  <c r="BA109"/>
  <c r="AB108"/>
  <c r="M106" i="13" s="1"/>
  <c r="M108" i="1"/>
  <c r="BA104"/>
  <c r="N102"/>
  <c r="AM102"/>
  <c r="AC102" i="12" s="1"/>
  <c r="AB102" s="1"/>
  <c r="Y102" i="1"/>
  <c r="AW102"/>
  <c r="AO100"/>
  <c r="M97"/>
  <c r="AT96"/>
  <c r="U94" i="13" s="1"/>
  <c r="AJ95" i="1"/>
  <c r="Q93" i="13" s="1"/>
  <c r="AT92" i="1"/>
  <c r="U90" i="13" s="1"/>
  <c r="AT91" i="1"/>
  <c r="U89" i="13" s="1"/>
  <c r="P91" i="1"/>
  <c r="H89" i="13" s="1"/>
  <c r="AW87" i="1"/>
  <c r="AM71"/>
  <c r="AW71"/>
  <c r="AI71" i="12" s="1"/>
  <c r="AH71" s="1"/>
  <c r="BA71" i="1"/>
  <c r="AM71" i="12" s="1"/>
  <c r="AL71" s="1"/>
  <c r="AO71" i="1"/>
  <c r="AE71" i="12" s="1"/>
  <c r="AD71" s="1"/>
  <c r="Y71" i="1"/>
  <c r="W71" i="12" s="1"/>
  <c r="AY71" i="1"/>
  <c r="BC65"/>
  <c r="X63" i="13" s="1"/>
  <c r="M115" i="1"/>
  <c r="M113"/>
  <c r="AT112"/>
  <c r="U110" i="13" s="1"/>
  <c r="M112" i="1"/>
  <c r="AT111"/>
  <c r="U109" i="13" s="1"/>
  <c r="M101" i="1"/>
  <c r="M99"/>
  <c r="M98"/>
  <c r="AT97"/>
  <c r="U95" i="13" s="1"/>
  <c r="M96" i="1"/>
  <c r="AT95"/>
  <c r="U93" i="13" s="1"/>
  <c r="AO90" i="1"/>
  <c r="M85"/>
  <c r="AM83"/>
  <c r="AC83" i="12" s="1"/>
  <c r="AB83" s="1"/>
  <c r="Y83" i="1"/>
  <c r="BA51"/>
  <c r="AM51" i="12" s="1"/>
  <c r="AL51" s="1"/>
  <c r="AW51" i="1"/>
  <c r="AI51" i="12" s="1"/>
  <c r="AH51" s="1"/>
  <c r="BA49" i="1"/>
  <c r="AM49" i="12" s="1"/>
  <c r="AL49" s="1"/>
  <c r="AW49" i="1"/>
  <c r="AI49" i="12" s="1"/>
  <c r="AH49" s="1"/>
  <c r="P124" i="1"/>
  <c r="H122" i="13" s="1"/>
  <c r="M124" i="1"/>
  <c r="N120"/>
  <c r="P118"/>
  <c r="H116" i="13" s="1"/>
  <c r="M118" i="1"/>
  <c r="D116" i="41" s="1"/>
  <c r="M117" i="1"/>
  <c r="D115" i="41" s="1"/>
  <c r="AT116" i="1"/>
  <c r="U114" i="13" s="1"/>
  <c r="M116" i="1"/>
  <c r="P115"/>
  <c r="N115"/>
  <c r="AJ114"/>
  <c r="Q112" i="13" s="1"/>
  <c r="P113" i="1"/>
  <c r="H111" i="13" s="1"/>
  <c r="N113" i="1"/>
  <c r="N112"/>
  <c r="BA111"/>
  <c r="AO111"/>
  <c r="AO110"/>
  <c r="AJ109"/>
  <c r="Q107" i="13" s="1"/>
  <c r="AJ108" i="1"/>
  <c r="Q106" i="13" s="1"/>
  <c r="AJ107" i="1"/>
  <c r="Q105" i="13" s="1"/>
  <c r="AJ106" i="1"/>
  <c r="Q104" i="13" s="1"/>
  <c r="P105" i="1"/>
  <c r="H103" i="13" s="1"/>
  <c r="M105" i="1"/>
  <c r="P103"/>
  <c r="H101" i="13" s="1"/>
  <c r="M103" i="1"/>
  <c r="P102"/>
  <c r="H100" i="13" s="1"/>
  <c r="M102" i="1"/>
  <c r="AT101"/>
  <c r="U99" i="13" s="1"/>
  <c r="N101" i="1"/>
  <c r="M100"/>
  <c r="AT99"/>
  <c r="U97" i="13" s="1"/>
  <c r="N99" i="1"/>
  <c r="N98"/>
  <c r="BA97"/>
  <c r="AO97"/>
  <c r="N96"/>
  <c r="BA95"/>
  <c r="AO95"/>
  <c r="AO94"/>
  <c r="AJ93"/>
  <c r="Q91" i="13" s="1"/>
  <c r="AJ92" i="1"/>
  <c r="Q90" i="13" s="1"/>
  <c r="AJ91" i="1"/>
  <c r="Q89" i="13" s="1"/>
  <c r="AJ90" i="1"/>
  <c r="Q88" i="13" s="1"/>
  <c r="P89" i="1"/>
  <c r="H87" i="13" s="1"/>
  <c r="M89" i="1"/>
  <c r="AW88"/>
  <c r="Y88"/>
  <c r="P87"/>
  <c r="H85" i="13" s="1"/>
  <c r="M87" i="1"/>
  <c r="D85" i="41" s="1"/>
  <c r="P86" i="1"/>
  <c r="H84" i="13" s="1"/>
  <c r="M86" i="1"/>
  <c r="AT85"/>
  <c r="U83" i="13" s="1"/>
  <c r="N85" i="1"/>
  <c r="BA83"/>
  <c r="AM68"/>
  <c r="AW68"/>
  <c r="BA68"/>
  <c r="AO68"/>
  <c r="AE68" i="12" s="1"/>
  <c r="AD68" s="1"/>
  <c r="AY68" i="1"/>
  <c r="O76"/>
  <c r="AS74"/>
  <c r="T72" i="13" s="1"/>
  <c r="O72" i="1"/>
  <c r="AB68"/>
  <c r="M66" i="13" s="1"/>
  <c r="P64" i="1"/>
  <c r="H62" i="13" s="1"/>
  <c r="P63" i="1"/>
  <c r="H61" i="13" s="1"/>
  <c r="AO54" i="1"/>
  <c r="AY54"/>
  <c r="Y54"/>
  <c r="W54" i="12" s="1"/>
  <c r="AY39" i="1"/>
  <c r="AO39"/>
  <c r="AW39"/>
  <c r="BA39"/>
  <c r="AJ83"/>
  <c r="Q81" i="13" s="1"/>
  <c r="AJ82" i="1"/>
  <c r="Q80" i="13" s="1"/>
  <c r="AJ81" i="1"/>
  <c r="Q79" i="13" s="1"/>
  <c r="P81" i="1"/>
  <c r="H79" i="13" s="1"/>
  <c r="M81" i="1"/>
  <c r="M80"/>
  <c r="D78" i="41" s="1"/>
  <c r="AM74" i="1"/>
  <c r="BD73"/>
  <c r="Y71" i="13" s="1"/>
  <c r="O71" i="1"/>
  <c r="O68"/>
  <c r="P65"/>
  <c r="H63" i="13" s="1"/>
  <c r="BA64" i="1"/>
  <c r="AW64"/>
  <c r="AI64" i="12" s="1"/>
  <c r="AH64" s="1"/>
  <c r="AT62" i="1"/>
  <c r="U60" i="13" s="1"/>
  <c r="P62" i="1"/>
  <c r="H60" i="13" s="1"/>
  <c r="N62" i="1"/>
  <c r="BD61"/>
  <c r="Y59" i="13" s="1"/>
  <c r="Y46" i="1"/>
  <c r="AW46"/>
  <c r="AI46" i="12" s="1"/>
  <c r="AH46" s="1"/>
  <c r="BA46" i="1"/>
  <c r="AM46" i="12" s="1"/>
  <c r="AL46" s="1"/>
  <c r="AM46" i="1"/>
  <c r="AC46" i="12" s="1"/>
  <c r="AB46" s="1"/>
  <c r="AY46" i="1"/>
  <c r="P83"/>
  <c r="H81" i="13" s="1"/>
  <c r="P82" i="1"/>
  <c r="H80" i="13" s="1"/>
  <c r="N81" i="1"/>
  <c r="AT79"/>
  <c r="U77" i="13" s="1"/>
  <c r="BA74" i="1"/>
  <c r="AM74" i="12" s="1"/>
  <c r="AL74" s="1"/>
  <c r="O74" i="1"/>
  <c r="AY73"/>
  <c r="AT73"/>
  <c r="U71" i="13" s="1"/>
  <c r="AT68" i="1"/>
  <c r="U66" i="13" s="1"/>
  <c r="BA67" i="1"/>
  <c r="AW67"/>
  <c r="AT67"/>
  <c r="U65" i="13" s="1"/>
  <c r="AT64" i="1"/>
  <c r="U62" i="13" s="1"/>
  <c r="AM64" i="1"/>
  <c r="AJ64"/>
  <c r="Q62" i="13" s="1"/>
  <c r="O64" i="1"/>
  <c r="G62" i="13" s="1"/>
  <c r="AJ62" i="1"/>
  <c r="Q60" i="13" s="1"/>
  <c r="AT61" i="1"/>
  <c r="U59" i="13" s="1"/>
  <c r="AY56" i="1"/>
  <c r="Y56"/>
  <c r="W56" i="12" s="1"/>
  <c r="AM56" i="1"/>
  <c r="AW56"/>
  <c r="AI56" i="12" s="1"/>
  <c r="AH56" s="1"/>
  <c r="BA56" i="1"/>
  <c r="AO44"/>
  <c r="Y44"/>
  <c r="AW44"/>
  <c r="BA44"/>
  <c r="AM44"/>
  <c r="Y40"/>
  <c r="AM40"/>
  <c r="AC40" i="12" s="1"/>
  <c r="AB40" s="1"/>
  <c r="AY40" i="1"/>
  <c r="AO40"/>
  <c r="P60"/>
  <c r="H58" i="13" s="1"/>
  <c r="N60" i="1"/>
  <c r="AT59"/>
  <c r="U57" i="13" s="1"/>
  <c r="BC58" i="1"/>
  <c r="X56" i="13" s="1"/>
  <c r="P57" i="1"/>
  <c r="H55" i="13" s="1"/>
  <c r="AT53" i="1"/>
  <c r="U51" i="13" s="1"/>
  <c r="AT50" i="1"/>
  <c r="U48" i="13" s="1"/>
  <c r="AJ50" i="1"/>
  <c r="Q48" i="13" s="1"/>
  <c r="O50" i="1"/>
  <c r="G48" i="13" s="1"/>
  <c r="AT48" i="1"/>
  <c r="U46" i="13" s="1"/>
  <c r="AJ48" i="1"/>
  <c r="Q46" i="13" s="1"/>
  <c r="O48" i="1"/>
  <c r="G46" i="13" s="1"/>
  <c r="AT47" i="1"/>
  <c r="U45" i="13" s="1"/>
  <c r="BD45" i="1"/>
  <c r="Y43" i="13" s="1"/>
  <c r="AS45" i="1"/>
  <c r="T43" i="13" s="1"/>
  <c r="N45" i="1"/>
  <c r="AJ44"/>
  <c r="Q42" i="13" s="1"/>
  <c r="BA43" i="1"/>
  <c r="BC42"/>
  <c r="X40" i="13" s="1"/>
  <c r="AT42" i="1"/>
  <c r="U40" i="13" s="1"/>
  <c r="AJ42" i="1"/>
  <c r="Q40" i="13" s="1"/>
  <c r="N42" i="1"/>
  <c r="AJ41"/>
  <c r="Q39" i="13" s="1"/>
  <c r="O41" i="1"/>
  <c r="G39" i="13" s="1"/>
  <c r="P38" i="1"/>
  <c r="H36" i="13" s="1"/>
  <c r="M38" i="1"/>
  <c r="M35"/>
  <c r="P33"/>
  <c r="H31" i="13" s="1"/>
  <c r="M32" i="1"/>
  <c r="P29"/>
  <c r="H27" i="13" s="1"/>
  <c r="M28" i="1"/>
  <c r="M27"/>
  <c r="N26"/>
  <c r="AT56"/>
  <c r="U54" i="13" s="1"/>
  <c r="AJ56" i="1"/>
  <c r="Q54" i="13" s="1"/>
  <c r="O56" i="1"/>
  <c r="AT55"/>
  <c r="U53" i="13" s="1"/>
  <c r="O54" i="1"/>
  <c r="N52"/>
  <c r="AT51"/>
  <c r="U49" i="13" s="1"/>
  <c r="BC50" i="1"/>
  <c r="X48" i="13" s="1"/>
  <c r="AT34" i="1"/>
  <c r="U32" i="13" s="1"/>
  <c r="M34" i="1"/>
  <c r="AJ30"/>
  <c r="Q28" i="13" s="1"/>
  <c r="M30" i="1"/>
  <c r="AJ28"/>
  <c r="Q26" i="13" s="1"/>
  <c r="N28" i="1"/>
  <c r="N27"/>
  <c r="AT60"/>
  <c r="U58" i="13" s="1"/>
  <c r="AJ60" i="1"/>
  <c r="Q58" i="13" s="1"/>
  <c r="O60" i="1"/>
  <c r="P59"/>
  <c r="H57" i="13" s="1"/>
  <c r="N59" i="1"/>
  <c r="AT57"/>
  <c r="U55" i="13" s="1"/>
  <c r="N55" i="1"/>
  <c r="P50"/>
  <c r="H48" i="13" s="1"/>
  <c r="N50" i="1"/>
  <c r="AT49"/>
  <c r="U47" i="13" s="1"/>
  <c r="P48" i="1"/>
  <c r="H46" i="13" s="1"/>
  <c r="N48" i="1"/>
  <c r="P46"/>
  <c r="H44" i="13" s="1"/>
  <c r="M46" i="1"/>
  <c r="AJ45"/>
  <c r="Q43" i="13" s="1"/>
  <c r="O45" i="1"/>
  <c r="G43" i="13" s="1"/>
  <c r="P44" i="1"/>
  <c r="H42" i="13" s="1"/>
  <c r="O42" i="1"/>
  <c r="G40" i="13" s="1"/>
  <c r="N41" i="1"/>
  <c r="AJ40"/>
  <c r="Q38" i="13" s="1"/>
  <c r="P40" i="1"/>
  <c r="H38" i="13" s="1"/>
  <c r="P39" i="1"/>
  <c r="H37" i="13" s="1"/>
  <c r="M39" i="1"/>
  <c r="N38"/>
  <c r="N34"/>
  <c r="AJ31"/>
  <c r="Q29" i="13" s="1"/>
  <c r="N30" i="1"/>
  <c r="AJ27"/>
  <c r="Q25" i="13" s="1"/>
  <c r="AM125" i="1"/>
  <c r="AC125" i="12" s="1"/>
  <c r="AB125" s="1"/>
  <c r="AY125" i="1"/>
  <c r="AK125" i="12" s="1"/>
  <c r="AJ125" s="1"/>
  <c r="AW125" i="1"/>
  <c r="BA125"/>
  <c r="Y125"/>
  <c r="AO125"/>
  <c r="AM117"/>
  <c r="AY117"/>
  <c r="Y117"/>
  <c r="BA117"/>
  <c r="AW117"/>
  <c r="AO117"/>
  <c r="AM181"/>
  <c r="AY181"/>
  <c r="BA121"/>
  <c r="AO121"/>
  <c r="AM113"/>
  <c r="AC113" i="12" s="1"/>
  <c r="AB113" s="1"/>
  <c r="AY113" i="1"/>
  <c r="AK113" i="12" s="1"/>
  <c r="AJ113" s="1"/>
  <c r="BA113" i="1"/>
  <c r="AW113"/>
  <c r="AM121"/>
  <c r="AC121" i="12" s="1"/>
  <c r="AB121" s="1"/>
  <c r="AY121" i="1"/>
  <c r="AK121" i="12" s="1"/>
  <c r="AJ121" s="1"/>
  <c r="AW121" i="1"/>
  <c r="AY180"/>
  <c r="AY179"/>
  <c r="AY178"/>
  <c r="AY177"/>
  <c r="AY176"/>
  <c r="AY175"/>
  <c r="AY174"/>
  <c r="AY173"/>
  <c r="AY172"/>
  <c r="AY171"/>
  <c r="AY170"/>
  <c r="AY169"/>
  <c r="AY168"/>
  <c r="AY167"/>
  <c r="AY166"/>
  <c r="AY165"/>
  <c r="AY164"/>
  <c r="AY163"/>
  <c r="AY162"/>
  <c r="AK162" i="12" s="1"/>
  <c r="AJ162" s="1"/>
  <c r="AY161" i="1"/>
  <c r="AY160"/>
  <c r="AY159"/>
  <c r="AY158"/>
  <c r="AY157"/>
  <c r="AY156"/>
  <c r="AY155"/>
  <c r="AY154"/>
  <c r="AY153"/>
  <c r="AY152"/>
  <c r="AY151"/>
  <c r="AY150"/>
  <c r="AY149"/>
  <c r="AY148"/>
  <c r="AY147"/>
  <c r="AY146"/>
  <c r="AY145"/>
  <c r="AY144"/>
  <c r="AY143"/>
  <c r="AY142"/>
  <c r="AY141"/>
  <c r="AY140"/>
  <c r="AY139"/>
  <c r="AY138"/>
  <c r="AY137"/>
  <c r="AY136"/>
  <c r="AY135"/>
  <c r="AY134"/>
  <c r="AM123"/>
  <c r="AY123"/>
  <c r="AW123"/>
  <c r="AM124"/>
  <c r="AY124"/>
  <c r="AM120"/>
  <c r="AY120"/>
  <c r="AM114"/>
  <c r="AC114" i="12" s="1"/>
  <c r="AB114" s="1"/>
  <c r="AY114" i="1"/>
  <c r="AK114" i="12" s="1"/>
  <c r="AJ114" s="1"/>
  <c r="BB80" i="1"/>
  <c r="W78" i="13" s="1"/>
  <c r="AM119" i="1"/>
  <c r="AY119"/>
  <c r="AM115"/>
  <c r="AY115"/>
  <c r="AK115" i="12" s="1"/>
  <c r="AJ115" s="1"/>
  <c r="AO55" i="1"/>
  <c r="AE55" i="12" s="1"/>
  <c r="AD55" s="1"/>
  <c r="Y55" i="1"/>
  <c r="AY55"/>
  <c r="AW55"/>
  <c r="AM55"/>
  <c r="BA55"/>
  <c r="AM55" i="12" s="1"/>
  <c r="AL55" s="1"/>
  <c r="AO47" i="1"/>
  <c r="AE47" i="12" s="1"/>
  <c r="AD47" s="1"/>
  <c r="Y47" i="1"/>
  <c r="AY47"/>
  <c r="AW47"/>
  <c r="AI47" i="12" s="1"/>
  <c r="AH47" s="1"/>
  <c r="AM47" i="1"/>
  <c r="BA47"/>
  <c r="AM47" i="12" s="1"/>
  <c r="AL47" s="1"/>
  <c r="AM122" i="1"/>
  <c r="AY122"/>
  <c r="AW119"/>
  <c r="AM118"/>
  <c r="AY118"/>
  <c r="AM116"/>
  <c r="AY116"/>
  <c r="AW114"/>
  <c r="O75"/>
  <c r="AM29"/>
  <c r="AC29" i="12" s="1"/>
  <c r="AB29" s="1"/>
  <c r="AY29" i="1"/>
  <c r="AK29" i="12" s="1"/>
  <c r="AJ29" s="1"/>
  <c r="BA29" i="1"/>
  <c r="AW29"/>
  <c r="Y29"/>
  <c r="AO29"/>
  <c r="O78"/>
  <c r="AO63"/>
  <c r="Y63"/>
  <c r="AY63"/>
  <c r="AW63"/>
  <c r="AM63"/>
  <c r="AY112"/>
  <c r="AY111"/>
  <c r="AY110"/>
  <c r="AY109"/>
  <c r="AY108"/>
  <c r="AY107"/>
  <c r="AY106"/>
  <c r="AY105"/>
  <c r="AY104"/>
  <c r="AY103"/>
  <c r="AY102"/>
  <c r="AY101"/>
  <c r="AY100"/>
  <c r="AY99"/>
  <c r="AY98"/>
  <c r="AY97"/>
  <c r="AY96"/>
  <c r="AY95"/>
  <c r="AY94"/>
  <c r="AY93"/>
  <c r="AY92"/>
  <c r="AY91"/>
  <c r="AY90"/>
  <c r="AY89"/>
  <c r="AY88"/>
  <c r="AY87"/>
  <c r="AY86"/>
  <c r="AY85"/>
  <c r="AY84"/>
  <c r="AY83"/>
  <c r="AK83" i="12" s="1"/>
  <c r="AJ83" s="1"/>
  <c r="AY82" i="1"/>
  <c r="AY81"/>
  <c r="Y81"/>
  <c r="O67"/>
  <c r="AO65"/>
  <c r="AW65"/>
  <c r="BA65"/>
  <c r="Y65"/>
  <c r="BD63"/>
  <c r="Y61" i="13" s="1"/>
  <c r="AO57" i="1"/>
  <c r="Y57"/>
  <c r="AY57"/>
  <c r="AO49"/>
  <c r="Y49"/>
  <c r="AY49"/>
  <c r="AT39"/>
  <c r="U37" i="13" s="1"/>
  <c r="O70" i="1"/>
  <c r="O66"/>
  <c r="AO59"/>
  <c r="Y59"/>
  <c r="AY59"/>
  <c r="AO51"/>
  <c r="Y51"/>
  <c r="AY51"/>
  <c r="AM49"/>
  <c r="AT40"/>
  <c r="U38" i="13" s="1"/>
  <c r="AM33" i="1"/>
  <c r="AY33"/>
  <c r="BA33"/>
  <c r="AW33"/>
  <c r="AO33"/>
  <c r="Y33"/>
  <c r="AM30"/>
  <c r="AC30" i="12" s="1"/>
  <c r="AB30" s="1"/>
  <c r="AY30" i="1"/>
  <c r="AK30" i="12" s="1"/>
  <c r="AJ30" s="1"/>
  <c r="AW30" i="1"/>
  <c r="BA30"/>
  <c r="AO30"/>
  <c r="Y30"/>
  <c r="O77"/>
  <c r="O73"/>
  <c r="O69"/>
  <c r="AO61"/>
  <c r="Y61"/>
  <c r="AY61"/>
  <c r="BD59"/>
  <c r="Y57" i="13" s="1"/>
  <c r="AM59" i="1"/>
  <c r="AB58"/>
  <c r="M56" i="13" s="1"/>
  <c r="AO53" i="1"/>
  <c r="Y53"/>
  <c r="AY53"/>
  <c r="AM51"/>
  <c r="P26"/>
  <c r="H24" i="13" s="1"/>
  <c r="AM26" i="1"/>
  <c r="AY26"/>
  <c r="AK26" i="12" s="1"/>
  <c r="AJ26" s="1"/>
  <c r="AW26" i="1"/>
  <c r="AO26"/>
  <c r="Y26"/>
  <c r="BD36"/>
  <c r="Y34" i="13" s="1"/>
  <c r="P35" i="1"/>
  <c r="H33" i="13" s="1"/>
  <c r="AT46" i="1"/>
  <c r="U44" i="13" s="1"/>
  <c r="AT43" i="1"/>
  <c r="U41" i="13" s="1"/>
  <c r="BA26" i="1"/>
  <c r="Y38"/>
  <c r="AO38"/>
  <c r="AW38"/>
  <c r="BA38"/>
  <c r="P34"/>
  <c r="H32" i="13" s="1"/>
  <c r="AM34" i="1"/>
  <c r="AC34" i="12" s="1"/>
  <c r="AB34" s="1"/>
  <c r="AY34" i="1"/>
  <c r="AK34" i="12" s="1"/>
  <c r="AJ34" s="1"/>
  <c r="AW34" i="1"/>
  <c r="P31"/>
  <c r="H29" i="13" s="1"/>
  <c r="AM37" i="1"/>
  <c r="AY37"/>
  <c r="AK37" i="12" s="1"/>
  <c r="AJ37" s="1"/>
  <c r="AM35" i="1"/>
  <c r="AY35"/>
  <c r="AM31"/>
  <c r="AY31"/>
  <c r="AM27"/>
  <c r="AY27"/>
  <c r="AK27" i="12" s="1"/>
  <c r="AJ27" s="1"/>
  <c r="AW37" i="1"/>
  <c r="AM36"/>
  <c r="AY36"/>
  <c r="AM32"/>
  <c r="AY32"/>
  <c r="AK32" i="12" s="1"/>
  <c r="AJ32" s="1"/>
  <c r="AM28" i="1"/>
  <c r="AY28"/>
  <c r="AK28" i="12" s="1"/>
  <c r="AJ28" s="1"/>
  <c r="AI18" i="1"/>
  <c r="M24"/>
  <c r="D22" i="41" s="1"/>
  <c r="N13" i="1"/>
  <c r="E11" i="41" s="1"/>
  <c r="M22" i="1"/>
  <c r="D20" i="41" s="1"/>
  <c r="M19" i="1"/>
  <c r="D17" i="41" s="1"/>
  <c r="M18" i="1"/>
  <c r="D16" i="41" s="1"/>
  <c r="N18" i="1"/>
  <c r="E16" i="41" s="1"/>
  <c r="AI19" i="1"/>
  <c r="N19"/>
  <c r="E17" i="41" s="1"/>
  <c r="M23" i="1"/>
  <c r="D21" i="41" s="1"/>
  <c r="N15" i="1"/>
  <c r="E13" i="41" s="1"/>
  <c r="M11" i="1"/>
  <c r="D9" i="41" s="1"/>
  <c r="N20" i="1"/>
  <c r="E18" i="41" s="1"/>
  <c r="M17" i="1"/>
  <c r="D15" i="41" s="1"/>
  <c r="M15" i="1"/>
  <c r="N11"/>
  <c r="E9" i="41" s="1"/>
  <c r="N21" i="1"/>
  <c r="E19" i="41" s="1"/>
  <c r="N17" i="1"/>
  <c r="E15" i="41" s="1"/>
  <c r="M25" i="1"/>
  <c r="M16"/>
  <c r="D14" i="41" s="1"/>
  <c r="M14" i="1"/>
  <c r="D12" i="41" s="1"/>
  <c r="M13" i="1"/>
  <c r="D11" i="41" s="1"/>
  <c r="N24" i="1"/>
  <c r="E22" i="41" s="1"/>
  <c r="N22" i="1"/>
  <c r="E20" i="41" s="1"/>
  <c r="M21" i="1"/>
  <c r="M20"/>
  <c r="D18" i="41" s="1"/>
  <c r="N16" i="1"/>
  <c r="E14" i="41" s="1"/>
  <c r="N14" i="1"/>
  <c r="E12" i="41" s="1"/>
  <c r="M12" i="1"/>
  <c r="D10" i="41" s="1"/>
  <c r="N25" i="1"/>
  <c r="N23"/>
  <c r="E21" i="41" s="1"/>
  <c r="N12" i="1"/>
  <c r="E10" i="41" s="1"/>
  <c r="BA21" i="1"/>
  <c r="AM21" i="12" s="1"/>
  <c r="AG25" i="1"/>
  <c r="AA25" i="12" s="1"/>
  <c r="AG23" i="1"/>
  <c r="AA23" i="12" s="1"/>
  <c r="AG19" i="1"/>
  <c r="AA19" i="12" s="1"/>
  <c r="AV23" i="1"/>
  <c r="J23"/>
  <c r="R23" i="12" s="1"/>
  <c r="AN23" i="1"/>
  <c r="AV24"/>
  <c r="J24"/>
  <c r="R24" i="12" s="1"/>
  <c r="AV11" i="1"/>
  <c r="J11"/>
  <c r="R11" i="12" s="1"/>
  <c r="AM24" i="1"/>
  <c r="AY24"/>
  <c r="AK24" i="12" s="1"/>
  <c r="AZ21" i="1"/>
  <c r="L21"/>
  <c r="T21" i="12" s="1"/>
  <c r="AZ17" i="1"/>
  <c r="L17"/>
  <c r="T17" i="12" s="1"/>
  <c r="X16" i="1"/>
  <c r="V16" i="12" s="1"/>
  <c r="L16" i="1"/>
  <c r="T16" i="12" s="1"/>
  <c r="AZ13" i="1"/>
  <c r="L13"/>
  <c r="T13" i="12" s="1"/>
  <c r="AG24" i="1"/>
  <c r="AA24" i="12" s="1"/>
  <c r="AG20" i="1"/>
  <c r="AA20" i="12" s="1"/>
  <c r="X24" i="1"/>
  <c r="V24" i="12" s="1"/>
  <c r="L24" i="1"/>
  <c r="T24" i="12" s="1"/>
  <c r="AZ24" i="1"/>
  <c r="AF22"/>
  <c r="Z22" i="12" s="1"/>
  <c r="AG22" i="1"/>
  <c r="AA22" i="12" s="1"/>
  <c r="AG21" i="1"/>
  <c r="AA21" i="12" s="1"/>
  <c r="AV19" i="1"/>
  <c r="AN19"/>
  <c r="AT17"/>
  <c r="AO25"/>
  <c r="AE25" i="12" s="1"/>
  <c r="AY25" i="1"/>
  <c r="AK25" i="12" s="1"/>
  <c r="AV20" i="1"/>
  <c r="AN20"/>
  <c r="J20"/>
  <c r="R20" i="12" s="1"/>
  <c r="AV16" i="1"/>
  <c r="J16"/>
  <c r="R16" i="12" s="1"/>
  <c r="AT25" i="1"/>
  <c r="U23" i="13" s="1"/>
  <c r="AT12" i="1"/>
  <c r="AT16"/>
  <c r="AG18"/>
  <c r="AA18" i="12" s="1"/>
  <c r="AX15" i="1"/>
  <c r="K23"/>
  <c r="AX23"/>
  <c r="BB12"/>
  <c r="AT21"/>
  <c r="K19"/>
  <c r="AX19"/>
  <c r="AT24"/>
  <c r="AV15"/>
  <c r="AN15"/>
  <c r="J15"/>
  <c r="R15" i="12" s="1"/>
  <c r="AT20" i="1"/>
  <c r="Y22"/>
  <c r="W22" i="12" s="1"/>
  <c r="AO22" i="1"/>
  <c r="AE22" i="12" s="1"/>
  <c r="AM21" i="1"/>
  <c r="Y21"/>
  <c r="W21" i="12" s="1"/>
  <c r="AO21" i="1"/>
  <c r="AE21" i="12" s="1"/>
  <c r="AY21" i="1"/>
  <c r="AK21" i="12" s="1"/>
  <c r="AM22" i="1"/>
  <c r="AT13"/>
  <c r="AX20"/>
  <c r="K16"/>
  <c r="AX16"/>
  <c r="K12"/>
  <c r="P12" s="1"/>
  <c r="J12" i="12" s="1"/>
  <c r="AX12" i="1"/>
  <c r="K24"/>
  <c r="AX24"/>
  <c r="AQ22"/>
  <c r="AG22" i="12" s="1"/>
  <c r="L22" i="1"/>
  <c r="T22" i="12" s="1"/>
  <c r="AP22" i="1"/>
  <c r="J18"/>
  <c r="R18" i="12" s="1"/>
  <c r="AQ18" i="1"/>
  <c r="AG18" i="12" s="1"/>
  <c r="AP18" i="1"/>
  <c r="J14"/>
  <c r="R14" i="12" s="1"/>
  <c r="AX14" i="1"/>
  <c r="AQ14"/>
  <c r="AG14" i="12" s="1"/>
  <c r="L14" i="1"/>
  <c r="T14" i="12" s="1"/>
  <c r="AP14" i="1"/>
  <c r="AX25"/>
  <c r="AN25"/>
  <c r="X25"/>
  <c r="V25" i="12" s="1"/>
  <c r="AP23" i="1"/>
  <c r="AX21"/>
  <c r="AN21"/>
  <c r="X21"/>
  <c r="V21" i="12" s="1"/>
  <c r="AP19" i="1"/>
  <c r="AX17"/>
  <c r="AN17"/>
  <c r="X17"/>
  <c r="V17" i="12" s="1"/>
  <c r="AP15" i="1"/>
  <c r="AX13"/>
  <c r="AN13"/>
  <c r="X13"/>
  <c r="V13" i="12" s="1"/>
  <c r="AP11" i="1"/>
  <c r="AZ11"/>
  <c r="AZ23"/>
  <c r="AQ23"/>
  <c r="AG23" i="12" s="1"/>
  <c r="AQ19" i="1"/>
  <c r="AG19" i="12" s="1"/>
  <c r="AQ15" i="1"/>
  <c r="AG15" i="12" s="1"/>
  <c r="AQ11" i="1"/>
  <c r="AG11" i="12" s="1"/>
  <c r="K13" i="1"/>
  <c r="I13"/>
  <c r="O13" s="1"/>
  <c r="AF15"/>
  <c r="Z15" i="12" s="1"/>
  <c r="AG16" i="1"/>
  <c r="AA16" i="12" s="1"/>
  <c r="AF11" i="1"/>
  <c r="Z11" i="12" s="1"/>
  <c r="AG12" i="1"/>
  <c r="AA12" i="12" s="1"/>
  <c r="I23" i="1"/>
  <c r="AG11"/>
  <c r="AA11" i="12" s="1"/>
  <c r="K11" i="1"/>
  <c r="I11"/>
  <c r="AF14"/>
  <c r="Z14" i="12" s="1"/>
  <c r="AG15" i="1"/>
  <c r="AA15" i="12" s="1"/>
  <c r="I19" i="1"/>
  <c r="O19" s="1"/>
  <c r="AF13"/>
  <c r="Z13" i="12" s="1"/>
  <c r="AG14" i="1"/>
  <c r="AA14" i="12" s="1"/>
  <c r="K25" i="1"/>
  <c r="P25" s="1"/>
  <c r="I25"/>
  <c r="O25" s="1"/>
  <c r="G23" i="13" s="1"/>
  <c r="K17" i="1"/>
  <c r="I17"/>
  <c r="O17" s="1"/>
  <c r="AF16"/>
  <c r="Z16" i="12" s="1"/>
  <c r="AG17" i="1"/>
  <c r="AA17" i="12" s="1"/>
  <c r="AF12" i="1"/>
  <c r="Z12" i="12" s="1"/>
  <c r="AG13" i="1"/>
  <c r="AA13" i="12" s="1"/>
  <c r="I24" i="1"/>
  <c r="I16"/>
  <c r="I12"/>
  <c r="O12" s="1"/>
  <c r="Y23"/>
  <c r="W23" i="12" s="1"/>
  <c r="AW23" i="1"/>
  <c r="AI23" i="12" s="1"/>
  <c r="BA23" i="1"/>
  <c r="AM23" i="12" s="1"/>
  <c r="AM23" i="1"/>
  <c r="AY23"/>
  <c r="AK23" i="12" s="1"/>
  <c r="AO23" i="1"/>
  <c r="AE23" i="12" s="1"/>
  <c r="AM11" i="1"/>
  <c r="AY11"/>
  <c r="Y11"/>
  <c r="W11" i="12" s="1"/>
  <c r="BA11" i="1"/>
  <c r="AM11" i="12" s="1"/>
  <c r="AO11" i="1"/>
  <c r="AW11"/>
  <c r="AI11" i="12" s="1"/>
  <c r="AM15" i="1"/>
  <c r="AY15"/>
  <c r="AK15" i="12" s="1"/>
  <c r="Y15" i="1"/>
  <c r="W15" i="12" s="1"/>
  <c r="BA15" i="1"/>
  <c r="AM15" i="12" s="1"/>
  <c r="AO15" i="1"/>
  <c r="AE15" i="12" s="1"/>
  <c r="AW15" i="1"/>
  <c r="AI15" i="12" s="1"/>
  <c r="AM19" i="1"/>
  <c r="AY19"/>
  <c r="AK19" i="12" s="1"/>
  <c r="Y19" i="1"/>
  <c r="W19" i="12" s="1"/>
  <c r="BA19" i="1"/>
  <c r="AM19" i="12" s="1"/>
  <c r="AO19" i="1"/>
  <c r="AE19" i="12" s="1"/>
  <c r="AW19" i="1"/>
  <c r="AI19" i="12" s="1"/>
  <c r="AM17" i="1"/>
  <c r="AY17"/>
  <c r="AK17" i="12" s="1"/>
  <c r="Y17" i="1"/>
  <c r="W17" i="12" s="1"/>
  <c r="BA17" i="1"/>
  <c r="AM17" i="12" s="1"/>
  <c r="AO17" i="1"/>
  <c r="AE17" i="12" s="1"/>
  <c r="AW17" i="1"/>
  <c r="AM13"/>
  <c r="AY13"/>
  <c r="AK13" i="12" s="1"/>
  <c r="Y13" i="1"/>
  <c r="W13" i="12" s="1"/>
  <c r="BA13" i="1"/>
  <c r="AM13" i="12" s="1"/>
  <c r="AO13" i="1"/>
  <c r="AE13" i="12" s="1"/>
  <c r="AW13" i="1"/>
  <c r="Y25"/>
  <c r="W25" i="12" s="1"/>
  <c r="AW25" i="1"/>
  <c r="BA25"/>
  <c r="BA20"/>
  <c r="Y24"/>
  <c r="W24" i="12" s="1"/>
  <c r="AW24" i="1"/>
  <c r="AI24" i="12" s="1"/>
  <c r="BA24" i="1"/>
  <c r="AM24" i="12" s="1"/>
  <c r="AM20" i="1"/>
  <c r="AY20"/>
  <c r="AK20" i="12" s="1"/>
  <c r="AW20" i="1"/>
  <c r="AI20" i="12" s="1"/>
  <c r="Y20" i="1"/>
  <c r="W20" i="12" s="1"/>
  <c r="AM18" i="1"/>
  <c r="AY18"/>
  <c r="AK18" i="12" s="1"/>
  <c r="Y18" i="1"/>
  <c r="W18" i="12" s="1"/>
  <c r="BA18" i="1"/>
  <c r="AM18" i="12" s="1"/>
  <c r="AO18" i="1"/>
  <c r="AE18" i="12" s="1"/>
  <c r="AM16" i="1"/>
  <c r="AY16"/>
  <c r="AK16" i="12" s="1"/>
  <c r="Y16" i="1"/>
  <c r="W16" i="12" s="1"/>
  <c r="BA16" i="1"/>
  <c r="AO16"/>
  <c r="AM14"/>
  <c r="AY14"/>
  <c r="AK14" i="12" s="1"/>
  <c r="Y14" i="1"/>
  <c r="W14" i="12" s="1"/>
  <c r="BA14" i="1"/>
  <c r="AM14" i="12" s="1"/>
  <c r="AO14" i="1"/>
  <c r="AE14" i="12" s="1"/>
  <c r="AM12" i="1"/>
  <c r="AY12"/>
  <c r="AK12" i="12" s="1"/>
  <c r="Y12" i="1"/>
  <c r="W12" i="12" s="1"/>
  <c r="BA12" i="1"/>
  <c r="AO12"/>
  <c r="BA22"/>
  <c r="AM22" i="12" s="1"/>
  <c r="AW22" i="1"/>
  <c r="AI22" i="12" s="1"/>
  <c r="AF23" i="1"/>
  <c r="Z23" i="12" s="1"/>
  <c r="AF25" i="1"/>
  <c r="Z25" i="12" s="1"/>
  <c r="AF21" i="1"/>
  <c r="Z21" i="12" s="1"/>
  <c r="AF17" i="1"/>
  <c r="Z17" i="12" s="1"/>
  <c r="AF19" i="1"/>
  <c r="Z19" i="12" s="1"/>
  <c r="AF18" i="1"/>
  <c r="Z18" i="12" s="1"/>
  <c r="AF24" i="1"/>
  <c r="Z24" i="12" s="1"/>
  <c r="AF20" i="1"/>
  <c r="Z20" i="12" s="1"/>
  <c r="X20" i="1"/>
  <c r="V20" i="12" s="1"/>
  <c r="X12" i="1"/>
  <c r="V12" i="12" s="1"/>
  <c r="AI112" i="6" l="1"/>
  <c r="P126" i="37"/>
  <c r="AR61" i="1"/>
  <c r="S59" i="13" s="1"/>
  <c r="AI65" i="6"/>
  <c r="BD49" i="1"/>
  <c r="Y47" i="13" s="1"/>
  <c r="BD157" i="1"/>
  <c r="Y155" i="13" s="1"/>
  <c r="AI13" i="6"/>
  <c r="AS144" i="1"/>
  <c r="T142" i="13" s="1"/>
  <c r="P84" i="37"/>
  <c r="AI179" i="6"/>
  <c r="D28" i="13"/>
  <c r="E28" i="41"/>
  <c r="D26" i="13"/>
  <c r="E26" i="41"/>
  <c r="C26" i="13"/>
  <c r="D26" i="41"/>
  <c r="D79" i="13"/>
  <c r="E79" i="41"/>
  <c r="D96" i="13"/>
  <c r="E96" i="41"/>
  <c r="C96" i="13"/>
  <c r="D96" i="41"/>
  <c r="C139" i="13"/>
  <c r="D139" i="41"/>
  <c r="D168" i="13"/>
  <c r="E168" i="41"/>
  <c r="D160" i="13"/>
  <c r="E160" i="41"/>
  <c r="C43" i="13"/>
  <c r="D43" i="41"/>
  <c r="C65" i="13"/>
  <c r="D65" i="41"/>
  <c r="C109" i="13"/>
  <c r="D109" i="41"/>
  <c r="C156" i="13"/>
  <c r="D156" i="41"/>
  <c r="D82" i="13"/>
  <c r="E82" i="41"/>
  <c r="C151" i="13"/>
  <c r="D151" i="41"/>
  <c r="D47" i="13"/>
  <c r="E47" i="41"/>
  <c r="C91" i="13"/>
  <c r="D91" i="41"/>
  <c r="C42" i="13"/>
  <c r="D42" i="41"/>
  <c r="D173" i="13"/>
  <c r="E173" i="41"/>
  <c r="C77" i="13"/>
  <c r="D77" i="41"/>
  <c r="D62" i="13"/>
  <c r="E62" i="41"/>
  <c r="C23" i="13"/>
  <c r="D23" i="41"/>
  <c r="Q15" i="1"/>
  <c r="D13" i="41"/>
  <c r="D32" i="13"/>
  <c r="E32" i="41"/>
  <c r="D48" i="13"/>
  <c r="E48" i="41"/>
  <c r="D57" i="13"/>
  <c r="E57" i="41"/>
  <c r="C28" i="13"/>
  <c r="D28" i="41"/>
  <c r="D24" i="13"/>
  <c r="E24" i="41"/>
  <c r="C30" i="13"/>
  <c r="D30" i="41"/>
  <c r="C84" i="13"/>
  <c r="D84" i="41"/>
  <c r="C100" i="13"/>
  <c r="D100" i="41"/>
  <c r="C103" i="13"/>
  <c r="D103" i="41"/>
  <c r="D118" i="13"/>
  <c r="E118" i="41"/>
  <c r="C94" i="13"/>
  <c r="D94" i="41"/>
  <c r="C99" i="13"/>
  <c r="D99" i="41"/>
  <c r="C111" i="13"/>
  <c r="D111" i="41"/>
  <c r="D100" i="13"/>
  <c r="E100" i="41"/>
  <c r="D114" i="13"/>
  <c r="E114" i="41"/>
  <c r="D125" i="13"/>
  <c r="E125" i="41"/>
  <c r="C129" i="13"/>
  <c r="D129" i="41"/>
  <c r="D147" i="13"/>
  <c r="E147" i="41"/>
  <c r="D101" i="13"/>
  <c r="E101" i="41"/>
  <c r="C125" i="13"/>
  <c r="D125" i="41"/>
  <c r="D127" i="13"/>
  <c r="E127" i="41"/>
  <c r="C147" i="13"/>
  <c r="D147" i="41"/>
  <c r="D31" i="13"/>
  <c r="E31" i="41"/>
  <c r="C51" i="13"/>
  <c r="D51" i="41"/>
  <c r="D61" i="13"/>
  <c r="E61" i="41"/>
  <c r="D80" i="13"/>
  <c r="E80" i="41"/>
  <c r="C86" i="13"/>
  <c r="D86" i="41"/>
  <c r="C128" i="13"/>
  <c r="D128" i="41"/>
  <c r="D137" i="13"/>
  <c r="E137" i="41"/>
  <c r="C148" i="13"/>
  <c r="D148" i="41"/>
  <c r="C175" i="13"/>
  <c r="D175" i="41"/>
  <c r="D37" i="13"/>
  <c r="E37" i="41"/>
  <c r="D68" i="13"/>
  <c r="E68" i="41"/>
  <c r="D88" i="13"/>
  <c r="E88" i="41"/>
  <c r="D116" i="13"/>
  <c r="E116" i="41"/>
  <c r="D134" i="13"/>
  <c r="E134" i="41"/>
  <c r="C167" i="13"/>
  <c r="D167" i="41"/>
  <c r="D29" i="13"/>
  <c r="E29" i="41"/>
  <c r="D161" i="13"/>
  <c r="E161" i="41"/>
  <c r="D55" i="13"/>
  <c r="E55" i="41"/>
  <c r="D157" i="13"/>
  <c r="E157" i="41"/>
  <c r="C124" i="13"/>
  <c r="D124" i="41"/>
  <c r="D140" i="13"/>
  <c r="E140" i="41"/>
  <c r="C56" i="13"/>
  <c r="D56" i="41"/>
  <c r="C108" i="13"/>
  <c r="D108" i="41"/>
  <c r="D153" i="13"/>
  <c r="E153" i="41"/>
  <c r="C27" i="13"/>
  <c r="D27" i="41"/>
  <c r="D59" i="13"/>
  <c r="E59" i="41"/>
  <c r="D72" i="13"/>
  <c r="E72" i="41"/>
  <c r="D89" i="13"/>
  <c r="E89" i="41"/>
  <c r="D122" i="13"/>
  <c r="E122" i="41"/>
  <c r="D75" i="13"/>
  <c r="E75" i="41"/>
  <c r="D103" i="13"/>
  <c r="E103" i="41"/>
  <c r="D119" i="13"/>
  <c r="E119" i="41"/>
  <c r="D45" i="13"/>
  <c r="E45" i="41"/>
  <c r="D67" i="13"/>
  <c r="E67" i="41"/>
  <c r="D146" i="13"/>
  <c r="E146" i="41"/>
  <c r="D149" i="13"/>
  <c r="E149" i="41"/>
  <c r="D66" i="13"/>
  <c r="E66" i="41"/>
  <c r="D74" i="13"/>
  <c r="E74" i="41"/>
  <c r="C74" i="13"/>
  <c r="D74" i="41"/>
  <c r="C41" i="13"/>
  <c r="D41" i="41"/>
  <c r="C63" i="13"/>
  <c r="D63" i="41"/>
  <c r="C89" i="13"/>
  <c r="D89" i="41"/>
  <c r="D35" i="13"/>
  <c r="E35" i="41"/>
  <c r="C161" i="13"/>
  <c r="D161" i="41"/>
  <c r="D39" i="13"/>
  <c r="E39" i="41"/>
  <c r="D50" i="13"/>
  <c r="E50" i="41"/>
  <c r="D99" i="13"/>
  <c r="E99" i="41"/>
  <c r="C106" i="13"/>
  <c r="D106" i="41"/>
  <c r="C134" i="13"/>
  <c r="D134" i="41"/>
  <c r="C138" i="13"/>
  <c r="D138" i="41"/>
  <c r="C143" i="13"/>
  <c r="D143" i="41"/>
  <c r="D158" i="13"/>
  <c r="E158" i="41"/>
  <c r="D174" i="13"/>
  <c r="E174" i="41"/>
  <c r="D84" i="13"/>
  <c r="E84" i="41"/>
  <c r="C141" i="13"/>
  <c r="D141" i="41"/>
  <c r="C31" i="13"/>
  <c r="D31" i="41"/>
  <c r="D120" i="13"/>
  <c r="E120" i="41"/>
  <c r="C136" i="13"/>
  <c r="D136" i="41"/>
  <c r="D69" i="13"/>
  <c r="E69" i="41"/>
  <c r="D129" i="13"/>
  <c r="E129" i="41"/>
  <c r="C54" i="13"/>
  <c r="D54" i="41"/>
  <c r="C112" i="13"/>
  <c r="D112" i="41"/>
  <c r="D98" i="13"/>
  <c r="E98" i="41"/>
  <c r="C40" i="13"/>
  <c r="D40" i="41"/>
  <c r="C50" i="13"/>
  <c r="D50" i="41"/>
  <c r="C178" i="13"/>
  <c r="D178" i="41"/>
  <c r="D81" i="13"/>
  <c r="E81" i="41"/>
  <c r="C68" i="13"/>
  <c r="D68" i="41"/>
  <c r="C45" i="13"/>
  <c r="D45" i="41"/>
  <c r="D23" i="13"/>
  <c r="E23" i="41"/>
  <c r="D36" i="13"/>
  <c r="E36" i="41"/>
  <c r="D46" i="13"/>
  <c r="E46" i="41"/>
  <c r="D25" i="13"/>
  <c r="E25" i="41"/>
  <c r="C25" i="13"/>
  <c r="D25" i="41"/>
  <c r="D43" i="13"/>
  <c r="E43" i="41"/>
  <c r="C98" i="13"/>
  <c r="D98" i="41"/>
  <c r="D110" i="13"/>
  <c r="E110" i="41"/>
  <c r="D113" i="13"/>
  <c r="E113" i="41"/>
  <c r="C122" i="13"/>
  <c r="D122" i="41"/>
  <c r="C83" i="13"/>
  <c r="D83" i="41"/>
  <c r="C113" i="13"/>
  <c r="D113" i="41"/>
  <c r="D115" i="13"/>
  <c r="E115" i="41"/>
  <c r="D123" i="13"/>
  <c r="E123" i="41"/>
  <c r="C150" i="13"/>
  <c r="D150" i="41"/>
  <c r="C92" i="13"/>
  <c r="D92" i="41"/>
  <c r="C90" i="13"/>
  <c r="D90" i="41"/>
  <c r="C121" i="13"/>
  <c r="D121" i="41"/>
  <c r="C131" i="13"/>
  <c r="D131" i="41"/>
  <c r="C135" i="13"/>
  <c r="D135" i="41"/>
  <c r="D144" i="13"/>
  <c r="E144" i="41"/>
  <c r="C160" i="13"/>
  <c r="D160" i="41"/>
  <c r="C176" i="13"/>
  <c r="D176" i="41"/>
  <c r="D155" i="13"/>
  <c r="E155" i="41"/>
  <c r="C157" i="13"/>
  <c r="D157" i="41"/>
  <c r="C163" i="13"/>
  <c r="D163" i="41"/>
  <c r="D171" i="13"/>
  <c r="E171" i="41"/>
  <c r="C174" i="13"/>
  <c r="D174" i="41"/>
  <c r="D176" i="13"/>
  <c r="E176" i="41"/>
  <c r="D34" i="13"/>
  <c r="E34" i="41"/>
  <c r="D52" i="13"/>
  <c r="E52" i="41"/>
  <c r="D63" i="13"/>
  <c r="E63" i="41"/>
  <c r="C82" i="13"/>
  <c r="D82" i="41"/>
  <c r="D87" i="13"/>
  <c r="E87" i="41"/>
  <c r="D107" i="13"/>
  <c r="E107" i="41"/>
  <c r="C132" i="13"/>
  <c r="D132" i="41"/>
  <c r="C140" i="13"/>
  <c r="D140" i="41"/>
  <c r="D151" i="13"/>
  <c r="E151" i="41"/>
  <c r="D164" i="13"/>
  <c r="E164" i="41"/>
  <c r="D178" i="13"/>
  <c r="E178" i="41"/>
  <c r="C39" i="13"/>
  <c r="D39" i="41"/>
  <c r="D73" i="13"/>
  <c r="E73" i="41"/>
  <c r="D90" i="13"/>
  <c r="E90" i="41"/>
  <c r="D117" i="13"/>
  <c r="E117" i="41"/>
  <c r="C146" i="13"/>
  <c r="D146" i="41"/>
  <c r="C172" i="13"/>
  <c r="D172" i="41"/>
  <c r="D30" i="13"/>
  <c r="E30" i="41"/>
  <c r="C164" i="13"/>
  <c r="D164" i="41"/>
  <c r="D128" i="13"/>
  <c r="E128" i="41"/>
  <c r="C159" i="13"/>
  <c r="D159" i="41"/>
  <c r="C80" i="13"/>
  <c r="D80" i="41"/>
  <c r="D135" i="13"/>
  <c r="E135" i="41"/>
  <c r="D141" i="13"/>
  <c r="E141" i="41"/>
  <c r="D27" i="13"/>
  <c r="E27" i="41"/>
  <c r="D38" i="13"/>
  <c r="E38" i="41"/>
  <c r="C59" i="13"/>
  <c r="D59" i="41"/>
  <c r="D104" i="13"/>
  <c r="E104" i="41"/>
  <c r="C118" i="13"/>
  <c r="D118" i="41"/>
  <c r="D154" i="13"/>
  <c r="E154" i="41"/>
  <c r="D126" i="13"/>
  <c r="E126" i="41"/>
  <c r="D51" i="13"/>
  <c r="E51" i="41"/>
  <c r="C62" i="13"/>
  <c r="D62" i="41"/>
  <c r="C73" i="13"/>
  <c r="D73" i="41"/>
  <c r="D93" i="13"/>
  <c r="E93" i="41"/>
  <c r="C153" i="13"/>
  <c r="D153" i="41"/>
  <c r="D95" i="13"/>
  <c r="E95" i="41"/>
  <c r="D105" i="13"/>
  <c r="E105" i="41"/>
  <c r="C35" i="13"/>
  <c r="D35" i="41"/>
  <c r="C47" i="13"/>
  <c r="D47" i="41"/>
  <c r="D78" i="13"/>
  <c r="E78" i="41"/>
  <c r="D172" i="13"/>
  <c r="E172" i="41"/>
  <c r="D165" i="13"/>
  <c r="E165" i="41"/>
  <c r="C93" i="13"/>
  <c r="D93" i="41"/>
  <c r="D65" i="13"/>
  <c r="E65" i="41"/>
  <c r="C76" i="13"/>
  <c r="D76" i="41"/>
  <c r="C46" i="13"/>
  <c r="D46" i="41"/>
  <c r="C66" i="13"/>
  <c r="D66" i="41"/>
  <c r="D132" i="13"/>
  <c r="E132" i="41"/>
  <c r="C38" i="13"/>
  <c r="D38" i="41"/>
  <c r="C69" i="13"/>
  <c r="D69" i="41"/>
  <c r="Q21" i="1"/>
  <c r="D19" i="41"/>
  <c r="C37" i="13"/>
  <c r="D37" i="41"/>
  <c r="D53" i="13"/>
  <c r="E53" i="41"/>
  <c r="C32" i="13"/>
  <c r="D32" i="41"/>
  <c r="C33" i="13"/>
  <c r="D33" i="41"/>
  <c r="C79" i="13"/>
  <c r="D79" i="41"/>
  <c r="D83" i="13"/>
  <c r="E83" i="41"/>
  <c r="C87" i="13"/>
  <c r="D87" i="41"/>
  <c r="C101" i="13"/>
  <c r="D101" i="41"/>
  <c r="D111" i="13"/>
  <c r="E111" i="41"/>
  <c r="C110" i="13"/>
  <c r="D110" i="41"/>
  <c r="C152" i="13"/>
  <c r="D152" i="41"/>
  <c r="C165" i="13"/>
  <c r="D165" i="41"/>
  <c r="C158" i="13"/>
  <c r="D158" i="41"/>
  <c r="C133" i="13"/>
  <c r="D133" i="41"/>
  <c r="D169" i="13"/>
  <c r="E169" i="41"/>
  <c r="D41" i="13"/>
  <c r="E41" i="41"/>
  <c r="C107" i="13"/>
  <c r="D107" i="41"/>
  <c r="D175" i="13"/>
  <c r="E175" i="41"/>
  <c r="D54" i="13"/>
  <c r="E54" i="41"/>
  <c r="D143" i="13"/>
  <c r="E143" i="41"/>
  <c r="D162" i="13"/>
  <c r="E162" i="41"/>
  <c r="C169" i="13"/>
  <c r="D169" i="41"/>
  <c r="D130" i="13"/>
  <c r="E130" i="41"/>
  <c r="C64" i="13"/>
  <c r="D64" i="41"/>
  <c r="C154" i="13"/>
  <c r="D154" i="41"/>
  <c r="D108" i="13"/>
  <c r="E108" i="41"/>
  <c r="C130" i="13"/>
  <c r="D130" i="41"/>
  <c r="D76" i="13"/>
  <c r="E76" i="41"/>
  <c r="D70" i="13"/>
  <c r="E70" i="41"/>
  <c r="C52" i="13"/>
  <c r="D52" i="41"/>
  <c r="D133" i="13"/>
  <c r="E133" i="41"/>
  <c r="C70" i="13"/>
  <c r="D70" i="41"/>
  <c r="C44" i="13"/>
  <c r="D44" i="41"/>
  <c r="C36" i="13"/>
  <c r="D36" i="41"/>
  <c r="D40" i="13"/>
  <c r="E40" i="41"/>
  <c r="D58" i="13"/>
  <c r="E58" i="41"/>
  <c r="D60" i="13"/>
  <c r="E60" i="41"/>
  <c r="D94" i="13"/>
  <c r="E94" i="41"/>
  <c r="D97" i="13"/>
  <c r="E97" i="41"/>
  <c r="C114" i="13"/>
  <c r="D114" i="41"/>
  <c r="C97" i="13"/>
  <c r="D97" i="41"/>
  <c r="C95" i="13"/>
  <c r="D95" i="41"/>
  <c r="C119" i="13"/>
  <c r="D119" i="41"/>
  <c r="D124" i="13"/>
  <c r="E124" i="41"/>
  <c r="C149" i="13"/>
  <c r="D149" i="41"/>
  <c r="D152" i="13"/>
  <c r="E152" i="41"/>
  <c r="D150" i="13"/>
  <c r="E150" i="41"/>
  <c r="C155" i="13"/>
  <c r="D155" i="41"/>
  <c r="D163" i="13"/>
  <c r="E163" i="41"/>
  <c r="C171" i="13"/>
  <c r="D171" i="41"/>
  <c r="D166" i="13"/>
  <c r="E166" i="41"/>
  <c r="C168" i="13"/>
  <c r="D168" i="41"/>
  <c r="C29" i="13"/>
  <c r="D29" i="41"/>
  <c r="C49" i="13"/>
  <c r="D49" i="41"/>
  <c r="D56" i="13"/>
  <c r="E56" i="41"/>
  <c r="C72" i="13"/>
  <c r="D72" i="41"/>
  <c r="D85" i="13"/>
  <c r="E85" i="41"/>
  <c r="D91" i="13"/>
  <c r="E91" i="41"/>
  <c r="D136" i="13"/>
  <c r="E136" i="41"/>
  <c r="C145" i="13"/>
  <c r="D145" i="41"/>
  <c r="D159" i="13"/>
  <c r="E159" i="41"/>
  <c r="D170" i="13"/>
  <c r="E170" i="41"/>
  <c r="C34" i="13"/>
  <c r="D34" i="41"/>
  <c r="C61" i="13"/>
  <c r="D61" i="41"/>
  <c r="D86" i="13"/>
  <c r="E86" i="41"/>
  <c r="D112" i="13"/>
  <c r="E112" i="41"/>
  <c r="D156" i="13"/>
  <c r="E156" i="41"/>
  <c r="C24" i="13"/>
  <c r="D24" i="41"/>
  <c r="D148" i="13"/>
  <c r="E148" i="41"/>
  <c r="D49" i="13"/>
  <c r="E49" i="41"/>
  <c r="D145" i="13"/>
  <c r="E145" i="41"/>
  <c r="C177" i="13"/>
  <c r="D177" i="41"/>
  <c r="C123" i="13"/>
  <c r="D123" i="41"/>
  <c r="C137" i="13"/>
  <c r="D137" i="41"/>
  <c r="C170" i="13"/>
  <c r="D170" i="41"/>
  <c r="D44" i="13"/>
  <c r="E44" i="41"/>
  <c r="C48" i="13"/>
  <c r="D48" i="41"/>
  <c r="D77" i="13"/>
  <c r="E77" i="41"/>
  <c r="D106" i="13"/>
  <c r="E106" i="41"/>
  <c r="D142" i="13"/>
  <c r="E142" i="41"/>
  <c r="D177" i="13"/>
  <c r="E177" i="41"/>
  <c r="D131" i="13"/>
  <c r="E131" i="41"/>
  <c r="C57" i="13"/>
  <c r="D57" i="41"/>
  <c r="D71" i="13"/>
  <c r="E71" i="41"/>
  <c r="C81" i="13"/>
  <c r="D81" i="41"/>
  <c r="D121" i="13"/>
  <c r="E121" i="41"/>
  <c r="D167" i="13"/>
  <c r="E167" i="41"/>
  <c r="D102" i="13"/>
  <c r="E102" i="41"/>
  <c r="D109" i="13"/>
  <c r="E109" i="41"/>
  <c r="D42" i="13"/>
  <c r="E42" i="41"/>
  <c r="D64" i="13"/>
  <c r="E64" i="41"/>
  <c r="D138" i="13"/>
  <c r="E138" i="41"/>
  <c r="C53" i="13"/>
  <c r="D53" i="41"/>
  <c r="D33" i="13"/>
  <c r="E33" i="41"/>
  <c r="C58" i="13"/>
  <c r="D58" i="41"/>
  <c r="C71" i="13"/>
  <c r="D71" i="41"/>
  <c r="D92" i="13"/>
  <c r="E92" i="41"/>
  <c r="C60" i="13"/>
  <c r="D60" i="41"/>
  <c r="C75" i="13"/>
  <c r="D75" i="41"/>
  <c r="D139" i="13"/>
  <c r="E139" i="41"/>
  <c r="C67" i="13"/>
  <c r="D67" i="41"/>
  <c r="BD136" i="1"/>
  <c r="Y134" i="13" s="1"/>
  <c r="AR101" i="1"/>
  <c r="N99" i="37" s="1"/>
  <c r="BD69" i="1"/>
  <c r="Y67" i="13" s="1"/>
  <c r="AB52" i="1"/>
  <c r="M50" i="13" s="1"/>
  <c r="BD77" i="1"/>
  <c r="Y75" i="13" s="1"/>
  <c r="AC78" i="12"/>
  <c r="AB78" s="1"/>
  <c r="AS171" i="1"/>
  <c r="T169" i="13" s="1"/>
  <c r="BB53" i="1"/>
  <c r="W51" i="13" s="1"/>
  <c r="AS122" i="1"/>
  <c r="T120" i="13" s="1"/>
  <c r="AB162" i="1"/>
  <c r="M160" i="13" s="1"/>
  <c r="P39" i="37"/>
  <c r="P120"/>
  <c r="BB174" i="1"/>
  <c r="W172" i="13" s="1"/>
  <c r="AS34" i="1"/>
  <c r="T32" i="13" s="1"/>
  <c r="AB78" i="1"/>
  <c r="M76" i="13" s="1"/>
  <c r="BB158" i="1"/>
  <c r="W156" i="13" s="1"/>
  <c r="BD60" i="1"/>
  <c r="Y58" i="13" s="1"/>
  <c r="W27" i="12"/>
  <c r="BD40" i="1"/>
  <c r="Y38" i="13" s="1"/>
  <c r="AI16" i="6"/>
  <c r="AR144" i="1"/>
  <c r="S142" i="13" s="1"/>
  <c r="BD120" i="1"/>
  <c r="Y118" i="13" s="1"/>
  <c r="BC80" i="1"/>
  <c r="X78" i="13" s="1"/>
  <c r="AR127" i="1"/>
  <c r="S125" i="13" s="1"/>
  <c r="AR83" i="1"/>
  <c r="S81" i="13" s="1"/>
  <c r="AS73" i="1"/>
  <c r="T71" i="13" s="1"/>
  <c r="AR153" i="1"/>
  <c r="S151" i="13" s="1"/>
  <c r="BB16" i="1"/>
  <c r="R14" i="37" s="1"/>
  <c r="AO88" i="6"/>
  <c r="AR105" i="1"/>
  <c r="S103" i="13" s="1"/>
  <c r="AS142" i="1"/>
  <c r="T140" i="13" s="1"/>
  <c r="BB48" i="1"/>
  <c r="W46" i="13" s="1"/>
  <c r="BB129" i="1"/>
  <c r="W127" i="13" s="1"/>
  <c r="BB60" i="1"/>
  <c r="W58" i="13" s="1"/>
  <c r="BB61" i="1"/>
  <c r="W59" i="13" s="1"/>
  <c r="AR97" i="1"/>
  <c r="S95" i="13" s="1"/>
  <c r="BC133" i="1"/>
  <c r="X131" i="13" s="1"/>
  <c r="AS139" i="1"/>
  <c r="T137" i="13" s="1"/>
  <c r="BD170" i="1"/>
  <c r="Y168" i="13" s="1"/>
  <c r="BD156" i="1"/>
  <c r="Y154" i="13" s="1"/>
  <c r="BD130" i="1"/>
  <c r="Y128" i="13" s="1"/>
  <c r="AS72" i="1"/>
  <c r="T70" i="13" s="1"/>
  <c r="AM101" i="12"/>
  <c r="AL101" s="1"/>
  <c r="AS96" i="1"/>
  <c r="T94" i="13" s="1"/>
  <c r="AI97" i="12"/>
  <c r="AH97" s="1"/>
  <c r="AF19"/>
  <c r="BB54" i="1"/>
  <c r="W52" i="13" s="1"/>
  <c r="AB37" i="1"/>
  <c r="M35" i="13" s="1"/>
  <c r="BB74" i="1"/>
  <c r="W72" i="13" s="1"/>
  <c r="AR103" i="1"/>
  <c r="S101" i="13" s="1"/>
  <c r="O8" i="6"/>
  <c r="Q122" i="1"/>
  <c r="E120" i="13" s="1"/>
  <c r="C120"/>
  <c r="K87" i="37"/>
  <c r="P87" i="13"/>
  <c r="K143" i="37"/>
  <c r="P143" i="13"/>
  <c r="Q57" i="1"/>
  <c r="E55" i="13" s="1"/>
  <c r="C55"/>
  <c r="Q90" i="1"/>
  <c r="E88" i="13" s="1"/>
  <c r="C88"/>
  <c r="K36" i="37"/>
  <c r="P36" i="13"/>
  <c r="K108" i="37"/>
  <c r="P108" i="13"/>
  <c r="AK123" i="1"/>
  <c r="O121" i="13"/>
  <c r="AK97" i="1"/>
  <c r="O95" i="13"/>
  <c r="K171" i="37"/>
  <c r="P171" i="13"/>
  <c r="Q168" i="1"/>
  <c r="E166" i="13" s="1"/>
  <c r="C166"/>
  <c r="Q175" i="1"/>
  <c r="E173" i="13" s="1"/>
  <c r="C173"/>
  <c r="Q107" i="1"/>
  <c r="E105" i="13" s="1"/>
  <c r="C105"/>
  <c r="AK129" i="1"/>
  <c r="O127" i="13"/>
  <c r="Q80" i="1"/>
  <c r="E78" i="13" s="1"/>
  <c r="C78"/>
  <c r="Q117" i="1"/>
  <c r="E115" i="13" s="1"/>
  <c r="C115"/>
  <c r="Q144" i="1"/>
  <c r="E142" i="13" s="1"/>
  <c r="C142"/>
  <c r="Q146" i="1"/>
  <c r="E144" i="13" s="1"/>
  <c r="C144"/>
  <c r="Q119" i="1"/>
  <c r="E117" i="13" s="1"/>
  <c r="C117"/>
  <c r="Q128" i="1"/>
  <c r="E126" i="13" s="1"/>
  <c r="C126"/>
  <c r="Q104" i="1"/>
  <c r="E102" i="13" s="1"/>
  <c r="C102"/>
  <c r="K77" i="37"/>
  <c r="P77" i="13"/>
  <c r="K47" i="37"/>
  <c r="P47" i="13"/>
  <c r="K74" i="37"/>
  <c r="P74" i="13"/>
  <c r="K82" i="37"/>
  <c r="P82" i="13"/>
  <c r="K98" i="37"/>
  <c r="P98" i="13"/>
  <c r="K122" i="37"/>
  <c r="P122" i="13"/>
  <c r="AC171" i="1"/>
  <c r="K169" i="13"/>
  <c r="Y67" i="6"/>
  <c r="P67" i="13"/>
  <c r="P179"/>
  <c r="Q129" i="1"/>
  <c r="E127" i="13" s="1"/>
  <c r="C127"/>
  <c r="K39" i="37"/>
  <c r="P39" i="13"/>
  <c r="J79" i="37"/>
  <c r="O79" i="13"/>
  <c r="K127" i="37"/>
  <c r="P127" i="13"/>
  <c r="Q87" i="1"/>
  <c r="E85" i="13" s="1"/>
  <c r="C85"/>
  <c r="Q118" i="1"/>
  <c r="E116" i="13" s="1"/>
  <c r="C116"/>
  <c r="Q106" i="1"/>
  <c r="E104" i="13" s="1"/>
  <c r="C104"/>
  <c r="Q164" i="1"/>
  <c r="E162" i="13" s="1"/>
  <c r="C162"/>
  <c r="K115" i="37"/>
  <c r="P115" i="13"/>
  <c r="K24" i="37"/>
  <c r="P24" i="13"/>
  <c r="Y51" i="6"/>
  <c r="P34"/>
  <c r="K23" i="13"/>
  <c r="BD115" i="1"/>
  <c r="Y113" i="13" s="1"/>
  <c r="AH19" i="12"/>
  <c r="AB64" i="1"/>
  <c r="M62" i="13" s="1"/>
  <c r="AR107" i="1"/>
  <c r="S105" i="13" s="1"/>
  <c r="AS136" i="1"/>
  <c r="T134" i="13" s="1"/>
  <c r="AB101" i="1"/>
  <c r="M99" i="13" s="1"/>
  <c r="AL24" i="12"/>
  <c r="BD175" i="1"/>
  <c r="Y173" i="13" s="1"/>
  <c r="AC27" i="1"/>
  <c r="BC66"/>
  <c r="X64" i="13" s="1"/>
  <c r="AH24" i="12"/>
  <c r="AJ15"/>
  <c r="AB62" i="1"/>
  <c r="M60" i="13" s="1"/>
  <c r="AR88" i="1"/>
  <c r="S86" i="13" s="1"/>
  <c r="AS131" i="1"/>
  <c r="T129" i="13" s="1"/>
  <c r="BB126" i="1"/>
  <c r="W124" i="13" s="1"/>
  <c r="AB114" i="1"/>
  <c r="M112" i="13" s="1"/>
  <c r="BD126" i="1"/>
  <c r="Y124" i="13" s="1"/>
  <c r="BC41" i="1"/>
  <c r="X39" i="13" s="1"/>
  <c r="AR110" i="1"/>
  <c r="S108" i="13" s="1"/>
  <c r="BC62" i="1"/>
  <c r="X60" i="13" s="1"/>
  <c r="AR95" i="1"/>
  <c r="S93" i="13" s="1"/>
  <c r="AS66" i="1"/>
  <c r="T64" i="13" s="1"/>
  <c r="AR175" i="1"/>
  <c r="S173" i="13" s="1"/>
  <c r="AB156" i="1"/>
  <c r="M154" i="13" s="1"/>
  <c r="Q87" i="6"/>
  <c r="BD37" i="1"/>
  <c r="Y35" i="13" s="1"/>
  <c r="BB46" i="1"/>
  <c r="W44" i="13" s="1"/>
  <c r="AR91" i="1"/>
  <c r="S89" i="13" s="1"/>
  <c r="BB72" i="1"/>
  <c r="AS141"/>
  <c r="T139" i="13" s="1"/>
  <c r="BC127" i="1"/>
  <c r="X125" i="13" s="1"/>
  <c r="AB172" i="1"/>
  <c r="M170" i="13" s="1"/>
  <c r="AC180" i="1"/>
  <c r="E16" i="44" s="1"/>
  <c r="AC142" i="1"/>
  <c r="AR43"/>
  <c r="S41" i="13" s="1"/>
  <c r="AS77" i="1"/>
  <c r="T75" i="13" s="1"/>
  <c r="AS138" i="1"/>
  <c r="AS126"/>
  <c r="T124" i="13" s="1"/>
  <c r="BB162" i="1"/>
  <c r="W160" i="13" s="1"/>
  <c r="W113" i="12"/>
  <c r="AS20" i="1"/>
  <c r="O18" i="37" s="1"/>
  <c r="AR42" i="1"/>
  <c r="S40" i="13" s="1"/>
  <c r="BB52" i="1"/>
  <c r="W50" i="13" s="1"/>
  <c r="AB50" i="1"/>
  <c r="M48" i="13" s="1"/>
  <c r="AB54" i="1"/>
  <c r="BD27"/>
  <c r="Y25" i="13" s="1"/>
  <c r="AB109" i="1"/>
  <c r="M107" i="13" s="1"/>
  <c r="AS153" i="1"/>
  <c r="T151" i="13" s="1"/>
  <c r="AC35" i="1"/>
  <c r="E70" i="44" s="1"/>
  <c r="AM108" i="12"/>
  <c r="AL108" s="1"/>
  <c r="BD148" i="1"/>
  <c r="Y146" i="13" s="1"/>
  <c r="AR25" i="1"/>
  <c r="S23" i="13" s="1"/>
  <c r="BD57" i="1"/>
  <c r="BB59"/>
  <c r="W57" i="13" s="1"/>
  <c r="AR39" i="1"/>
  <c r="S37" i="13" s="1"/>
  <c r="AR111" i="1"/>
  <c r="S109" i="13" s="1"/>
  <c r="BD78" i="1"/>
  <c r="AR173" i="6" s="1"/>
  <c r="S12" i="1"/>
  <c r="AR99"/>
  <c r="AU99" s="1"/>
  <c r="AB69"/>
  <c r="M67" i="13" s="1"/>
  <c r="AB148" i="1"/>
  <c r="Q149" i="6" s="1"/>
  <c r="AR158" i="1"/>
  <c r="S156" i="13" s="1"/>
  <c r="AS161" i="1"/>
  <c r="T159" i="13" s="1"/>
  <c r="AC179" i="1"/>
  <c r="AC124"/>
  <c r="E96" i="44" s="1"/>
  <c r="BC69" i="1"/>
  <c r="X67" i="13" s="1"/>
  <c r="AH20" i="12"/>
  <c r="AD19"/>
  <c r="AR89" i="1"/>
  <c r="AS143"/>
  <c r="T141" i="13" s="1"/>
  <c r="AR174" i="1"/>
  <c r="S172" i="13" s="1"/>
  <c r="AK57" i="1"/>
  <c r="BB56"/>
  <c r="AR133"/>
  <c r="S131" i="13" s="1"/>
  <c r="BD54" i="1"/>
  <c r="Y52" i="13" s="1"/>
  <c r="AS67" i="1"/>
  <c r="T65" i="13" s="1"/>
  <c r="BD123" i="1"/>
  <c r="Y121" i="13" s="1"/>
  <c r="AB146" i="1"/>
  <c r="M144" i="13" s="1"/>
  <c r="BD159" i="1"/>
  <c r="Y157" i="13" s="1"/>
  <c r="BD178" i="1"/>
  <c r="Y176" i="13" s="1"/>
  <c r="W84" i="12"/>
  <c r="BB50" i="1"/>
  <c r="W48" i="13" s="1"/>
  <c r="AR136" i="1"/>
  <c r="S134" i="13" s="1"/>
  <c r="BD41" i="1"/>
  <c r="Y39" i="13" s="1"/>
  <c r="BD146" i="1"/>
  <c r="AR169"/>
  <c r="S167" i="13" s="1"/>
  <c r="AB170" i="1"/>
  <c r="M168" i="13" s="1"/>
  <c r="AR167" i="1"/>
  <c r="S165" i="13" s="1"/>
  <c r="BD177" i="1"/>
  <c r="AC97"/>
  <c r="AB118"/>
  <c r="M116" i="13" s="1"/>
  <c r="AM28" i="12"/>
  <c r="AL28" s="1"/>
  <c r="AG160" i="6"/>
  <c r="I27" i="12"/>
  <c r="L73" i="37"/>
  <c r="AI17" i="6"/>
  <c r="Z139"/>
  <c r="AI105"/>
  <c r="AS24" i="1"/>
  <c r="O22" i="37" s="1"/>
  <c r="BB62" i="1"/>
  <c r="W60" i="13" s="1"/>
  <c r="AR40" i="1"/>
  <c r="AG117" i="6" s="1"/>
  <c r="AB48" i="1"/>
  <c r="M46" i="13" s="1"/>
  <c r="BD80" i="1"/>
  <c r="Y78" i="13" s="1"/>
  <c r="BD66" i="1"/>
  <c r="Y64" i="13" s="1"/>
  <c r="AS147" i="1"/>
  <c r="BB151"/>
  <c r="W149" i="13" s="1"/>
  <c r="AS169" i="1"/>
  <c r="T167" i="13" s="1"/>
  <c r="BD167" i="1"/>
  <c r="Y165" i="13" s="1"/>
  <c r="T86" i="37"/>
  <c r="AS181" i="1"/>
  <c r="T179" i="13" s="1"/>
  <c r="I55" i="12"/>
  <c r="P26" i="37"/>
  <c r="P122"/>
  <c r="L155"/>
  <c r="P162"/>
  <c r="S69" i="1"/>
  <c r="I67" i="13" s="1"/>
  <c r="G67"/>
  <c r="J174" i="12"/>
  <c r="H144" i="13"/>
  <c r="H165"/>
  <c r="S79" i="1"/>
  <c r="I77" i="13" s="1"/>
  <c r="G77"/>
  <c r="J129" i="12"/>
  <c r="H99" i="13"/>
  <c r="S51" i="1"/>
  <c r="I49" i="13" s="1"/>
  <c r="G49"/>
  <c r="H164"/>
  <c r="AI155" i="6"/>
  <c r="U119" i="13"/>
  <c r="H167"/>
  <c r="J144" i="12"/>
  <c r="H114" i="13"/>
  <c r="J25" i="12"/>
  <c r="H23" i="13"/>
  <c r="AR38" i="1"/>
  <c r="S36" i="13" s="1"/>
  <c r="S73" i="1"/>
  <c r="I71" i="13" s="1"/>
  <c r="G71"/>
  <c r="S70" i="1"/>
  <c r="I68" i="13" s="1"/>
  <c r="G68"/>
  <c r="S67" i="1"/>
  <c r="I65" i="13" s="1"/>
  <c r="G65"/>
  <c r="AR85" i="1"/>
  <c r="AG172" i="6" s="1"/>
  <c r="AU144" i="1"/>
  <c r="S74"/>
  <c r="I72" i="13" s="1"/>
  <c r="G72"/>
  <c r="S68" i="1"/>
  <c r="I66" i="13" s="1"/>
  <c r="G66"/>
  <c r="S72" i="1"/>
  <c r="I70" i="13" s="1"/>
  <c r="G70"/>
  <c r="BD81" i="1"/>
  <c r="Y79" i="13" s="1"/>
  <c r="BD112" i="1"/>
  <c r="AR56" i="6" s="1"/>
  <c r="AS118" i="1"/>
  <c r="T116" i="13" s="1"/>
  <c r="J159" i="12"/>
  <c r="H129" i="13"/>
  <c r="J179" i="12"/>
  <c r="H149" i="13"/>
  <c r="J155" i="12"/>
  <c r="H125" i="13"/>
  <c r="AS152" i="1"/>
  <c r="T150" i="13" s="1"/>
  <c r="H160"/>
  <c r="BD169" i="1"/>
  <c r="AR136" i="6" s="1"/>
  <c r="BB178" i="1"/>
  <c r="W176" i="13" s="1"/>
  <c r="BD161" i="1"/>
  <c r="Y159" i="13" s="1"/>
  <c r="AK175" i="1"/>
  <c r="F178" i="44" s="1"/>
  <c r="BB35" i="1"/>
  <c r="BD58"/>
  <c r="Y56" i="13" s="1"/>
  <c r="BB99" i="1"/>
  <c r="W97" i="13" s="1"/>
  <c r="AB177" i="1"/>
  <c r="AR79"/>
  <c r="H82" i="37"/>
  <c r="S37" i="1"/>
  <c r="I35" i="13" s="1"/>
  <c r="G35"/>
  <c r="S96" i="1"/>
  <c r="G94" i="13"/>
  <c r="J154" i="12"/>
  <c r="H124" i="13"/>
  <c r="J160" i="12"/>
  <c r="H130" i="13"/>
  <c r="J164" i="12"/>
  <c r="H134" i="13"/>
  <c r="J168" i="12"/>
  <c r="H138" i="13"/>
  <c r="H154"/>
  <c r="H169"/>
  <c r="J137" i="12"/>
  <c r="H107" i="13"/>
  <c r="J173" i="12"/>
  <c r="H143" i="13"/>
  <c r="H170"/>
  <c r="H175"/>
  <c r="H179"/>
  <c r="J27" i="12"/>
  <c r="H25" i="13"/>
  <c r="J150" i="12"/>
  <c r="H120" i="13"/>
  <c r="J158" i="12"/>
  <c r="H128" i="13"/>
  <c r="J175" i="12"/>
  <c r="H145" i="13"/>
  <c r="H159"/>
  <c r="P82" i="37"/>
  <c r="U82" i="13"/>
  <c r="J157" i="12"/>
  <c r="H127" i="13"/>
  <c r="J172" i="12"/>
  <c r="H142" i="13"/>
  <c r="AI139" i="6"/>
  <c r="U155" i="13"/>
  <c r="S58" i="1"/>
  <c r="I56" i="13" s="1"/>
  <c r="G56"/>
  <c r="H171"/>
  <c r="S78" i="1"/>
  <c r="I76" i="13" s="1"/>
  <c r="G76"/>
  <c r="AU83" i="1"/>
  <c r="S54"/>
  <c r="I52" i="13" s="1"/>
  <c r="G52"/>
  <c r="H152"/>
  <c r="J167" i="12"/>
  <c r="H137" i="13"/>
  <c r="H166"/>
  <c r="J151" i="12"/>
  <c r="H121" i="13"/>
  <c r="H158"/>
  <c r="AI102" i="6"/>
  <c r="U115" i="13"/>
  <c r="J176" i="12"/>
  <c r="H146" i="13"/>
  <c r="S77" i="1"/>
  <c r="I75" i="13" s="1"/>
  <c r="G75"/>
  <c r="S60" i="1"/>
  <c r="I58" i="13" s="1"/>
  <c r="G58"/>
  <c r="S56" i="1"/>
  <c r="I54" i="13" s="1"/>
  <c r="G54"/>
  <c r="S71" i="1"/>
  <c r="I69" i="13" s="1"/>
  <c r="G69"/>
  <c r="AS79" i="1"/>
  <c r="AS120"/>
  <c r="BD153"/>
  <c r="Y151" i="13" s="1"/>
  <c r="S129" i="1"/>
  <c r="I127" i="13" s="1"/>
  <c r="G127"/>
  <c r="AS132" i="1"/>
  <c r="T130" i="13" s="1"/>
  <c r="BD145" i="1"/>
  <c r="Y143" i="13" s="1"/>
  <c r="AS163" i="1"/>
  <c r="T161" i="13" s="1"/>
  <c r="H176"/>
  <c r="AB181" i="1"/>
  <c r="M179" i="13" s="1"/>
  <c r="AC135" i="1"/>
  <c r="AC113"/>
  <c r="W28" i="12"/>
  <c r="AE98"/>
  <c r="AD98" s="1"/>
  <c r="BD48" i="1"/>
  <c r="Y46" i="13" s="1"/>
  <c r="W142" i="12"/>
  <c r="AI110" i="6"/>
  <c r="J147" i="12"/>
  <c r="H117" i="13"/>
  <c r="J149" i="12"/>
  <c r="H119" i="13"/>
  <c r="S122" i="1"/>
  <c r="I120" i="13" s="1"/>
  <c r="G120"/>
  <c r="J161" i="12"/>
  <c r="H131" i="13"/>
  <c r="H172"/>
  <c r="H177"/>
  <c r="I86" i="12"/>
  <c r="AI74" i="6"/>
  <c r="AI89"/>
  <c r="J28" i="12"/>
  <c r="H26" i="13"/>
  <c r="J162" i="12"/>
  <c r="H132" i="13"/>
  <c r="H156"/>
  <c r="H161"/>
  <c r="Z156" i="6"/>
  <c r="AI26"/>
  <c r="AI165"/>
  <c r="P117" i="37"/>
  <c r="AI50" i="6"/>
  <c r="P147" i="37"/>
  <c r="U147" i="13"/>
  <c r="AI43" i="6"/>
  <c r="U91" i="13"/>
  <c r="P112" i="37"/>
  <c r="U112" i="13"/>
  <c r="P127" i="37"/>
  <c r="U127" i="13"/>
  <c r="L165" i="37"/>
  <c r="Q165" i="13"/>
  <c r="J180" i="12"/>
  <c r="H150" i="13"/>
  <c r="P27" i="37"/>
  <c r="U27" i="13"/>
  <c r="H162"/>
  <c r="S66" i="1"/>
  <c r="I64" i="13" s="1"/>
  <c r="G64"/>
  <c r="H173"/>
  <c r="AC28" i="1"/>
  <c r="J126" i="12"/>
  <c r="H96" i="13"/>
  <c r="P79" i="37"/>
  <c r="U79" i="13"/>
  <c r="J169" i="12"/>
  <c r="H139" i="13"/>
  <c r="AR46" i="1"/>
  <c r="S44" i="13" s="1"/>
  <c r="S75" i="1"/>
  <c r="I73" i="13" s="1"/>
  <c r="G73"/>
  <c r="BB75" i="1"/>
  <c r="W73" i="13" s="1"/>
  <c r="S76" i="1"/>
  <c r="G74" i="13"/>
  <c r="BD84" i="1"/>
  <c r="Y82" i="13" s="1"/>
  <c r="J143" i="12"/>
  <c r="H113" i="13"/>
  <c r="AS127" i="1"/>
  <c r="AS130"/>
  <c r="T128" i="13" s="1"/>
  <c r="BB150" i="1"/>
  <c r="W148" i="13" s="1"/>
  <c r="BB146" i="1"/>
  <c r="W144" i="13" s="1"/>
  <c r="AR150" i="1"/>
  <c r="N148" i="37" s="1"/>
  <c r="AR159" i="1"/>
  <c r="S157" i="13" s="1"/>
  <c r="AB164" i="1"/>
  <c r="M162" i="13" s="1"/>
  <c r="H151"/>
  <c r="H157"/>
  <c r="AR161" i="1"/>
  <c r="S159" i="13" s="1"/>
  <c r="S168" i="1"/>
  <c r="G166" i="13"/>
  <c r="H168"/>
  <c r="BB161" i="1"/>
  <c r="W159" i="13" s="1"/>
  <c r="AR178" i="6"/>
  <c r="BD34" i="1"/>
  <c r="Y32" i="13" s="1"/>
  <c r="AI130" i="12"/>
  <c r="AH130" s="1"/>
  <c r="AH9" i="6"/>
  <c r="T60" i="13"/>
  <c r="P35" i="37"/>
  <c r="J145" i="12"/>
  <c r="H115" i="13"/>
  <c r="H153"/>
  <c r="H178"/>
  <c r="AI146" i="6"/>
  <c r="J127" i="12"/>
  <c r="H97" i="13"/>
  <c r="J140" i="12"/>
  <c r="H110" i="13"/>
  <c r="J171" i="12"/>
  <c r="H141" i="13"/>
  <c r="P159" i="37"/>
  <c r="P170"/>
  <c r="AI137" i="6"/>
  <c r="S53" i="1"/>
  <c r="I51" i="13" s="1"/>
  <c r="G51"/>
  <c r="H155"/>
  <c r="Z42" i="6"/>
  <c r="J148" i="12"/>
  <c r="H118" i="13"/>
  <c r="J156" i="12"/>
  <c r="H126" i="13"/>
  <c r="J163" i="12"/>
  <c r="H133" i="13"/>
  <c r="J166" i="12"/>
  <c r="H136" i="13"/>
  <c r="J170" i="12"/>
  <c r="H140" i="13"/>
  <c r="J178" i="12"/>
  <c r="H148" i="13"/>
  <c r="L157" i="37"/>
  <c r="P160"/>
  <c r="P163"/>
  <c r="P24"/>
  <c r="H174" i="13"/>
  <c r="AI35" i="6"/>
  <c r="P78" i="37"/>
  <c r="U78" i="13"/>
  <c r="P85" i="37"/>
  <c r="U85" i="13"/>
  <c r="J128" i="12"/>
  <c r="H98" i="13"/>
  <c r="AI80" i="6"/>
  <c r="U104" i="13"/>
  <c r="P176" i="37"/>
  <c r="U176" i="13"/>
  <c r="P149" i="37"/>
  <c r="U149" i="13"/>
  <c r="J177" i="12"/>
  <c r="H147" i="13"/>
  <c r="AI111" i="6"/>
  <c r="U96" i="13"/>
  <c r="J165" i="12"/>
  <c r="H135" i="13"/>
  <c r="Z28" i="6"/>
  <c r="Q168" i="13"/>
  <c r="H163"/>
  <c r="Q177" i="1"/>
  <c r="E175" i="13" s="1"/>
  <c r="Q61" i="1"/>
  <c r="E59" i="13" s="1"/>
  <c r="AA149" i="1"/>
  <c r="AM96" i="12"/>
  <c r="AL96" s="1"/>
  <c r="AB167" i="1"/>
  <c r="M165" i="13" s="1"/>
  <c r="Q100" i="1"/>
  <c r="E98" i="13" s="1"/>
  <c r="Q151" i="1"/>
  <c r="E149" i="13" s="1"/>
  <c r="AK46" i="1"/>
  <c r="O61" i="6"/>
  <c r="AF109"/>
  <c r="Q136" i="1"/>
  <c r="E134" i="13" s="1"/>
  <c r="Q141" i="1"/>
  <c r="E139" i="13" s="1"/>
  <c r="Q159" i="1"/>
  <c r="Q39"/>
  <c r="E37" i="13" s="1"/>
  <c r="Q86" i="1"/>
  <c r="E84" i="13" s="1"/>
  <c r="Q108" i="1"/>
  <c r="E106" i="13" s="1"/>
  <c r="Q152" i="1"/>
  <c r="E150" i="13" s="1"/>
  <c r="AK146" i="1"/>
  <c r="AK65"/>
  <c r="AK101"/>
  <c r="AK153"/>
  <c r="F44" i="44" s="1"/>
  <c r="AK61" i="1"/>
  <c r="AO130" i="6"/>
  <c r="AY112"/>
  <c r="AO119"/>
  <c r="G23" i="37"/>
  <c r="AF175" i="6"/>
  <c r="Q13" i="1"/>
  <c r="Q94"/>
  <c r="E92" i="13" s="1"/>
  <c r="Q178" i="1"/>
  <c r="E176" i="13" s="1"/>
  <c r="Q130" i="1"/>
  <c r="Q150"/>
  <c r="AK68"/>
  <c r="AK162"/>
  <c r="Q142"/>
  <c r="E140" i="13" s="1"/>
  <c r="Q64" i="1"/>
  <c r="AO110" i="6"/>
  <c r="AK126" i="1"/>
  <c r="F107" i="6"/>
  <c r="Q92" i="1"/>
  <c r="Q123"/>
  <c r="Q133"/>
  <c r="E131" i="13" s="1"/>
  <c r="Q157" i="1"/>
  <c r="Q167"/>
  <c r="E165" i="13" s="1"/>
  <c r="Q111" i="1"/>
  <c r="Q169"/>
  <c r="E167" i="13" s="1"/>
  <c r="Q37" i="1"/>
  <c r="E35" i="13" s="1"/>
  <c r="Q46" i="1"/>
  <c r="E44" i="13" s="1"/>
  <c r="Q97" i="1"/>
  <c r="E95" i="13" s="1"/>
  <c r="Q67" i="1"/>
  <c r="E65" i="13" s="1"/>
  <c r="Q135" i="1"/>
  <c r="E133" i="13" s="1"/>
  <c r="Q158" i="1"/>
  <c r="E156" i="13" s="1"/>
  <c r="AK170" i="1"/>
  <c r="F171" i="44" s="1"/>
  <c r="AY111" i="6"/>
  <c r="Q18" i="1"/>
  <c r="Q131"/>
  <c r="E129" i="13" s="1"/>
  <c r="Q173" i="1"/>
  <c r="E171" i="13" s="1"/>
  <c r="Q51" i="1"/>
  <c r="E49" i="13" s="1"/>
  <c r="Q147" i="1"/>
  <c r="Q148"/>
  <c r="E146" i="13" s="1"/>
  <c r="O53" i="6"/>
  <c r="Q32" i="1"/>
  <c r="E30" i="13" s="1"/>
  <c r="Q89" i="1"/>
  <c r="Q103"/>
  <c r="Q53"/>
  <c r="E51" i="13" s="1"/>
  <c r="Q88" i="1"/>
  <c r="E86" i="13" s="1"/>
  <c r="Q76" i="1"/>
  <c r="Q68"/>
  <c r="E66" i="13" s="1"/>
  <c r="AK69" i="1"/>
  <c r="AH23" i="12"/>
  <c r="BB83" i="1"/>
  <c r="W81" i="13" s="1"/>
  <c r="S112" i="1"/>
  <c r="I110" i="13" s="1"/>
  <c r="S64" i="1"/>
  <c r="I62" i="13" s="1"/>
  <c r="AD15" i="12"/>
  <c r="AJ23"/>
  <c r="S25" i="1"/>
  <c r="I23" i="13" s="1"/>
  <c r="BD52" i="1"/>
  <c r="Y50" i="13" s="1"/>
  <c r="AJ12" i="12"/>
  <c r="I70"/>
  <c r="S42" i="1"/>
  <c r="I40" i="13" s="1"/>
  <c r="I76" i="12"/>
  <c r="S48" i="1"/>
  <c r="I46" i="13" s="1"/>
  <c r="I161" i="12"/>
  <c r="S133" i="1"/>
  <c r="I131" i="13" s="1"/>
  <c r="I169" i="12"/>
  <c r="S141" i="1"/>
  <c r="I143" i="6" s="1"/>
  <c r="I159" i="12"/>
  <c r="S131" i="1"/>
  <c r="I129" i="13" s="1"/>
  <c r="I168" i="12"/>
  <c r="S140" i="1"/>
  <c r="S170"/>
  <c r="I168" i="13" s="1"/>
  <c r="S175" i="1"/>
  <c r="I167" i="6" s="1"/>
  <c r="S176" i="1"/>
  <c r="I174" i="13" s="1"/>
  <c r="S173" i="1"/>
  <c r="AK112"/>
  <c r="I59" i="12"/>
  <c r="S31" i="1"/>
  <c r="I113" i="12"/>
  <c r="S85" i="1"/>
  <c r="I83" i="13" s="1"/>
  <c r="I128" i="12"/>
  <c r="S100" i="1"/>
  <c r="I98" i="13" s="1"/>
  <c r="I130" i="12"/>
  <c r="S102" i="1"/>
  <c r="I100" i="13" s="1"/>
  <c r="I138" i="12"/>
  <c r="S110" i="1"/>
  <c r="I108" i="13" s="1"/>
  <c r="I144" i="12"/>
  <c r="S116" i="1"/>
  <c r="I114" i="13" s="1"/>
  <c r="S158" i="1"/>
  <c r="I156" i="13" s="1"/>
  <c r="S172" i="1"/>
  <c r="I170" i="13" s="1"/>
  <c r="S177" i="1"/>
  <c r="I63" i="12"/>
  <c r="S35" i="1"/>
  <c r="I33" i="13" s="1"/>
  <c r="I154" i="12"/>
  <c r="S126" i="1"/>
  <c r="I166" i="12"/>
  <c r="S138" i="1"/>
  <c r="I136" i="13" s="1"/>
  <c r="I170" i="12"/>
  <c r="S142" i="1"/>
  <c r="I175" i="12"/>
  <c r="S147" i="1"/>
  <c r="I145" i="13" s="1"/>
  <c r="I64" i="12"/>
  <c r="S36" i="1"/>
  <c r="I34" i="13" s="1"/>
  <c r="I110" i="12"/>
  <c r="S82" i="1"/>
  <c r="I80" i="13" s="1"/>
  <c r="S90" i="1"/>
  <c r="I88" i="13" s="1"/>
  <c r="I129" i="12"/>
  <c r="S101" i="1"/>
  <c r="I131" i="12"/>
  <c r="S103" i="1"/>
  <c r="I101" i="13" s="1"/>
  <c r="I143" i="12"/>
  <c r="S115" i="1"/>
  <c r="I116" i="6" s="1"/>
  <c r="I167" i="12"/>
  <c r="S139" i="1"/>
  <c r="I137" i="13" s="1"/>
  <c r="S153" i="1"/>
  <c r="I151" i="13" s="1"/>
  <c r="S164" i="1"/>
  <c r="I162" i="13" s="1"/>
  <c r="S28" i="1"/>
  <c r="I26" i="13" s="1"/>
  <c r="I119" i="12"/>
  <c r="S91" i="1"/>
  <c r="I89" i="13" s="1"/>
  <c r="S99" i="1"/>
  <c r="I97" i="13" s="1"/>
  <c r="I153" i="12"/>
  <c r="S125" i="1"/>
  <c r="I123" i="13" s="1"/>
  <c r="I171" i="12"/>
  <c r="S143" i="1"/>
  <c r="I141" i="13" s="1"/>
  <c r="S156" i="1"/>
  <c r="S180"/>
  <c r="I178" i="13" s="1"/>
  <c r="S57" i="1"/>
  <c r="I122" i="12"/>
  <c r="S94" i="1"/>
  <c r="I92" i="13" s="1"/>
  <c r="I66" i="12"/>
  <c r="S38" i="1"/>
  <c r="I74" i="12"/>
  <c r="S46" i="1"/>
  <c r="I44" i="13" s="1"/>
  <c r="I141" i="12"/>
  <c r="S113" i="1"/>
  <c r="I111" i="13" s="1"/>
  <c r="P24" i="1"/>
  <c r="J24" i="12" s="1"/>
  <c r="S154" i="1"/>
  <c r="I152" i="13" s="1"/>
  <c r="I174" i="12"/>
  <c r="S146" i="1"/>
  <c r="I144" i="13" s="1"/>
  <c r="I180" i="12"/>
  <c r="S152" i="1"/>
  <c r="I150" i="13" s="1"/>
  <c r="AC101" i="1"/>
  <c r="I111" i="12"/>
  <c r="S83" i="1"/>
  <c r="I81" i="13" s="1"/>
  <c r="I116" i="12"/>
  <c r="S88" i="1"/>
  <c r="I86" i="13" s="1"/>
  <c r="I162" i="12"/>
  <c r="S134" i="1"/>
  <c r="I132" i="13" s="1"/>
  <c r="S163" i="1"/>
  <c r="S166"/>
  <c r="I164" i="13" s="1"/>
  <c r="I109" i="12"/>
  <c r="S81" i="1"/>
  <c r="I79" i="13" s="1"/>
  <c r="I117" i="12"/>
  <c r="S89" i="1"/>
  <c r="I87" i="13" s="1"/>
  <c r="I126" i="12"/>
  <c r="S98" i="1"/>
  <c r="S119"/>
  <c r="I117" i="13" s="1"/>
  <c r="I152" i="12"/>
  <c r="S124" i="1"/>
  <c r="I122" i="13" s="1"/>
  <c r="I156" i="12"/>
  <c r="S128" i="1"/>
  <c r="I126" i="13" s="1"/>
  <c r="I158" i="12"/>
  <c r="S130" i="1"/>
  <c r="S161"/>
  <c r="I159" i="13" s="1"/>
  <c r="I67" i="12"/>
  <c r="S39" i="1"/>
  <c r="I52" i="6" s="1"/>
  <c r="I75" i="12"/>
  <c r="S47" i="1"/>
  <c r="I45" i="13" s="1"/>
  <c r="I108" i="12"/>
  <c r="S80" i="1"/>
  <c r="I125" i="12"/>
  <c r="S97" i="1"/>
  <c r="I95" i="13" s="1"/>
  <c r="I135" i="12"/>
  <c r="S107" i="1"/>
  <c r="I142" i="12"/>
  <c r="S114" i="1"/>
  <c r="I112" i="13" s="1"/>
  <c r="I58" i="12"/>
  <c r="S30" i="1"/>
  <c r="I68" i="6" s="1"/>
  <c r="I87" i="12"/>
  <c r="S59" i="1"/>
  <c r="I57" i="13" s="1"/>
  <c r="I123" i="12"/>
  <c r="S95" i="1"/>
  <c r="I60" i="12"/>
  <c r="S32" i="1"/>
  <c r="E30" i="37" s="1"/>
  <c r="I77" i="12"/>
  <c r="S49" i="1"/>
  <c r="E47" i="37" s="1"/>
  <c r="I73" i="12"/>
  <c r="S45" i="1"/>
  <c r="I43" i="13" s="1"/>
  <c r="I173" i="12"/>
  <c r="S145" i="1"/>
  <c r="I143" i="13" s="1"/>
  <c r="I177" i="12"/>
  <c r="S149" i="1"/>
  <c r="I147" i="13" s="1"/>
  <c r="I164" i="12"/>
  <c r="S136" i="1"/>
  <c r="I134" i="13" s="1"/>
  <c r="I172" i="12"/>
  <c r="S144" i="1"/>
  <c r="I142" i="13" s="1"/>
  <c r="I179" i="12"/>
  <c r="S151" i="1"/>
  <c r="I149" i="13" s="1"/>
  <c r="S165" i="1"/>
  <c r="I163" i="13" s="1"/>
  <c r="S157" i="1"/>
  <c r="I155" i="13" s="1"/>
  <c r="S178" i="1"/>
  <c r="E176" i="37" s="1"/>
  <c r="AK114" i="1"/>
  <c r="F153" i="44" s="1"/>
  <c r="AK62" i="1"/>
  <c r="F51" i="44" s="1"/>
  <c r="AK122" i="1"/>
  <c r="F164" i="44" s="1"/>
  <c r="AK27" i="1"/>
  <c r="S26"/>
  <c r="I24" i="13" s="1"/>
  <c r="I133" i="12"/>
  <c r="S105" i="1"/>
  <c r="I103" i="13" s="1"/>
  <c r="I137" i="12"/>
  <c r="S109" i="1"/>
  <c r="I107" i="13" s="1"/>
  <c r="I146" i="12"/>
  <c r="S118" i="1"/>
  <c r="I178" i="12"/>
  <c r="S150" i="1"/>
  <c r="I148" i="13" s="1"/>
  <c r="I71" i="12"/>
  <c r="S43" i="1"/>
  <c r="E41" i="37" s="1"/>
  <c r="I91" i="12"/>
  <c r="S63" i="1"/>
  <c r="I61" i="13" s="1"/>
  <c r="I136" i="12"/>
  <c r="S108" i="1"/>
  <c r="I149" i="12"/>
  <c r="S121" i="1"/>
  <c r="I119" i="13" s="1"/>
  <c r="I160" i="12"/>
  <c r="S132" i="1"/>
  <c r="S155"/>
  <c r="I153" i="13" s="1"/>
  <c r="I61" i="12"/>
  <c r="S33" i="1"/>
  <c r="I115" i="12"/>
  <c r="S87" i="1"/>
  <c r="I85" i="13" s="1"/>
  <c r="I121" i="12"/>
  <c r="S93" i="1"/>
  <c r="E91" i="37" s="1"/>
  <c r="I132" i="12"/>
  <c r="S104" i="1"/>
  <c r="I102" i="13" s="1"/>
  <c r="I145" i="12"/>
  <c r="S117" i="1"/>
  <c r="S27"/>
  <c r="I25" i="13" s="1"/>
  <c r="I68" i="12"/>
  <c r="S40" i="1"/>
  <c r="I117" i="6" s="1"/>
  <c r="I72" i="12"/>
  <c r="S44" i="1"/>
  <c r="I42" i="13" s="1"/>
  <c r="S52" i="1"/>
  <c r="I90" i="12"/>
  <c r="S62" i="1"/>
  <c r="I60" i="13" s="1"/>
  <c r="I120" i="12"/>
  <c r="S92" i="1"/>
  <c r="E90" i="37" s="1"/>
  <c r="I151" i="12"/>
  <c r="S123" i="1"/>
  <c r="I121" i="13" s="1"/>
  <c r="AJ20" i="12"/>
  <c r="I69"/>
  <c r="S41" i="1"/>
  <c r="I146" i="6" s="1"/>
  <c r="I78" i="12"/>
  <c r="S50" i="1"/>
  <c r="I48" i="13" s="1"/>
  <c r="I155" i="12"/>
  <c r="S127" i="1"/>
  <c r="I165" i="12"/>
  <c r="S137" i="1"/>
  <c r="E135" i="37" s="1"/>
  <c r="S159" i="1"/>
  <c r="S160"/>
  <c r="S162"/>
  <c r="S167"/>
  <c r="I165" i="13" s="1"/>
  <c r="AK120" i="1"/>
  <c r="I148" i="12"/>
  <c r="S120" i="1"/>
  <c r="I118" i="13" s="1"/>
  <c r="S169" i="1"/>
  <c r="I167" i="13" s="1"/>
  <c r="S181" i="1"/>
  <c r="I179" i="13" s="1"/>
  <c r="I62" i="12"/>
  <c r="S34" i="1"/>
  <c r="I32" i="13" s="1"/>
  <c r="I89" i="12"/>
  <c r="S61" i="1"/>
  <c r="E59" i="37" s="1"/>
  <c r="I112" i="12"/>
  <c r="S84" i="1"/>
  <c r="I82" i="13" s="1"/>
  <c r="I114" i="12"/>
  <c r="S86" i="1"/>
  <c r="I84" i="13" s="1"/>
  <c r="I134" i="12"/>
  <c r="S106" i="1"/>
  <c r="I163" i="12"/>
  <c r="S135" i="1"/>
  <c r="I133" i="13" s="1"/>
  <c r="I93" i="12"/>
  <c r="S65" i="1"/>
  <c r="I63" i="13" s="1"/>
  <c r="I139" i="12"/>
  <c r="S111" i="1"/>
  <c r="I109" i="13" s="1"/>
  <c r="I176" i="12"/>
  <c r="S148" i="1"/>
  <c r="I146" i="13" s="1"/>
  <c r="S174" i="1"/>
  <c r="I172" i="13" s="1"/>
  <c r="S179" i="1"/>
  <c r="I177" i="13" s="1"/>
  <c r="S29" i="1"/>
  <c r="I27" i="13" s="1"/>
  <c r="S171" i="1"/>
  <c r="I169" i="13" s="1"/>
  <c r="I83" i="12"/>
  <c r="S55" i="1"/>
  <c r="AY59" i="6"/>
  <c r="AO156"/>
  <c r="W171"/>
  <c r="AF31"/>
  <c r="O171"/>
  <c r="AF65"/>
  <c r="Q124" i="1"/>
  <c r="E122" i="13" s="1"/>
  <c r="AK173" i="1"/>
  <c r="F172" i="44" s="1"/>
  <c r="AY109" i="6"/>
  <c r="O42"/>
  <c r="W13"/>
  <c r="W102"/>
  <c r="O119"/>
  <c r="F61"/>
  <c r="G19" i="37"/>
  <c r="Y29" i="6"/>
  <c r="Q102" i="1"/>
  <c r="E100" i="13" s="1"/>
  <c r="Q105" i="1"/>
  <c r="E103" i="13" s="1"/>
  <c r="AK158" i="1"/>
  <c r="F167" i="44" s="1"/>
  <c r="W109" i="6"/>
  <c r="AO109"/>
  <c r="Q162" i="1"/>
  <c r="E160" i="13" s="1"/>
  <c r="AK181" i="1"/>
  <c r="O109" i="6"/>
  <c r="AK33" i="1"/>
  <c r="F80" i="44" s="1"/>
  <c r="Q81" i="1"/>
  <c r="E79" i="13" s="1"/>
  <c r="Q29" i="1"/>
  <c r="E27" i="13" s="1"/>
  <c r="AM166" i="12"/>
  <c r="AL166" s="1"/>
  <c r="BD166" i="1"/>
  <c r="Y164" i="13" s="1"/>
  <c r="BB51" i="1"/>
  <c r="AR140"/>
  <c r="S138" i="13" s="1"/>
  <c r="AR73" i="1"/>
  <c r="AS113"/>
  <c r="AH119" i="6" s="1"/>
  <c r="BD162" i="1"/>
  <c r="Y160" i="13" s="1"/>
  <c r="AB173" i="1"/>
  <c r="AR177"/>
  <c r="S175" i="13" s="1"/>
  <c r="Q179" i="1"/>
  <c r="E177" i="13" s="1"/>
  <c r="AR139" i="1"/>
  <c r="N137" i="37" s="1"/>
  <c r="BD180" i="1"/>
  <c r="AR32" i="6" s="1"/>
  <c r="AM180" i="12"/>
  <c r="AL180" s="1"/>
  <c r="AM139"/>
  <c r="AL139" s="1"/>
  <c r="BD139" i="1"/>
  <c r="AC155" i="12"/>
  <c r="AB155" s="1"/>
  <c r="AR155" i="1"/>
  <c r="AG123" i="6" s="1"/>
  <c r="AI177" i="12"/>
  <c r="AH177" s="1"/>
  <c r="BB177" i="1"/>
  <c r="W175" i="13" s="1"/>
  <c r="AC68" i="1"/>
  <c r="R38" i="6" s="1"/>
  <c r="AC92" i="1"/>
  <c r="E71" i="44" s="1"/>
  <c r="AC108" i="1"/>
  <c r="E157" i="44" s="1"/>
  <c r="AK165" i="1"/>
  <c r="F155" i="44" s="1"/>
  <c r="AC165" i="1"/>
  <c r="E155" i="44" s="1"/>
  <c r="AC58" i="1"/>
  <c r="E131" i="44" s="1"/>
  <c r="AC132" i="12"/>
  <c r="AB132" s="1"/>
  <c r="AR132" i="1"/>
  <c r="BC78"/>
  <c r="AQ173" i="6" s="1"/>
  <c r="AK78" i="12"/>
  <c r="AJ78" s="1"/>
  <c r="Q12" i="1"/>
  <c r="BB73"/>
  <c r="AB75"/>
  <c r="H73" i="37" s="1"/>
  <c r="Q174" i="1"/>
  <c r="E172" i="13" s="1"/>
  <c r="Q110" i="1"/>
  <c r="E108" i="13" s="1"/>
  <c r="Q83" i="1"/>
  <c r="E81" i="13" s="1"/>
  <c r="F27" i="6"/>
  <c r="O27"/>
  <c r="AU78" i="1"/>
  <c r="AI95" i="12"/>
  <c r="AH95" s="1"/>
  <c r="BD92" i="1"/>
  <c r="Y90" i="13" s="1"/>
  <c r="AM92" i="12"/>
  <c r="AL92" s="1"/>
  <c r="AS43" i="1"/>
  <c r="O41" i="37" s="1"/>
  <c r="AE43" i="12"/>
  <c r="AD43" s="1"/>
  <c r="AB43" i="1"/>
  <c r="M41" i="13" s="1"/>
  <c r="W43" i="12"/>
  <c r="BB133" i="1"/>
  <c r="R131" i="37" s="1"/>
  <c r="AI133" i="12"/>
  <c r="AH133" s="1"/>
  <c r="AC60"/>
  <c r="AB60" s="1"/>
  <c r="AR60" i="1"/>
  <c r="S58" i="13" s="1"/>
  <c r="AE180" i="12"/>
  <c r="AD180" s="1"/>
  <c r="AS180" i="1"/>
  <c r="AI40" i="12"/>
  <c r="AH40" s="1"/>
  <c r="BB40" i="1"/>
  <c r="W38" i="13" s="1"/>
  <c r="W130" i="12"/>
  <c r="AB130" i="1"/>
  <c r="H128" i="37" s="1"/>
  <c r="AE69" i="12"/>
  <c r="AD69" s="1"/>
  <c r="AS69" i="1"/>
  <c r="T67" i="13" s="1"/>
  <c r="AC162" i="1"/>
  <c r="AC119"/>
  <c r="E87" i="44" s="1"/>
  <c r="AK134" i="1"/>
  <c r="F113" i="44" s="1"/>
  <c r="AK169" i="1"/>
  <c r="F176" i="44" s="1"/>
  <c r="AC145" i="1"/>
  <c r="E100" i="44" s="1"/>
  <c r="AK94" i="1"/>
  <c r="F49" i="44" s="1"/>
  <c r="AC110" i="1"/>
  <c r="E159" i="44" s="1"/>
  <c r="AK78" i="1"/>
  <c r="AC122"/>
  <c r="AC149"/>
  <c r="E69" i="44" s="1"/>
  <c r="AK154" i="1"/>
  <c r="AC178"/>
  <c r="E180" i="44" s="1"/>
  <c r="N55" i="37"/>
  <c r="Q14" i="1"/>
  <c r="Q98"/>
  <c r="E96" i="13" s="1"/>
  <c r="Q112" i="1"/>
  <c r="E110" i="13" s="1"/>
  <c r="Q109" i="1"/>
  <c r="E107" i="13" s="1"/>
  <c r="Q153" i="1"/>
  <c r="E151" i="13" s="1"/>
  <c r="Q120" i="1"/>
  <c r="E118" i="13" s="1"/>
  <c r="Q52" i="1"/>
  <c r="E50" i="13" s="1"/>
  <c r="Q60" i="1"/>
  <c r="E58" i="13" s="1"/>
  <c r="Q40" i="1"/>
  <c r="E38" i="13" s="1"/>
  <c r="AK55" i="1"/>
  <c r="F78" i="44" s="1"/>
  <c r="AK63" i="1"/>
  <c r="F52" i="44" s="1"/>
  <c r="AK71" i="1"/>
  <c r="F25" i="44" s="1"/>
  <c r="AK119" i="1"/>
  <c r="AK163"/>
  <c r="F86" i="44" s="1"/>
  <c r="AK171" i="1"/>
  <c r="F181" i="44" s="1"/>
  <c r="AK133" i="1"/>
  <c r="F150" i="44" s="1"/>
  <c r="AK161" i="1"/>
  <c r="F60" i="44" s="1"/>
  <c r="AK42" i="1"/>
  <c r="F140" i="44" s="1"/>
  <c r="AK74" i="1"/>
  <c r="AK150"/>
  <c r="F121" i="44" s="1"/>
  <c r="AK49" i="1"/>
  <c r="AK35"/>
  <c r="F70" i="44" s="1"/>
  <c r="AK87" i="1"/>
  <c r="F166" i="44" s="1"/>
  <c r="AK111" i="1"/>
  <c r="AK135"/>
  <c r="F128" i="44" s="1"/>
  <c r="AA111" i="1"/>
  <c r="AC111"/>
  <c r="G54" i="37"/>
  <c r="G94"/>
  <c r="AC96" i="1"/>
  <c r="G118" i="37"/>
  <c r="AC120" i="1"/>
  <c r="E105" i="44" s="1"/>
  <c r="G148" i="37"/>
  <c r="P107" i="6"/>
  <c r="Q16" i="1"/>
  <c r="Q11"/>
  <c r="Q22"/>
  <c r="Q27"/>
  <c r="E25" i="13" s="1"/>
  <c r="Q99" i="1"/>
  <c r="E97" i="13" s="1"/>
  <c r="Q140" i="1"/>
  <c r="E138" i="13" s="1"/>
  <c r="Q176" i="1"/>
  <c r="E174" i="13" s="1"/>
  <c r="Q84" i="1"/>
  <c r="E82" i="13" s="1"/>
  <c r="Q134" i="1"/>
  <c r="E132" i="13" s="1"/>
  <c r="Q36" i="1"/>
  <c r="E34" i="13" s="1"/>
  <c r="Q63" i="1"/>
  <c r="E61" i="13" s="1"/>
  <c r="Q166" i="1"/>
  <c r="E164" i="13" s="1"/>
  <c r="Q93" i="1"/>
  <c r="E91" i="13" s="1"/>
  <c r="Q138" i="1"/>
  <c r="E136" i="13" s="1"/>
  <c r="Q171" i="1"/>
  <c r="E169" i="13" s="1"/>
  <c r="Q44" i="1"/>
  <c r="E42" i="13" s="1"/>
  <c r="Q75" i="1"/>
  <c r="E73" i="13" s="1"/>
  <c r="Q155" i="1"/>
  <c r="E153" i="13" s="1"/>
  <c r="Q55" i="1"/>
  <c r="E53" i="13" s="1"/>
  <c r="Q78" i="1"/>
  <c r="E76" i="13" s="1"/>
  <c r="Q54" i="1"/>
  <c r="E52" i="13" s="1"/>
  <c r="Q70" i="1"/>
  <c r="E68" i="13" s="1"/>
  <c r="Q47" i="1"/>
  <c r="Q71"/>
  <c r="E69" i="13" s="1"/>
  <c r="J68" i="37"/>
  <c r="AK70" i="1"/>
  <c r="G93" i="37"/>
  <c r="AC95" i="1"/>
  <c r="E111" i="44" s="1"/>
  <c r="AK32" i="1"/>
  <c r="AK40"/>
  <c r="AK48"/>
  <c r="F85" i="44" s="1"/>
  <c r="AK56" i="1"/>
  <c r="F127" i="44" s="1"/>
  <c r="AK64" i="1"/>
  <c r="F40" i="44" s="1"/>
  <c r="AK76" i="1"/>
  <c r="AK84"/>
  <c r="F57" i="44" s="1"/>
  <c r="AK92" i="1"/>
  <c r="F71" i="44" s="1"/>
  <c r="AK100" i="1"/>
  <c r="F92" i="44" s="1"/>
  <c r="AK108" i="1"/>
  <c r="AK124"/>
  <c r="F96" i="44" s="1"/>
  <c r="AK132" i="1"/>
  <c r="F154" i="44" s="1"/>
  <c r="AK140" i="1"/>
  <c r="F43" i="44" s="1"/>
  <c r="AK148" i="1"/>
  <c r="AK160"/>
  <c r="F20" i="44" s="1"/>
  <c r="AK168" i="1"/>
  <c r="AK176"/>
  <c r="F177" i="44" s="1"/>
  <c r="AK53" i="1"/>
  <c r="AK85"/>
  <c r="F163" i="44" s="1"/>
  <c r="AK117" i="1"/>
  <c r="F136" i="44" s="1"/>
  <c r="AK141" i="1"/>
  <c r="AK166"/>
  <c r="F112" i="44" s="1"/>
  <c r="AK50" i="1"/>
  <c r="F156" i="44" s="1"/>
  <c r="AK82" i="1"/>
  <c r="AK106"/>
  <c r="F142" i="44" s="1"/>
  <c r="O46" i="6"/>
  <c r="W96"/>
  <c r="W152"/>
  <c r="AF119"/>
  <c r="W99"/>
  <c r="W76"/>
  <c r="AK105" i="1"/>
  <c r="F134" i="44" s="1"/>
  <c r="G99" i="37"/>
  <c r="X90" i="6"/>
  <c r="G16" i="37"/>
  <c r="X107" i="6"/>
  <c r="AK81" i="1"/>
  <c r="X18" i="6"/>
  <c r="AK137" i="1"/>
  <c r="F91" i="44" s="1"/>
  <c r="P62" i="6"/>
  <c r="Q19" i="1"/>
  <c r="Q30"/>
  <c r="E28" i="13" s="1"/>
  <c r="Q33" i="1"/>
  <c r="E31" i="13" s="1"/>
  <c r="G39" i="37"/>
  <c r="J41"/>
  <c r="AK43" i="1"/>
  <c r="F130" i="44" s="1"/>
  <c r="AK47" i="1"/>
  <c r="F126" i="44" s="1"/>
  <c r="AK95" i="1"/>
  <c r="AK143"/>
  <c r="F95" i="44" s="1"/>
  <c r="G62" i="37"/>
  <c r="AC64" i="1"/>
  <c r="E40" i="44" s="1"/>
  <c r="G78" i="37"/>
  <c r="AK41" i="1"/>
  <c r="F124" i="44" s="1"/>
  <c r="AK145" i="1"/>
  <c r="F100" i="44" s="1"/>
  <c r="G27" i="37"/>
  <c r="G103"/>
  <c r="G127"/>
  <c r="AK110" i="1"/>
  <c r="AA126"/>
  <c r="AC126"/>
  <c r="E135" i="44" s="1"/>
  <c r="X34" i="6"/>
  <c r="X50"/>
  <c r="AK26" i="1"/>
  <c r="Q25"/>
  <c r="E23" i="13" s="1"/>
  <c r="Q34" i="1"/>
  <c r="E32" i="13" s="1"/>
  <c r="Q28" i="1"/>
  <c r="E26" i="13" s="1"/>
  <c r="Q35" i="1"/>
  <c r="E33" i="13" s="1"/>
  <c r="Q116" i="1"/>
  <c r="E114" i="13" s="1"/>
  <c r="Q96" i="1"/>
  <c r="E94" i="13" s="1"/>
  <c r="Q101" i="1"/>
  <c r="E99" i="13" s="1"/>
  <c r="Q113" i="1"/>
  <c r="E111" i="13" s="1"/>
  <c r="Q137" i="1"/>
  <c r="E135" i="13" s="1"/>
  <c r="Q145" i="1"/>
  <c r="E143" i="13" s="1"/>
  <c r="Q149" i="1"/>
  <c r="E147" i="13" s="1"/>
  <c r="Q154" i="1"/>
  <c r="E152" i="13" s="1"/>
  <c r="Q45" i="1"/>
  <c r="Q143"/>
  <c r="E141" i="13" s="1"/>
  <c r="Q125" i="1"/>
  <c r="E123" i="13" s="1"/>
  <c r="Q139" i="1"/>
  <c r="E137" i="13" s="1"/>
  <c r="Q172" i="1"/>
  <c r="E170" i="13" s="1"/>
  <c r="G32" i="37"/>
  <c r="AC34" i="1"/>
  <c r="E97" i="44" s="1"/>
  <c r="Q50" i="1"/>
  <c r="E48" i="13" s="1"/>
  <c r="Q56" i="1"/>
  <c r="E54" i="13" s="1"/>
  <c r="Q66" i="1"/>
  <c r="E64" i="13" s="1"/>
  <c r="Q79" i="1"/>
  <c r="E77" i="13" s="1"/>
  <c r="Q114" i="1"/>
  <c r="Q156"/>
  <c r="E154" i="13" s="1"/>
  <c r="Q49" i="1"/>
  <c r="E47" i="13" s="1"/>
  <c r="Q95" i="1"/>
  <c r="E93" i="13" s="1"/>
  <c r="Q62" i="1"/>
  <c r="E60" i="13" s="1"/>
  <c r="Q77" i="1"/>
  <c r="E75" i="13" s="1"/>
  <c r="Q69" i="1"/>
  <c r="E67" i="13" s="1"/>
  <c r="Q72" i="1"/>
  <c r="E70" i="13" s="1"/>
  <c r="AK159" i="1"/>
  <c r="F165" i="44" s="1"/>
  <c r="AK31" i="1"/>
  <c r="AK39"/>
  <c r="AK51"/>
  <c r="F119" i="44" s="1"/>
  <c r="AK59" i="1"/>
  <c r="AK67"/>
  <c r="AK75"/>
  <c r="F17" i="44" s="1"/>
  <c r="AK83" i="1"/>
  <c r="F66" i="44" s="1"/>
  <c r="AK91" i="1"/>
  <c r="F144" i="44" s="1"/>
  <c r="AK99" i="1"/>
  <c r="AK107"/>
  <c r="F88" i="44" s="1"/>
  <c r="AK115" i="1"/>
  <c r="F56" i="44" s="1"/>
  <c r="AK131" i="1"/>
  <c r="F132" i="44" s="1"/>
  <c r="AK139" i="1"/>
  <c r="AK147"/>
  <c r="AK155"/>
  <c r="F109" i="44" s="1"/>
  <c r="AK167" i="1"/>
  <c r="F182" i="44" s="1"/>
  <c r="AK179" i="1"/>
  <c r="G29" i="37"/>
  <c r="G45"/>
  <c r="G53"/>
  <c r="G61"/>
  <c r="G85"/>
  <c r="G97"/>
  <c r="G113"/>
  <c r="AC115" i="1"/>
  <c r="G129" i="37"/>
  <c r="G165"/>
  <c r="AA84" i="1"/>
  <c r="AC84"/>
  <c r="E57" i="44" s="1"/>
  <c r="J56" i="37"/>
  <c r="AK58" i="1"/>
  <c r="G71" i="37"/>
  <c r="J128"/>
  <c r="AK130" i="1"/>
  <c r="F45" i="44" s="1"/>
  <c r="AK37" i="1"/>
  <c r="J71" i="37"/>
  <c r="AK73" i="1"/>
  <c r="F28" i="44" s="1"/>
  <c r="AK93" i="1"/>
  <c r="J123" i="37"/>
  <c r="AK125" i="1"/>
  <c r="F107" i="44" s="1"/>
  <c r="AK149" i="1"/>
  <c r="F69" i="44" s="1"/>
  <c r="AK177" i="1"/>
  <c r="F173" i="44" s="1"/>
  <c r="AK30" i="1"/>
  <c r="F33" i="44" s="1"/>
  <c r="AK54" i="1"/>
  <c r="F81" i="44" s="1"/>
  <c r="J64" i="37"/>
  <c r="AK66" i="1"/>
  <c r="J88" i="37"/>
  <c r="AK90" i="1"/>
  <c r="F137" i="44" s="1"/>
  <c r="J96" i="37"/>
  <c r="AK98" i="1"/>
  <c r="AK118"/>
  <c r="F152" i="44" s="1"/>
  <c r="AK142" i="1"/>
  <c r="F139" i="44" s="1"/>
  <c r="AK174" i="1"/>
  <c r="G76" i="37"/>
  <c r="AC78" i="1"/>
  <c r="E160" i="44" s="1"/>
  <c r="G104" i="37"/>
  <c r="G112"/>
  <c r="G40"/>
  <c r="AY61" i="6"/>
  <c r="AY119"/>
  <c r="P91"/>
  <c r="J111" i="37"/>
  <c r="AK113" i="1"/>
  <c r="F110" i="44" s="1"/>
  <c r="P60" i="6"/>
  <c r="AK45" i="1"/>
  <c r="F74" i="44" s="1"/>
  <c r="Q160" i="1"/>
  <c r="E158" i="13" s="1"/>
  <c r="Q82" i="1"/>
  <c r="E80" i="13" s="1"/>
  <c r="G30" i="37"/>
  <c r="Q48" i="1"/>
  <c r="E46" i="13" s="1"/>
  <c r="AK79" i="1"/>
  <c r="F89" i="44" s="1"/>
  <c r="AK103" i="1"/>
  <c r="F158" i="44" s="1"/>
  <c r="AK127" i="1"/>
  <c r="AK151"/>
  <c r="F83" i="44" s="1"/>
  <c r="G46" i="37"/>
  <c r="AK89" i="1"/>
  <c r="F90" i="44" s="1"/>
  <c r="G84" i="37"/>
  <c r="X51" i="6"/>
  <c r="P30"/>
  <c r="Q20" i="1"/>
  <c r="Q17"/>
  <c r="Q23"/>
  <c r="Q24"/>
  <c r="Q38"/>
  <c r="E36" i="13" s="1"/>
  <c r="Q85" i="1"/>
  <c r="E83" i="13" s="1"/>
  <c r="Q115" i="1"/>
  <c r="E113" i="13" s="1"/>
  <c r="Q121" i="1"/>
  <c r="E119" i="13" s="1"/>
  <c r="Q127" i="1"/>
  <c r="E125" i="13" s="1"/>
  <c r="Q165" i="1"/>
  <c r="E163" i="13" s="1"/>
  <c r="Q170" i="1"/>
  <c r="C168" i="37" s="1"/>
  <c r="Q31" i="1"/>
  <c r="Q74"/>
  <c r="E72" i="13" s="1"/>
  <c r="Q41" i="1"/>
  <c r="E39" i="13" s="1"/>
  <c r="Q26" i="1"/>
  <c r="E24" i="13" s="1"/>
  <c r="Q161" i="1"/>
  <c r="Q126"/>
  <c r="E124" i="13" s="1"/>
  <c r="Q58" i="1"/>
  <c r="Q181"/>
  <c r="Q59"/>
  <c r="Q42"/>
  <c r="E40" i="13" s="1"/>
  <c r="Q132" i="1"/>
  <c r="E130" i="13" s="1"/>
  <c r="Q180" i="1"/>
  <c r="Q73"/>
  <c r="E71" i="13" s="1"/>
  <c r="Q43" i="1"/>
  <c r="E41" i="13" s="1"/>
  <c r="Q65" i="1"/>
  <c r="C63" i="37" s="1"/>
  <c r="Q91" i="1"/>
  <c r="E89" i="13" s="1"/>
  <c r="Q163" i="1"/>
  <c r="E161" i="13" s="1"/>
  <c r="AK157" i="1"/>
  <c r="F133" i="44" s="1"/>
  <c r="AK156" i="1"/>
  <c r="F68" i="44" s="1"/>
  <c r="AK28" i="1"/>
  <c r="F35" i="44" s="1"/>
  <c r="AK36" i="1"/>
  <c r="F99" i="44" s="1"/>
  <c r="AK44" i="1"/>
  <c r="AK52"/>
  <c r="F106" i="44" s="1"/>
  <c r="AK60" i="1"/>
  <c r="F61" i="44" s="1"/>
  <c r="AK72" i="1"/>
  <c r="F37" i="44" s="1"/>
  <c r="AK80" i="1"/>
  <c r="AK88"/>
  <c r="F168" i="44" s="1"/>
  <c r="AK96" i="1"/>
  <c r="AK104"/>
  <c r="F146" i="44" s="1"/>
  <c r="AK116" i="1"/>
  <c r="AK128"/>
  <c r="F149" i="44" s="1"/>
  <c r="AK136" i="1"/>
  <c r="F98" i="44" s="1"/>
  <c r="AK144" i="1"/>
  <c r="F101" i="44" s="1"/>
  <c r="AK152" i="1"/>
  <c r="AK164"/>
  <c r="F76" i="44" s="1"/>
  <c r="AK172" i="1"/>
  <c r="F175" i="44" s="1"/>
  <c r="AK180" i="1"/>
  <c r="F16" i="44" s="1"/>
  <c r="AA94" i="1"/>
  <c r="AC94"/>
  <c r="AK29"/>
  <c r="F13" i="44" s="1"/>
  <c r="AK77" i="1"/>
  <c r="F143" i="44" s="1"/>
  <c r="AK109" i="1"/>
  <c r="F148" i="44" s="1"/>
  <c r="AK121" i="1"/>
  <c r="F116" i="44" s="1"/>
  <c r="AK102" i="1"/>
  <c r="F59" i="44" s="1"/>
  <c r="AK38" i="1"/>
  <c r="AK138"/>
  <c r="AK178"/>
  <c r="F180" i="44" s="1"/>
  <c r="G96" i="37"/>
  <c r="AK34" i="1"/>
  <c r="F97" i="44" s="1"/>
  <c r="AK86" i="1"/>
  <c r="F84" i="44" s="1"/>
  <c r="W61" i="6"/>
  <c r="AO61"/>
  <c r="W119"/>
  <c r="W175"/>
  <c r="AO27"/>
  <c r="J24" i="37"/>
  <c r="G24"/>
  <c r="AD17" i="12"/>
  <c r="AR108" i="1"/>
  <c r="N106" i="37" s="1"/>
  <c r="BB70" i="1"/>
  <c r="W68" i="13" s="1"/>
  <c r="BB101" i="1"/>
  <c r="W99" i="13" s="1"/>
  <c r="AI157" i="6"/>
  <c r="BD72" i="1"/>
  <c r="Y70" i="13" s="1"/>
  <c r="AI169" i="6"/>
  <c r="AI142"/>
  <c r="AI154"/>
  <c r="AI47"/>
  <c r="AD13" i="12"/>
  <c r="AL23"/>
  <c r="AR163" i="1"/>
  <c r="N161" i="37" s="1"/>
  <c r="BD124" i="1"/>
  <c r="Y122" i="13" s="1"/>
  <c r="AF15" i="12"/>
  <c r="AR106" i="1"/>
  <c r="S104" i="13" s="1"/>
  <c r="AS172" i="1"/>
  <c r="AH89" i="6" s="1"/>
  <c r="AF18" i="12"/>
  <c r="AS124" i="1"/>
  <c r="BB110"/>
  <c r="W108" i="13" s="1"/>
  <c r="AM128" i="12"/>
  <c r="AL128" s="1"/>
  <c r="BD128" i="1"/>
  <c r="Y126" i="13" s="1"/>
  <c r="I85" i="12"/>
  <c r="P33" i="37"/>
  <c r="AI7" i="6"/>
  <c r="L64" i="37"/>
  <c r="Z48" i="6"/>
  <c r="AR87" i="1"/>
  <c r="BB66"/>
  <c r="W64" i="13" s="1"/>
  <c r="W129" i="12"/>
  <c r="AB129" i="1"/>
  <c r="AA129" s="1"/>
  <c r="AC151" i="12"/>
  <c r="AB151" s="1"/>
  <c r="AR151" i="1"/>
  <c r="S149" i="13" s="1"/>
  <c r="W157" i="12"/>
  <c r="AB157" i="1"/>
  <c r="W158" i="12"/>
  <c r="AB158" i="1"/>
  <c r="AI77" i="12"/>
  <c r="AH77" s="1"/>
  <c r="BB77" i="1"/>
  <c r="W75" i="13" s="1"/>
  <c r="AE119" i="12"/>
  <c r="AD119" s="1"/>
  <c r="AS119" i="1"/>
  <c r="BC72"/>
  <c r="S70" i="37" s="1"/>
  <c r="AK72" i="12"/>
  <c r="AJ72" s="1"/>
  <c r="BC38" i="1"/>
  <c r="S36" i="37" s="1"/>
  <c r="AK38" i="12"/>
  <c r="AJ38" s="1"/>
  <c r="I124"/>
  <c r="AS108" i="1"/>
  <c r="AE108" i="12"/>
  <c r="AD108" s="1"/>
  <c r="BD35" i="1"/>
  <c r="Y33" i="13" s="1"/>
  <c r="AM35" i="12"/>
  <c r="AL35" s="1"/>
  <c r="AI45"/>
  <c r="AH45" s="1"/>
  <c r="BB45" i="1"/>
  <c r="W43" i="13" s="1"/>
  <c r="AI107" i="6"/>
  <c r="W74" i="12"/>
  <c r="AB74" i="1"/>
  <c r="AA74" s="1"/>
  <c r="P87" i="37"/>
  <c r="AI141" i="6"/>
  <c r="AF23" i="12"/>
  <c r="AL21"/>
  <c r="BC26" i="1"/>
  <c r="AE167" i="12"/>
  <c r="AD167" s="1"/>
  <c r="AS167" i="1"/>
  <c r="W70" i="12"/>
  <c r="AB70" i="1"/>
  <c r="AA70" s="1"/>
  <c r="AC131" i="12"/>
  <c r="AB131" s="1"/>
  <c r="AR131" i="1"/>
  <c r="AI153" i="12"/>
  <c r="AH153" s="1"/>
  <c r="BB153" i="1"/>
  <c r="W151" i="13" s="1"/>
  <c r="AE168" i="12"/>
  <c r="AD168" s="1"/>
  <c r="AS168" i="1"/>
  <c r="AP44" i="6"/>
  <c r="R92" i="37"/>
  <c r="AE115" i="12"/>
  <c r="AD115" s="1"/>
  <c r="AS115" i="1"/>
  <c r="T113" i="13" s="1"/>
  <c r="I79" i="12"/>
  <c r="I118"/>
  <c r="AE135"/>
  <c r="AD135" s="1"/>
  <c r="AS135" i="1"/>
  <c r="T133" i="13" s="1"/>
  <c r="I127" i="12"/>
  <c r="L143" i="37"/>
  <c r="Z94" i="6"/>
  <c r="L128" i="37"/>
  <c r="Z66" i="6"/>
  <c r="AJ19" i="12"/>
  <c r="AH15"/>
  <c r="AF11"/>
  <c r="AF14"/>
  <c r="AF22"/>
  <c r="BB49" i="1"/>
  <c r="W47" i="13" s="1"/>
  <c r="AR109" i="1"/>
  <c r="S107" i="13" s="1"/>
  <c r="AC44" i="12"/>
  <c r="AB44" s="1"/>
  <c r="AR44" i="1"/>
  <c r="S42" i="13" s="1"/>
  <c r="AM173" i="12"/>
  <c r="AL173" s="1"/>
  <c r="BD173" i="1"/>
  <c r="Y171" i="13" s="1"/>
  <c r="AE178" i="12"/>
  <c r="AD178" s="1"/>
  <c r="AS178" i="1"/>
  <c r="T176" i="13" s="1"/>
  <c r="W127" i="12"/>
  <c r="AB127" i="1"/>
  <c r="H125" i="37" s="1"/>
  <c r="AS148" i="1"/>
  <c r="AC166" i="12"/>
  <c r="AB166" s="1"/>
  <c r="AR166" i="1"/>
  <c r="S164" i="13" s="1"/>
  <c r="AE80" i="12"/>
  <c r="AD80" s="1"/>
  <c r="AS80" i="1"/>
  <c r="S128" i="37"/>
  <c r="AQ66" i="6"/>
  <c r="AE36" i="12"/>
  <c r="AD36" s="1"/>
  <c r="AS36" i="1"/>
  <c r="O34" i="37" s="1"/>
  <c r="AE70" i="12"/>
  <c r="AD70" s="1"/>
  <c r="AS70" i="1"/>
  <c r="O68" i="37" s="1"/>
  <c r="BD32" i="1"/>
  <c r="AM32" i="12"/>
  <c r="AL32" s="1"/>
  <c r="AI180"/>
  <c r="AH180" s="1"/>
  <c r="BB180" i="1"/>
  <c r="W178" i="13" s="1"/>
  <c r="AE156" i="12"/>
  <c r="AD156" s="1"/>
  <c r="AS156" i="1"/>
  <c r="O154" i="37" s="1"/>
  <c r="BD181" i="1"/>
  <c r="AM98" i="12"/>
  <c r="AL98" s="1"/>
  <c r="BD98" i="1"/>
  <c r="P115" i="37"/>
  <c r="AI23" i="6"/>
  <c r="P119" i="37"/>
  <c r="AA35" i="1"/>
  <c r="AA142"/>
  <c r="W70" i="6"/>
  <c r="O168"/>
  <c r="O19"/>
  <c r="AF27"/>
  <c r="AF150"/>
  <c r="W19"/>
  <c r="AY27"/>
  <c r="AY64"/>
  <c r="AY150"/>
  <c r="AF80"/>
  <c r="W26"/>
  <c r="W27"/>
  <c r="AF23"/>
  <c r="O142"/>
  <c r="AF180"/>
  <c r="G15" i="37"/>
  <c r="J135"/>
  <c r="O34" i="6"/>
  <c r="F180"/>
  <c r="O114"/>
  <c r="W7"/>
  <c r="W141"/>
  <c r="O88"/>
  <c r="AY65"/>
  <c r="W21"/>
  <c r="AY31"/>
  <c r="P50"/>
  <c r="G175" i="37"/>
  <c r="AY7" i="6"/>
  <c r="O50"/>
  <c r="W8"/>
  <c r="AY113"/>
  <c r="O135"/>
  <c r="W65"/>
  <c r="O18"/>
  <c r="W31"/>
  <c r="W167"/>
  <c r="AO125"/>
  <c r="J11" i="37"/>
  <c r="G79"/>
  <c r="W85" i="6"/>
  <c r="W125"/>
  <c r="W43"/>
  <c r="AO65"/>
  <c r="O65"/>
  <c r="AF18"/>
  <c r="AO31"/>
  <c r="O31"/>
  <c r="AY28"/>
  <c r="O7"/>
  <c r="AO34"/>
  <c r="AY115"/>
  <c r="F168"/>
  <c r="W91"/>
  <c r="W80"/>
  <c r="AY19"/>
  <c r="F19"/>
  <c r="O26"/>
  <c r="W64"/>
  <c r="AO180"/>
  <c r="AF142"/>
  <c r="F142"/>
  <c r="AY180"/>
  <c r="AY123"/>
  <c r="AF165"/>
  <c r="AO102"/>
  <c r="AY11"/>
  <c r="AY168"/>
  <c r="W118"/>
  <c r="O80"/>
  <c r="AO19"/>
  <c r="AF26"/>
  <c r="F26"/>
  <c r="O64"/>
  <c r="AY142"/>
  <c r="W180"/>
  <c r="AY80"/>
  <c r="AO80"/>
  <c r="W124"/>
  <c r="AY26"/>
  <c r="AF64"/>
  <c r="F64"/>
  <c r="W142"/>
  <c r="AY139"/>
  <c r="AF134"/>
  <c r="O130"/>
  <c r="O139"/>
  <c r="AY66"/>
  <c r="AO66"/>
  <c r="AI171" i="12"/>
  <c r="AH171" s="1"/>
  <c r="BB171" i="1"/>
  <c r="W169" i="13" s="1"/>
  <c r="W32" i="12"/>
  <c r="AB32" i="1"/>
  <c r="H30" i="37" s="1"/>
  <c r="W60" i="12"/>
  <c r="AB60" i="1"/>
  <c r="Q79" i="6" s="1"/>
  <c r="BB69" i="1"/>
  <c r="R67" i="37" s="1"/>
  <c r="AS75" i="1"/>
  <c r="AR86"/>
  <c r="S84" i="13" s="1"/>
  <c r="AS133" i="1"/>
  <c r="BB166"/>
  <c r="W164" i="13" s="1"/>
  <c r="AO60" i="6"/>
  <c r="AF60"/>
  <c r="F165"/>
  <c r="W165"/>
  <c r="O165"/>
  <c r="AO165"/>
  <c r="F136"/>
  <c r="O136"/>
  <c r="AY136"/>
  <c r="F5"/>
  <c r="AO5"/>
  <c r="AC160" i="12"/>
  <c r="AB160" s="1"/>
  <c r="AR160" i="1"/>
  <c r="S158" i="13" s="1"/>
  <c r="AI85" i="12"/>
  <c r="AH85" s="1"/>
  <c r="BB85" i="1"/>
  <c r="AM122" i="12"/>
  <c r="AL122" s="1"/>
  <c r="BD122" i="1"/>
  <c r="AC80" i="12"/>
  <c r="AB80" s="1"/>
  <c r="AR80" i="1"/>
  <c r="R128" i="37"/>
  <c r="AP66" i="6"/>
  <c r="AE60" i="12"/>
  <c r="AD60" s="1"/>
  <c r="AS60" i="1"/>
  <c r="T58" i="13" s="1"/>
  <c r="AE28" i="12"/>
  <c r="AD28" s="1"/>
  <c r="AS28" i="1"/>
  <c r="AH137" i="6" s="1"/>
  <c r="BD47" i="1"/>
  <c r="T45" i="37" s="1"/>
  <c r="BB21" i="1"/>
  <c r="AP97" i="6" s="1"/>
  <c r="BB64" i="1"/>
  <c r="W62" i="13" s="1"/>
  <c r="BB57" i="1"/>
  <c r="W55" i="13" s="1"/>
  <c r="BB78" i="1"/>
  <c r="AP173" i="6" s="1"/>
  <c r="AR82" i="1"/>
  <c r="S80" i="13" s="1"/>
  <c r="AS140" i="1"/>
  <c r="AR130"/>
  <c r="AS175"/>
  <c r="T173" i="13" s="1"/>
  <c r="AY45" i="6"/>
  <c r="W45"/>
  <c r="F156"/>
  <c r="W156"/>
  <c r="AY156"/>
  <c r="AF156"/>
  <c r="Y47"/>
  <c r="K27" i="37"/>
  <c r="BB111" i="1"/>
  <c r="AE48" i="12"/>
  <c r="AD48" s="1"/>
  <c r="AS48" i="1"/>
  <c r="BD51"/>
  <c r="AR153" i="6" s="1"/>
  <c r="AR93" i="1"/>
  <c r="S91" i="13" s="1"/>
  <c r="BB58" i="1"/>
  <c r="BC52"/>
  <c r="AS162"/>
  <c r="T160" i="13" s="1"/>
  <c r="AS177" i="1"/>
  <c r="T175" i="13" s="1"/>
  <c r="AY98" i="6"/>
  <c r="AO4"/>
  <c r="F4"/>
  <c r="AY4"/>
  <c r="O4"/>
  <c r="AF4"/>
  <c r="F52"/>
  <c r="W52"/>
  <c r="AY52"/>
  <c r="AF166"/>
  <c r="AY166"/>
  <c r="W166"/>
  <c r="AF94"/>
  <c r="O94"/>
  <c r="AY94"/>
  <c r="AY90"/>
  <c r="AF90"/>
  <c r="O90"/>
  <c r="F53"/>
  <c r="W53"/>
  <c r="AY53"/>
  <c r="AF53"/>
  <c r="W107"/>
  <c r="O107"/>
  <c r="AF107"/>
  <c r="AO107"/>
  <c r="AF49"/>
  <c r="O49"/>
  <c r="W49"/>
  <c r="AY49"/>
  <c r="AO49"/>
  <c r="F74"/>
  <c r="AY74"/>
  <c r="W74"/>
  <c r="O74"/>
  <c r="AY86"/>
  <c r="W86"/>
  <c r="F110"/>
  <c r="W110"/>
  <c r="AF110"/>
  <c r="W76" i="12"/>
  <c r="AB76" i="1"/>
  <c r="M74" i="13" s="1"/>
  <c r="W97" i="12"/>
  <c r="AO93" i="6"/>
  <c r="AO29"/>
  <c r="AR84" i="1"/>
  <c r="AG87" i="6" s="1"/>
  <c r="AA135" i="1"/>
  <c r="BC113"/>
  <c r="X111" i="13" s="1"/>
  <c r="AY124" i="6"/>
  <c r="AB36" i="1"/>
  <c r="BC132"/>
  <c r="S130" i="37" s="1"/>
  <c r="AE99" i="12"/>
  <c r="AD99" s="1"/>
  <c r="BB132" i="1"/>
  <c r="W130" i="13" s="1"/>
  <c r="W48" i="6"/>
  <c r="O66"/>
  <c r="AR141" i="1"/>
  <c r="N139" i="37" s="1"/>
  <c r="AE84" i="12"/>
  <c r="AD84" s="1"/>
  <c r="BD135" i="1"/>
  <c r="Y133" i="13" s="1"/>
  <c r="AK60" i="12"/>
  <c r="AJ60" s="1"/>
  <c r="BB41" i="1"/>
  <c r="R39" i="37" s="1"/>
  <c r="BC77" i="1"/>
  <c r="AQ121" i="6" s="1"/>
  <c r="W173"/>
  <c r="BD150" i="1"/>
  <c r="AR64" i="6" s="1"/>
  <c r="BD155" i="1"/>
  <c r="AR123" i="6" s="1"/>
  <c r="AR138" i="1"/>
  <c r="AG129" i="6" s="1"/>
  <c r="BB154" i="1"/>
  <c r="W152" i="13" s="1"/>
  <c r="BD152" i="1"/>
  <c r="I98" i="12"/>
  <c r="I106"/>
  <c r="BC125" i="1"/>
  <c r="AQ152" i="6" s="1"/>
  <c r="L38" i="37"/>
  <c r="Z117" i="6"/>
  <c r="I82" i="12"/>
  <c r="P54" i="37"/>
  <c r="AI147" i="6"/>
  <c r="L39" i="37"/>
  <c r="Z146" i="6"/>
  <c r="P40" i="37"/>
  <c r="AI159" i="6"/>
  <c r="L48" i="37"/>
  <c r="Z158" i="6"/>
  <c r="P51" i="37"/>
  <c r="AI63" i="6"/>
  <c r="I92" i="12"/>
  <c r="P65" i="37"/>
  <c r="AI11" i="6"/>
  <c r="BD71" i="1"/>
  <c r="Y69" i="13" s="1"/>
  <c r="I102" i="12"/>
  <c r="P77" i="37"/>
  <c r="AI37" i="6"/>
  <c r="P60" i="37"/>
  <c r="AI9" i="6"/>
  <c r="L79" i="37"/>
  <c r="Z107" i="6"/>
  <c r="I104" i="12"/>
  <c r="P83" i="37"/>
  <c r="AI172" i="6"/>
  <c r="L89" i="37"/>
  <c r="Z171" i="6"/>
  <c r="P97" i="37"/>
  <c r="AI126" i="6"/>
  <c r="L106" i="37"/>
  <c r="Z168" i="6"/>
  <c r="J141" i="12"/>
  <c r="J146"/>
  <c r="AR100" i="1"/>
  <c r="S98" i="13" s="1"/>
  <c r="P89" i="37"/>
  <c r="AI171" i="6"/>
  <c r="L111" i="37"/>
  <c r="Z119" i="6"/>
  <c r="L120" i="37"/>
  <c r="Z179" i="6"/>
  <c r="BC126" i="1"/>
  <c r="AQ132" i="6" s="1"/>
  <c r="P133" i="37"/>
  <c r="AI151" i="6"/>
  <c r="P141" i="37"/>
  <c r="AI114" i="6"/>
  <c r="L118" i="37"/>
  <c r="Z98" i="6"/>
  <c r="P121" i="37"/>
  <c r="AI145" i="6"/>
  <c r="P153" i="37"/>
  <c r="AI123" i="6"/>
  <c r="P156" i="37"/>
  <c r="AI176" i="6"/>
  <c r="P169" i="37"/>
  <c r="AI150" i="6"/>
  <c r="P172" i="37"/>
  <c r="AI45" i="6"/>
  <c r="P158" i="37"/>
  <c r="AI77" i="6"/>
  <c r="P161" i="37"/>
  <c r="AI27" i="6"/>
  <c r="AH16" i="12"/>
  <c r="L31" i="37"/>
  <c r="Z35" i="6"/>
  <c r="L55" i="37"/>
  <c r="Z160" i="6"/>
  <c r="L57" i="37"/>
  <c r="Z53" i="6"/>
  <c r="P76" i="37"/>
  <c r="AI173" i="6"/>
  <c r="L97" i="37"/>
  <c r="Z126" i="6"/>
  <c r="J135" i="12"/>
  <c r="I140"/>
  <c r="L117" i="37"/>
  <c r="Z16" i="6"/>
  <c r="L134" i="37"/>
  <c r="Z99" i="6"/>
  <c r="L138" i="37"/>
  <c r="Z75" i="6"/>
  <c r="P144" i="37"/>
  <c r="AI21" i="6"/>
  <c r="P146" i="37"/>
  <c r="AI149" i="6"/>
  <c r="L169" i="37"/>
  <c r="Z150" i="6"/>
  <c r="P173" i="37"/>
  <c r="AI167" i="6"/>
  <c r="P178" i="37"/>
  <c r="AI32" i="6"/>
  <c r="L33" i="37"/>
  <c r="Z7" i="6"/>
  <c r="L35" i="37"/>
  <c r="Z110" i="6"/>
  <c r="L49" i="37"/>
  <c r="Z153" i="6"/>
  <c r="L52" i="37"/>
  <c r="Z8" i="6"/>
  <c r="L72" i="37"/>
  <c r="Z113" i="6"/>
  <c r="J142" i="12"/>
  <c r="L116" i="37"/>
  <c r="Z174" i="6"/>
  <c r="L121" i="37"/>
  <c r="Z145" i="6"/>
  <c r="P125" i="37"/>
  <c r="AI163" i="6"/>
  <c r="L132" i="37"/>
  <c r="Z95" i="6"/>
  <c r="L152" i="37"/>
  <c r="Z180" i="6"/>
  <c r="L158" i="37"/>
  <c r="Z77" i="6"/>
  <c r="L164" i="37"/>
  <c r="Z76" i="6"/>
  <c r="P167" i="37"/>
  <c r="AI136" i="6"/>
  <c r="P43" i="37"/>
  <c r="AI59" i="6"/>
  <c r="L47" i="37"/>
  <c r="Z85" i="6"/>
  <c r="P50" i="37"/>
  <c r="AI134" i="6"/>
  <c r="P61" i="37"/>
  <c r="AI86" i="6"/>
  <c r="L70" i="37"/>
  <c r="Z127" i="6"/>
  <c r="L84" i="37"/>
  <c r="Z13" i="6"/>
  <c r="L87" i="37"/>
  <c r="Z141" i="6"/>
  <c r="P88" i="37"/>
  <c r="AI135" i="6"/>
  <c r="P92" i="37"/>
  <c r="AI44" i="6"/>
  <c r="P101" i="37"/>
  <c r="AI170" i="6"/>
  <c r="P124" i="37"/>
  <c r="AI132" i="6"/>
  <c r="L136" i="37"/>
  <c r="Z129" i="6"/>
  <c r="L145" i="37"/>
  <c r="Z122" i="6"/>
  <c r="P157" i="37"/>
  <c r="AI156" i="6"/>
  <c r="P168" i="37"/>
  <c r="AI28" i="6"/>
  <c r="P25" i="37"/>
  <c r="AI61" i="6"/>
  <c r="I29" i="12"/>
  <c r="I57"/>
  <c r="P56" i="37"/>
  <c r="AI166" i="6"/>
  <c r="P64" i="37"/>
  <c r="AI48" i="6"/>
  <c r="L68" i="37"/>
  <c r="Z69" i="6"/>
  <c r="Q12" i="12"/>
  <c r="Q17"/>
  <c r="P11" i="37"/>
  <c r="AI51" i="6"/>
  <c r="P22" i="37"/>
  <c r="AI5" i="6"/>
  <c r="P44" i="37"/>
  <c r="AI109" i="6"/>
  <c r="AJ14" i="12"/>
  <c r="AJ13"/>
  <c r="AL17"/>
  <c r="AH11"/>
  <c r="I12"/>
  <c r="I40"/>
  <c r="I41"/>
  <c r="I13"/>
  <c r="AJ21"/>
  <c r="P19" i="37"/>
  <c r="AI97" i="6"/>
  <c r="P23" i="37"/>
  <c r="AI34" i="6"/>
  <c r="AJ25" i="12"/>
  <c r="P15" i="37"/>
  <c r="AI62" i="6"/>
  <c r="S16" i="12"/>
  <c r="AJ24"/>
  <c r="Q24"/>
  <c r="Q23"/>
  <c r="J26"/>
  <c r="I97"/>
  <c r="P38" i="37"/>
  <c r="AI117" i="6"/>
  <c r="I95" i="12"/>
  <c r="E146" i="37"/>
  <c r="L25"/>
  <c r="Z61" i="6"/>
  <c r="L29" i="37"/>
  <c r="Z65" i="6"/>
  <c r="L43" i="37"/>
  <c r="Z59" i="6"/>
  <c r="I88" i="12"/>
  <c r="L28" i="37"/>
  <c r="Z68" i="6"/>
  <c r="P53" i="37"/>
  <c r="AI93" i="6"/>
  <c r="J29" i="12"/>
  <c r="L46" i="37"/>
  <c r="Z120" i="6"/>
  <c r="P48" i="37"/>
  <c r="AI158" i="6"/>
  <c r="L62" i="37"/>
  <c r="Z10" i="6"/>
  <c r="L80" i="37"/>
  <c r="Z71" i="6"/>
  <c r="I100" i="12"/>
  <c r="L90" i="37"/>
  <c r="Z14" i="6"/>
  <c r="J130" i="12"/>
  <c r="J133"/>
  <c r="L107" i="37"/>
  <c r="Z92" i="6"/>
  <c r="P114" i="37"/>
  <c r="AI70" i="6"/>
  <c r="P93" i="37"/>
  <c r="AI138" i="6"/>
  <c r="P110" i="37"/>
  <c r="AI56" i="6"/>
  <c r="P90" i="37"/>
  <c r="AI14" i="6"/>
  <c r="P131" i="37"/>
  <c r="AI175" i="6"/>
  <c r="P150" i="37"/>
  <c r="AI148" i="6"/>
  <c r="P105" i="37"/>
  <c r="AI73" i="6"/>
  <c r="P123" i="37"/>
  <c r="AI152" i="6"/>
  <c r="P138" i="37"/>
  <c r="AI75" i="6"/>
  <c r="P148" i="37"/>
  <c r="AI64" i="6"/>
  <c r="I65" i="12"/>
  <c r="L37" i="37"/>
  <c r="Z52" i="6"/>
  <c r="L45" i="37"/>
  <c r="Z131" i="6"/>
  <c r="L53" i="37"/>
  <c r="Z93" i="6"/>
  <c r="P63" i="37"/>
  <c r="AI54" i="6"/>
  <c r="P67" i="37"/>
  <c r="AI67" i="6"/>
  <c r="P74" i="37"/>
  <c r="AI12" i="6"/>
  <c r="I107" i="12"/>
  <c r="P81" i="37"/>
  <c r="AI125" i="6"/>
  <c r="L85" i="37"/>
  <c r="Z157" i="6"/>
  <c r="P86" i="37"/>
  <c r="AI178" i="6"/>
  <c r="J132" i="12"/>
  <c r="J136"/>
  <c r="P113" i="37"/>
  <c r="AI116" i="6"/>
  <c r="L119" i="37"/>
  <c r="Z155" i="6"/>
  <c r="L127" i="37"/>
  <c r="Z49" i="6"/>
  <c r="L131" i="37"/>
  <c r="Z175" i="6"/>
  <c r="L141" i="37"/>
  <c r="Z114" i="6"/>
  <c r="L147" i="37"/>
  <c r="Z22" i="6"/>
  <c r="L149" i="37"/>
  <c r="Z23" i="6"/>
  <c r="P152" i="37"/>
  <c r="AI180" i="6"/>
  <c r="P154" i="37"/>
  <c r="AI25" i="6"/>
  <c r="L160" i="37"/>
  <c r="Z26" i="6"/>
  <c r="L163" i="37"/>
  <c r="Z165" i="6"/>
  <c r="L69" i="37"/>
  <c r="Z46" i="6"/>
  <c r="P75" i="37"/>
  <c r="AI121" i="6"/>
  <c r="L86" i="37"/>
  <c r="Z178" i="6"/>
  <c r="L100" i="37"/>
  <c r="Z88" i="6"/>
  <c r="J139" i="12"/>
  <c r="L156" i="37"/>
  <c r="Z176" i="6"/>
  <c r="L27" i="37"/>
  <c r="Z47" i="6"/>
  <c r="L32" i="37"/>
  <c r="Z133" i="6"/>
  <c r="L66" i="37"/>
  <c r="Z38" i="6"/>
  <c r="L77" i="37"/>
  <c r="Z37" i="6"/>
  <c r="P98" i="37"/>
  <c r="AI101" i="6"/>
  <c r="P100" i="37"/>
  <c r="AI88" i="6"/>
  <c r="P108" i="37"/>
  <c r="AI177" i="6"/>
  <c r="P118" i="37"/>
  <c r="AI98" i="6"/>
  <c r="L148" i="37"/>
  <c r="Z64" i="6"/>
  <c r="L176" i="37"/>
  <c r="Z142" i="6"/>
  <c r="I28" i="12"/>
  <c r="I56"/>
  <c r="L30" i="37"/>
  <c r="Z6" i="6"/>
  <c r="L34" i="37"/>
  <c r="Z96" i="6"/>
  <c r="L94" i="37"/>
  <c r="Z161" i="6"/>
  <c r="L99" i="37"/>
  <c r="Z91" i="6"/>
  <c r="J134" i="12"/>
  <c r="P111" i="37"/>
  <c r="AI119" i="6"/>
  <c r="L124" i="37"/>
  <c r="Z132" i="6"/>
  <c r="P128" i="37"/>
  <c r="AI66" i="6"/>
  <c r="P151" i="37"/>
  <c r="AI24" i="6"/>
  <c r="L175" i="37"/>
  <c r="Z30" i="6"/>
  <c r="Q13" i="12"/>
  <c r="P18" i="37"/>
  <c r="AI40" i="6"/>
  <c r="I105" i="12"/>
  <c r="AJ16"/>
  <c r="I53"/>
  <c r="I25"/>
  <c r="I47"/>
  <c r="I19"/>
  <c r="AD21"/>
  <c r="Q16"/>
  <c r="AD25"/>
  <c r="P41" i="37"/>
  <c r="AI140" i="6"/>
  <c r="P37" i="37"/>
  <c r="AI52" i="6"/>
  <c r="I103" i="12"/>
  <c r="BC114" i="1"/>
  <c r="X112" i="13" s="1"/>
  <c r="BC121" i="1"/>
  <c r="X119" i="13" s="1"/>
  <c r="E126" i="37"/>
  <c r="P47"/>
  <c r="AI85" i="6"/>
  <c r="P55" i="37"/>
  <c r="AI160" i="6"/>
  <c r="L58" i="37"/>
  <c r="Z79" i="6"/>
  <c r="P49" i="37"/>
  <c r="AI153" i="6"/>
  <c r="I84" i="12"/>
  <c r="P46" i="37"/>
  <c r="AI120" i="6"/>
  <c r="P59" i="37"/>
  <c r="AI82" i="6"/>
  <c r="P71" i="37"/>
  <c r="AI55" i="6"/>
  <c r="I96" i="12"/>
  <c r="L81" i="37"/>
  <c r="Z125" i="6"/>
  <c r="L91" i="37"/>
  <c r="Z43" i="6"/>
  <c r="L104" i="37"/>
  <c r="Z80" i="6"/>
  <c r="I91"/>
  <c r="L93" i="37"/>
  <c r="Z138" i="6"/>
  <c r="L108" i="37"/>
  <c r="Z177" i="6"/>
  <c r="J153" i="12"/>
  <c r="P137" i="37"/>
  <c r="AI19" i="6"/>
  <c r="P106" i="37"/>
  <c r="AI168" i="6"/>
  <c r="P164" i="37"/>
  <c r="AI76" i="6"/>
  <c r="AR96" i="1"/>
  <c r="N94" i="37" s="1"/>
  <c r="I26" i="12"/>
  <c r="I54"/>
  <c r="P42" i="37"/>
  <c r="AI108" i="6"/>
  <c r="L51" i="37"/>
  <c r="Z63" i="6"/>
  <c r="P80" i="37"/>
  <c r="AI71" i="6"/>
  <c r="P103" i="37"/>
  <c r="AI130" i="6"/>
  <c r="P107" i="37"/>
  <c r="AI92" i="6"/>
  <c r="L115" i="37"/>
  <c r="Z102" i="6"/>
  <c r="P116" i="37"/>
  <c r="AI174" i="6"/>
  <c r="L162" i="37"/>
  <c r="Z105" i="6"/>
  <c r="L178" i="37"/>
  <c r="Z32" i="6"/>
  <c r="L24" i="37"/>
  <c r="Z50" i="6"/>
  <c r="P52" i="37"/>
  <c r="AI8" i="6"/>
  <c r="P72" i="37"/>
  <c r="AI113" i="6"/>
  <c r="I147" i="12"/>
  <c r="L125" i="37"/>
  <c r="Z163" i="6"/>
  <c r="P132" i="37"/>
  <c r="AI95" i="6"/>
  <c r="L142" i="37"/>
  <c r="Z20" i="6"/>
  <c r="L161" i="37"/>
  <c r="Z27" i="6"/>
  <c r="L167" i="37"/>
  <c r="Z136" i="6"/>
  <c r="L50" i="37"/>
  <c r="Z134" i="6"/>
  <c r="I81" i="12"/>
  <c r="L59" i="37"/>
  <c r="Z82" i="6"/>
  <c r="L61" i="37"/>
  <c r="Z86" i="6"/>
  <c r="P70" i="37"/>
  <c r="AI127" i="6"/>
  <c r="L96" i="37"/>
  <c r="Z111" i="6"/>
  <c r="L122" i="37"/>
  <c r="Z17" i="6"/>
  <c r="L126" i="37"/>
  <c r="Z112" i="6"/>
  <c r="P136" i="37"/>
  <c r="AI129" i="6"/>
  <c r="P143" i="37"/>
  <c r="AI94" i="6"/>
  <c r="L150" i="37"/>
  <c r="Z148" i="6"/>
  <c r="P165" i="37"/>
  <c r="AI100" i="6"/>
  <c r="P171" i="37"/>
  <c r="AI29" i="6"/>
  <c r="L56" i="37"/>
  <c r="Z166" i="6"/>
  <c r="L67" i="37"/>
  <c r="Z67" i="6"/>
  <c r="P68" i="37"/>
  <c r="AI69" i="6"/>
  <c r="L71" i="37"/>
  <c r="Z55" i="6"/>
  <c r="P73" i="37"/>
  <c r="AI42" i="6"/>
  <c r="L76" i="37"/>
  <c r="Z173" i="6"/>
  <c r="Q19" i="12"/>
  <c r="BB135" i="1"/>
  <c r="W133" i="13" s="1"/>
  <c r="L172" i="37"/>
  <c r="Z45" i="6"/>
  <c r="L177" i="37"/>
  <c r="Z31" i="6"/>
  <c r="I45" i="12"/>
  <c r="I17"/>
  <c r="P10" i="37"/>
  <c r="AI36" i="6"/>
  <c r="AL13" i="12"/>
  <c r="AJ17"/>
  <c r="AL11"/>
  <c r="AD23"/>
  <c r="P14" i="37"/>
  <c r="AI115" i="6"/>
  <c r="S24" i="12"/>
  <c r="S13"/>
  <c r="S17"/>
  <c r="Q11"/>
  <c r="I101"/>
  <c r="I94"/>
  <c r="I131" i="6"/>
  <c r="I74"/>
  <c r="P58" i="37"/>
  <c r="AI79" i="6"/>
  <c r="L26" i="37"/>
  <c r="Z137" i="6"/>
  <c r="P32" i="37"/>
  <c r="AI133" i="6"/>
  <c r="L54" i="37"/>
  <c r="Z147" i="6"/>
  <c r="L40" i="37"/>
  <c r="Z159" i="6"/>
  <c r="L42" i="37"/>
  <c r="Z108" i="6"/>
  <c r="P45" i="37"/>
  <c r="AI131" i="6"/>
  <c r="P57" i="37"/>
  <c r="AI53" i="6"/>
  <c r="I6"/>
  <c r="L60" i="37"/>
  <c r="Z9" i="6"/>
  <c r="P62" i="37"/>
  <c r="AI10" i="6"/>
  <c r="P66" i="37"/>
  <c r="AI38" i="6"/>
  <c r="I99" i="12"/>
  <c r="L88" i="37"/>
  <c r="Z135" i="6"/>
  <c r="P99" i="37"/>
  <c r="AI91" i="6"/>
  <c r="J131" i="12"/>
  <c r="L105" i="37"/>
  <c r="Z73" i="6"/>
  <c r="L112" i="37"/>
  <c r="Z169" i="6"/>
  <c r="J152" i="12"/>
  <c r="I172" i="6"/>
  <c r="P95" i="37"/>
  <c r="AI118" i="6"/>
  <c r="P109" i="37"/>
  <c r="AI15" i="6"/>
  <c r="P94" i="37"/>
  <c r="AI161" i="6"/>
  <c r="L110" i="37"/>
  <c r="Z56" i="6"/>
  <c r="L109" i="37"/>
  <c r="Z15" i="6"/>
  <c r="I157" i="12"/>
  <c r="P129" i="37"/>
  <c r="AI128" i="6"/>
  <c r="P134" i="37"/>
  <c r="AI99" i="6"/>
  <c r="P142" i="37"/>
  <c r="AI20" i="6"/>
  <c r="P145" i="37"/>
  <c r="AI122" i="6"/>
  <c r="P166" i="37"/>
  <c r="AI78" i="6"/>
  <c r="P174" i="37"/>
  <c r="AI144" i="6"/>
  <c r="P177" i="37"/>
  <c r="AI31" i="6"/>
  <c r="AD20" i="12"/>
  <c r="P34" i="37"/>
  <c r="AI96" i="6"/>
  <c r="L41" i="37"/>
  <c r="Z140" i="6"/>
  <c r="L63" i="37"/>
  <c r="Z54" i="6"/>
  <c r="L65" i="37"/>
  <c r="Z11" i="6"/>
  <c r="L74" i="37"/>
  <c r="Z12" i="6"/>
  <c r="L78" i="37"/>
  <c r="Z154" i="6"/>
  <c r="L102" i="37"/>
  <c r="Z162" i="6"/>
  <c r="AI108" i="12"/>
  <c r="AH108" s="1"/>
  <c r="BB108" i="1"/>
  <c r="W106" i="13" s="1"/>
  <c r="I150" i="12"/>
  <c r="P135" i="37"/>
  <c r="AI18" i="6"/>
  <c r="P139" i="37"/>
  <c r="AI143" i="6"/>
  <c r="L146" i="37"/>
  <c r="Z149" i="6"/>
  <c r="L166" i="37"/>
  <c r="Z78" i="6"/>
  <c r="P69" i="37"/>
  <c r="AI46" i="6"/>
  <c r="L75" i="37"/>
  <c r="Z121" i="6"/>
  <c r="L83" i="37"/>
  <c r="Z172" i="6"/>
  <c r="L95" i="37"/>
  <c r="Z118" i="6"/>
  <c r="L98" i="37"/>
  <c r="Z101" i="6"/>
  <c r="L103" i="37"/>
  <c r="Z130" i="6"/>
  <c r="L123" i="37"/>
  <c r="Z152" i="6"/>
  <c r="L135" i="37"/>
  <c r="Z18" i="6"/>
  <c r="L139" i="37"/>
  <c r="Z143" i="6"/>
  <c r="L144" i="37"/>
  <c r="Z21" i="6"/>
  <c r="L154" i="37"/>
  <c r="Z25" i="6"/>
  <c r="P30" i="37"/>
  <c r="AI6" i="6"/>
  <c r="P36" i="37"/>
  <c r="AI104" i="6"/>
  <c r="L44" i="37"/>
  <c r="Z109" i="6"/>
  <c r="L114" i="37"/>
  <c r="Z70" i="6"/>
  <c r="L129" i="37"/>
  <c r="Z128" i="6"/>
  <c r="P130" i="37"/>
  <c r="AI164" i="6"/>
  <c r="L140" i="37"/>
  <c r="Z124" i="6"/>
  <c r="L159" i="37"/>
  <c r="Z74" i="6"/>
  <c r="L170" i="37"/>
  <c r="Z89" i="6"/>
  <c r="P175" i="37"/>
  <c r="AI30" i="6"/>
  <c r="P28" i="37"/>
  <c r="AI68" i="6"/>
  <c r="L36" i="37"/>
  <c r="Z104" i="6"/>
  <c r="L82" i="37"/>
  <c r="Z87" i="6"/>
  <c r="L92" i="37"/>
  <c r="Z44" i="6"/>
  <c r="L101" i="37"/>
  <c r="Z170" i="6"/>
  <c r="P102" i="37"/>
  <c r="AI162" i="6"/>
  <c r="J138" i="12"/>
  <c r="L113" i="37"/>
  <c r="Z116" i="6"/>
  <c r="L130" i="37"/>
  <c r="Z164" i="6"/>
  <c r="L133" i="37"/>
  <c r="Z151" i="6"/>
  <c r="L137" i="37"/>
  <c r="Z19" i="6"/>
  <c r="P140" i="37"/>
  <c r="AI124" i="6"/>
  <c r="L151" i="37"/>
  <c r="Z24" i="6"/>
  <c r="L153" i="37"/>
  <c r="Z123" i="6"/>
  <c r="Q25" i="12"/>
  <c r="L171" i="37"/>
  <c r="Z29" i="6"/>
  <c r="L174" i="37"/>
  <c r="Z144" i="6"/>
  <c r="S25" i="12"/>
  <c r="S12"/>
  <c r="L173" i="37"/>
  <c r="Z167" i="6"/>
  <c r="O166"/>
  <c r="AY9"/>
  <c r="W113"/>
  <c r="F59"/>
  <c r="AY85"/>
  <c r="W46"/>
  <c r="AY43"/>
  <c r="AF111"/>
  <c r="AY141"/>
  <c r="O44"/>
  <c r="W135"/>
  <c r="AY30"/>
  <c r="AY21"/>
  <c r="AY18"/>
  <c r="W18"/>
  <c r="AO23"/>
  <c r="AF28"/>
  <c r="F28"/>
  <c r="AY167"/>
  <c r="O9"/>
  <c r="W59"/>
  <c r="O85"/>
  <c r="AF46"/>
  <c r="AO141"/>
  <c r="O43"/>
  <c r="W111"/>
  <c r="O141"/>
  <c r="W56"/>
  <c r="AF135"/>
  <c r="AO155"/>
  <c r="AO124"/>
  <c r="O21"/>
  <c r="F18"/>
  <c r="W28"/>
  <c r="AF124"/>
  <c r="AY169"/>
  <c r="O124"/>
  <c r="F30"/>
  <c r="AO85"/>
  <c r="F85"/>
  <c r="F141"/>
  <c r="AY135"/>
  <c r="O155"/>
  <c r="AF21"/>
  <c r="F21"/>
  <c r="O28"/>
  <c r="AO135"/>
  <c r="AF68"/>
  <c r="AI36" i="12"/>
  <c r="AH36" s="1"/>
  <c r="BB36" i="1"/>
  <c r="W34" i="13" s="1"/>
  <c r="AI156" i="12"/>
  <c r="AH156" s="1"/>
  <c r="BB156" i="1"/>
  <c r="W154" i="13" s="1"/>
  <c r="BB181" i="1"/>
  <c r="W179" i="13" s="1"/>
  <c r="AR30" i="1"/>
  <c r="S28" i="13" s="1"/>
  <c r="BC181" i="1"/>
  <c r="AR104"/>
  <c r="S102" i="13" s="1"/>
  <c r="AR129" i="1"/>
  <c r="BD165"/>
  <c r="AB168"/>
  <c r="AA168" s="1"/>
  <c r="AS173"/>
  <c r="AA162"/>
  <c r="BD46"/>
  <c r="T44" i="37" s="1"/>
  <c r="BB71" i="1"/>
  <c r="W69" i="13" s="1"/>
  <c r="BD75" i="1"/>
  <c r="AR102"/>
  <c r="S100" i="13" s="1"/>
  <c r="AB71" i="1"/>
  <c r="AA71" s="1"/>
  <c r="AS146"/>
  <c r="AS159"/>
  <c r="AI98" i="12"/>
  <c r="AH98" s="1"/>
  <c r="BB98" i="1"/>
  <c r="W96" i="13" s="1"/>
  <c r="AO79" i="6"/>
  <c r="AY158"/>
  <c r="AF93"/>
  <c r="W71"/>
  <c r="O13"/>
  <c r="O5"/>
  <c r="AY84"/>
  <c r="W158"/>
  <c r="AF13"/>
  <c r="AY5"/>
  <c r="AF5"/>
  <c r="AY13"/>
  <c r="W5"/>
  <c r="W60"/>
  <c r="AY153"/>
  <c r="AO11"/>
  <c r="O11"/>
  <c r="F118"/>
  <c r="F33"/>
  <c r="O60"/>
  <c r="O159"/>
  <c r="AF153"/>
  <c r="AF11"/>
  <c r="AY118"/>
  <c r="AY60"/>
  <c r="W11"/>
  <c r="AF138"/>
  <c r="BC29" i="1"/>
  <c r="S27" i="37" s="1"/>
  <c r="AR113" i="1"/>
  <c r="S111" i="13" s="1"/>
  <c r="AR125" i="1"/>
  <c r="BB104"/>
  <c r="W102" i="13" s="1"/>
  <c r="AI124" i="12"/>
  <c r="AH124" s="1"/>
  <c r="BB124" i="1"/>
  <c r="W122" i="13" s="1"/>
  <c r="AR168" i="1"/>
  <c r="S166" i="13" s="1"/>
  <c r="AS68" i="1"/>
  <c r="AF69" i="6"/>
  <c r="AF164"/>
  <c r="AO164"/>
  <c r="BC27" i="1"/>
  <c r="X25" i="13" s="1"/>
  <c r="BC30" i="1"/>
  <c r="AB160"/>
  <c r="AB169"/>
  <c r="AI84" i="12"/>
  <c r="AH84" s="1"/>
  <c r="BB84" i="1"/>
  <c r="W82" i="13" s="1"/>
  <c r="AS128" i="1"/>
  <c r="AR143"/>
  <c r="N141" i="37" s="1"/>
  <c r="AR67" i="1"/>
  <c r="S65" i="13" s="1"/>
  <c r="AR48" i="1"/>
  <c r="N46" i="37" s="1"/>
  <c r="W115" i="12"/>
  <c r="BD179" i="1"/>
  <c r="AI28" i="12"/>
  <c r="AH28" s="1"/>
  <c r="BB28" i="1"/>
  <c r="W26" i="13" s="1"/>
  <c r="BD171" i="1"/>
  <c r="AR150" i="6" s="1"/>
  <c r="AI32" i="12"/>
  <c r="AH32" s="1"/>
  <c r="BB32" i="1"/>
  <c r="W30" i="13" s="1"/>
  <c r="AB166" i="1"/>
  <c r="Q76" i="6" s="1"/>
  <c r="AS52" i="1"/>
  <c r="AS154"/>
  <c r="AI27" i="12"/>
  <c r="AH27" s="1"/>
  <c r="BB27" i="1"/>
  <c r="BC48"/>
  <c r="AK48" i="12"/>
  <c r="AJ48" s="1"/>
  <c r="BC34" i="1"/>
  <c r="F24" i="6"/>
  <c r="O24"/>
  <c r="AF6"/>
  <c r="AO6"/>
  <c r="W6"/>
  <c r="AO56"/>
  <c r="O56"/>
  <c r="AC92" i="12"/>
  <c r="AB92" s="1"/>
  <c r="AR92" i="1"/>
  <c r="S90" i="13" s="1"/>
  <c r="AC147" i="12"/>
  <c r="AB147" s="1"/>
  <c r="AR147" i="1"/>
  <c r="S145" i="13" s="1"/>
  <c r="AM172" i="12"/>
  <c r="AL172" s="1"/>
  <c r="BD172" i="1"/>
  <c r="AC176" i="12"/>
  <c r="AB176" s="1"/>
  <c r="AR176" i="1"/>
  <c r="AG144" i="6" s="1"/>
  <c r="AR77" i="1"/>
  <c r="AC77" i="12"/>
  <c r="AB77" s="1"/>
  <c r="R93" i="37"/>
  <c r="AP138" i="6"/>
  <c r="AS92" i="1"/>
  <c r="AE92" i="12"/>
  <c r="AD92" s="1"/>
  <c r="BD119" i="1"/>
  <c r="AM119" i="12"/>
  <c r="AL119" s="1"/>
  <c r="O71" i="6"/>
  <c r="AF44"/>
  <c r="AO173"/>
  <c r="O173"/>
  <c r="O91"/>
  <c r="F123"/>
  <c r="AF123"/>
  <c r="O123"/>
  <c r="AO123"/>
  <c r="F66"/>
  <c r="W66"/>
  <c r="AF66"/>
  <c r="F100"/>
  <c r="AF100"/>
  <c r="AO17"/>
  <c r="F17"/>
  <c r="W176"/>
  <c r="AO176"/>
  <c r="O176"/>
  <c r="F56"/>
  <c r="K31" i="37"/>
  <c r="Y35" i="6"/>
  <c r="Y152"/>
  <c r="K123" i="37"/>
  <c r="BB120" i="1"/>
  <c r="W118" i="13" s="1"/>
  <c r="AC134" i="12"/>
  <c r="AB134" s="1"/>
  <c r="AR134" i="1"/>
  <c r="AG95" i="6" s="1"/>
  <c r="AI147" i="12"/>
  <c r="AH147" s="1"/>
  <c r="BB147" i="1"/>
  <c r="W145" i="13" s="1"/>
  <c r="AS47" i="1"/>
  <c r="T45" i="13" s="1"/>
  <c r="BC115" i="1"/>
  <c r="AY44" i="6"/>
  <c r="AF173"/>
  <c r="F37"/>
  <c r="AO91"/>
  <c r="F91"/>
  <c r="O6"/>
  <c r="AK79" i="12"/>
  <c r="AJ79" s="1"/>
  <c r="W179"/>
  <c r="AS71" i="1"/>
  <c r="BD74"/>
  <c r="AS145"/>
  <c r="T143" i="13" s="1"/>
  <c r="AB131" i="1"/>
  <c r="AA131" s="1"/>
  <c r="AY173" i="6"/>
  <c r="AY91"/>
  <c r="F23"/>
  <c r="W23"/>
  <c r="AY23"/>
  <c r="F75"/>
  <c r="AY75"/>
  <c r="F22"/>
  <c r="AO22"/>
  <c r="Y54"/>
  <c r="K63" i="37"/>
  <c r="X59" i="6"/>
  <c r="J43" i="37"/>
  <c r="Y119" i="6"/>
  <c r="K111" i="37"/>
  <c r="BB115" i="1"/>
  <c r="R113" i="37" s="1"/>
  <c r="W150" i="12"/>
  <c r="AB150" i="1"/>
  <c r="Q64" i="6" s="1"/>
  <c r="AB154" i="1"/>
  <c r="M152" i="13" s="1"/>
  <c r="AC128" i="12"/>
  <c r="AB128" s="1"/>
  <c r="AR128" i="1"/>
  <c r="S126" i="13" s="1"/>
  <c r="AC90" i="12"/>
  <c r="AB90" s="1"/>
  <c r="AR90" i="1"/>
  <c r="S88" i="13" s="1"/>
  <c r="AM143" i="12"/>
  <c r="AL143" s="1"/>
  <c r="BD143" i="1"/>
  <c r="AF136" i="6"/>
  <c r="F86"/>
  <c r="X119"/>
  <c r="J23" i="37"/>
  <c r="AR94" i="1"/>
  <c r="AG44" i="6" s="1"/>
  <c r="AI139" i="12"/>
  <c r="AH139" s="1"/>
  <c r="BB139" i="1"/>
  <c r="W137" i="13" s="1"/>
  <c r="AO7" i="6"/>
  <c r="AO136"/>
  <c r="AB66" i="1"/>
  <c r="M64" i="13" s="1"/>
  <c r="AR137" i="1"/>
  <c r="AI122" i="12"/>
  <c r="AH122" s="1"/>
  <c r="BB122" i="1"/>
  <c r="W120" i="13" s="1"/>
  <c r="AI155" i="12"/>
  <c r="AH155" s="1"/>
  <c r="BB155" i="1"/>
  <c r="W153" i="13" s="1"/>
  <c r="AI92" i="12"/>
  <c r="AH92" s="1"/>
  <c r="BB92" i="1"/>
  <c r="W90" i="13" s="1"/>
  <c r="AI179" i="12"/>
  <c r="AH179" s="1"/>
  <c r="BB179" i="1"/>
  <c r="W177" i="13" s="1"/>
  <c r="T43" i="37"/>
  <c r="AR59" i="6"/>
  <c r="H50" i="37"/>
  <c r="Q134" i="6"/>
  <c r="BB44" i="1"/>
  <c r="W42" i="13" s="1"/>
  <c r="AI44" i="12"/>
  <c r="AH44" s="1"/>
  <c r="BB67" i="1"/>
  <c r="W65" i="13" s="1"/>
  <c r="AI67" i="12"/>
  <c r="AH67" s="1"/>
  <c r="BB39" i="1"/>
  <c r="W37" i="13" s="1"/>
  <c r="AI39" i="12"/>
  <c r="AH39" s="1"/>
  <c r="BC54" i="1"/>
  <c r="AK54" i="12"/>
  <c r="AJ54" s="1"/>
  <c r="BB68" i="1"/>
  <c r="W66" i="13" s="1"/>
  <c r="AI68" i="12"/>
  <c r="AH68" s="1"/>
  <c r="AS95" i="1"/>
  <c r="AE95" i="12"/>
  <c r="AD95" s="1"/>
  <c r="AR12" i="1"/>
  <c r="AC12" i="12"/>
  <c r="AB12" s="1"/>
  <c r="BD25" i="1"/>
  <c r="Y23" i="13" s="1"/>
  <c r="AM25" i="12"/>
  <c r="AL25" s="1"/>
  <c r="BB13" i="1"/>
  <c r="AI13" i="12"/>
  <c r="AH13" s="1"/>
  <c r="BC11" i="1"/>
  <c r="AK11" i="12"/>
  <c r="AJ11" s="1"/>
  <c r="AR23" i="1"/>
  <c r="AC23" i="12"/>
  <c r="AB23" s="1"/>
  <c r="AR22" i="1"/>
  <c r="AC22" i="12"/>
  <c r="AB22" s="1"/>
  <c r="R10" i="37"/>
  <c r="AP36" i="6"/>
  <c r="AR32" i="1"/>
  <c r="AC32" i="12"/>
  <c r="AB32" s="1"/>
  <c r="BB37" i="1"/>
  <c r="W35" i="13" s="1"/>
  <c r="AI37" i="12"/>
  <c r="AH37" s="1"/>
  <c r="AR29" i="1"/>
  <c r="S27" i="13" s="1"/>
  <c r="AQ133" i="6"/>
  <c r="AR37" i="1"/>
  <c r="AC37" i="12"/>
  <c r="AB37" s="1"/>
  <c r="BB34" i="1"/>
  <c r="AI34" i="12"/>
  <c r="AH34" s="1"/>
  <c r="BD38" i="1"/>
  <c r="Y36" i="13" s="1"/>
  <c r="AM38" i="12"/>
  <c r="AL38" s="1"/>
  <c r="R50" i="37"/>
  <c r="BB26" i="1"/>
  <c r="W24" i="13" s="1"/>
  <c r="AI26" i="12"/>
  <c r="AH26" s="1"/>
  <c r="BC28" i="1"/>
  <c r="X26" i="13" s="1"/>
  <c r="AR51" i="1"/>
  <c r="S49" i="13" s="1"/>
  <c r="AC51" i="12"/>
  <c r="AB51" s="1"/>
  <c r="AS53" i="1"/>
  <c r="T51" i="13" s="1"/>
  <c r="AE53" i="12"/>
  <c r="AD53" s="1"/>
  <c r="T57" i="37"/>
  <c r="AR53" i="6"/>
  <c r="AB30" i="1"/>
  <c r="W30" i="12"/>
  <c r="BB33" i="1"/>
  <c r="W31" i="13" s="1"/>
  <c r="AI33" i="12"/>
  <c r="AH33" s="1"/>
  <c r="T47" i="37"/>
  <c r="AR85" i="6"/>
  <c r="BC59" i="1"/>
  <c r="AK59" i="12"/>
  <c r="AJ59" s="1"/>
  <c r="AB49" i="1"/>
  <c r="M47" i="13" s="1"/>
  <c r="W49" i="12"/>
  <c r="AS57" i="1"/>
  <c r="AE57" i="12"/>
  <c r="AD57" s="1"/>
  <c r="AB65" i="1"/>
  <c r="M63" i="13" s="1"/>
  <c r="W65" i="12"/>
  <c r="AB81" i="1"/>
  <c r="M79" i="13" s="1"/>
  <c r="W81" i="12"/>
  <c r="BC84" i="1"/>
  <c r="X82" i="13" s="1"/>
  <c r="AK84" i="12"/>
  <c r="AJ84" s="1"/>
  <c r="BC88" i="1"/>
  <c r="X86" i="13" s="1"/>
  <c r="AK88" i="12"/>
  <c r="AJ88" s="1"/>
  <c r="BC92" i="1"/>
  <c r="X90" i="13" s="1"/>
  <c r="AK92" i="12"/>
  <c r="AJ92" s="1"/>
  <c r="BC96" i="1"/>
  <c r="X94" i="13" s="1"/>
  <c r="AK96" i="12"/>
  <c r="AJ96" s="1"/>
  <c r="BC100" i="1"/>
  <c r="X98" i="13" s="1"/>
  <c r="AK100" i="12"/>
  <c r="AJ100" s="1"/>
  <c r="BC104" i="1"/>
  <c r="X102" i="13" s="1"/>
  <c r="AK104" i="12"/>
  <c r="AJ104" s="1"/>
  <c r="BC108" i="1"/>
  <c r="X106" i="13" s="1"/>
  <c r="AK108" i="12"/>
  <c r="AJ108" s="1"/>
  <c r="BC112" i="1"/>
  <c r="X110" i="13" s="1"/>
  <c r="AK112" i="12"/>
  <c r="AJ112" s="1"/>
  <c r="BC63" i="1"/>
  <c r="X61" i="13" s="1"/>
  <c r="AK63" i="12"/>
  <c r="AJ63" s="1"/>
  <c r="BD29" i="1"/>
  <c r="Y27" i="13" s="1"/>
  <c r="AM29" i="12"/>
  <c r="AL29" s="1"/>
  <c r="BC116" i="1"/>
  <c r="X114" i="13" s="1"/>
  <c r="AK116" i="12"/>
  <c r="AJ116" s="1"/>
  <c r="BB119" i="1"/>
  <c r="W117" i="13" s="1"/>
  <c r="AI119" i="12"/>
  <c r="AH119" s="1"/>
  <c r="AB47" i="1"/>
  <c r="M45" i="13" s="1"/>
  <c r="W47" i="12"/>
  <c r="BB55" i="1"/>
  <c r="W53" i="13" s="1"/>
  <c r="AI55" i="12"/>
  <c r="AH55" s="1"/>
  <c r="BC83" i="1"/>
  <c r="X81" i="13" s="1"/>
  <c r="BC119" i="1"/>
  <c r="X117" i="13" s="1"/>
  <c r="AK119" i="12"/>
  <c r="AJ119" s="1"/>
  <c r="AR120" i="1"/>
  <c r="AC120" i="12"/>
  <c r="AB120" s="1"/>
  <c r="BC123" i="1"/>
  <c r="X121" i="13" s="1"/>
  <c r="AK123" i="12"/>
  <c r="AJ123" s="1"/>
  <c r="BC135" i="1"/>
  <c r="X133" i="13" s="1"/>
  <c r="AK135" i="12"/>
  <c r="AJ135" s="1"/>
  <c r="BC139" i="1"/>
  <c r="X137" i="13" s="1"/>
  <c r="AK139" i="12"/>
  <c r="AJ139" s="1"/>
  <c r="BC143" i="1"/>
  <c r="X141" i="13" s="1"/>
  <c r="AK143" i="12"/>
  <c r="AJ143" s="1"/>
  <c r="BC147" i="1"/>
  <c r="X145" i="13" s="1"/>
  <c r="AK147" i="12"/>
  <c r="AJ147" s="1"/>
  <c r="BC151" i="1"/>
  <c r="AK151" i="12"/>
  <c r="AJ151" s="1"/>
  <c r="BC155" i="1"/>
  <c r="X153" i="13" s="1"/>
  <c r="AK155" i="12"/>
  <c r="AJ155" s="1"/>
  <c r="BC159" i="1"/>
  <c r="X157" i="13" s="1"/>
  <c r="AK159" i="12"/>
  <c r="AJ159" s="1"/>
  <c r="BC163" i="1"/>
  <c r="X161" i="13" s="1"/>
  <c r="AK163" i="12"/>
  <c r="AJ163" s="1"/>
  <c r="BC167" i="1"/>
  <c r="X165" i="13" s="1"/>
  <c r="AK167" i="12"/>
  <c r="AJ167" s="1"/>
  <c r="BC171" i="1"/>
  <c r="X169" i="13" s="1"/>
  <c r="AK171" i="12"/>
  <c r="AJ171" s="1"/>
  <c r="BC175" i="1"/>
  <c r="X173" i="13" s="1"/>
  <c r="AK175" i="12"/>
  <c r="AJ175" s="1"/>
  <c r="BC179" i="1"/>
  <c r="X177" i="13" s="1"/>
  <c r="AK179" i="12"/>
  <c r="AJ179" s="1"/>
  <c r="BB121" i="1"/>
  <c r="W119" i="13" s="1"/>
  <c r="AI121" i="12"/>
  <c r="AH121" s="1"/>
  <c r="BD117" i="1"/>
  <c r="Y115" i="13" s="1"/>
  <c r="AM117" i="12"/>
  <c r="AL117" s="1"/>
  <c r="AS125" i="1"/>
  <c r="T123" i="13" s="1"/>
  <c r="AE125" i="12"/>
  <c r="AD125" s="1"/>
  <c r="AB40" i="1"/>
  <c r="W40" i="12"/>
  <c r="AB44" i="1"/>
  <c r="M42" i="13" s="1"/>
  <c r="W44" i="12"/>
  <c r="AR64" i="1"/>
  <c r="S62" i="13" s="1"/>
  <c r="AC64" i="12"/>
  <c r="AB64" s="1"/>
  <c r="BD67" i="1"/>
  <c r="Y65" i="13" s="1"/>
  <c r="AM67" i="12"/>
  <c r="AL67" s="1"/>
  <c r="T67" i="37"/>
  <c r="AR67" i="6"/>
  <c r="AS39" i="1"/>
  <c r="AE39" i="12"/>
  <c r="AD39" s="1"/>
  <c r="AS54" i="1"/>
  <c r="T52" i="13" s="1"/>
  <c r="AE54" i="12"/>
  <c r="AD54" s="1"/>
  <c r="BC68" i="1"/>
  <c r="X66" i="13" s="1"/>
  <c r="AK68" i="12"/>
  <c r="AJ68" s="1"/>
  <c r="AR68" i="1"/>
  <c r="AC68" i="12"/>
  <c r="AB68" s="1"/>
  <c r="BD83" i="1"/>
  <c r="Y81" i="13" s="1"/>
  <c r="AM83" i="12"/>
  <c r="AL83" s="1"/>
  <c r="BD95" i="1"/>
  <c r="Y93" i="13" s="1"/>
  <c r="AM95" i="12"/>
  <c r="AL95" s="1"/>
  <c r="AQ154" i="6"/>
  <c r="BB87" i="1"/>
  <c r="W85" i="13" s="1"/>
  <c r="AI87" i="12"/>
  <c r="AH87" s="1"/>
  <c r="AS100" i="1"/>
  <c r="T98" i="13" s="1"/>
  <c r="AE100" i="12"/>
  <c r="AD100" s="1"/>
  <c r="BD109" i="1"/>
  <c r="Y107" i="13" s="1"/>
  <c r="AM109" i="12"/>
  <c r="AL109" s="1"/>
  <c r="BB116" i="1"/>
  <c r="W114" i="13" s="1"/>
  <c r="AI116" i="12"/>
  <c r="AH116" s="1"/>
  <c r="H118" i="37"/>
  <c r="Q98" i="6"/>
  <c r="BB141" i="1"/>
  <c r="W139" i="13" s="1"/>
  <c r="AI141" i="12"/>
  <c r="AH141" s="1"/>
  <c r="BD16" i="1"/>
  <c r="AM16" i="12"/>
  <c r="AL16" s="1"/>
  <c r="AR18" i="1"/>
  <c r="AC18" i="12"/>
  <c r="AB18" s="1"/>
  <c r="AR20" i="1"/>
  <c r="AC20" i="12"/>
  <c r="AB20" s="1"/>
  <c r="BD20" i="1"/>
  <c r="AM20" i="12"/>
  <c r="AL20" s="1"/>
  <c r="AR15" i="1"/>
  <c r="AC15" i="12"/>
  <c r="AB15" s="1"/>
  <c r="AR21" i="1"/>
  <c r="AC21" i="12"/>
  <c r="AB21" s="1"/>
  <c r="AR36" i="1"/>
  <c r="AC36" i="12"/>
  <c r="AB36" s="1"/>
  <c r="AR27" i="1"/>
  <c r="AC27" i="12"/>
  <c r="AB27" s="1"/>
  <c r="AR31" i="1"/>
  <c r="S29" i="13" s="1"/>
  <c r="AC31" i="12"/>
  <c r="AB31" s="1"/>
  <c r="AR59" i="1"/>
  <c r="S57" i="13" s="1"/>
  <c r="AC59" i="12"/>
  <c r="AB59" s="1"/>
  <c r="AS61" i="1"/>
  <c r="AE61" i="12"/>
  <c r="AD61" s="1"/>
  <c r="AS33" i="1"/>
  <c r="T31" i="13" s="1"/>
  <c r="AE33" i="12"/>
  <c r="AD33" s="1"/>
  <c r="T61" i="37"/>
  <c r="AR86" i="6"/>
  <c r="AS65" i="1"/>
  <c r="T63" i="13" s="1"/>
  <c r="AE65" i="12"/>
  <c r="AD65" s="1"/>
  <c r="BC87" i="1"/>
  <c r="X85" i="13" s="1"/>
  <c r="AK87" i="12"/>
  <c r="AJ87" s="1"/>
  <c r="BC95" i="1"/>
  <c r="AK95" i="12"/>
  <c r="AJ95" s="1"/>
  <c r="BC103" i="1"/>
  <c r="X101" i="13" s="1"/>
  <c r="AK103" i="12"/>
  <c r="AJ103" s="1"/>
  <c r="BC111" i="1"/>
  <c r="X109" i="13" s="1"/>
  <c r="AK111" i="12"/>
  <c r="AJ111" s="1"/>
  <c r="BC47" i="1"/>
  <c r="X45" i="13" s="1"/>
  <c r="AK47" i="12"/>
  <c r="AJ47" s="1"/>
  <c r="BC142" i="1"/>
  <c r="X140" i="13" s="1"/>
  <c r="AK142" i="12"/>
  <c r="AJ142" s="1"/>
  <c r="BC166" i="1"/>
  <c r="X164" i="13" s="1"/>
  <c r="AK166" i="12"/>
  <c r="AJ166" s="1"/>
  <c r="BC170" i="1"/>
  <c r="X168" i="13" s="1"/>
  <c r="AK170" i="12"/>
  <c r="AJ170" s="1"/>
  <c r="BC178" i="1"/>
  <c r="AK178" i="12"/>
  <c r="AJ178" s="1"/>
  <c r="BD113" i="1"/>
  <c r="Y111" i="13" s="1"/>
  <c r="AM113" i="12"/>
  <c r="AL113" s="1"/>
  <c r="BD121" i="1"/>
  <c r="Y119" i="13" s="1"/>
  <c r="AM121" i="12"/>
  <c r="AL121" s="1"/>
  <c r="BB117" i="1"/>
  <c r="W115" i="13" s="1"/>
  <c r="AI117" i="12"/>
  <c r="AH117" s="1"/>
  <c r="AR117" i="1"/>
  <c r="S115" i="13" s="1"/>
  <c r="AC117" i="12"/>
  <c r="AB117" s="1"/>
  <c r="BB125" i="1"/>
  <c r="W123" i="13" s="1"/>
  <c r="AI125" i="12"/>
  <c r="AH125" s="1"/>
  <c r="BD43" i="1"/>
  <c r="Y41" i="13" s="1"/>
  <c r="AM43" i="12"/>
  <c r="AL43" s="1"/>
  <c r="S56" i="37"/>
  <c r="AQ166" i="6"/>
  <c r="BD56" i="1"/>
  <c r="Y54" i="13" s="1"/>
  <c r="AM56" i="12"/>
  <c r="AL56" s="1"/>
  <c r="BC56" i="1"/>
  <c r="X54" i="13" s="1"/>
  <c r="AK56" i="12"/>
  <c r="AJ56" s="1"/>
  <c r="T59" i="37"/>
  <c r="AR82" i="6"/>
  <c r="O71" i="37"/>
  <c r="AH55" i="6"/>
  <c r="H66" i="37"/>
  <c r="Q38" i="6"/>
  <c r="BB88" i="1"/>
  <c r="AI88" i="12"/>
  <c r="AH88" s="1"/>
  <c r="BD97" i="1"/>
  <c r="Y95" i="13" s="1"/>
  <c r="AM97" i="12"/>
  <c r="AL97" s="1"/>
  <c r="AS12" i="1"/>
  <c r="AE12" i="12"/>
  <c r="AD12" s="1"/>
  <c r="BD12" i="1"/>
  <c r="AM12" i="12"/>
  <c r="AL12" s="1"/>
  <c r="AR14" i="1"/>
  <c r="AC14" i="12"/>
  <c r="AB14" s="1"/>
  <c r="BB25" i="1"/>
  <c r="W23" i="13" s="1"/>
  <c r="AI25" i="12"/>
  <c r="AH25" s="1"/>
  <c r="AR13" i="1"/>
  <c r="AC13" i="12"/>
  <c r="AB13" s="1"/>
  <c r="AR19" i="1"/>
  <c r="AC19" i="12"/>
  <c r="AB19" s="1"/>
  <c r="AS11" i="1"/>
  <c r="AE11" i="12"/>
  <c r="AD11" s="1"/>
  <c r="AR11" i="1"/>
  <c r="AC11" i="12"/>
  <c r="AB11" s="1"/>
  <c r="AR24" i="1"/>
  <c r="AC24" i="12"/>
  <c r="AB24" s="1"/>
  <c r="AR28" i="1"/>
  <c r="AC28" i="12"/>
  <c r="AB28" s="1"/>
  <c r="AR34" i="1"/>
  <c r="BC35"/>
  <c r="AK35" i="12"/>
  <c r="AJ35" s="1"/>
  <c r="BC37" i="1"/>
  <c r="X35" i="13" s="1"/>
  <c r="BB38" i="1"/>
  <c r="AI38" i="12"/>
  <c r="AH38" s="1"/>
  <c r="AP9" i="6"/>
  <c r="T34" i="37"/>
  <c r="AR96" i="6"/>
  <c r="R51" i="37"/>
  <c r="AP63" i="6"/>
  <c r="BC61" i="1"/>
  <c r="AK61" i="12"/>
  <c r="AJ61" s="1"/>
  <c r="AS30" i="1"/>
  <c r="T28" i="13" s="1"/>
  <c r="AE30" i="12"/>
  <c r="AD30" s="1"/>
  <c r="BD33" i="1"/>
  <c r="Y31" i="13" s="1"/>
  <c r="AM33" i="12"/>
  <c r="AL33" s="1"/>
  <c r="BC51" i="1"/>
  <c r="X49" i="13" s="1"/>
  <c r="AK51" i="12"/>
  <c r="AJ51" s="1"/>
  <c r="AB56" i="1"/>
  <c r="AA56" s="1"/>
  <c r="AB59"/>
  <c r="W59" i="12"/>
  <c r="AS49" i="1"/>
  <c r="T47" i="13" s="1"/>
  <c r="AE49" i="12"/>
  <c r="AD49" s="1"/>
  <c r="BD55" i="1"/>
  <c r="Y53" i="13" s="1"/>
  <c r="BD65" i="1"/>
  <c r="Y63" i="13" s="1"/>
  <c r="AM65" i="12"/>
  <c r="AL65" s="1"/>
  <c r="BC81" i="1"/>
  <c r="AK81" i="12"/>
  <c r="AJ81" s="1"/>
  <c r="BC85" i="1"/>
  <c r="X83" i="13" s="1"/>
  <c r="AK85" i="12"/>
  <c r="AJ85" s="1"/>
  <c r="BC89" i="1"/>
  <c r="X87" i="13" s="1"/>
  <c r="AK89" i="12"/>
  <c r="AJ89" s="1"/>
  <c r="BC93" i="1"/>
  <c r="X91" i="13" s="1"/>
  <c r="AK93" i="12"/>
  <c r="AJ93" s="1"/>
  <c r="BC97" i="1"/>
  <c r="AK97" i="12"/>
  <c r="AJ97" s="1"/>
  <c r="BC101" i="1"/>
  <c r="X99" i="13" s="1"/>
  <c r="AK101" i="12"/>
  <c r="AJ101" s="1"/>
  <c r="BC105" i="1"/>
  <c r="X103" i="13" s="1"/>
  <c r="AK105" i="12"/>
  <c r="AJ105" s="1"/>
  <c r="BC109" i="1"/>
  <c r="X107" i="13" s="1"/>
  <c r="AK109" i="12"/>
  <c r="AJ109" s="1"/>
  <c r="BB47" i="1"/>
  <c r="W45" i="13" s="1"/>
  <c r="AB63" i="1"/>
  <c r="W63" i="12"/>
  <c r="AS29" i="1"/>
  <c r="T27" i="13" s="1"/>
  <c r="AE29" i="12"/>
  <c r="AD29" s="1"/>
  <c r="N101" i="37"/>
  <c r="AR114" i="1"/>
  <c r="AR116"/>
  <c r="AC116" i="12"/>
  <c r="AB116" s="1"/>
  <c r="AR47" i="1"/>
  <c r="AC47" i="12"/>
  <c r="AB47" s="1"/>
  <c r="BC55" i="1"/>
  <c r="X53" i="13" s="1"/>
  <c r="AK55" i="12"/>
  <c r="AJ55" s="1"/>
  <c r="AR119" i="1"/>
  <c r="AC119" i="12"/>
  <c r="AB119" s="1"/>
  <c r="AR121" i="1"/>
  <c r="S119" i="13" s="1"/>
  <c r="AR123" i="1"/>
  <c r="AC123" i="12"/>
  <c r="AB123" s="1"/>
  <c r="BC136" i="1"/>
  <c r="X134" i="13" s="1"/>
  <c r="AK136" i="12"/>
  <c r="AJ136" s="1"/>
  <c r="BC140" i="1"/>
  <c r="X138" i="13" s="1"/>
  <c r="AK140" i="12"/>
  <c r="AJ140" s="1"/>
  <c r="BC144" i="1"/>
  <c r="X142" i="13" s="1"/>
  <c r="AK144" i="12"/>
  <c r="AJ144" s="1"/>
  <c r="BC148" i="1"/>
  <c r="X146" i="13" s="1"/>
  <c r="AK148" i="12"/>
  <c r="AJ148" s="1"/>
  <c r="BC152" i="1"/>
  <c r="X150" i="13" s="1"/>
  <c r="AK152" i="12"/>
  <c r="AJ152" s="1"/>
  <c r="BC156" i="1"/>
  <c r="X154" i="13" s="1"/>
  <c r="AK156" i="12"/>
  <c r="AJ156" s="1"/>
  <c r="BC160" i="1"/>
  <c r="X158" i="13" s="1"/>
  <c r="AK160" i="12"/>
  <c r="AJ160" s="1"/>
  <c r="BC164" i="1"/>
  <c r="X162" i="13" s="1"/>
  <c r="AK164" i="12"/>
  <c r="AJ164" s="1"/>
  <c r="BC168" i="1"/>
  <c r="X166" i="13" s="1"/>
  <c r="AK168" i="12"/>
  <c r="AJ168" s="1"/>
  <c r="BC172" i="1"/>
  <c r="X170" i="13" s="1"/>
  <c r="AK172" i="12"/>
  <c r="AJ172" s="1"/>
  <c r="BC176" i="1"/>
  <c r="X174" i="13" s="1"/>
  <c r="AK176" i="12"/>
  <c r="AJ176" s="1"/>
  <c r="BC180" i="1"/>
  <c r="X178" i="13" s="1"/>
  <c r="AK180" i="12"/>
  <c r="AJ180" s="1"/>
  <c r="AB117" i="1"/>
  <c r="M115" i="13" s="1"/>
  <c r="W117" i="12"/>
  <c r="AB125" i="1"/>
  <c r="W125" i="12"/>
  <c r="AS40" i="1"/>
  <c r="AE40" i="12"/>
  <c r="AD40" s="1"/>
  <c r="AS44" i="1"/>
  <c r="T42" i="13" s="1"/>
  <c r="AE44" i="12"/>
  <c r="AD44" s="1"/>
  <c r="AR56" i="1"/>
  <c r="S54" i="13" s="1"/>
  <c r="AC56" i="12"/>
  <c r="AB56" s="1"/>
  <c r="H68" i="37"/>
  <c r="Q69" i="6"/>
  <c r="AR121"/>
  <c r="BD64" i="1"/>
  <c r="Y62" i="13" s="1"/>
  <c r="AM64" i="12"/>
  <c r="AL64" s="1"/>
  <c r="T71" i="37"/>
  <c r="AR55" i="6"/>
  <c r="BC39" i="1"/>
  <c r="X37" i="13" s="1"/>
  <c r="AK39" i="12"/>
  <c r="AJ39" s="1"/>
  <c r="AB88" i="1"/>
  <c r="M86" i="13" s="1"/>
  <c r="W88" i="12"/>
  <c r="BD111" i="1"/>
  <c r="Y109" i="13" s="1"/>
  <c r="AM111" i="12"/>
  <c r="AL111" s="1"/>
  <c r="O120" i="37"/>
  <c r="AR17" i="1"/>
  <c r="AC17" i="12"/>
  <c r="AB17" s="1"/>
  <c r="BC32" i="1"/>
  <c r="X30" i="13" s="1"/>
  <c r="AB38" i="1"/>
  <c r="M36" i="13" s="1"/>
  <c r="W38" i="12"/>
  <c r="BD26" i="1"/>
  <c r="Y24" i="13" s="1"/>
  <c r="AM26" i="12"/>
  <c r="AL26" s="1"/>
  <c r="AS26" i="1"/>
  <c r="T24" i="13" s="1"/>
  <c r="AE26" i="12"/>
  <c r="AD26" s="1"/>
  <c r="AB53" i="1"/>
  <c r="M51" i="13" s="1"/>
  <c r="W53" i="12"/>
  <c r="BB30" i="1"/>
  <c r="W28" i="13" s="1"/>
  <c r="AI30" i="12"/>
  <c r="AH30" s="1"/>
  <c r="AR33" i="1"/>
  <c r="AC33" i="12"/>
  <c r="AB33" s="1"/>
  <c r="AR49" i="1"/>
  <c r="AC49" i="12"/>
  <c r="AB49" s="1"/>
  <c r="AS51" i="1"/>
  <c r="T49" i="13" s="1"/>
  <c r="AE51" i="12"/>
  <c r="AD51" s="1"/>
  <c r="BC49" i="1"/>
  <c r="X47" i="13" s="1"/>
  <c r="AK49" i="12"/>
  <c r="AJ49" s="1"/>
  <c r="AB57" i="1"/>
  <c r="W57" i="12"/>
  <c r="BC91" i="1"/>
  <c r="X89" i="13" s="1"/>
  <c r="AK91" i="12"/>
  <c r="AJ91" s="1"/>
  <c r="BC99" i="1"/>
  <c r="X97" i="13" s="1"/>
  <c r="AK99" i="12"/>
  <c r="AJ99" s="1"/>
  <c r="BC107" i="1"/>
  <c r="X105" i="13" s="1"/>
  <c r="AK107" i="12"/>
  <c r="AJ107" s="1"/>
  <c r="BB63" i="1"/>
  <c r="AI63" i="12"/>
  <c r="AH63" s="1"/>
  <c r="BB29" i="1"/>
  <c r="W27" i="13" s="1"/>
  <c r="AI29" i="12"/>
  <c r="AH29" s="1"/>
  <c r="AR118" i="1"/>
  <c r="AC118" i="12"/>
  <c r="AB118" s="1"/>
  <c r="AR122" i="1"/>
  <c r="AC122" i="12"/>
  <c r="AB122" s="1"/>
  <c r="AR55" i="1"/>
  <c r="S53" i="13" s="1"/>
  <c r="AC55" i="12"/>
  <c r="AB55" s="1"/>
  <c r="AR115" i="1"/>
  <c r="AC115" i="12"/>
  <c r="AB115" s="1"/>
  <c r="BC120" i="1"/>
  <c r="X118" i="13" s="1"/>
  <c r="AK120" i="12"/>
  <c r="AJ120" s="1"/>
  <c r="AR124" i="1"/>
  <c r="AC124" i="12"/>
  <c r="AB124" s="1"/>
  <c r="BB123" i="1"/>
  <c r="AI123" i="12"/>
  <c r="AH123" s="1"/>
  <c r="BC134" i="1"/>
  <c r="X132" i="13" s="1"/>
  <c r="AK134" i="12"/>
  <c r="AJ134" s="1"/>
  <c r="BC138" i="1"/>
  <c r="X136" i="13" s="1"/>
  <c r="AK138" i="12"/>
  <c r="AJ138" s="1"/>
  <c r="BC146" i="1"/>
  <c r="AK146" i="12"/>
  <c r="AJ146" s="1"/>
  <c r="BC150" i="1"/>
  <c r="AK150" i="12"/>
  <c r="AJ150" s="1"/>
  <c r="BC154" i="1"/>
  <c r="X152" i="13" s="1"/>
  <c r="AK154" i="12"/>
  <c r="AJ154" s="1"/>
  <c r="BC158" i="1"/>
  <c r="X156" i="13" s="1"/>
  <c r="AK158" i="12"/>
  <c r="AJ158" s="1"/>
  <c r="BC174" i="1"/>
  <c r="X172" i="13" s="1"/>
  <c r="AK174" i="12"/>
  <c r="AJ174" s="1"/>
  <c r="AG175" i="6"/>
  <c r="AS16" i="1"/>
  <c r="AE16" i="12"/>
  <c r="AD16" s="1"/>
  <c r="AR16" i="1"/>
  <c r="AC16" i="12"/>
  <c r="AB16" s="1"/>
  <c r="BB17" i="1"/>
  <c r="AI17" i="12"/>
  <c r="AH17" s="1"/>
  <c r="BC36" i="1"/>
  <c r="X34" i="13" s="1"/>
  <c r="AK36" i="12"/>
  <c r="AJ36" s="1"/>
  <c r="BC31" i="1"/>
  <c r="X29" i="13" s="1"/>
  <c r="AK31" i="12"/>
  <c r="AJ31" s="1"/>
  <c r="AR35" i="1"/>
  <c r="S33" i="13" s="1"/>
  <c r="AC35" i="12"/>
  <c r="AB35" s="1"/>
  <c r="AS38" i="1"/>
  <c r="AE38" i="12"/>
  <c r="AD38" s="1"/>
  <c r="R46" i="37"/>
  <c r="AP120" i="6"/>
  <c r="H35" i="37"/>
  <c r="Q110" i="6"/>
  <c r="AB26" i="1"/>
  <c r="W26" i="12"/>
  <c r="AR26" i="1"/>
  <c r="S24" i="13" s="1"/>
  <c r="AC26" i="12"/>
  <c r="AB26" s="1"/>
  <c r="BC53" i="1"/>
  <c r="AK53" i="12"/>
  <c r="AJ53" s="1"/>
  <c r="H56" i="37"/>
  <c r="Q166" i="6"/>
  <c r="AB61" i="1"/>
  <c r="W61" i="12"/>
  <c r="BD30" i="1"/>
  <c r="Y28" i="13" s="1"/>
  <c r="AM30" i="12"/>
  <c r="AL30" s="1"/>
  <c r="AB33" i="1"/>
  <c r="W33" i="12"/>
  <c r="BC33" i="1"/>
  <c r="X31" i="13" s="1"/>
  <c r="AK33" i="12"/>
  <c r="AJ33" s="1"/>
  <c r="AB51" i="1"/>
  <c r="AA51" s="1"/>
  <c r="W51" i="12"/>
  <c r="AS59" i="1"/>
  <c r="T57" i="13" s="1"/>
  <c r="AE59" i="12"/>
  <c r="AD59" s="1"/>
  <c r="BC57" i="1"/>
  <c r="X55" i="13" s="1"/>
  <c r="AK57" i="12"/>
  <c r="AJ57" s="1"/>
  <c r="BB65" i="1"/>
  <c r="AI65" i="12"/>
  <c r="AH65" s="1"/>
  <c r="BC82" i="1"/>
  <c r="X80" i="13" s="1"/>
  <c r="AK82" i="12"/>
  <c r="AJ82" s="1"/>
  <c r="BC86" i="1"/>
  <c r="X84" i="13" s="1"/>
  <c r="AK86" i="12"/>
  <c r="AJ86" s="1"/>
  <c r="BC90" i="1"/>
  <c r="X88" i="13" s="1"/>
  <c r="AK90" i="12"/>
  <c r="AJ90" s="1"/>
  <c r="BC94" i="1"/>
  <c r="X92" i="13" s="1"/>
  <c r="AK94" i="12"/>
  <c r="AJ94" s="1"/>
  <c r="BC98" i="1"/>
  <c r="X96" i="13" s="1"/>
  <c r="AK98" i="12"/>
  <c r="AJ98" s="1"/>
  <c r="BC102" i="1"/>
  <c r="X100" i="13" s="1"/>
  <c r="AK102" i="12"/>
  <c r="AJ102" s="1"/>
  <c r="BC106" i="1"/>
  <c r="X104" i="13" s="1"/>
  <c r="AK106" i="12"/>
  <c r="AJ106" s="1"/>
  <c r="BC110" i="1"/>
  <c r="X108" i="13" s="1"/>
  <c r="AK110" i="12"/>
  <c r="AJ110" s="1"/>
  <c r="AR63" i="1"/>
  <c r="S61" i="13" s="1"/>
  <c r="AC63" i="12"/>
  <c r="AB63" s="1"/>
  <c r="AS63" i="1"/>
  <c r="T61" i="13" s="1"/>
  <c r="AE63" i="12"/>
  <c r="AD63" s="1"/>
  <c r="AB29" i="1"/>
  <c r="AA29" s="1"/>
  <c r="W29" i="12"/>
  <c r="AS55" i="1"/>
  <c r="T53" i="13" s="1"/>
  <c r="BB114" i="1"/>
  <c r="W112" i="13" s="1"/>
  <c r="AI114" i="12"/>
  <c r="AH114" s="1"/>
  <c r="BC118" i="1"/>
  <c r="X116" i="13" s="1"/>
  <c r="AK118" i="12"/>
  <c r="AJ118" s="1"/>
  <c r="BC122" i="1"/>
  <c r="X120" i="13" s="1"/>
  <c r="AK122" i="12"/>
  <c r="AJ122" s="1"/>
  <c r="AB55" i="1"/>
  <c r="M53" i="13" s="1"/>
  <c r="W55" i="12"/>
  <c r="R78" i="37"/>
  <c r="AP154" i="6"/>
  <c r="BC124" i="1"/>
  <c r="X122" i="13" s="1"/>
  <c r="AK124" i="12"/>
  <c r="AJ124" s="1"/>
  <c r="BC137" i="1"/>
  <c r="X135" i="13" s="1"/>
  <c r="AK137" i="12"/>
  <c r="AJ137" s="1"/>
  <c r="BC141" i="1"/>
  <c r="X139" i="13" s="1"/>
  <c r="AK141" i="12"/>
  <c r="AJ141" s="1"/>
  <c r="BC145" i="1"/>
  <c r="X143" i="13" s="1"/>
  <c r="AK145" i="12"/>
  <c r="AJ145" s="1"/>
  <c r="BC149" i="1"/>
  <c r="X147" i="13" s="1"/>
  <c r="AK149" i="12"/>
  <c r="AJ149" s="1"/>
  <c r="BC153" i="1"/>
  <c r="X151" i="13" s="1"/>
  <c r="AK153" i="12"/>
  <c r="AJ153" s="1"/>
  <c r="BC157" i="1"/>
  <c r="X155" i="13" s="1"/>
  <c r="AK157" i="12"/>
  <c r="AJ157" s="1"/>
  <c r="BC161" i="1"/>
  <c r="AK161" i="12"/>
  <c r="AJ161" s="1"/>
  <c r="BC165" i="1"/>
  <c r="AK165" i="12"/>
  <c r="AJ165" s="1"/>
  <c r="BC169" i="1"/>
  <c r="X167" i="13" s="1"/>
  <c r="AK169" i="12"/>
  <c r="AJ169" s="1"/>
  <c r="BC173" i="1"/>
  <c r="X171" i="13" s="1"/>
  <c r="AK173" i="12"/>
  <c r="AJ173" s="1"/>
  <c r="BC177" i="1"/>
  <c r="X175" i="13" s="1"/>
  <c r="AK177" i="12"/>
  <c r="AJ177" s="1"/>
  <c r="BB113" i="1"/>
  <c r="W111" i="13" s="1"/>
  <c r="AI113" i="12"/>
  <c r="AH113" s="1"/>
  <c r="AS121" i="1"/>
  <c r="T119" i="13" s="1"/>
  <c r="AE121" i="12"/>
  <c r="AD121" s="1"/>
  <c r="AR181" i="1"/>
  <c r="AS117"/>
  <c r="T115" i="13" s="1"/>
  <c r="AE117" i="12"/>
  <c r="AD117" s="1"/>
  <c r="BC117" i="1"/>
  <c r="X115" i="13" s="1"/>
  <c r="AK117" i="12"/>
  <c r="AJ117" s="1"/>
  <c r="BD125" i="1"/>
  <c r="Y123" i="13" s="1"/>
  <c r="AM125" i="12"/>
  <c r="AL125" s="1"/>
  <c r="S48" i="37"/>
  <c r="AQ158" i="6"/>
  <c r="S40" i="37"/>
  <c r="AQ159" i="6"/>
  <c r="O43" i="37"/>
  <c r="AH59" i="6"/>
  <c r="BC40" i="1"/>
  <c r="X38" i="13" s="1"/>
  <c r="AK40" i="12"/>
  <c r="AJ40" s="1"/>
  <c r="BD44" i="1"/>
  <c r="Y42" i="13" s="1"/>
  <c r="AM44" i="12"/>
  <c r="AL44" s="1"/>
  <c r="BC73" i="1"/>
  <c r="X71" i="13" s="1"/>
  <c r="AK73" i="12"/>
  <c r="AJ73" s="1"/>
  <c r="BC46" i="1"/>
  <c r="X44" i="13" s="1"/>
  <c r="AK46" i="12"/>
  <c r="AJ46" s="1"/>
  <c r="AB46" i="1"/>
  <c r="AA46" s="1"/>
  <c r="W46" i="12"/>
  <c r="AR74" i="1"/>
  <c r="AC74" i="12"/>
  <c r="AB74" s="1"/>
  <c r="BD39" i="1"/>
  <c r="Y37" i="13" s="1"/>
  <c r="AM39" i="12"/>
  <c r="AL39" s="1"/>
  <c r="O72" i="37"/>
  <c r="AH113" i="6"/>
  <c r="O78" i="37"/>
  <c r="BD68" i="1"/>
  <c r="Y66" i="13" s="1"/>
  <c r="AM68" i="12"/>
  <c r="AL68" s="1"/>
  <c r="AS94" i="1"/>
  <c r="T92" i="13" s="1"/>
  <c r="AE94" i="12"/>
  <c r="AD94" s="1"/>
  <c r="AS97" i="1"/>
  <c r="AE97" i="12"/>
  <c r="AD97" s="1"/>
  <c r="AS110" i="1"/>
  <c r="AE110" i="12"/>
  <c r="AD110" s="1"/>
  <c r="AS90" i="1"/>
  <c r="T88" i="13" s="1"/>
  <c r="AE90" i="12"/>
  <c r="AD90" s="1"/>
  <c r="BC71" i="1"/>
  <c r="X69" i="13" s="1"/>
  <c r="AK71" i="12"/>
  <c r="AJ71" s="1"/>
  <c r="AB102" i="1"/>
  <c r="W102" i="12"/>
  <c r="S124" i="37"/>
  <c r="BB137" i="1"/>
  <c r="W135" i="13" s="1"/>
  <c r="AI137" i="12"/>
  <c r="AH137" s="1"/>
  <c r="BB145" i="1"/>
  <c r="AI145" i="12"/>
  <c r="AH145" s="1"/>
  <c r="O148" i="37"/>
  <c r="AH64" i="6"/>
  <c r="BB82" i="1"/>
  <c r="W80" i="13" s="1"/>
  <c r="AI82" i="12"/>
  <c r="AH82" s="1"/>
  <c r="BB86" i="1"/>
  <c r="AI86" i="12"/>
  <c r="AH86" s="1"/>
  <c r="AS87" i="1"/>
  <c r="T85" i="13" s="1"/>
  <c r="AE87" i="12"/>
  <c r="AD87" s="1"/>
  <c r="AB104" i="1"/>
  <c r="M102" i="13" s="1"/>
  <c r="W104" i="12"/>
  <c r="BD107" i="1"/>
  <c r="Y105" i="13" s="1"/>
  <c r="AM107" i="12"/>
  <c r="AL107" s="1"/>
  <c r="BC75" i="1"/>
  <c r="AK75" i="12"/>
  <c r="AJ75" s="1"/>
  <c r="H90" i="37"/>
  <c r="Q14" i="6"/>
  <c r="AS106" i="1"/>
  <c r="T104" i="13" s="1"/>
  <c r="AE106" i="12"/>
  <c r="AD106" s="1"/>
  <c r="BB127" i="1"/>
  <c r="W125" i="13" s="1"/>
  <c r="AI127" i="12"/>
  <c r="AH127" s="1"/>
  <c r="AH143" i="6"/>
  <c r="BD149" i="1"/>
  <c r="Y147" i="13" s="1"/>
  <c r="AM149" i="12"/>
  <c r="AL149" s="1"/>
  <c r="T152" i="37"/>
  <c r="AR180" i="6"/>
  <c r="AS149" i="1"/>
  <c r="T147" i="13" s="1"/>
  <c r="O158" i="37"/>
  <c r="AH77" i="6"/>
  <c r="AH27"/>
  <c r="O164" i="37"/>
  <c r="AH76" i="6"/>
  <c r="AS170" i="1"/>
  <c r="T168" i="13" s="1"/>
  <c r="AE170" i="12"/>
  <c r="AD170" s="1"/>
  <c r="Q29" i="6"/>
  <c r="AG167"/>
  <c r="O174" i="37"/>
  <c r="AH144" i="6"/>
  <c r="O177" i="37"/>
  <c r="AH31" i="6"/>
  <c r="AS91" i="1"/>
  <c r="AE91" i="12"/>
  <c r="AD91" s="1"/>
  <c r="AS151" i="1"/>
  <c r="T149" i="13" s="1"/>
  <c r="AP26" i="6"/>
  <c r="BB131" i="1"/>
  <c r="W129" i="13" s="1"/>
  <c r="AI131" i="12"/>
  <c r="AH131" s="1"/>
  <c r="BB140" i="1"/>
  <c r="W138" i="13" s="1"/>
  <c r="AI140" i="12"/>
  <c r="AH140" s="1"/>
  <c r="AB152" i="1"/>
  <c r="M150" i="13" s="1"/>
  <c r="BD158" i="1"/>
  <c r="Y156" i="13" s="1"/>
  <c r="AM158" i="12"/>
  <c r="AL158" s="1"/>
  <c r="BB175" i="1"/>
  <c r="AI175" i="12"/>
  <c r="AH175" s="1"/>
  <c r="BD105" i="1"/>
  <c r="Y103" i="13" s="1"/>
  <c r="AM105" i="12"/>
  <c r="AL105" s="1"/>
  <c r="BB168" i="1"/>
  <c r="W166" i="13" s="1"/>
  <c r="BB89" i="1"/>
  <c r="W87" i="13" s="1"/>
  <c r="AI89" i="12"/>
  <c r="AH89" s="1"/>
  <c r="AR162" i="1"/>
  <c r="AC162" i="12"/>
  <c r="AB162" s="1"/>
  <c r="AE64"/>
  <c r="AD64" s="1"/>
  <c r="AS64" i="1"/>
  <c r="T62" i="13" s="1"/>
  <c r="O76" i="37"/>
  <c r="AH173" i="6"/>
  <c r="AB91" i="1"/>
  <c r="W91" i="12"/>
  <c r="BB93" i="1"/>
  <c r="W91" i="13" s="1"/>
  <c r="AI93" i="12"/>
  <c r="AH93" s="1"/>
  <c r="AI96"/>
  <c r="AH96" s="1"/>
  <c r="BB96" i="1"/>
  <c r="BD99"/>
  <c r="Y97" i="13" s="1"/>
  <c r="AM99" i="12"/>
  <c r="AL99" s="1"/>
  <c r="AI148"/>
  <c r="AH148" s="1"/>
  <c r="BB148" i="1"/>
  <c r="H25" i="37"/>
  <c r="Q61" i="6"/>
  <c r="T26" i="37"/>
  <c r="AR137" i="6"/>
  <c r="S41" i="37"/>
  <c r="AQ140" i="6"/>
  <c r="AR70" i="1"/>
  <c r="AC70" i="12"/>
  <c r="AB70" s="1"/>
  <c r="O70" i="37"/>
  <c r="AH127" i="6"/>
  <c r="R79" i="37"/>
  <c r="AP107" i="6"/>
  <c r="O97" i="37"/>
  <c r="AH126" i="6"/>
  <c r="AI103" i="12"/>
  <c r="AH103" s="1"/>
  <c r="BB103" i="1"/>
  <c r="W101" i="13" s="1"/>
  <c r="BD114" i="1"/>
  <c r="Y112" i="13" s="1"/>
  <c r="AM114" i="12"/>
  <c r="AL114" s="1"/>
  <c r="BD116" i="1"/>
  <c r="Y114" i="13" s="1"/>
  <c r="AM116" i="12"/>
  <c r="AL116" s="1"/>
  <c r="T145" i="37"/>
  <c r="AR122" i="6"/>
  <c r="R163" i="37"/>
  <c r="AP165" i="6"/>
  <c r="O44" i="37"/>
  <c r="AH109" i="6"/>
  <c r="AR120"/>
  <c r="O83" i="37"/>
  <c r="AH172" i="6"/>
  <c r="H108" i="37"/>
  <c r="Q177" i="6"/>
  <c r="T130" i="37"/>
  <c r="AR164" i="6"/>
  <c r="AR135" i="1"/>
  <c r="BC76"/>
  <c r="X74" i="13" s="1"/>
  <c r="AK76" i="12"/>
  <c r="AJ76" s="1"/>
  <c r="AB80" i="1"/>
  <c r="AA80" s="1"/>
  <c r="W80" i="12"/>
  <c r="BB105" i="1"/>
  <c r="AI105" i="12"/>
  <c r="AH105" s="1"/>
  <c r="BB112" i="1"/>
  <c r="AI112" i="12"/>
  <c r="AH112" s="1"/>
  <c r="AR149" i="1"/>
  <c r="AC149" i="12"/>
  <c r="AB149" s="1"/>
  <c r="AR179" i="1"/>
  <c r="AR41"/>
  <c r="AC53" i="12"/>
  <c r="AB53" s="1"/>
  <c r="AR53" i="1"/>
  <c r="O80" i="37"/>
  <c r="AH71" i="6"/>
  <c r="R95" i="37"/>
  <c r="AP118" i="6"/>
  <c r="BD118" i="1"/>
  <c r="Y116" i="13" s="1"/>
  <c r="BD168" i="1"/>
  <c r="Y166" i="13" s="1"/>
  <c r="AM168" i="12"/>
  <c r="AL168" s="1"/>
  <c r="BD174" i="1"/>
  <c r="Y172" i="13" s="1"/>
  <c r="AB42" i="1"/>
  <c r="W42" i="12"/>
  <c r="BC67" i="1"/>
  <c r="X65" i="13" s="1"/>
  <c r="AK67" i="12"/>
  <c r="AJ67" s="1"/>
  <c r="W77"/>
  <c r="AB77" i="1"/>
  <c r="BB79"/>
  <c r="W77" i="13" s="1"/>
  <c r="T94" i="37"/>
  <c r="AR161" i="6"/>
  <c r="AM138" i="12"/>
  <c r="AL138" s="1"/>
  <c r="BD138" i="1"/>
  <c r="Y136" i="13" s="1"/>
  <c r="T140" i="37"/>
  <c r="AR124" i="6"/>
  <c r="AB174" i="1"/>
  <c r="AE56" i="12"/>
  <c r="AD56" s="1"/>
  <c r="AS56" i="1"/>
  <c r="T54" i="13" s="1"/>
  <c r="AR98" i="1"/>
  <c r="AB121"/>
  <c r="W121" i="12"/>
  <c r="AC172"/>
  <c r="AB172" s="1"/>
  <c r="AR172" i="1"/>
  <c r="AS111"/>
  <c r="AE111" i="12"/>
  <c r="AD111" s="1"/>
  <c r="S63" i="37"/>
  <c r="AQ54" i="6"/>
  <c r="AR71" i="1"/>
  <c r="S69" i="13" s="1"/>
  <c r="AC71" i="12"/>
  <c r="AB71" s="1"/>
  <c r="H106" i="37"/>
  <c r="Q168" i="6"/>
  <c r="AB116" i="1"/>
  <c r="W116" i="12"/>
  <c r="S126" i="37"/>
  <c r="AQ112" i="6"/>
  <c r="AB82" i="1"/>
  <c r="W82" i="12"/>
  <c r="AB86" i="1"/>
  <c r="W86" i="12"/>
  <c r="AB87" i="1"/>
  <c r="W87" i="12"/>
  <c r="AS107" i="1"/>
  <c r="AE107" i="12"/>
  <c r="AD107" s="1"/>
  <c r="AR126" i="1"/>
  <c r="AC126" i="12"/>
  <c r="AB126" s="1"/>
  <c r="AR75" i="1"/>
  <c r="AC75" i="12"/>
  <c r="AB75" s="1"/>
  <c r="BD93" i="1"/>
  <c r="Y91" i="13" s="1"/>
  <c r="AM93" i="12"/>
  <c r="AL93" s="1"/>
  <c r="BB100" i="1"/>
  <c r="W98" i="13" s="1"/>
  <c r="AI100" i="12"/>
  <c r="AH100" s="1"/>
  <c r="AB103" i="1"/>
  <c r="AA103" s="1"/>
  <c r="W103" i="12"/>
  <c r="BD127" i="1"/>
  <c r="Y125" i="13" s="1"/>
  <c r="AM127" i="12"/>
  <c r="AL127" s="1"/>
  <c r="S129" i="37"/>
  <c r="AQ128" i="6"/>
  <c r="BB134" i="1"/>
  <c r="W132" i="13" s="1"/>
  <c r="AI134" i="12"/>
  <c r="AH134" s="1"/>
  <c r="BB142" i="1"/>
  <c r="AI142" i="12"/>
  <c r="AH142" s="1"/>
  <c r="T149" i="37"/>
  <c r="AR23" i="6"/>
  <c r="AB153" i="1"/>
  <c r="W153" i="12"/>
  <c r="O153" i="37"/>
  <c r="AH123" i="6"/>
  <c r="AP23"/>
  <c r="BB170" i="1"/>
  <c r="AI170" i="12"/>
  <c r="AH170" s="1"/>
  <c r="AR167" i="6"/>
  <c r="BB152" i="1"/>
  <c r="AI152" i="12"/>
  <c r="AH152" s="1"/>
  <c r="AR152" i="1"/>
  <c r="BB159"/>
  <c r="AI159" i="12"/>
  <c r="AH159" s="1"/>
  <c r="BB160" i="1"/>
  <c r="W158" i="13" s="1"/>
  <c r="AI160" i="12"/>
  <c r="AH160" s="1"/>
  <c r="AB105" i="1"/>
  <c r="W105" i="12"/>
  <c r="BD129" i="1"/>
  <c r="Y127" i="13" s="1"/>
  <c r="AM129" i="12"/>
  <c r="AL129" s="1"/>
  <c r="BD89" i="1"/>
  <c r="Y87" i="13" s="1"/>
  <c r="AM89" i="12"/>
  <c r="AL89" s="1"/>
  <c r="BB136" i="1"/>
  <c r="AI136" i="12"/>
  <c r="AH136" s="1"/>
  <c r="F13" i="6"/>
  <c r="H32" i="37"/>
  <c r="Q133" i="6"/>
  <c r="AB41" i="1"/>
  <c r="W41" i="12"/>
  <c r="AR54" i="1"/>
  <c r="AC54" i="12"/>
  <c r="AB54" s="1"/>
  <c r="AM62"/>
  <c r="AL62" s="1"/>
  <c r="BD62" i="1"/>
  <c r="AC72" i="12"/>
  <c r="AB72" s="1"/>
  <c r="AR72" i="1"/>
  <c r="BB91"/>
  <c r="W89" i="13" s="1"/>
  <c r="AI91" i="12"/>
  <c r="AH91" s="1"/>
  <c r="AB98" i="1"/>
  <c r="M96" i="13" s="1"/>
  <c r="W98" i="12"/>
  <c r="AS102" i="1"/>
  <c r="T100" i="13" s="1"/>
  <c r="AE102" i="12"/>
  <c r="AD102" s="1"/>
  <c r="AB107" i="1"/>
  <c r="M105" i="13" s="1"/>
  <c r="W107" i="12"/>
  <c r="AI109"/>
  <c r="AH109" s="1"/>
  <c r="BB109" i="1"/>
  <c r="H117" i="37"/>
  <c r="Q16" i="6"/>
  <c r="W134" i="12"/>
  <c r="AB134" i="1"/>
  <c r="AB137"/>
  <c r="M135" i="13" s="1"/>
  <c r="W137" i="12"/>
  <c r="AR19" i="6"/>
  <c r="O39" i="37"/>
  <c r="AH146" i="6"/>
  <c r="BC44" i="1"/>
  <c r="X42" i="13" s="1"/>
  <c r="AK44" i="12"/>
  <c r="AJ44" s="1"/>
  <c r="BC70" i="1"/>
  <c r="X68" i="13" s="1"/>
  <c r="AK70" i="12"/>
  <c r="AJ70" s="1"/>
  <c r="W79"/>
  <c r="AB79" i="1"/>
  <c r="BD85"/>
  <c r="Y83" i="13" s="1"/>
  <c r="AM85" i="12"/>
  <c r="AL85" s="1"/>
  <c r="T154" i="37"/>
  <c r="AR25" i="6"/>
  <c r="T51" i="37"/>
  <c r="AR63" i="6"/>
  <c r="AQ9"/>
  <c r="N64" i="37"/>
  <c r="AG48" i="6"/>
  <c r="T68" i="37"/>
  <c r="AR69" i="6"/>
  <c r="T99" i="37"/>
  <c r="AR91" i="6"/>
  <c r="AC148" i="12"/>
  <c r="AB148" s="1"/>
  <c r="AR148" i="1"/>
  <c r="T161" i="37"/>
  <c r="AR27" i="6"/>
  <c r="AR171" i="1"/>
  <c r="AC50" i="12"/>
  <c r="AB50" s="1"/>
  <c r="AR50" i="1"/>
  <c r="S48" i="13" s="1"/>
  <c r="AR76" i="1"/>
  <c r="S74" i="13" s="1"/>
  <c r="AC76" i="12"/>
  <c r="AB76" s="1"/>
  <c r="AR81" i="1"/>
  <c r="S79" i="13" s="1"/>
  <c r="T100" i="37"/>
  <c r="AR88" i="6"/>
  <c r="AS105" i="1"/>
  <c r="AE105" i="12"/>
  <c r="AD105" s="1"/>
  <c r="H124" i="37"/>
  <c r="Q132" i="6"/>
  <c r="H133" i="37"/>
  <c r="Q151" i="6"/>
  <c r="BB149" i="1"/>
  <c r="AI149" i="12"/>
  <c r="AH149" s="1"/>
  <c r="AI164"/>
  <c r="AH164" s="1"/>
  <c r="BB164" i="1"/>
  <c r="W162" i="13" s="1"/>
  <c r="BB76" i="1"/>
  <c r="W74" i="13" s="1"/>
  <c r="AI90" i="12"/>
  <c r="AH90" s="1"/>
  <c r="BB90" i="1"/>
  <c r="W88" i="13" s="1"/>
  <c r="O99" i="37"/>
  <c r="AH91" i="6"/>
  <c r="BB128" i="1"/>
  <c r="AI128" i="12"/>
  <c r="AH128" s="1"/>
  <c r="AB143" i="1"/>
  <c r="W143" i="12"/>
  <c r="H177" i="37"/>
  <c r="Q31" i="6"/>
  <c r="AS31" i="1"/>
  <c r="T29" i="13" s="1"/>
  <c r="AE31" i="12"/>
  <c r="AD31" s="1"/>
  <c r="BD42" i="1"/>
  <c r="Y40" i="13" s="1"/>
  <c r="AM42" i="12"/>
  <c r="AL42" s="1"/>
  <c r="T70" i="37"/>
  <c r="AR127" i="6"/>
  <c r="AI106" i="12"/>
  <c r="AH106" s="1"/>
  <c r="BB106" i="1"/>
  <c r="W104" i="13" s="1"/>
  <c r="W138" i="12"/>
  <c r="AB138" i="1"/>
  <c r="AA138" s="1"/>
  <c r="BD31"/>
  <c r="Y29" i="13" s="1"/>
  <c r="AM31" i="12"/>
  <c r="AL31" s="1"/>
  <c r="AR45" i="1"/>
  <c r="AR112"/>
  <c r="S110" i="13" s="1"/>
  <c r="H140" i="37"/>
  <c r="Q124" i="6"/>
  <c r="AB161" i="1"/>
  <c r="H169" i="37"/>
  <c r="Q150" i="6"/>
  <c r="BD176" i="1"/>
  <c r="Y174" i="13" s="1"/>
  <c r="AM176" i="12"/>
  <c r="AL176" s="1"/>
  <c r="AR180" i="1"/>
  <c r="AS93"/>
  <c r="T91" i="13" s="1"/>
  <c r="AE93" i="12"/>
  <c r="AD93" s="1"/>
  <c r="AB100" i="1"/>
  <c r="W100" i="12"/>
  <c r="O135" i="37"/>
  <c r="AH18" i="6"/>
  <c r="H143" i="37"/>
  <c r="Q94" i="6"/>
  <c r="H147" i="37"/>
  <c r="Q22" i="6"/>
  <c r="AG136"/>
  <c r="BD144" i="1"/>
  <c r="Y142" i="13" s="1"/>
  <c r="AM144" i="12"/>
  <c r="AL144" s="1"/>
  <c r="Q77" i="6"/>
  <c r="AB140" i="1"/>
  <c r="W140" i="12"/>
  <c r="O156" i="37"/>
  <c r="AH176" i="6"/>
  <c r="H163" i="37"/>
  <c r="Q165" i="6"/>
  <c r="BB169" i="1"/>
  <c r="AI169" i="12"/>
  <c r="AH169" s="1"/>
  <c r="AH150" i="6"/>
  <c r="O172" i="37"/>
  <c r="AH45" i="6"/>
  <c r="AB175" i="1"/>
  <c r="M173" i="13" s="1"/>
  <c r="W175" i="12"/>
  <c r="AB176" i="1"/>
  <c r="M174" i="13" s="1"/>
  <c r="W176" i="12"/>
  <c r="H176" i="37"/>
  <c r="Q142" i="6"/>
  <c r="AS89" i="1"/>
  <c r="AE89" i="12"/>
  <c r="AD89" s="1"/>
  <c r="BB173" i="1"/>
  <c r="AI173" i="12"/>
  <c r="AH173" s="1"/>
  <c r="AR173" i="1"/>
  <c r="AC173" i="12"/>
  <c r="AB173" s="1"/>
  <c r="BB167" i="1"/>
  <c r="AI167" i="12"/>
  <c r="AH167" s="1"/>
  <c r="BB157" i="1"/>
  <c r="AI157" i="12"/>
  <c r="AH157" s="1"/>
  <c r="AR157" i="1"/>
  <c r="S155" i="13" s="1"/>
  <c r="AC157" i="12"/>
  <c r="AB157" s="1"/>
  <c r="AA108" i="1"/>
  <c r="AE35" i="12"/>
  <c r="AD35" s="1"/>
  <c r="AS35" i="1"/>
  <c r="T33" i="13" s="1"/>
  <c r="BB43" i="1"/>
  <c r="AI43" i="12"/>
  <c r="AH43" s="1"/>
  <c r="T84" i="37"/>
  <c r="AR13" i="6"/>
  <c r="BD94" i="1"/>
  <c r="Y92" i="13" s="1"/>
  <c r="AM94" i="12"/>
  <c r="AL94" s="1"/>
  <c r="AB99" i="1"/>
  <c r="W99" i="12"/>
  <c r="BD103" i="1"/>
  <c r="Y101" i="13" s="1"/>
  <c r="AM103" i="12"/>
  <c r="AL103" s="1"/>
  <c r="BB107" i="1"/>
  <c r="AI107" i="12"/>
  <c r="AH107" s="1"/>
  <c r="AR165" i="1"/>
  <c r="S163" i="13" s="1"/>
  <c r="AC165" i="12"/>
  <c r="AB165" s="1"/>
  <c r="H26" i="37"/>
  <c r="Q137" i="6"/>
  <c r="N108" i="37"/>
  <c r="AI118" i="12"/>
  <c r="AH118" s="1"/>
  <c r="BB118" i="1"/>
  <c r="W123" i="12"/>
  <c r="AB123" i="1"/>
  <c r="M121" i="13" s="1"/>
  <c r="AB139" i="1"/>
  <c r="W139" i="12"/>
  <c r="W147"/>
  <c r="AB147" i="1"/>
  <c r="O25" i="37"/>
  <c r="AH61" i="6"/>
  <c r="S77" i="37"/>
  <c r="AQ37" i="6"/>
  <c r="H99" i="37"/>
  <c r="Q91" i="6"/>
  <c r="H122" i="37"/>
  <c r="Q17" i="6"/>
  <c r="AE112" i="12"/>
  <c r="AD112" s="1"/>
  <c r="AS112" i="1"/>
  <c r="T110" i="13" s="1"/>
  <c r="AI143" i="12"/>
  <c r="AH143" s="1"/>
  <c r="BB143" i="1"/>
  <c r="W163" i="12"/>
  <c r="AB163" i="1"/>
  <c r="M161" i="13" s="1"/>
  <c r="AC164" i="12"/>
  <c r="AB164" s="1"/>
  <c r="AR164" i="1"/>
  <c r="S162" i="13" s="1"/>
  <c r="H41" i="37"/>
  <c r="AB72" i="1"/>
  <c r="AA72" s="1"/>
  <c r="BD79"/>
  <c r="Y77" i="13" s="1"/>
  <c r="O81" i="37"/>
  <c r="AH125" i="6"/>
  <c r="AB90" i="1"/>
  <c r="W90" i="12"/>
  <c r="O121" i="37"/>
  <c r="AH145" i="6"/>
  <c r="AB141" i="1"/>
  <c r="M139" i="13" s="1"/>
  <c r="W141" i="12"/>
  <c r="BD164" i="1"/>
  <c r="Y162" i="13" s="1"/>
  <c r="AI31" i="12"/>
  <c r="AH31" s="1"/>
  <c r="BB31" i="1"/>
  <c r="BB42"/>
  <c r="AI42" i="12"/>
  <c r="AH42" s="1"/>
  <c r="BC45" i="1"/>
  <c r="X43" i="13" s="1"/>
  <c r="S58" i="37"/>
  <c r="AQ79" i="6"/>
  <c r="AB106" i="1"/>
  <c r="M104" i="13" s="1"/>
  <c r="W106" i="12"/>
  <c r="AR142" i="1"/>
  <c r="AR154"/>
  <c r="AC154" i="12"/>
  <c r="AB154" s="1"/>
  <c r="AB31" i="1"/>
  <c r="M29" i="13" s="1"/>
  <c r="W31" i="12"/>
  <c r="AR65" i="1"/>
  <c r="AS164"/>
  <c r="T162" i="13" s="1"/>
  <c r="AB83" i="1"/>
  <c r="M81" i="13" s="1"/>
  <c r="W83" i="12"/>
  <c r="BB102" i="1"/>
  <c r="AI102" i="12"/>
  <c r="AH102" s="1"/>
  <c r="BD104" i="1"/>
  <c r="Y102" i="13" s="1"/>
  <c r="AM104" i="12"/>
  <c r="AL104" s="1"/>
  <c r="AS109" i="1"/>
  <c r="T107" i="13" s="1"/>
  <c r="AE109" i="12"/>
  <c r="AD109" s="1"/>
  <c r="O132" i="37"/>
  <c r="AH95" i="6"/>
  <c r="BD82" i="1"/>
  <c r="Y80" i="13" s="1"/>
  <c r="AM82" i="12"/>
  <c r="AL82" s="1"/>
  <c r="AS86" i="1"/>
  <c r="T84" i="13" s="1"/>
  <c r="AE86" i="12"/>
  <c r="AD86" s="1"/>
  <c r="BD87" i="1"/>
  <c r="Y85" i="13" s="1"/>
  <c r="AM87" i="12"/>
  <c r="AL87" s="1"/>
  <c r="N104" i="37"/>
  <c r="BD100" i="1"/>
  <c r="Y98" i="13" s="1"/>
  <c r="AM100" i="12"/>
  <c r="AL100" s="1"/>
  <c r="H120" i="37"/>
  <c r="Q179" i="6"/>
  <c r="N125" i="37"/>
  <c r="AG163" i="6"/>
  <c r="BB138" i="1"/>
  <c r="AI138" i="12"/>
  <c r="AH138" s="1"/>
  <c r="Q28" i="6"/>
  <c r="BD91" i="1"/>
  <c r="Y89" i="13" s="1"/>
  <c r="AM91" i="12"/>
  <c r="AL91" s="1"/>
  <c r="BB144" i="1"/>
  <c r="W142" i="13" s="1"/>
  <c r="AI144" i="12"/>
  <c r="AH144" s="1"/>
  <c r="AR146" i="1"/>
  <c r="AC146" i="12"/>
  <c r="AB146" s="1"/>
  <c r="BD131" i="1"/>
  <c r="Y129" i="13" s="1"/>
  <c r="AM131" i="12"/>
  <c r="AL131" s="1"/>
  <c r="BD140" i="1"/>
  <c r="Y138" i="13" s="1"/>
  <c r="AM140" i="12"/>
  <c r="AL140" s="1"/>
  <c r="R156" i="37"/>
  <c r="AP176" i="6"/>
  <c r="AB159" i="1"/>
  <c r="M157" i="13" s="1"/>
  <c r="W159" i="12"/>
  <c r="H160" i="37"/>
  <c r="Q26" i="6"/>
  <c r="AS165" i="1"/>
  <c r="T163" i="13" s="1"/>
  <c r="AE165" i="12"/>
  <c r="AD165" s="1"/>
  <c r="R172" i="37"/>
  <c r="BC129" i="1"/>
  <c r="X127" i="13" s="1"/>
  <c r="AK129" i="12"/>
  <c r="AJ129" s="1"/>
  <c r="AS129" i="1"/>
  <c r="T127" i="13" s="1"/>
  <c r="AE129" i="12"/>
  <c r="AD129" s="1"/>
  <c r="AB151" i="1"/>
  <c r="W151" i="12"/>
  <c r="AB89" i="1"/>
  <c r="W89" i="12"/>
  <c r="AH29" i="6"/>
  <c r="AR178" i="1"/>
  <c r="AC178" i="12"/>
  <c r="AB178" s="1"/>
  <c r="AS157" i="1"/>
  <c r="T155" i="13" s="1"/>
  <c r="AB39" i="1"/>
  <c r="W39" i="12"/>
  <c r="S39" i="37"/>
  <c r="AB45" i="1"/>
  <c r="W45" i="12"/>
  <c r="T58" i="37"/>
  <c r="AC62" i="12"/>
  <c r="AB62" s="1"/>
  <c r="AR62" i="1"/>
  <c r="AC69" i="12"/>
  <c r="AB69" s="1"/>
  <c r="AR69" i="1"/>
  <c r="BC74"/>
  <c r="AK74" i="12"/>
  <c r="AJ74" s="1"/>
  <c r="AS88" i="1"/>
  <c r="AE88" i="12"/>
  <c r="AD88" s="1"/>
  <c r="AB93" i="1"/>
  <c r="W93" i="12"/>
  <c r="H93" i="37"/>
  <c r="Q138" i="6"/>
  <c r="AM134" i="12"/>
  <c r="AL134" s="1"/>
  <c r="BD134" i="1"/>
  <c r="Y132" i="13" s="1"/>
  <c r="BD137" i="1"/>
  <c r="Y135" i="13" s="1"/>
  <c r="AM137" i="12"/>
  <c r="AL137" s="1"/>
  <c r="AC145"/>
  <c r="AB145" s="1"/>
  <c r="AR145" i="1"/>
  <c r="R151" i="37"/>
  <c r="AP24" i="6"/>
  <c r="H164" i="37"/>
  <c r="H33"/>
  <c r="Q7" i="6"/>
  <c r="O35" i="37"/>
  <c r="AH110" i="6"/>
  <c r="N59" i="37"/>
  <c r="AG82" i="6"/>
  <c r="AE81" i="12"/>
  <c r="AD81" s="1"/>
  <c r="AS81" i="1"/>
  <c r="T79" i="13" s="1"/>
  <c r="AB85" i="1"/>
  <c r="M83" i="13" s="1"/>
  <c r="W85" i="12"/>
  <c r="H92" i="37"/>
  <c r="Q44" i="6"/>
  <c r="O96" i="37"/>
  <c r="AH111" i="6"/>
  <c r="AS103" i="1"/>
  <c r="AE103" i="12"/>
  <c r="AD103" s="1"/>
  <c r="T106" i="37"/>
  <c r="AR168" i="6"/>
  <c r="BD110" i="1"/>
  <c r="Y108" i="13" s="1"/>
  <c r="AM110" i="12"/>
  <c r="AL110" s="1"/>
  <c r="H109" i="37"/>
  <c r="Q15" i="6"/>
  <c r="H111" i="37"/>
  <c r="Q119" i="6"/>
  <c r="O114" i="37"/>
  <c r="AH70" i="6"/>
  <c r="AB133" i="1"/>
  <c r="W133" i="12"/>
  <c r="AB155" i="1"/>
  <c r="W155" i="12"/>
  <c r="AC156"/>
  <c r="AB156" s="1"/>
  <c r="AR156" i="1"/>
  <c r="S62" i="37"/>
  <c r="AQ10" i="6"/>
  <c r="S64" i="37"/>
  <c r="AQ48" i="6"/>
  <c r="O82" i="37"/>
  <c r="AH87" i="6"/>
  <c r="H94" i="37"/>
  <c r="Q161" i="6"/>
  <c r="R99" i="37"/>
  <c r="AP91" i="6"/>
  <c r="T131" i="37"/>
  <c r="AR175" i="6"/>
  <c r="T146" i="37"/>
  <c r="BD50" i="1"/>
  <c r="AM50" i="12"/>
  <c r="AL50" s="1"/>
  <c r="O102" i="37"/>
  <c r="AH162" i="6"/>
  <c r="AB112" i="1"/>
  <c r="W112" i="12"/>
  <c r="AB132" i="1"/>
  <c r="M130" i="13" s="1"/>
  <c r="W132" i="12"/>
  <c r="AI163"/>
  <c r="AH163" s="1"/>
  <c r="BB163" i="1"/>
  <c r="H178" i="37"/>
  <c r="Q32" i="6"/>
  <c r="O30" i="37"/>
  <c r="AH6" i="6"/>
  <c r="W73" i="12"/>
  <c r="AB73" i="1"/>
  <c r="BD90"/>
  <c r="Y88" i="13" s="1"/>
  <c r="AM90" i="12"/>
  <c r="AL90" s="1"/>
  <c r="H95" i="37"/>
  <c r="Q118" i="6"/>
  <c r="H113" i="37"/>
  <c r="Q116" i="6"/>
  <c r="W128" i="12"/>
  <c r="AB128" i="1"/>
  <c r="BD141"/>
  <c r="Y139" i="13" s="1"/>
  <c r="AM141" i="12"/>
  <c r="AL141" s="1"/>
  <c r="AM160"/>
  <c r="AL160" s="1"/>
  <c r="BD160" i="1"/>
  <c r="Y158" i="13" s="1"/>
  <c r="AR170" i="1"/>
  <c r="AC170" i="12"/>
  <c r="AB170" s="1"/>
  <c r="AE42"/>
  <c r="AD42" s="1"/>
  <c r="AS42" i="1"/>
  <c r="AS50"/>
  <c r="T48" i="13" s="1"/>
  <c r="W67" i="12"/>
  <c r="AB67" i="1"/>
  <c r="M65" i="13" s="1"/>
  <c r="AS76" i="1"/>
  <c r="T74" i="13" s="1"/>
  <c r="N76" i="37"/>
  <c r="AG173" i="6"/>
  <c r="BD106" i="1"/>
  <c r="Y104" i="13" s="1"/>
  <c r="AM106" i="12"/>
  <c r="AL106" s="1"/>
  <c r="O112" i="37"/>
  <c r="AH169" i="6"/>
  <c r="AR52" i="1"/>
  <c r="AC52" i="12"/>
  <c r="AB52" s="1"/>
  <c r="AR58" i="1"/>
  <c r="S56" i="13" s="1"/>
  <c r="AC58" i="12"/>
  <c r="AB58" s="1"/>
  <c r="AE58"/>
  <c r="AD58" s="1"/>
  <c r="AS58" i="1"/>
  <c r="T56" i="13" s="1"/>
  <c r="BD76" i="1"/>
  <c r="Y74" i="13" s="1"/>
  <c r="AI172" i="12"/>
  <c r="AH172" s="1"/>
  <c r="BB172" i="1"/>
  <c r="AF118" i="6"/>
  <c r="AO118"/>
  <c r="F163"/>
  <c r="W163"/>
  <c r="F167"/>
  <c r="O167"/>
  <c r="AO167"/>
  <c r="F150"/>
  <c r="O150"/>
  <c r="AO150"/>
  <c r="AF8"/>
  <c r="AO8"/>
  <c r="F125"/>
  <c r="O125"/>
  <c r="AY125"/>
  <c r="F6"/>
  <c r="AF56"/>
  <c r="K67" i="37"/>
  <c r="AY6" i="6"/>
  <c r="AY110"/>
  <c r="F166"/>
  <c r="AO94"/>
  <c r="F8"/>
  <c r="AF52"/>
  <c r="F60"/>
  <c r="AA68" i="1"/>
  <c r="AO74" i="6"/>
  <c r="F94"/>
  <c r="F58"/>
  <c r="AO58"/>
  <c r="W58"/>
  <c r="AF88"/>
  <c r="AF58"/>
  <c r="P84"/>
  <c r="F47"/>
  <c r="AF47"/>
  <c r="AO92"/>
  <c r="F92"/>
  <c r="J9" i="37"/>
  <c r="O58" i="6"/>
  <c r="AY88"/>
  <c r="AO122"/>
  <c r="AO42"/>
  <c r="W88"/>
  <c r="O122"/>
  <c r="W153"/>
  <c r="AO153"/>
  <c r="F153"/>
  <c r="AO143"/>
  <c r="W143"/>
  <c r="AF143"/>
  <c r="O143"/>
  <c r="AY143"/>
  <c r="F172"/>
  <c r="O172"/>
  <c r="AY172"/>
  <c r="AF172"/>
  <c r="AO172"/>
  <c r="AF163"/>
  <c r="AO163"/>
  <c r="AY163"/>
  <c r="O163"/>
  <c r="AO96"/>
  <c r="O96"/>
  <c r="AF42"/>
  <c r="O152"/>
  <c r="W75"/>
  <c r="AO9"/>
  <c r="F9"/>
  <c r="AF9"/>
  <c r="AO113"/>
  <c r="F113"/>
  <c r="AF113"/>
  <c r="F152"/>
  <c r="AY129"/>
  <c r="O129"/>
  <c r="AO129"/>
  <c r="AF129"/>
  <c r="F129"/>
  <c r="AF96"/>
  <c r="AY42"/>
  <c r="AO179"/>
  <c r="AF152"/>
  <c r="AF75"/>
  <c r="O75"/>
  <c r="F175"/>
  <c r="O175"/>
  <c r="AY175"/>
  <c r="AY96"/>
  <c r="W42"/>
  <c r="AY152"/>
  <c r="AO75"/>
  <c r="P35"/>
  <c r="G31" i="37"/>
  <c r="P61" i="6"/>
  <c r="G25" i="37"/>
  <c r="X4" i="6"/>
  <c r="J20" i="37"/>
  <c r="Y84" i="6"/>
  <c r="K16" i="37"/>
  <c r="Y110" i="6"/>
  <c r="K35" i="37"/>
  <c r="X169" i="6"/>
  <c r="J112" i="37"/>
  <c r="H171" i="6"/>
  <c r="D89" i="37"/>
  <c r="Y134" i="6"/>
  <c r="K50" i="37"/>
  <c r="Y7" i="6"/>
  <c r="K33" i="37"/>
  <c r="Y74" i="6"/>
  <c r="K159" i="37"/>
  <c r="X29" i="6"/>
  <c r="J171" i="37"/>
  <c r="Y115" i="6"/>
  <c r="K14" i="37"/>
  <c r="Y5" i="6"/>
  <c r="K22" i="37"/>
  <c r="Y6" i="6"/>
  <c r="K30" i="37"/>
  <c r="Y117" i="6"/>
  <c r="K38" i="37"/>
  <c r="Y147" i="6"/>
  <c r="K54" i="37"/>
  <c r="Y10" i="6"/>
  <c r="K62" i="37"/>
  <c r="Y127" i="6"/>
  <c r="K70" i="37"/>
  <c r="Y154" i="6"/>
  <c r="K78" i="37"/>
  <c r="Y178" i="6"/>
  <c r="K86" i="37"/>
  <c r="Y161" i="6"/>
  <c r="K94" i="37"/>
  <c r="Y162" i="6"/>
  <c r="K102" i="37"/>
  <c r="Y56" i="6"/>
  <c r="K110" i="37"/>
  <c r="Y98" i="6"/>
  <c r="K118" i="37"/>
  <c r="Y164" i="6"/>
  <c r="K130" i="37"/>
  <c r="Y75" i="6"/>
  <c r="K138" i="37"/>
  <c r="Y149" i="6"/>
  <c r="K146" i="37"/>
  <c r="Y77" i="6"/>
  <c r="K158" i="37"/>
  <c r="Y78" i="6"/>
  <c r="K166" i="37"/>
  <c r="Y144" i="6"/>
  <c r="K174" i="37"/>
  <c r="Y63" i="6"/>
  <c r="K51" i="37"/>
  <c r="Y121" i="6"/>
  <c r="K75" i="37"/>
  <c r="Y172" i="6"/>
  <c r="K83" i="37"/>
  <c r="Y43" i="6"/>
  <c r="K91" i="37"/>
  <c r="Y175" i="6"/>
  <c r="K131" i="37"/>
  <c r="Y143" i="6"/>
  <c r="K139" i="37"/>
  <c r="Y22" i="6"/>
  <c r="K147" i="37"/>
  <c r="Y159" i="6"/>
  <c r="K40" i="37"/>
  <c r="Y113" i="6"/>
  <c r="K72" i="37"/>
  <c r="Y80" i="6"/>
  <c r="K104" i="37"/>
  <c r="Y174" i="6"/>
  <c r="K116" i="37"/>
  <c r="Y64" i="6"/>
  <c r="K148" i="37"/>
  <c r="Y45" i="6"/>
  <c r="K172" i="37"/>
  <c r="Y90" i="6"/>
  <c r="K9" i="37"/>
  <c r="Y65" i="6"/>
  <c r="K29" i="37"/>
  <c r="Y140" i="6"/>
  <c r="K41" i="37"/>
  <c r="Y93" i="6"/>
  <c r="K53" i="37"/>
  <c r="Y86" i="6"/>
  <c r="K61" i="37"/>
  <c r="Y46" i="6"/>
  <c r="K69" i="37"/>
  <c r="Y125" i="6"/>
  <c r="K81" i="37"/>
  <c r="Y171" i="6"/>
  <c r="K89" i="37"/>
  <c r="Y126" i="6"/>
  <c r="K97" i="37"/>
  <c r="Y73" i="6"/>
  <c r="K105" i="37"/>
  <c r="Y16" i="6"/>
  <c r="K117" i="37"/>
  <c r="Y128" i="6"/>
  <c r="K129" i="37"/>
  <c r="Y19" i="6"/>
  <c r="K137" i="37"/>
  <c r="Y122" i="6"/>
  <c r="K145" i="37"/>
  <c r="Y123" i="6"/>
  <c r="K153" i="37"/>
  <c r="Y27" i="6"/>
  <c r="K161" i="37"/>
  <c r="Y150" i="6"/>
  <c r="K169" i="37"/>
  <c r="Y31" i="6"/>
  <c r="K177" i="37"/>
  <c r="X58" i="6"/>
  <c r="J13" i="37"/>
  <c r="X41" i="6"/>
  <c r="J21" i="37"/>
  <c r="X7" i="6"/>
  <c r="J33" i="37"/>
  <c r="X131" i="6"/>
  <c r="J45" i="37"/>
  <c r="X93" i="6"/>
  <c r="J53" i="37"/>
  <c r="X86" i="6"/>
  <c r="J61" i="37"/>
  <c r="X46" i="6"/>
  <c r="J69" i="37"/>
  <c r="X37" i="6"/>
  <c r="J77" i="37"/>
  <c r="X157" i="6"/>
  <c r="J85" i="37"/>
  <c r="X138" i="6"/>
  <c r="J93" i="37"/>
  <c r="X170" i="6"/>
  <c r="J101" i="37"/>
  <c r="X15" i="6"/>
  <c r="J109" i="37"/>
  <c r="X16" i="6"/>
  <c r="J117" i="37"/>
  <c r="X163" i="6"/>
  <c r="J125" i="37"/>
  <c r="X151" i="6"/>
  <c r="J133" i="37"/>
  <c r="X114" i="6"/>
  <c r="J141" i="37"/>
  <c r="X23" i="6"/>
  <c r="J149" i="37"/>
  <c r="X27" i="6"/>
  <c r="J161" i="37"/>
  <c r="X150" i="6"/>
  <c r="J169" i="37"/>
  <c r="P58" i="6"/>
  <c r="G13" i="37"/>
  <c r="P7" i="6"/>
  <c r="G33" i="37"/>
  <c r="P140" i="6"/>
  <c r="G41" i="37"/>
  <c r="P153" i="6"/>
  <c r="G49" i="37"/>
  <c r="P53" i="6"/>
  <c r="G57" i="37"/>
  <c r="P11" i="6"/>
  <c r="G65" i="37"/>
  <c r="P42" i="6"/>
  <c r="G73" i="37"/>
  <c r="P125" i="6"/>
  <c r="G81" i="37"/>
  <c r="P171" i="6"/>
  <c r="G89" i="37"/>
  <c r="P170" i="6"/>
  <c r="G101" i="37"/>
  <c r="P15" i="6"/>
  <c r="G109" i="37"/>
  <c r="P16" i="6"/>
  <c r="G117" i="37"/>
  <c r="AA119" i="1"/>
  <c r="P163" i="6"/>
  <c r="G125" i="37"/>
  <c r="P151" i="6"/>
  <c r="G133" i="37"/>
  <c r="P114" i="6"/>
  <c r="G141" i="37"/>
  <c r="P123" i="6"/>
  <c r="G153" i="37"/>
  <c r="P27" i="6"/>
  <c r="G161" i="37"/>
  <c r="P150" i="6"/>
  <c r="G169" i="37"/>
  <c r="AA171" i="1"/>
  <c r="P31" i="6"/>
  <c r="G177" i="37"/>
  <c r="AA179" i="1"/>
  <c r="H68" i="6"/>
  <c r="D28" i="37"/>
  <c r="H82" i="6"/>
  <c r="D59" i="37"/>
  <c r="H43" i="6"/>
  <c r="D91" i="37"/>
  <c r="H126" i="6"/>
  <c r="D97" i="37"/>
  <c r="H128" i="6"/>
  <c r="D129" i="37"/>
  <c r="H129" i="6"/>
  <c r="D136" i="37"/>
  <c r="H122" i="6"/>
  <c r="D145" i="37"/>
  <c r="H24" i="6"/>
  <c r="D151" i="37"/>
  <c r="H31" i="6"/>
  <c r="D177" i="37"/>
  <c r="X115" i="6"/>
  <c r="J14" i="37"/>
  <c r="X5" i="6"/>
  <c r="J22" i="37"/>
  <c r="X6" i="6"/>
  <c r="J30" i="37"/>
  <c r="X117" i="6"/>
  <c r="J38" i="37"/>
  <c r="X120" i="6"/>
  <c r="J46" i="37"/>
  <c r="X147" i="6"/>
  <c r="J54" i="37"/>
  <c r="X10" i="6"/>
  <c r="J62" i="37"/>
  <c r="X12" i="6"/>
  <c r="J74" i="37"/>
  <c r="X87" i="6"/>
  <c r="J82" i="37"/>
  <c r="X14" i="6"/>
  <c r="J90" i="37"/>
  <c r="X101" i="6"/>
  <c r="J98" i="37"/>
  <c r="X168" i="6"/>
  <c r="J106" i="37"/>
  <c r="X17" i="6"/>
  <c r="J122" i="37"/>
  <c r="X164" i="6"/>
  <c r="J130" i="37"/>
  <c r="X75" i="6"/>
  <c r="J138" i="37"/>
  <c r="X149" i="6"/>
  <c r="J146" i="37"/>
  <c r="X77" i="6"/>
  <c r="J158" i="37"/>
  <c r="X78" i="6"/>
  <c r="J166" i="37"/>
  <c r="X144" i="6"/>
  <c r="J174" i="37"/>
  <c r="P115" i="6"/>
  <c r="G14" i="37"/>
  <c r="P5" i="6"/>
  <c r="G22" i="37"/>
  <c r="P96" i="6"/>
  <c r="G34" i="37"/>
  <c r="P108" i="6"/>
  <c r="G42" i="37"/>
  <c r="P134" i="6"/>
  <c r="G50" i="37"/>
  <c r="P79" i="6"/>
  <c r="G58" i="37"/>
  <c r="P38" i="6"/>
  <c r="G66" i="37"/>
  <c r="G74"/>
  <c r="P87" i="6"/>
  <c r="G82" i="37"/>
  <c r="P14" i="6"/>
  <c r="G90" i="37"/>
  <c r="AA92" i="1"/>
  <c r="P101" i="6"/>
  <c r="G98" i="37"/>
  <c r="P168" i="6"/>
  <c r="G106" i="37"/>
  <c r="P70" i="6"/>
  <c r="G114" i="37"/>
  <c r="G122"/>
  <c r="AA124" i="1"/>
  <c r="P164" i="6"/>
  <c r="G130" i="37"/>
  <c r="P75" i="6"/>
  <c r="G138" i="37"/>
  <c r="P149" i="6"/>
  <c r="G146" i="37"/>
  <c r="P25" i="6"/>
  <c r="G154" i="37"/>
  <c r="P105" i="6"/>
  <c r="G162" i="37"/>
  <c r="P144" i="6"/>
  <c r="G174" i="37"/>
  <c r="H120" i="6"/>
  <c r="D46" i="37"/>
  <c r="H46" i="6"/>
  <c r="D69" i="37"/>
  <c r="H13" i="6"/>
  <c r="D84" i="37"/>
  <c r="H44" i="6"/>
  <c r="D92" i="37"/>
  <c r="H91" i="6"/>
  <c r="D99" i="37"/>
  <c r="H20" i="6"/>
  <c r="D142" i="37"/>
  <c r="H21" i="6"/>
  <c r="D144" i="37"/>
  <c r="H176" i="6"/>
  <c r="D156" i="37"/>
  <c r="H77" i="6"/>
  <c r="D158" i="37"/>
  <c r="H76" i="6"/>
  <c r="D164" i="37"/>
  <c r="H10" i="6"/>
  <c r="D62" i="37"/>
  <c r="P76" i="6"/>
  <c r="G164" i="37"/>
  <c r="X146" i="6"/>
  <c r="J39" i="37"/>
  <c r="X67" i="6"/>
  <c r="J67" i="37"/>
  <c r="X141" i="6"/>
  <c r="J87" i="37"/>
  <c r="X118" i="6"/>
  <c r="J95" i="37"/>
  <c r="X175" i="6"/>
  <c r="J131" i="37"/>
  <c r="X94" i="6"/>
  <c r="J143" i="37"/>
  <c r="X74" i="6"/>
  <c r="J159" i="37"/>
  <c r="X136" i="6"/>
  <c r="J167" i="37"/>
  <c r="P51" i="6"/>
  <c r="G11" i="37"/>
  <c r="P110" i="6"/>
  <c r="G35" i="37"/>
  <c r="AA37" i="1"/>
  <c r="P85" i="6"/>
  <c r="G47" i="37"/>
  <c r="P121" i="6"/>
  <c r="G75" i="37"/>
  <c r="P141" i="6"/>
  <c r="G87" i="37"/>
  <c r="P118" i="6"/>
  <c r="G95" i="37"/>
  <c r="AA97" i="1"/>
  <c r="P92" i="6"/>
  <c r="G107" i="37"/>
  <c r="P102" i="6"/>
  <c r="G115" i="37"/>
  <c r="P152" i="6"/>
  <c r="G123" i="37"/>
  <c r="P175" i="6"/>
  <c r="G131" i="37"/>
  <c r="P143" i="6"/>
  <c r="G139" i="37"/>
  <c r="P139" i="6"/>
  <c r="G155" i="37"/>
  <c r="P165" i="6"/>
  <c r="G163" i="37"/>
  <c r="AA165" i="1"/>
  <c r="H59" i="6"/>
  <c r="D43" i="37"/>
  <c r="P158" i="6"/>
  <c r="G48" i="37"/>
  <c r="H11" i="6"/>
  <c r="D65" i="37"/>
  <c r="H121" i="6"/>
  <c r="D75" i="37"/>
  <c r="H101" i="6"/>
  <c r="D98" i="37"/>
  <c r="H162" i="6"/>
  <c r="D102" i="37"/>
  <c r="H119" i="6"/>
  <c r="D111" i="37"/>
  <c r="H112" i="6"/>
  <c r="D126" i="37"/>
  <c r="H23" i="6"/>
  <c r="D149" i="37"/>
  <c r="H26" i="6"/>
  <c r="D160" i="37"/>
  <c r="H45" i="6"/>
  <c r="D172" i="37"/>
  <c r="X159" i="6"/>
  <c r="J40" i="37"/>
  <c r="X9" i="6"/>
  <c r="J60" i="37"/>
  <c r="X113" i="6"/>
  <c r="J72" i="37"/>
  <c r="X44" i="6"/>
  <c r="J92" i="37"/>
  <c r="X177" i="6"/>
  <c r="J108" i="37"/>
  <c r="X179" i="6"/>
  <c r="J120" i="37"/>
  <c r="X64" i="6"/>
  <c r="J148" i="37"/>
  <c r="X26" i="6"/>
  <c r="J160" i="37"/>
  <c r="P8" i="6"/>
  <c r="G52" i="37"/>
  <c r="P9" i="6"/>
  <c r="G60" i="37"/>
  <c r="P113" i="6"/>
  <c r="G72" i="37"/>
  <c r="P135" i="6"/>
  <c r="G88" i="37"/>
  <c r="P177" i="6"/>
  <c r="G108" i="37"/>
  <c r="AA110" i="1"/>
  <c r="P132" i="6"/>
  <c r="G124" i="37"/>
  <c r="P95" i="6"/>
  <c r="G132" i="37"/>
  <c r="P124" i="6"/>
  <c r="G140" i="37"/>
  <c r="P45" i="6"/>
  <c r="G172" i="37"/>
  <c r="H159" i="6"/>
  <c r="D40" i="37"/>
  <c r="H131" i="6"/>
  <c r="D45" i="37"/>
  <c r="H63" i="6"/>
  <c r="D51" i="37"/>
  <c r="H147" i="6"/>
  <c r="D54" i="37"/>
  <c r="H48" i="6"/>
  <c r="D64" i="37"/>
  <c r="H118" i="6"/>
  <c r="D95" i="37"/>
  <c r="H49" i="6"/>
  <c r="D127" i="37"/>
  <c r="H64" i="6"/>
  <c r="D148" i="37"/>
  <c r="H4" i="6"/>
  <c r="D20" i="37"/>
  <c r="H35" i="6"/>
  <c r="D31" i="37"/>
  <c r="H96" i="6"/>
  <c r="D34" i="37"/>
  <c r="H9" i="6"/>
  <c r="D60" i="37"/>
  <c r="H154" i="6"/>
  <c r="D78" i="37"/>
  <c r="H157" i="6"/>
  <c r="D85" i="37"/>
  <c r="H138" i="6"/>
  <c r="D93" i="37"/>
  <c r="H102" i="6"/>
  <c r="D115" i="37"/>
  <c r="H152" i="6"/>
  <c r="D123" i="37"/>
  <c r="H18" i="6"/>
  <c r="D135" i="37"/>
  <c r="H22" i="6"/>
  <c r="D147" i="37"/>
  <c r="H167" i="6"/>
  <c r="D173" i="37"/>
  <c r="H33" i="6"/>
  <c r="D12" i="37"/>
  <c r="H41" i="6"/>
  <c r="D21" i="37"/>
  <c r="P4" i="6"/>
  <c r="G20" i="37"/>
  <c r="Y133" i="6"/>
  <c r="K32" i="37"/>
  <c r="Y166" i="6"/>
  <c r="K56" i="37"/>
  <c r="Y69" i="6"/>
  <c r="K68" i="37"/>
  <c r="Y135" i="6"/>
  <c r="K88" i="37"/>
  <c r="Y169" i="6"/>
  <c r="K112" i="37"/>
  <c r="Y66" i="6"/>
  <c r="K128" i="37"/>
  <c r="Y176" i="6"/>
  <c r="K156" i="37"/>
  <c r="X104" i="6"/>
  <c r="J36" i="37"/>
  <c r="X129" i="6"/>
  <c r="J136" i="37"/>
  <c r="X142" i="6"/>
  <c r="J176" i="37"/>
  <c r="P109" i="6"/>
  <c r="G44" i="37"/>
  <c r="P71" i="6"/>
  <c r="G80" i="37"/>
  <c r="P21" i="6"/>
  <c r="G144" i="37"/>
  <c r="P142" i="6"/>
  <c r="G176" i="37"/>
  <c r="Y48" i="6"/>
  <c r="K64" i="37"/>
  <c r="Y13" i="6"/>
  <c r="K84" i="37"/>
  <c r="Y132" i="6"/>
  <c r="K124" i="37"/>
  <c r="Y124" i="6"/>
  <c r="K140" i="37"/>
  <c r="Y26" i="6"/>
  <c r="K160" i="37"/>
  <c r="Y142" i="6"/>
  <c r="K176" i="37"/>
  <c r="X133" i="6"/>
  <c r="J32" i="37"/>
  <c r="X13" i="6"/>
  <c r="J84" i="37"/>
  <c r="P174" i="6"/>
  <c r="G116" i="37"/>
  <c r="P176" i="6"/>
  <c r="G156" i="37"/>
  <c r="X61" i="6"/>
  <c r="J25" i="37"/>
  <c r="P122" i="6"/>
  <c r="G145" i="37"/>
  <c r="P90" i="6"/>
  <c r="G9" i="37"/>
  <c r="Y59" i="6"/>
  <c r="K43" i="37"/>
  <c r="Y82" i="6"/>
  <c r="K59" i="37"/>
  <c r="Y118" i="6"/>
  <c r="K95" i="37"/>
  <c r="X33" i="6"/>
  <c r="J12" i="37"/>
  <c r="Y60" i="6"/>
  <c r="K17" i="37"/>
  <c r="AA178" i="1"/>
  <c r="H52" i="6"/>
  <c r="D37" i="37"/>
  <c r="P89" i="6"/>
  <c r="G170" i="37"/>
  <c r="H34" i="6"/>
  <c r="D23" i="37"/>
  <c r="X98" i="6"/>
  <c r="J118" i="37"/>
  <c r="X109" i="6"/>
  <c r="J44" i="37"/>
  <c r="H14" i="6"/>
  <c r="D90" i="37"/>
  <c r="X25" i="6"/>
  <c r="J154" i="37"/>
  <c r="Y116" i="6"/>
  <c r="K113" i="37"/>
  <c r="X167" i="6"/>
  <c r="J173" i="37"/>
  <c r="H61" i="6"/>
  <c r="D25" i="37"/>
  <c r="H133" i="6"/>
  <c r="D32" i="37"/>
  <c r="H146" i="6"/>
  <c r="D39" i="37"/>
  <c r="H166" i="6"/>
  <c r="D56" i="37"/>
  <c r="H80" i="6"/>
  <c r="D104" i="37"/>
  <c r="H92" i="6"/>
  <c r="D107" i="37"/>
  <c r="H99" i="6"/>
  <c r="D134" i="37"/>
  <c r="H78" i="6"/>
  <c r="D166" i="37"/>
  <c r="H104" i="6"/>
  <c r="D36" i="37"/>
  <c r="H109" i="6"/>
  <c r="D44" i="37"/>
  <c r="H86" i="6"/>
  <c r="D61" i="37"/>
  <c r="H107" i="6"/>
  <c r="D79" i="37"/>
  <c r="H141" i="6"/>
  <c r="D87" i="37"/>
  <c r="H111" i="6"/>
  <c r="D96" i="37"/>
  <c r="H174" i="6"/>
  <c r="D116" i="37"/>
  <c r="H179" i="6"/>
  <c r="D120" i="37"/>
  <c r="H164" i="6"/>
  <c r="D130" i="37"/>
  <c r="H123" i="6"/>
  <c r="D153" i="37"/>
  <c r="H105" i="6"/>
  <c r="D162" i="37"/>
  <c r="H28" i="6"/>
  <c r="D168" i="37"/>
  <c r="H29" i="6"/>
  <c r="D171" i="37"/>
  <c r="H142" i="6"/>
  <c r="D176" i="37"/>
  <c r="H113" i="6"/>
  <c r="D72" i="37"/>
  <c r="P44" i="6"/>
  <c r="G92" i="37"/>
  <c r="H130" i="6"/>
  <c r="D103" i="37"/>
  <c r="X95" i="6"/>
  <c r="J132" i="37"/>
  <c r="X63" i="6"/>
  <c r="J51" i="37"/>
  <c r="X54" i="6"/>
  <c r="J63" i="37"/>
  <c r="X172" i="6"/>
  <c r="J83" i="37"/>
  <c r="X91" i="6"/>
  <c r="J99" i="37"/>
  <c r="X102" i="6"/>
  <c r="J115" i="37"/>
  <c r="X143" i="6"/>
  <c r="J139" i="37"/>
  <c r="P63" i="6"/>
  <c r="G51" i="37"/>
  <c r="P67" i="6"/>
  <c r="G67" i="37"/>
  <c r="P43" i="6"/>
  <c r="G91" i="37"/>
  <c r="P155" i="6"/>
  <c r="G119" i="37"/>
  <c r="P24" i="6"/>
  <c r="G151" i="37"/>
  <c r="P74" i="6"/>
  <c r="G159" i="37"/>
  <c r="H12" i="6"/>
  <c r="D74" i="37"/>
  <c r="P88" i="6"/>
  <c r="G100" i="37"/>
  <c r="H180" i="6"/>
  <c r="D152" i="37"/>
  <c r="X76" i="6"/>
  <c r="J164" i="37"/>
  <c r="H143" i="6"/>
  <c r="D139" i="37"/>
  <c r="H58" i="6"/>
  <c r="D13" i="37"/>
  <c r="H51" i="6"/>
  <c r="D11" i="37"/>
  <c r="H40" i="6"/>
  <c r="D18" i="37"/>
  <c r="P33" i="6"/>
  <c r="G12" i="37"/>
  <c r="Y4" i="6"/>
  <c r="K20" i="37"/>
  <c r="AO68" i="6"/>
  <c r="O41"/>
  <c r="W84"/>
  <c r="AY34"/>
  <c r="AY93"/>
  <c r="O86"/>
  <c r="F130"/>
  <c r="AY17"/>
  <c r="AO37"/>
  <c r="O138"/>
  <c r="O92"/>
  <c r="O102"/>
  <c r="W164"/>
  <c r="AO171"/>
  <c r="AF155"/>
  <c r="AO99"/>
  <c r="O99"/>
  <c r="AY22"/>
  <c r="W24"/>
  <c r="O29"/>
  <c r="AF122"/>
  <c r="O76"/>
  <c r="AY100"/>
  <c r="W112"/>
  <c r="AF176"/>
  <c r="F176"/>
  <c r="AO45"/>
  <c r="O45"/>
  <c r="F69"/>
  <c r="O17"/>
  <c r="AF24"/>
  <c r="F164"/>
  <c r="O169"/>
  <c r="AO47"/>
  <c r="AO30"/>
  <c r="AO86"/>
  <c r="Y61"/>
  <c r="K25" i="37"/>
  <c r="F102" i="6"/>
  <c r="P41"/>
  <c r="G21" i="37"/>
  <c r="X85" i="6"/>
  <c r="J47" i="37"/>
  <c r="Y55" i="6"/>
  <c r="K71" i="37"/>
  <c r="Y30" i="6"/>
  <c r="K175" i="37"/>
  <c r="X35" i="6"/>
  <c r="J31" i="37"/>
  <c r="Y91" i="6"/>
  <c r="K99" i="37"/>
  <c r="Y24" i="6"/>
  <c r="K151" i="37"/>
  <c r="Y62" i="6"/>
  <c r="K15" i="37"/>
  <c r="Y25" i="6"/>
  <c r="K154" i="37"/>
  <c r="X24" i="6"/>
  <c r="J151" i="37"/>
  <c r="X38" i="6"/>
  <c r="J66" i="37"/>
  <c r="H139" i="6"/>
  <c r="D155" i="37"/>
  <c r="Y8" i="6"/>
  <c r="K52" i="37"/>
  <c r="Y36" i="6"/>
  <c r="K10" i="37"/>
  <c r="Y40" i="6"/>
  <c r="K18" i="37"/>
  <c r="Y137" i="6"/>
  <c r="K26" i="37"/>
  <c r="Y96" i="6"/>
  <c r="K34" i="37"/>
  <c r="Y120" i="6"/>
  <c r="K46" i="37"/>
  <c r="Y79" i="6"/>
  <c r="K58" i="37"/>
  <c r="Y38" i="6"/>
  <c r="K66" i="37"/>
  <c r="Y14" i="6"/>
  <c r="K90" i="37"/>
  <c r="Y168" i="6"/>
  <c r="K106" i="37"/>
  <c r="Y70" i="6"/>
  <c r="K114" i="37"/>
  <c r="Y99" i="6"/>
  <c r="K134" i="37"/>
  <c r="Y20" i="6"/>
  <c r="K142" i="37"/>
  <c r="Y148" i="6"/>
  <c r="K150" i="37"/>
  <c r="Y105" i="6"/>
  <c r="K162" i="37"/>
  <c r="Y89" i="6"/>
  <c r="K170" i="37"/>
  <c r="Y32" i="6"/>
  <c r="K178" i="37"/>
  <c r="Y160" i="6"/>
  <c r="K55" i="37"/>
  <c r="Y107" i="6"/>
  <c r="K79" i="37"/>
  <c r="Y155" i="6"/>
  <c r="K119" i="37"/>
  <c r="Y18" i="6"/>
  <c r="K135" i="37"/>
  <c r="Y139" i="6"/>
  <c r="K155" i="37"/>
  <c r="Y158" i="6"/>
  <c r="K48" i="37"/>
  <c r="Y88" i="6"/>
  <c r="K100" i="37"/>
  <c r="Y129" i="6"/>
  <c r="K136" i="37"/>
  <c r="Y76" i="6"/>
  <c r="K164" i="37"/>
  <c r="Y41" i="6"/>
  <c r="K21" i="37"/>
  <c r="Y52" i="6"/>
  <c r="K37" i="37"/>
  <c r="Y131" i="6"/>
  <c r="K45" i="37"/>
  <c r="Y53" i="6"/>
  <c r="K57" i="37"/>
  <c r="Y11" i="6"/>
  <c r="K65" i="37"/>
  <c r="Y42" i="6"/>
  <c r="K73" i="37"/>
  <c r="Y157" i="6"/>
  <c r="K85" i="37"/>
  <c r="Y138" i="6"/>
  <c r="K93" i="37"/>
  <c r="Y170" i="6"/>
  <c r="K101" i="37"/>
  <c r="Y15" i="6"/>
  <c r="K109" i="37"/>
  <c r="Y163" i="6"/>
  <c r="K125" i="37"/>
  <c r="Y151" i="6"/>
  <c r="K133" i="37"/>
  <c r="Y114" i="6"/>
  <c r="K141" i="37"/>
  <c r="Y23" i="6"/>
  <c r="K149" i="37"/>
  <c r="Y156" i="6"/>
  <c r="K157" i="37"/>
  <c r="Y100" i="6"/>
  <c r="K165" i="37"/>
  <c r="Y167" i="6"/>
  <c r="K173" i="37"/>
  <c r="X60" i="6"/>
  <c r="J17" i="37"/>
  <c r="X65" i="6"/>
  <c r="J29" i="37"/>
  <c r="X52" i="6"/>
  <c r="J37" i="37"/>
  <c r="X153" i="6"/>
  <c r="J49" i="37"/>
  <c r="X53" i="6"/>
  <c r="J57" i="37"/>
  <c r="X11" i="6"/>
  <c r="J65" i="37"/>
  <c r="X42" i="6"/>
  <c r="J73" i="37"/>
  <c r="X125" i="6"/>
  <c r="J81" i="37"/>
  <c r="X171" i="6"/>
  <c r="J89" i="37"/>
  <c r="X126" i="6"/>
  <c r="J97" i="37"/>
  <c r="X73" i="6"/>
  <c r="J105" i="37"/>
  <c r="X116" i="6"/>
  <c r="J113" i="37"/>
  <c r="X145" i="6"/>
  <c r="J121" i="37"/>
  <c r="X128" i="6"/>
  <c r="J129" i="37"/>
  <c r="X19" i="6"/>
  <c r="J137" i="37"/>
  <c r="X122" i="6"/>
  <c r="J145" i="37"/>
  <c r="X123" i="6"/>
  <c r="J153" i="37"/>
  <c r="X100" i="6"/>
  <c r="J165" i="37"/>
  <c r="X31" i="6"/>
  <c r="J177" i="37"/>
  <c r="P52" i="6"/>
  <c r="G37" i="37"/>
  <c r="P46" i="6"/>
  <c r="G69" i="37"/>
  <c r="P37" i="6"/>
  <c r="G77" i="37"/>
  <c r="P73" i="6"/>
  <c r="G105" i="37"/>
  <c r="P145" i="6"/>
  <c r="G121" i="37"/>
  <c r="P19" i="6"/>
  <c r="G137" i="37"/>
  <c r="P23" i="6"/>
  <c r="G149" i="37"/>
  <c r="P156" i="6"/>
  <c r="G157" i="37"/>
  <c r="P167" i="6"/>
  <c r="G173" i="37"/>
  <c r="H65" i="6"/>
  <c r="D29" i="37"/>
  <c r="H117" i="6"/>
  <c r="D38" i="37"/>
  <c r="H8" i="6"/>
  <c r="D52" i="37"/>
  <c r="H79" i="6"/>
  <c r="D58" i="37"/>
  <c r="H67" i="6"/>
  <c r="D67" i="37"/>
  <c r="H168" i="6"/>
  <c r="D106" i="37"/>
  <c r="H175" i="6"/>
  <c r="D131" i="37"/>
  <c r="H32" i="6"/>
  <c r="D178" i="37"/>
  <c r="X36" i="6"/>
  <c r="J10" i="37"/>
  <c r="X40" i="6"/>
  <c r="J18" i="37"/>
  <c r="X137" i="6"/>
  <c r="J26" i="37"/>
  <c r="X96" i="6"/>
  <c r="J34" i="37"/>
  <c r="X108" i="6"/>
  <c r="J42" i="37"/>
  <c r="X134" i="6"/>
  <c r="J50" i="37"/>
  <c r="X79" i="6"/>
  <c r="J58" i="37"/>
  <c r="X127" i="6"/>
  <c r="J70" i="37"/>
  <c r="X154" i="6"/>
  <c r="J78" i="37"/>
  <c r="X178" i="6"/>
  <c r="J86" i="37"/>
  <c r="X161" i="6"/>
  <c r="J94" i="37"/>
  <c r="X162" i="6"/>
  <c r="J102" i="37"/>
  <c r="X70" i="6"/>
  <c r="J114" i="37"/>
  <c r="X112" i="6"/>
  <c r="J126" i="37"/>
  <c r="X99" i="6"/>
  <c r="J134" i="37"/>
  <c r="X20" i="6"/>
  <c r="J142" i="37"/>
  <c r="X148" i="6"/>
  <c r="J150" i="37"/>
  <c r="X105" i="6"/>
  <c r="J162" i="37"/>
  <c r="X89" i="6"/>
  <c r="J170" i="37"/>
  <c r="X32" i="6"/>
  <c r="J178" i="37"/>
  <c r="P36" i="6"/>
  <c r="G10" i="37"/>
  <c r="P40" i="6"/>
  <c r="G18" i="37"/>
  <c r="P137" i="6"/>
  <c r="G26" i="37"/>
  <c r="P117" i="6"/>
  <c r="G38" i="37"/>
  <c r="P127" i="6"/>
  <c r="G70" i="37"/>
  <c r="G86"/>
  <c r="G102"/>
  <c r="P56" i="6"/>
  <c r="G110" i="37"/>
  <c r="P112" i="6"/>
  <c r="G126" i="37"/>
  <c r="P99" i="6"/>
  <c r="G134" i="37"/>
  <c r="P20" i="6"/>
  <c r="G142" i="37"/>
  <c r="P148" i="6"/>
  <c r="G150" i="37"/>
  <c r="P77" i="6"/>
  <c r="G158" i="37"/>
  <c r="P78" i="6"/>
  <c r="G166" i="37"/>
  <c r="P32" i="6"/>
  <c r="G178" i="37"/>
  <c r="H158" i="6"/>
  <c r="D48" i="37"/>
  <c r="H87" i="6"/>
  <c r="D82" i="37"/>
  <c r="H170" i="6"/>
  <c r="D101" i="37"/>
  <c r="H56" i="6"/>
  <c r="D110" i="37"/>
  <c r="H98" i="6"/>
  <c r="D118" i="37"/>
  <c r="H19" i="6"/>
  <c r="D137" i="37"/>
  <c r="H149" i="6"/>
  <c r="D146" i="37"/>
  <c r="H156" i="6"/>
  <c r="D157" i="37"/>
  <c r="H100" i="6"/>
  <c r="D165" i="37"/>
  <c r="G120"/>
  <c r="H94" i="6"/>
  <c r="D143" i="37"/>
  <c r="P28" i="6"/>
  <c r="G168" i="37"/>
  <c r="X110" i="6"/>
  <c r="J35" i="37"/>
  <c r="X43" i="6"/>
  <c r="J91" i="37"/>
  <c r="X22" i="6"/>
  <c r="J147" i="37"/>
  <c r="X165" i="6"/>
  <c r="J163" i="37"/>
  <c r="X30" i="6"/>
  <c r="J175" i="37"/>
  <c r="P59" i="6"/>
  <c r="G43" i="37"/>
  <c r="P82" i="6"/>
  <c r="G59" i="37"/>
  <c r="P172" i="6"/>
  <c r="G83" i="37"/>
  <c r="P119" i="6"/>
  <c r="G111" i="37"/>
  <c r="P18" i="6"/>
  <c r="G135" i="37"/>
  <c r="P94" i="6"/>
  <c r="G143" i="37"/>
  <c r="P136" i="6"/>
  <c r="G167" i="37"/>
  <c r="H47" i="6"/>
  <c r="D27" i="37"/>
  <c r="H54" i="6"/>
  <c r="D63" i="37"/>
  <c r="H69" i="6"/>
  <c r="D68" i="37"/>
  <c r="X88" i="6"/>
  <c r="J100" i="37"/>
  <c r="H15" i="6"/>
  <c r="D109" i="37"/>
  <c r="X132" i="6"/>
  <c r="J124" i="37"/>
  <c r="H95" i="6"/>
  <c r="D132" i="37"/>
  <c r="H148" i="6"/>
  <c r="D150" i="37"/>
  <c r="X28" i="6"/>
  <c r="J168" i="37"/>
  <c r="X68" i="6"/>
  <c r="J28" i="37"/>
  <c r="X8" i="6"/>
  <c r="J52" i="37"/>
  <c r="X174" i="6"/>
  <c r="J116" i="37"/>
  <c r="X124" i="6"/>
  <c r="J140" i="37"/>
  <c r="X176" i="6"/>
  <c r="J156" i="37"/>
  <c r="X45" i="6"/>
  <c r="J172" i="37"/>
  <c r="P68" i="6"/>
  <c r="G28" i="37"/>
  <c r="P166" i="6"/>
  <c r="G56" i="37"/>
  <c r="P69" i="6"/>
  <c r="G68" i="37"/>
  <c r="P66" i="6"/>
  <c r="G128" i="37"/>
  <c r="P129" i="6"/>
  <c r="G136" i="37"/>
  <c r="P180" i="6"/>
  <c r="G152" i="37"/>
  <c r="H108" i="6"/>
  <c r="D42" i="37"/>
  <c r="H134" i="6"/>
  <c r="D50" i="37"/>
  <c r="H93" i="6"/>
  <c r="D53" i="37"/>
  <c r="H160" i="6"/>
  <c r="D55" i="37"/>
  <c r="H42" i="6"/>
  <c r="D73" i="37"/>
  <c r="H177" i="6"/>
  <c r="D108" i="37"/>
  <c r="H66" i="6"/>
  <c r="D128" i="37"/>
  <c r="H90" i="6"/>
  <c r="D9" i="37"/>
  <c r="H60" i="6"/>
  <c r="D17" i="37"/>
  <c r="H5" i="6"/>
  <c r="D22" i="37"/>
  <c r="H6" i="6"/>
  <c r="D30" i="37"/>
  <c r="H7" i="6"/>
  <c r="D33" i="37"/>
  <c r="H110" i="6"/>
  <c r="D35" i="37"/>
  <c r="H55" i="6"/>
  <c r="D71" i="37"/>
  <c r="H172" i="6"/>
  <c r="D83" i="37"/>
  <c r="H135" i="6"/>
  <c r="D88" i="37"/>
  <c r="H116" i="6"/>
  <c r="D113" i="37"/>
  <c r="H17" i="6"/>
  <c r="D122" i="37"/>
  <c r="H132" i="6"/>
  <c r="D124" i="37"/>
  <c r="H114" i="6"/>
  <c r="D141" i="37"/>
  <c r="H74" i="6"/>
  <c r="D159" i="37"/>
  <c r="H144" i="6"/>
  <c r="D174" i="37"/>
  <c r="H62" i="6"/>
  <c r="D15" i="37"/>
  <c r="Y33" i="6"/>
  <c r="K12" i="37"/>
  <c r="Y109" i="6"/>
  <c r="K44" i="37"/>
  <c r="Y9" i="6"/>
  <c r="K60" i="37"/>
  <c r="Y71" i="6"/>
  <c r="K80" i="37"/>
  <c r="Y111" i="6"/>
  <c r="K96" i="37"/>
  <c r="Y179" i="6"/>
  <c r="K120" i="37"/>
  <c r="Y21" i="6"/>
  <c r="K144" i="37"/>
  <c r="X158" i="6"/>
  <c r="J48" i="37"/>
  <c r="X180" i="6"/>
  <c r="J152" i="37"/>
  <c r="P48" i="6"/>
  <c r="G64" i="37"/>
  <c r="P26" i="6"/>
  <c r="G160" i="37"/>
  <c r="Y173" i="6"/>
  <c r="K76" i="37"/>
  <c r="Y44" i="6"/>
  <c r="K92" i="37"/>
  <c r="Y95" i="6"/>
  <c r="K132" i="37"/>
  <c r="Y180" i="6"/>
  <c r="K152" i="37"/>
  <c r="Y28" i="6"/>
  <c r="K168" i="37"/>
  <c r="X71" i="6"/>
  <c r="J80" i="37"/>
  <c r="X80" i="6"/>
  <c r="J104" i="37"/>
  <c r="P104" i="6"/>
  <c r="G36" i="37"/>
  <c r="AY68" i="6"/>
  <c r="O84"/>
  <c r="AF34"/>
  <c r="W69"/>
  <c r="O117"/>
  <c r="W93"/>
  <c r="AF86"/>
  <c r="AY130"/>
  <c r="AY37"/>
  <c r="W37"/>
  <c r="AY138"/>
  <c r="AO169"/>
  <c r="AF92"/>
  <c r="AF102"/>
  <c r="O164"/>
  <c r="AF171"/>
  <c r="AY155"/>
  <c r="AF99"/>
  <c r="AY24"/>
  <c r="W29"/>
  <c r="O30"/>
  <c r="AY122"/>
  <c r="AF76"/>
  <c r="F76"/>
  <c r="W100"/>
  <c r="AO112"/>
  <c r="O112"/>
  <c r="AY176"/>
  <c r="AF45"/>
  <c r="F45"/>
  <c r="O47"/>
  <c r="O69"/>
  <c r="AO52"/>
  <c r="AO166"/>
  <c r="AO24"/>
  <c r="AF74"/>
  <c r="W169"/>
  <c r="W47"/>
  <c r="F7"/>
  <c r="X130"/>
  <c r="J103" i="37"/>
  <c r="Y165" i="6"/>
  <c r="K163" i="37"/>
  <c r="Y136" i="6"/>
  <c r="K167" i="37"/>
  <c r="X62" i="6"/>
  <c r="J15" i="37"/>
  <c r="Y34" i="6"/>
  <c r="K23" i="37"/>
  <c r="Y130" i="6"/>
  <c r="K103" i="37"/>
  <c r="P29" i="6"/>
  <c r="G171" i="37"/>
  <c r="Y97" i="6"/>
  <c r="K19" i="37"/>
  <c r="X156" i="6"/>
  <c r="J157" i="37"/>
  <c r="X49" i="6"/>
  <c r="J127" i="37"/>
  <c r="Y68" i="6"/>
  <c r="K28" i="37"/>
  <c r="Y112" i="6"/>
  <c r="K126" i="37"/>
  <c r="X139" i="6"/>
  <c r="J155" i="37"/>
  <c r="Y153" i="6"/>
  <c r="K49" i="37"/>
  <c r="Y108" i="6"/>
  <c r="K42" i="37"/>
  <c r="X56" i="6"/>
  <c r="J110" i="37"/>
  <c r="Y92" i="6"/>
  <c r="K107" i="37"/>
  <c r="X160" i="6"/>
  <c r="J55" i="37"/>
  <c r="H153" i="6"/>
  <c r="D49" i="37"/>
  <c r="H53" i="6"/>
  <c r="D57" i="37"/>
  <c r="H38" i="6"/>
  <c r="D66" i="37"/>
  <c r="H127" i="6"/>
  <c r="D70" i="37"/>
  <c r="H173" i="6"/>
  <c r="D76" i="37"/>
  <c r="H125" i="6"/>
  <c r="D81" i="37"/>
  <c r="H73" i="6"/>
  <c r="D105" i="37"/>
  <c r="H70" i="6"/>
  <c r="D114" i="37"/>
  <c r="H155" i="6"/>
  <c r="D119" i="37"/>
  <c r="H145" i="6"/>
  <c r="D121" i="37"/>
  <c r="H163" i="6"/>
  <c r="D125" i="37"/>
  <c r="H75" i="6"/>
  <c r="D138" i="37"/>
  <c r="H124" i="6"/>
  <c r="D140" i="37"/>
  <c r="H25" i="6"/>
  <c r="D154" i="37"/>
  <c r="H136" i="6"/>
  <c r="D167" i="37"/>
  <c r="H89" i="6"/>
  <c r="D170" i="37"/>
  <c r="H140" i="6"/>
  <c r="D41" i="37"/>
  <c r="H37" i="6"/>
  <c r="D77" i="37"/>
  <c r="H71" i="6"/>
  <c r="D80" i="37"/>
  <c r="H178" i="6"/>
  <c r="D86" i="37"/>
  <c r="H161" i="6"/>
  <c r="D94" i="37"/>
  <c r="H16" i="6"/>
  <c r="D117" i="37"/>
  <c r="H151" i="6"/>
  <c r="D133" i="37"/>
  <c r="H27" i="6"/>
  <c r="D161" i="37"/>
  <c r="H150" i="6"/>
  <c r="D169" i="37"/>
  <c r="H30" i="6"/>
  <c r="D175" i="37"/>
  <c r="X173" i="6"/>
  <c r="J76" i="37"/>
  <c r="H88" i="6"/>
  <c r="D100" i="37"/>
  <c r="H169" i="6"/>
  <c r="D112" i="37"/>
  <c r="X21" i="6"/>
  <c r="J144" i="37"/>
  <c r="H165" i="6"/>
  <c r="D163" i="37"/>
  <c r="X47" i="6"/>
  <c r="J27" i="37"/>
  <c r="X82" i="6"/>
  <c r="J59" i="37"/>
  <c r="X121" i="6"/>
  <c r="J75" i="37"/>
  <c r="X92" i="6"/>
  <c r="J107" i="37"/>
  <c r="X155" i="6"/>
  <c r="J119" i="37"/>
  <c r="P160" i="6"/>
  <c r="G55" i="37"/>
  <c r="P54" i="6"/>
  <c r="G63" i="37"/>
  <c r="P22" i="6"/>
  <c r="G147" i="37"/>
  <c r="H50" i="6"/>
  <c r="D24" i="37"/>
  <c r="H137" i="6"/>
  <c r="D26" i="37"/>
  <c r="H85" i="6"/>
  <c r="D47" i="37"/>
  <c r="H36" i="6"/>
  <c r="D10" i="37"/>
  <c r="H84" i="6"/>
  <c r="D16" i="37"/>
  <c r="H97" i="6"/>
  <c r="D19" i="37"/>
  <c r="H115" i="6"/>
  <c r="D14" i="37"/>
  <c r="Y145" i="6"/>
  <c r="K121" i="37"/>
  <c r="X84" i="6"/>
  <c r="J16" i="37"/>
  <c r="AF84" i="6"/>
  <c r="F84"/>
  <c r="W34"/>
  <c r="AY69"/>
  <c r="O93"/>
  <c r="W130"/>
  <c r="O37"/>
  <c r="AF169"/>
  <c r="AY92"/>
  <c r="AY171"/>
  <c r="W155"/>
  <c r="AY99"/>
  <c r="O22"/>
  <c r="AY29"/>
  <c r="W30"/>
  <c r="W122"/>
  <c r="AY76"/>
  <c r="AO100"/>
  <c r="O100"/>
  <c r="AF112"/>
  <c r="AF17"/>
  <c r="AF22"/>
  <c r="AF29"/>
  <c r="Y58"/>
  <c r="K13" i="37"/>
  <c r="X97" i="6"/>
  <c r="J19" i="37"/>
  <c r="W159" i="6"/>
  <c r="AO115"/>
  <c r="AO159"/>
  <c r="F41"/>
  <c r="AY41"/>
  <c r="H23" i="12" s="1"/>
  <c r="W115" i="6"/>
  <c r="AF115"/>
  <c r="AO33"/>
  <c r="AF41"/>
  <c r="AO41"/>
  <c r="O115"/>
  <c r="AA95" i="1"/>
  <c r="P138" i="6"/>
  <c r="Y85"/>
  <c r="Y87"/>
  <c r="Y146"/>
  <c r="Y141"/>
  <c r="Y94"/>
  <c r="P146"/>
  <c r="AA34" i="1"/>
  <c r="P133" i="6"/>
  <c r="AA76" i="1"/>
  <c r="P12" i="6"/>
  <c r="P17"/>
  <c r="P159"/>
  <c r="P6"/>
  <c r="Y12"/>
  <c r="Y17"/>
  <c r="Y177"/>
  <c r="Y37"/>
  <c r="X140"/>
  <c r="Y102"/>
  <c r="Y101"/>
  <c r="Y104"/>
  <c r="P65"/>
  <c r="P131"/>
  <c r="P93"/>
  <c r="P86"/>
  <c r="P157"/>
  <c r="P126"/>
  <c r="P116"/>
  <c r="P128"/>
  <c r="P100"/>
  <c r="AA48" i="1"/>
  <c r="P120" i="6"/>
  <c r="P147"/>
  <c r="AA64" i="1"/>
  <c r="P10" i="6"/>
  <c r="P154"/>
  <c r="P178"/>
  <c r="P161"/>
  <c r="P162"/>
  <c r="AA120" i="1"/>
  <c r="P98" i="6"/>
  <c r="X166"/>
  <c r="AA122" i="1"/>
  <c r="P179" i="6"/>
  <c r="X55"/>
  <c r="X152"/>
  <c r="P47"/>
  <c r="P130"/>
  <c r="P49"/>
  <c r="X48"/>
  <c r="X135"/>
  <c r="X111"/>
  <c r="P173"/>
  <c r="P80"/>
  <c r="P169"/>
  <c r="Y50"/>
  <c r="P111"/>
  <c r="P13"/>
  <c r="P64"/>
  <c r="X69"/>
  <c r="P55"/>
  <c r="X66"/>
  <c r="F159"/>
  <c r="AF159"/>
  <c r="AF168"/>
  <c r="AO168"/>
  <c r="F114"/>
  <c r="AF114"/>
  <c r="AY114"/>
  <c r="AO114"/>
  <c r="F151"/>
  <c r="AF151"/>
  <c r="AY151"/>
  <c r="O151"/>
  <c r="W151"/>
  <c r="AO151"/>
  <c r="AF59"/>
  <c r="AO59"/>
  <c r="F90"/>
  <c r="AO90"/>
  <c r="W33"/>
  <c r="AY33"/>
  <c r="AF33"/>
  <c r="W50"/>
  <c r="AO50"/>
  <c r="AY50"/>
  <c r="AF50"/>
  <c r="AF43"/>
  <c r="AO43"/>
  <c r="W134"/>
  <c r="F134"/>
  <c r="O134"/>
  <c r="AY134"/>
  <c r="AO44"/>
  <c r="F44"/>
  <c r="O98"/>
  <c r="AO98"/>
  <c r="F98"/>
  <c r="AF98"/>
  <c r="AO46"/>
  <c r="F46"/>
  <c r="W179"/>
  <c r="O179"/>
  <c r="AY179"/>
  <c r="F179"/>
  <c r="AO154"/>
  <c r="W154"/>
  <c r="F154"/>
  <c r="AY154"/>
  <c r="AF154"/>
  <c r="O154"/>
  <c r="AO158"/>
  <c r="F158"/>
  <c r="AF158"/>
  <c r="W79"/>
  <c r="O79"/>
  <c r="AY79"/>
  <c r="F79"/>
  <c r="AO111"/>
  <c r="F111"/>
  <c r="O48"/>
  <c r="AO48"/>
  <c r="F48"/>
  <c r="AF48"/>
  <c r="F68"/>
  <c r="O68"/>
  <c r="AO117"/>
  <c r="F117"/>
  <c r="W117"/>
  <c r="AY117"/>
  <c r="W138"/>
  <c r="F138"/>
  <c r="O70"/>
  <c r="AO70"/>
  <c r="F70"/>
  <c r="AF70"/>
  <c r="AF71"/>
  <c r="F71"/>
  <c r="AO71"/>
  <c r="AO139"/>
  <c r="AF139"/>
  <c r="F139"/>
  <c r="AF20"/>
  <c r="AY20"/>
  <c r="F20"/>
  <c r="O20"/>
  <c r="W20"/>
  <c r="AO20"/>
  <c r="AF140"/>
  <c r="AO140"/>
  <c r="AY140"/>
  <c r="O140"/>
  <c r="F140"/>
  <c r="W140"/>
  <c r="AO146"/>
  <c r="W146"/>
  <c r="AF146"/>
  <c r="AY146"/>
  <c r="H41" i="12" s="1"/>
  <c r="F146" i="6"/>
  <c r="O146"/>
  <c r="AO95"/>
  <c r="W95"/>
  <c r="AF95"/>
  <c r="AY95"/>
  <c r="F95"/>
  <c r="O95"/>
  <c r="AF12"/>
  <c r="AO12"/>
  <c r="F12"/>
  <c r="W12"/>
  <c r="AY12"/>
  <c r="O12"/>
  <c r="AO55"/>
  <c r="F55"/>
  <c r="W55"/>
  <c r="AY55"/>
  <c r="AF55"/>
  <c r="O55"/>
  <c r="AO63"/>
  <c r="F63"/>
  <c r="O63"/>
  <c r="AF63"/>
  <c r="W63"/>
  <c r="AY63"/>
  <c r="AO16"/>
  <c r="F16"/>
  <c r="W16"/>
  <c r="AY16"/>
  <c r="H119" i="12" s="1"/>
  <c r="O16" i="6"/>
  <c r="AF16"/>
  <c r="AO178"/>
  <c r="F178"/>
  <c r="W178"/>
  <c r="O178"/>
  <c r="AY178"/>
  <c r="AF178"/>
  <c r="AO87"/>
  <c r="W87"/>
  <c r="AF87"/>
  <c r="AY87"/>
  <c r="H84" i="12" s="1"/>
  <c r="F87" i="6"/>
  <c r="O87"/>
  <c r="AO51"/>
  <c r="F51"/>
  <c r="AF51"/>
  <c r="W51"/>
  <c r="O51"/>
  <c r="AY51"/>
  <c r="AF36"/>
  <c r="AO36"/>
  <c r="O36"/>
  <c r="F36"/>
  <c r="AY36"/>
  <c r="W36"/>
  <c r="AF170"/>
  <c r="AO170"/>
  <c r="F170"/>
  <c r="W170"/>
  <c r="AY170"/>
  <c r="O170"/>
  <c r="AF147"/>
  <c r="AO147"/>
  <c r="AY147"/>
  <c r="H56" i="12" s="1"/>
  <c r="O147" i="6"/>
  <c r="W147"/>
  <c r="F147"/>
  <c r="AO145"/>
  <c r="F145"/>
  <c r="O145"/>
  <c r="AF145"/>
  <c r="W145"/>
  <c r="AY145"/>
  <c r="AF78"/>
  <c r="AO78"/>
  <c r="F78"/>
  <c r="O78"/>
  <c r="W78"/>
  <c r="AY78"/>
  <c r="AO133"/>
  <c r="F133"/>
  <c r="O133"/>
  <c r="W133"/>
  <c r="AY133"/>
  <c r="AF133"/>
  <c r="F104"/>
  <c r="W104"/>
  <c r="AF104"/>
  <c r="AO104"/>
  <c r="AY104"/>
  <c r="O104"/>
  <c r="AO54"/>
  <c r="F54"/>
  <c r="W54"/>
  <c r="AY54"/>
  <c r="AF54"/>
  <c r="O54"/>
  <c r="AF157"/>
  <c r="AO157"/>
  <c r="F157"/>
  <c r="W157"/>
  <c r="O157"/>
  <c r="AY157"/>
  <c r="AF10"/>
  <c r="AO10"/>
  <c r="AY10"/>
  <c r="O10"/>
  <c r="W10"/>
  <c r="F10"/>
  <c r="AF131"/>
  <c r="AO131"/>
  <c r="O131"/>
  <c r="F131"/>
  <c r="AY131"/>
  <c r="W131"/>
  <c r="AO73"/>
  <c r="F73"/>
  <c r="O73"/>
  <c r="AY73"/>
  <c r="AF73"/>
  <c r="W73"/>
  <c r="AF177"/>
  <c r="AO177"/>
  <c r="AY177"/>
  <c r="H110" i="12" s="1"/>
  <c r="O177" i="6"/>
  <c r="F177"/>
  <c r="W177"/>
  <c r="AF32"/>
  <c r="AO32"/>
  <c r="F32"/>
  <c r="O32"/>
  <c r="AY32"/>
  <c r="H180" i="12" s="1"/>
  <c r="W32" i="6"/>
  <c r="AO14"/>
  <c r="F14"/>
  <c r="O14"/>
  <c r="AY14"/>
  <c r="W14"/>
  <c r="AF14"/>
  <c r="AF25"/>
  <c r="AO25"/>
  <c r="F25"/>
  <c r="O25"/>
  <c r="W25"/>
  <c r="AY25"/>
  <c r="AF144"/>
  <c r="AO144"/>
  <c r="F144"/>
  <c r="AY144"/>
  <c r="O144"/>
  <c r="W144"/>
  <c r="AF149"/>
  <c r="AO149"/>
  <c r="F149"/>
  <c r="W149"/>
  <c r="AY149"/>
  <c r="O149"/>
  <c r="AO62"/>
  <c r="F62"/>
  <c r="AF62"/>
  <c r="O62"/>
  <c r="AY62"/>
  <c r="W62"/>
  <c r="AF40"/>
  <c r="AO40"/>
  <c r="O40"/>
  <c r="F40"/>
  <c r="W40"/>
  <c r="AY40"/>
  <c r="AO120"/>
  <c r="F120"/>
  <c r="AF120"/>
  <c r="W120"/>
  <c r="AY120"/>
  <c r="O120"/>
  <c r="AF137"/>
  <c r="W137"/>
  <c r="AO137"/>
  <c r="O137"/>
  <c r="AY137"/>
  <c r="F137"/>
  <c r="AO108"/>
  <c r="F108"/>
  <c r="AF108"/>
  <c r="W108"/>
  <c r="O108"/>
  <c r="AY108"/>
  <c r="AO160"/>
  <c r="F160"/>
  <c r="W160"/>
  <c r="AY160"/>
  <c r="AF160"/>
  <c r="O160"/>
  <c r="AO82"/>
  <c r="F82"/>
  <c r="O82"/>
  <c r="AF82"/>
  <c r="W82"/>
  <c r="AY82"/>
  <c r="AO67"/>
  <c r="F67"/>
  <c r="O67"/>
  <c r="AF67"/>
  <c r="W67"/>
  <c r="AY67"/>
  <c r="AO162"/>
  <c r="F162"/>
  <c r="W162"/>
  <c r="O162"/>
  <c r="AY162"/>
  <c r="AF162"/>
  <c r="AF127"/>
  <c r="AO127"/>
  <c r="AY127"/>
  <c r="O127"/>
  <c r="W127"/>
  <c r="F127"/>
  <c r="AF126"/>
  <c r="AO126"/>
  <c r="O126"/>
  <c r="F126"/>
  <c r="W126"/>
  <c r="AY126"/>
  <c r="AF174"/>
  <c r="AO174"/>
  <c r="AY174"/>
  <c r="O174"/>
  <c r="F174"/>
  <c r="W174"/>
  <c r="AF89"/>
  <c r="AO89"/>
  <c r="F89"/>
  <c r="O89"/>
  <c r="W89"/>
  <c r="AY89"/>
  <c r="F128"/>
  <c r="W128"/>
  <c r="AF128"/>
  <c r="AO128"/>
  <c r="AY128"/>
  <c r="O128"/>
  <c r="AF105"/>
  <c r="AO105"/>
  <c r="F105"/>
  <c r="W105"/>
  <c r="AY105"/>
  <c r="H164" i="12" s="1"/>
  <c r="O105" i="6"/>
  <c r="AO97"/>
  <c r="F97"/>
  <c r="AF97"/>
  <c r="W97"/>
  <c r="O97"/>
  <c r="AY97"/>
  <c r="H21" i="12" s="1"/>
  <c r="W35" i="6"/>
  <c r="AF35"/>
  <c r="AO35"/>
  <c r="F35"/>
  <c r="O35"/>
  <c r="AY35"/>
  <c r="H33" i="12" s="1"/>
  <c r="AF38" i="6"/>
  <c r="AO38"/>
  <c r="F38"/>
  <c r="W38"/>
  <c r="O38"/>
  <c r="AY38"/>
  <c r="AO101"/>
  <c r="F101"/>
  <c r="AF101"/>
  <c r="W101"/>
  <c r="O101"/>
  <c r="AY101"/>
  <c r="H100" i="12" s="1"/>
  <c r="AO161" i="6"/>
  <c r="F161"/>
  <c r="AF161"/>
  <c r="W161"/>
  <c r="O161"/>
  <c r="AY161"/>
  <c r="F121"/>
  <c r="O121"/>
  <c r="AO121"/>
  <c r="AF121"/>
  <c r="W121"/>
  <c r="AY121"/>
  <c r="AO15"/>
  <c r="F15"/>
  <c r="W15"/>
  <c r="AY15"/>
  <c r="O15"/>
  <c r="AF15"/>
  <c r="AO116"/>
  <c r="F116"/>
  <c r="O116"/>
  <c r="AF116"/>
  <c r="W116"/>
  <c r="AY116"/>
  <c r="AF132"/>
  <c r="AO132"/>
  <c r="AY132"/>
  <c r="O132"/>
  <c r="F132"/>
  <c r="W132"/>
  <c r="AF148"/>
  <c r="AO148"/>
  <c r="F148"/>
  <c r="O148"/>
  <c r="W148"/>
  <c r="AY148"/>
  <c r="H152" i="12" s="1"/>
  <c r="AF77" i="6"/>
  <c r="AO77"/>
  <c r="F77"/>
  <c r="AY77"/>
  <c r="O77"/>
  <c r="W77"/>
  <c r="AA160" i="1"/>
  <c r="AA113"/>
  <c r="AA28"/>
  <c r="AA180"/>
  <c r="AA145"/>
  <c r="AA96"/>
  <c r="AA115"/>
  <c r="AA130"/>
  <c r="AA32"/>
  <c r="C167" i="37"/>
  <c r="AA27" i="1"/>
  <c r="AA58"/>
  <c r="AB136"/>
  <c r="BB176"/>
  <c r="AB144"/>
  <c r="BC162"/>
  <c r="BC25"/>
  <c r="X23" i="13" s="1"/>
  <c r="AJ25" i="1"/>
  <c r="BB11"/>
  <c r="O24"/>
  <c r="AS23"/>
  <c r="BC24"/>
  <c r="AB21"/>
  <c r="AC21" s="1"/>
  <c r="E34" i="44" s="1"/>
  <c r="P17" i="1"/>
  <c r="J17" i="12" s="1"/>
  <c r="P13" i="1"/>
  <c r="S13" s="1"/>
  <c r="P16"/>
  <c r="J16" i="12" s="1"/>
  <c r="BD21" i="1"/>
  <c r="O16"/>
  <c r="AS25"/>
  <c r="O23"/>
  <c r="O11"/>
  <c r="AT11"/>
  <c r="BB19"/>
  <c r="AJ24"/>
  <c r="AK24" s="1"/>
  <c r="F9" i="44" s="1"/>
  <c r="AJ19" i="1"/>
  <c r="AK19" s="1"/>
  <c r="F4" i="44" s="1"/>
  <c r="AJ23" i="1"/>
  <c r="AK23" s="1"/>
  <c r="F15" i="44" s="1"/>
  <c r="BB23" i="1"/>
  <c r="BD13"/>
  <c r="BB24"/>
  <c r="BD17"/>
  <c r="AB24"/>
  <c r="AC24" s="1"/>
  <c r="E9" i="44" s="1"/>
  <c r="BC15" i="1"/>
  <c r="BC17"/>
  <c r="AZ14"/>
  <c r="BD14" s="1"/>
  <c r="AT18"/>
  <c r="AJ22"/>
  <c r="AK22" s="1"/>
  <c r="F5" i="44" s="1"/>
  <c r="BD24" i="1"/>
  <c r="AS19"/>
  <c r="AJ21"/>
  <c r="AK21" s="1"/>
  <c r="F34" i="44" s="1"/>
  <c r="AJ20" i="1"/>
  <c r="AK20" s="1"/>
  <c r="F18" i="44" s="1"/>
  <c r="AJ18" i="1"/>
  <c r="AK18" s="1"/>
  <c r="F24" i="44" s="1"/>
  <c r="BB20" i="1"/>
  <c r="AS17"/>
  <c r="AS15"/>
  <c r="AB13"/>
  <c r="AC13" s="1"/>
  <c r="E7" i="44" s="1"/>
  <c r="AV14" i="1"/>
  <c r="BB14" s="1"/>
  <c r="BC14"/>
  <c r="AT22"/>
  <c r="X22"/>
  <c r="AB12"/>
  <c r="AC12" s="1"/>
  <c r="E14" i="44" s="1"/>
  <c r="AN14" i="1"/>
  <c r="AS14" s="1"/>
  <c r="BC20"/>
  <c r="BC19"/>
  <c r="BC13"/>
  <c r="BB15"/>
  <c r="BC23"/>
  <c r="K14"/>
  <c r="P14" s="1"/>
  <c r="J14" i="12" s="1"/>
  <c r="AS13" i="1"/>
  <c r="BD11"/>
  <c r="AJ12"/>
  <c r="AK12" s="1"/>
  <c r="F14" i="44" s="1"/>
  <c r="I14" i="1"/>
  <c r="O14" s="1"/>
  <c r="AX18"/>
  <c r="BC18" s="1"/>
  <c r="BC12"/>
  <c r="BC16"/>
  <c r="BD23"/>
  <c r="AB20"/>
  <c r="AC20" s="1"/>
  <c r="E18" i="44" s="1"/>
  <c r="L18" i="1"/>
  <c r="T18" i="12" s="1"/>
  <c r="X18" i="1"/>
  <c r="AZ18"/>
  <c r="BD18" s="1"/>
  <c r="I22"/>
  <c r="AX22"/>
  <c r="BC22" s="1"/>
  <c r="X15"/>
  <c r="L15"/>
  <c r="T15" i="12" s="1"/>
  <c r="AZ15" i="1"/>
  <c r="BD15" s="1"/>
  <c r="AB25"/>
  <c r="K22"/>
  <c r="P22" s="1"/>
  <c r="J22" i="12" s="1"/>
  <c r="AB16" i="1"/>
  <c r="AC16" s="1"/>
  <c r="E36" i="44" s="1"/>
  <c r="J22" i="1"/>
  <c r="R22" i="12" s="1"/>
  <c r="AV22" i="1"/>
  <c r="BB22" s="1"/>
  <c r="AN22"/>
  <c r="AS22" s="1"/>
  <c r="AT15"/>
  <c r="X19"/>
  <c r="L19"/>
  <c r="BC21"/>
  <c r="X14"/>
  <c r="AN18"/>
  <c r="AS18" s="1"/>
  <c r="AV18"/>
  <c r="BB18" s="1"/>
  <c r="AS21"/>
  <c r="AJ16"/>
  <c r="AK16" s="1"/>
  <c r="F36" i="44" s="1"/>
  <c r="AZ19" i="1"/>
  <c r="BD19" s="1"/>
  <c r="AT19"/>
  <c r="X23"/>
  <c r="L23"/>
  <c r="AT14"/>
  <c r="AZ22"/>
  <c r="BD22" s="1"/>
  <c r="X11"/>
  <c r="L11"/>
  <c r="AT23"/>
  <c r="AJ14"/>
  <c r="AK14" s="1"/>
  <c r="F11" i="44" s="1"/>
  <c r="AJ17" i="1"/>
  <c r="AK17" s="1"/>
  <c r="F19" i="44" s="1"/>
  <c r="K20" i="1"/>
  <c r="I20"/>
  <c r="O20" s="1"/>
  <c r="K15"/>
  <c r="I15"/>
  <c r="O15" s="1"/>
  <c r="AB17"/>
  <c r="AC17" s="1"/>
  <c r="E19" i="44" s="1"/>
  <c r="AJ11" i="1"/>
  <c r="AK11" s="1"/>
  <c r="F23" i="44" s="1"/>
  <c r="K21" i="1"/>
  <c r="P21" s="1"/>
  <c r="J21" i="12" s="1"/>
  <c r="I21" i="1"/>
  <c r="K18"/>
  <c r="I18"/>
  <c r="O18" s="1"/>
  <c r="AJ13"/>
  <c r="AK13" s="1"/>
  <c r="F7" i="44" s="1"/>
  <c r="AJ15" i="1"/>
  <c r="AK15" s="1"/>
  <c r="F6" i="44" s="1"/>
  <c r="V120" i="5"/>
  <c r="B4" i="12"/>
  <c r="H80" l="1"/>
  <c r="H87"/>
  <c r="H29"/>
  <c r="T94" i="1"/>
  <c r="H68" i="12"/>
  <c r="H136"/>
  <c r="H13"/>
  <c r="H176"/>
  <c r="C50" i="37"/>
  <c r="AH19" i="6"/>
  <c r="AG109"/>
  <c r="O137" i="37"/>
  <c r="T33"/>
  <c r="H111" i="12"/>
  <c r="H99"/>
  <c r="H168"/>
  <c r="AA127" i="1"/>
  <c r="Q89" i="6"/>
  <c r="T118" i="37"/>
  <c r="AR116" i="6"/>
  <c r="AH133"/>
  <c r="AA167" i="1"/>
  <c r="AP132" i="6"/>
  <c r="AH20"/>
  <c r="O32" i="37"/>
  <c r="AC52" i="1"/>
  <c r="E106" i="44" s="1"/>
  <c r="AR98" i="6"/>
  <c r="T151" i="37"/>
  <c r="AG91" i="6"/>
  <c r="O142" i="37"/>
  <c r="AP79" i="6"/>
  <c r="I153"/>
  <c r="E92" i="37"/>
  <c r="AR7" i="6"/>
  <c r="R58" i="37"/>
  <c r="S99" i="13"/>
  <c r="H144" i="37"/>
  <c r="N103"/>
  <c r="N36"/>
  <c r="AU101" i="1"/>
  <c r="Q99" i="37" s="1"/>
  <c r="H131" i="12"/>
  <c r="AG130" i="6"/>
  <c r="H20" i="12"/>
  <c r="H92"/>
  <c r="AH161" i="6"/>
  <c r="AR14"/>
  <c r="AR139"/>
  <c r="AC48" i="1"/>
  <c r="E85" i="44" s="1"/>
  <c r="I53" i="6"/>
  <c r="AG156"/>
  <c r="Q22" i="12"/>
  <c r="AA109" i="1"/>
  <c r="AH128" i="6"/>
  <c r="O94" i="37"/>
  <c r="T155"/>
  <c r="T160"/>
  <c r="C98"/>
  <c r="H160" i="12"/>
  <c r="H115"/>
  <c r="H26"/>
  <c r="Q163" i="6"/>
  <c r="Q92"/>
  <c r="AG23"/>
  <c r="N142" i="37"/>
  <c r="AR107" i="6"/>
  <c r="O64" i="37"/>
  <c r="R59"/>
  <c r="H91" i="12"/>
  <c r="H126"/>
  <c r="H64"/>
  <c r="AG79" i="6"/>
  <c r="C172" i="37"/>
  <c r="H173" i="12"/>
  <c r="N149" i="37"/>
  <c r="AP115" i="6"/>
  <c r="AR154"/>
  <c r="AA52" i="1"/>
  <c r="AA62"/>
  <c r="S14"/>
  <c r="C64" i="37"/>
  <c r="E44"/>
  <c r="H148" i="12"/>
  <c r="H77"/>
  <c r="H38"/>
  <c r="H79"/>
  <c r="H73"/>
  <c r="H34"/>
  <c r="H88"/>
  <c r="H15"/>
  <c r="H25"/>
  <c r="H146"/>
  <c r="H49"/>
  <c r="H165"/>
  <c r="H48"/>
  <c r="H17"/>
  <c r="H138"/>
  <c r="H177"/>
  <c r="H123"/>
  <c r="H134"/>
  <c r="H166"/>
  <c r="H149"/>
  <c r="H144"/>
  <c r="H122"/>
  <c r="H158"/>
  <c r="H70"/>
  <c r="H95"/>
  <c r="H31"/>
  <c r="H172"/>
  <c r="H107"/>
  <c r="H65"/>
  <c r="H101"/>
  <c r="H51"/>
  <c r="H178"/>
  <c r="H154"/>
  <c r="H135"/>
  <c r="H121"/>
  <c r="H151"/>
  <c r="H94"/>
  <c r="H50"/>
  <c r="H113"/>
  <c r="H66"/>
  <c r="H118"/>
  <c r="H104"/>
  <c r="H47"/>
  <c r="H12"/>
  <c r="H60"/>
  <c r="H52"/>
  <c r="H143"/>
  <c r="H30"/>
  <c r="H167"/>
  <c r="H125"/>
  <c r="H32"/>
  <c r="H78"/>
  <c r="H24"/>
  <c r="H114"/>
  <c r="H145"/>
  <c r="H58"/>
  <c r="H179"/>
  <c r="H128"/>
  <c r="H116"/>
  <c r="H156"/>
  <c r="H109"/>
  <c r="H19"/>
  <c r="H175"/>
  <c r="H93"/>
  <c r="H129"/>
  <c r="H169"/>
  <c r="H170"/>
  <c r="H35"/>
  <c r="H171"/>
  <c r="H27"/>
  <c r="H117"/>
  <c r="H76"/>
  <c r="H153"/>
  <c r="H55"/>
  <c r="H36"/>
  <c r="H75"/>
  <c r="H127"/>
  <c r="H102"/>
  <c r="H86"/>
  <c r="H90"/>
  <c r="H137"/>
  <c r="H62"/>
  <c r="H142"/>
  <c r="H161"/>
  <c r="H130"/>
  <c r="H157"/>
  <c r="H162"/>
  <c r="H108"/>
  <c r="H155"/>
  <c r="H139"/>
  <c r="H16"/>
  <c r="H74"/>
  <c r="H150"/>
  <c r="H46"/>
  <c r="H45"/>
  <c r="H112"/>
  <c r="H42"/>
  <c r="H44"/>
  <c r="H40"/>
  <c r="H14"/>
  <c r="H147"/>
  <c r="H133"/>
  <c r="H37"/>
  <c r="H18"/>
  <c r="H63"/>
  <c r="H11"/>
  <c r="H159"/>
  <c r="H174"/>
  <c r="H67"/>
  <c r="H163"/>
  <c r="H54"/>
  <c r="H132"/>
  <c r="H82"/>
  <c r="R94" i="13"/>
  <c r="F129" i="44"/>
  <c r="R96" i="13"/>
  <c r="F115" i="44"/>
  <c r="R64" i="13"/>
  <c r="F42" i="44"/>
  <c r="R91" i="13"/>
  <c r="F63" i="44"/>
  <c r="R145" i="13"/>
  <c r="F162" i="44"/>
  <c r="R37" i="13"/>
  <c r="F75" i="44"/>
  <c r="R79" i="13"/>
  <c r="F161" i="44"/>
  <c r="R139" i="13"/>
  <c r="F118" i="44"/>
  <c r="R30" i="13"/>
  <c r="F72" i="44"/>
  <c r="N109" i="13"/>
  <c r="L109" s="1"/>
  <c r="E73" i="44"/>
  <c r="R72" i="13"/>
  <c r="F38" i="44"/>
  <c r="R76" i="13"/>
  <c r="F160" i="44"/>
  <c r="R124" i="13"/>
  <c r="F135" i="44"/>
  <c r="R160" i="13"/>
  <c r="F94" i="44"/>
  <c r="R59" i="13"/>
  <c r="F54" i="44"/>
  <c r="R144" i="13"/>
  <c r="F79" i="44"/>
  <c r="R55" i="13"/>
  <c r="F120" i="44"/>
  <c r="N177" i="13"/>
  <c r="L177" s="1"/>
  <c r="E22" i="44"/>
  <c r="N25" i="13"/>
  <c r="L25" s="1"/>
  <c r="E32" i="44"/>
  <c r="N169" i="13"/>
  <c r="L169" s="1"/>
  <c r="E181" i="44"/>
  <c r="R127" i="13"/>
  <c r="F55" i="44"/>
  <c r="R121" i="13"/>
  <c r="F145" i="44"/>
  <c r="E92" i="7"/>
  <c r="E49" i="44"/>
  <c r="R172" i="13"/>
  <c r="F174" i="44"/>
  <c r="N113" i="13"/>
  <c r="L113" s="1"/>
  <c r="E56" i="44"/>
  <c r="R177" i="13"/>
  <c r="F22" i="44"/>
  <c r="R137" i="13"/>
  <c r="F50" i="44"/>
  <c r="R97" i="13"/>
  <c r="F114" i="44"/>
  <c r="R65" i="13"/>
  <c r="F41" i="44"/>
  <c r="R29" i="13"/>
  <c r="F104" i="44"/>
  <c r="R93" i="13"/>
  <c r="F111" i="44"/>
  <c r="R80" i="13"/>
  <c r="F58" i="44"/>
  <c r="R166" i="13"/>
  <c r="F179" i="44"/>
  <c r="N94" i="13"/>
  <c r="L94" s="1"/>
  <c r="E129" i="44"/>
  <c r="R152" i="13"/>
  <c r="F169" i="44"/>
  <c r="N66" i="13"/>
  <c r="L66" s="1"/>
  <c r="E53" i="44"/>
  <c r="R118" i="13"/>
  <c r="F105" i="44"/>
  <c r="R25" i="13"/>
  <c r="F32" i="44"/>
  <c r="R91" i="6"/>
  <c r="E64" i="44"/>
  <c r="AA67" i="6"/>
  <c r="F47" i="44"/>
  <c r="R66" i="13"/>
  <c r="F53" i="44"/>
  <c r="N111" i="13"/>
  <c r="L111" s="1"/>
  <c r="E110" i="44"/>
  <c r="V142" i="13"/>
  <c r="G101" i="44"/>
  <c r="V97" i="13"/>
  <c r="G114" i="44"/>
  <c r="R136" i="13"/>
  <c r="F151" i="44"/>
  <c r="R150" i="13"/>
  <c r="F138" i="44"/>
  <c r="R114" i="13"/>
  <c r="F46" i="44"/>
  <c r="R78" i="13"/>
  <c r="F147" i="44"/>
  <c r="R42" i="13"/>
  <c r="F123" i="44"/>
  <c r="R125" i="13"/>
  <c r="F141" i="44"/>
  <c r="R57" i="13"/>
  <c r="F65" i="44"/>
  <c r="R24" i="13"/>
  <c r="F12" i="44"/>
  <c r="R47" i="13"/>
  <c r="F77" i="44"/>
  <c r="R117" i="13"/>
  <c r="F87" i="44"/>
  <c r="J92" i="13"/>
  <c r="D49" i="44"/>
  <c r="R99" i="13"/>
  <c r="F64" i="44"/>
  <c r="R44" i="13"/>
  <c r="F103" i="44"/>
  <c r="N133" i="13"/>
  <c r="L133" s="1"/>
  <c r="E128" i="44"/>
  <c r="V81" i="13"/>
  <c r="G66" i="44"/>
  <c r="N95" i="13"/>
  <c r="L95" s="1"/>
  <c r="E93" i="44"/>
  <c r="N140" i="13"/>
  <c r="L140" s="1"/>
  <c r="E139" i="44"/>
  <c r="R95" i="13"/>
  <c r="F93" i="44"/>
  <c r="R36" i="13"/>
  <c r="F125" i="44"/>
  <c r="R35" i="13"/>
  <c r="F82" i="44"/>
  <c r="R56" i="13"/>
  <c r="F131" i="44"/>
  <c r="R108" i="13"/>
  <c r="F159" i="44"/>
  <c r="R51" i="13"/>
  <c r="F108" i="44"/>
  <c r="R146" i="13"/>
  <c r="F122" i="44"/>
  <c r="R106" i="13"/>
  <c r="F157" i="44"/>
  <c r="R74" i="13"/>
  <c r="F26" i="44"/>
  <c r="R38" i="13"/>
  <c r="F117" i="44"/>
  <c r="R68" i="13"/>
  <c r="F62" i="44"/>
  <c r="R109" i="13"/>
  <c r="F73" i="44"/>
  <c r="N120" i="13"/>
  <c r="L120" s="1"/>
  <c r="E164" i="44"/>
  <c r="N160" i="13"/>
  <c r="L160" s="1"/>
  <c r="E94" i="44"/>
  <c r="V76" i="13"/>
  <c r="G160" i="44"/>
  <c r="R110" i="13"/>
  <c r="F102" i="44"/>
  <c r="R63" i="13"/>
  <c r="F48" i="44"/>
  <c r="N26" i="13"/>
  <c r="L26" s="1"/>
  <c r="E35" i="44"/>
  <c r="C139" i="37"/>
  <c r="C40"/>
  <c r="AR99" i="6"/>
  <c r="AH132"/>
  <c r="O129" i="37"/>
  <c r="AP117" i="6"/>
  <c r="AP74"/>
  <c r="N167" i="37"/>
  <c r="N58"/>
  <c r="R149"/>
  <c r="T90"/>
  <c r="O139"/>
  <c r="Q120" i="6"/>
  <c r="N131" i="37"/>
  <c r="T75"/>
  <c r="T79"/>
  <c r="AP53" i="6"/>
  <c r="AR110"/>
  <c r="E49" i="37"/>
  <c r="E159"/>
  <c r="E45"/>
  <c r="I59" i="6"/>
  <c r="E57" i="37"/>
  <c r="E147"/>
  <c r="AC146" i="1"/>
  <c r="BE130"/>
  <c r="T12"/>
  <c r="D14" i="44" s="1"/>
  <c r="T134" i="37"/>
  <c r="O124"/>
  <c r="AP49" i="6"/>
  <c r="AP113"/>
  <c r="N136" i="37"/>
  <c r="AQ67" i="6"/>
  <c r="R159" i="37"/>
  <c r="AH114" i="6"/>
  <c r="AG176"/>
  <c r="AR66"/>
  <c r="H46" i="37"/>
  <c r="AG125" i="6"/>
  <c r="AP158"/>
  <c r="AR61"/>
  <c r="R57" i="37"/>
  <c r="AG159" i="6"/>
  <c r="AQ175"/>
  <c r="Q10"/>
  <c r="T35" i="37"/>
  <c r="I118" i="6"/>
  <c r="E43" i="37"/>
  <c r="E144"/>
  <c r="M99"/>
  <c r="AA146" i="1"/>
  <c r="AU66"/>
  <c r="Q64" i="37" s="1"/>
  <c r="AU158" i="1"/>
  <c r="BE60"/>
  <c r="U58" i="37" s="1"/>
  <c r="S24" i="1"/>
  <c r="E22" i="37" s="1"/>
  <c r="AR79" i="6"/>
  <c r="AQ146"/>
  <c r="AP45"/>
  <c r="Q21"/>
  <c r="R127" i="37"/>
  <c r="R72"/>
  <c r="S67"/>
  <c r="O141"/>
  <c r="H148"/>
  <c r="N156"/>
  <c r="T128"/>
  <c r="AR24" i="6"/>
  <c r="N81" i="37"/>
  <c r="R48"/>
  <c r="AH179" i="6"/>
  <c r="T25" i="37"/>
  <c r="AG20" i="6"/>
  <c r="N40" i="37"/>
  <c r="S131"/>
  <c r="AH48" i="6"/>
  <c r="H62" i="37"/>
  <c r="AG104" i="6"/>
  <c r="I112"/>
  <c r="E95" i="37"/>
  <c r="AA78" i="1"/>
  <c r="M152" i="37"/>
  <c r="O169"/>
  <c r="H58"/>
  <c r="AR117" i="6"/>
  <c r="H60" i="37"/>
  <c r="AG24" i="6"/>
  <c r="S78" i="37"/>
  <c r="N109"/>
  <c r="N158"/>
  <c r="T176"/>
  <c r="AH24" i="6"/>
  <c r="H112" i="37"/>
  <c r="AG14" i="6"/>
  <c r="T38" i="37"/>
  <c r="Q173" i="6"/>
  <c r="N151" i="37"/>
  <c r="M109"/>
  <c r="H76"/>
  <c r="AH99" i="6"/>
  <c r="O65" i="37"/>
  <c r="I126" i="6"/>
  <c r="E177" i="37"/>
  <c r="AG118" i="6"/>
  <c r="R19" i="37"/>
  <c r="N95"/>
  <c r="I99" i="6"/>
  <c r="AC37" i="1"/>
  <c r="I149" i="6"/>
  <c r="AA101" i="1"/>
  <c r="Q25" i="6"/>
  <c r="O151" i="37"/>
  <c r="AH79" i="6"/>
  <c r="AR112"/>
  <c r="S60" i="37"/>
  <c r="Q42" i="6"/>
  <c r="AG34"/>
  <c r="T113" i="37"/>
  <c r="AP8" i="6"/>
  <c r="O134" i="37"/>
  <c r="I166" i="6"/>
  <c r="AA43" i="1"/>
  <c r="H154" i="37"/>
  <c r="AH124" i="6"/>
  <c r="AQ127"/>
  <c r="AA156" i="1"/>
  <c r="T126" i="37"/>
  <c r="AR28" i="6"/>
  <c r="Q105"/>
  <c r="N165" i="37"/>
  <c r="AH174" i="6"/>
  <c r="AR48"/>
  <c r="AG171"/>
  <c r="R52" i="37"/>
  <c r="O75"/>
  <c r="AA114" i="1"/>
  <c r="O140" i="37"/>
  <c r="Q169" i="6"/>
  <c r="T168" i="37"/>
  <c r="AR74" i="6"/>
  <c r="H67" i="37"/>
  <c r="Q9" i="6"/>
  <c r="AR46"/>
  <c r="AG15"/>
  <c r="AP82"/>
  <c r="AH11"/>
  <c r="I28"/>
  <c r="E129" i="37"/>
  <c r="I19" i="6"/>
  <c r="I135"/>
  <c r="I32"/>
  <c r="AC114" i="1"/>
  <c r="AC62"/>
  <c r="C88" i="37"/>
  <c r="C67"/>
  <c r="M79"/>
  <c r="C110"/>
  <c r="C117"/>
  <c r="C102"/>
  <c r="C127"/>
  <c r="C120"/>
  <c r="C47"/>
  <c r="C105"/>
  <c r="M93"/>
  <c r="C104"/>
  <c r="C84"/>
  <c r="C78"/>
  <c r="AA118" i="6"/>
  <c r="F95" i="7"/>
  <c r="T151" i="1"/>
  <c r="C166" i="37"/>
  <c r="C35"/>
  <c r="C80"/>
  <c r="C149"/>
  <c r="C85"/>
  <c r="M95"/>
  <c r="T136" i="1"/>
  <c r="AA60"/>
  <c r="AP76" i="6"/>
  <c r="N80" i="37"/>
  <c r="M108"/>
  <c r="R164"/>
  <c r="S119"/>
  <c r="T173"/>
  <c r="H107"/>
  <c r="T46"/>
  <c r="R160"/>
  <c r="N173"/>
  <c r="O161"/>
  <c r="N157"/>
  <c r="O150"/>
  <c r="R124"/>
  <c r="N37"/>
  <c r="N134"/>
  <c r="AG140" i="6"/>
  <c r="I89"/>
  <c r="E83" i="37"/>
  <c r="E60"/>
  <c r="I20" i="6"/>
  <c r="E114" i="37"/>
  <c r="E118"/>
  <c r="I142" i="6"/>
  <c r="AA118" i="1"/>
  <c r="AC109"/>
  <c r="BE12"/>
  <c r="H14" i="44" s="1"/>
  <c r="AP125" i="6"/>
  <c r="AR166"/>
  <c r="AQ163"/>
  <c r="R152" i="37"/>
  <c r="AR151" i="6"/>
  <c r="Q100"/>
  <c r="AH66"/>
  <c r="AG73"/>
  <c r="AR87"/>
  <c r="AR8"/>
  <c r="AP109"/>
  <c r="N41" i="37"/>
  <c r="E170"/>
  <c r="E133"/>
  <c r="E163"/>
  <c r="AA75" i="1"/>
  <c r="R81" i="37"/>
  <c r="AR149" i="6"/>
  <c r="Q140"/>
  <c r="AG177"/>
  <c r="S125" i="37"/>
  <c r="N153"/>
  <c r="H165"/>
  <c r="O128"/>
  <c r="N105"/>
  <c r="T82"/>
  <c r="T52"/>
  <c r="AG170" i="6"/>
  <c r="R44" i="37"/>
  <c r="AG126" i="6"/>
  <c r="AP134"/>
  <c r="I44"/>
  <c r="T119" i="1"/>
  <c r="AP142" i="6"/>
  <c r="C137" i="37"/>
  <c r="C66"/>
  <c r="R118" i="6"/>
  <c r="C106" i="37"/>
  <c r="C113"/>
  <c r="C129"/>
  <c r="C151"/>
  <c r="M44"/>
  <c r="M91"/>
  <c r="M106"/>
  <c r="M172"/>
  <c r="C114"/>
  <c r="M114"/>
  <c r="M57"/>
  <c r="M68"/>
  <c r="C24"/>
  <c r="M127"/>
  <c r="C119"/>
  <c r="C68"/>
  <c r="C75"/>
  <c r="C153"/>
  <c r="M36"/>
  <c r="C36"/>
  <c r="C171"/>
  <c r="C28"/>
  <c r="C55"/>
  <c r="C126"/>
  <c r="C115"/>
  <c r="C175"/>
  <c r="C144"/>
  <c r="M65"/>
  <c r="M76"/>
  <c r="T128" i="1"/>
  <c r="T173"/>
  <c r="C141" i="37"/>
  <c r="C143"/>
  <c r="C116"/>
  <c r="C164"/>
  <c r="M121"/>
  <c r="I113"/>
  <c r="I169"/>
  <c r="I133"/>
  <c r="T146" i="1"/>
  <c r="C92" i="37"/>
  <c r="C162"/>
  <c r="M66"/>
  <c r="M137"/>
  <c r="E144" i="7"/>
  <c r="M47" i="37"/>
  <c r="M117"/>
  <c r="T164" i="1"/>
  <c r="I25" i="37"/>
  <c r="C77"/>
  <c r="C27"/>
  <c r="C59"/>
  <c r="I160"/>
  <c r="M55"/>
  <c r="M29"/>
  <c r="M97"/>
  <c r="M35"/>
  <c r="M177"/>
  <c r="T59" i="1"/>
  <c r="E57" i="13"/>
  <c r="C72" i="37"/>
  <c r="C33"/>
  <c r="M145"/>
  <c r="AA26" i="6"/>
  <c r="M25" i="37"/>
  <c r="T180" i="1"/>
  <c r="E178" i="13"/>
  <c r="T181" i="1"/>
  <c r="J179" i="13" s="1"/>
  <c r="E179"/>
  <c r="T161" i="1"/>
  <c r="E159" i="13"/>
  <c r="T31" i="1"/>
  <c r="E29" i="13"/>
  <c r="C109" i="37"/>
  <c r="E109" i="13"/>
  <c r="C121" i="37"/>
  <c r="E121" i="13"/>
  <c r="C157" i="37"/>
  <c r="E157" i="13"/>
  <c r="C30" i="37"/>
  <c r="C93"/>
  <c r="C52"/>
  <c r="C111"/>
  <c r="C123"/>
  <c r="C147"/>
  <c r="T65" i="1"/>
  <c r="E63" i="13"/>
  <c r="T58" i="1"/>
  <c r="E56" i="13"/>
  <c r="T170" i="1"/>
  <c r="E168" i="13"/>
  <c r="T45" i="1"/>
  <c r="E43" i="13"/>
  <c r="T47" i="1"/>
  <c r="E45" i="13"/>
  <c r="C101" i="37"/>
  <c r="E101" i="13"/>
  <c r="C90" i="37"/>
  <c r="E90" i="13"/>
  <c r="C62" i="37"/>
  <c r="E62" i="13"/>
  <c r="C148" i="37"/>
  <c r="E148" i="13"/>
  <c r="C37" i="37"/>
  <c r="C122"/>
  <c r="C49"/>
  <c r="C176"/>
  <c r="C91"/>
  <c r="C65"/>
  <c r="C70"/>
  <c r="I111"/>
  <c r="M94"/>
  <c r="T114" i="1"/>
  <c r="E112" i="13"/>
  <c r="C74" i="37"/>
  <c r="E74" i="13"/>
  <c r="C87" i="37"/>
  <c r="E87" i="13"/>
  <c r="C145" i="37"/>
  <c r="E145" i="13"/>
  <c r="C155" i="37"/>
  <c r="E155" i="13"/>
  <c r="C128" i="37"/>
  <c r="E128" i="13"/>
  <c r="AC167" i="1"/>
  <c r="T172"/>
  <c r="T85"/>
  <c r="M51" i="37"/>
  <c r="AG114" i="6"/>
  <c r="R144" i="37"/>
  <c r="T133"/>
  <c r="T50"/>
  <c r="AG27" i="6"/>
  <c r="Q66"/>
  <c r="AH67"/>
  <c r="AG178"/>
  <c r="AG138"/>
  <c r="I107"/>
  <c r="I157"/>
  <c r="E134" i="37"/>
  <c r="E149"/>
  <c r="T26" i="1"/>
  <c r="T121"/>
  <c r="T87"/>
  <c r="M74" i="37"/>
  <c r="AH140" i="6"/>
  <c r="AR145"/>
  <c r="Q128"/>
  <c r="O130" i="37"/>
  <c r="AR132" i="6"/>
  <c r="AP175"/>
  <c r="O67" i="37"/>
  <c r="N86"/>
  <c r="N93"/>
  <c r="AQ61" i="6"/>
  <c r="E88" i="37"/>
  <c r="E97"/>
  <c r="E131"/>
  <c r="E165"/>
  <c r="I159" i="6"/>
  <c r="I13"/>
  <c r="E26" i="37"/>
  <c r="I139" i="6"/>
  <c r="I61"/>
  <c r="E137" i="37"/>
  <c r="E61"/>
  <c r="I150" i="6"/>
  <c r="T90" i="1"/>
  <c r="AC69"/>
  <c r="AU153"/>
  <c r="M146" i="37"/>
  <c r="AG143" i="6"/>
  <c r="T124" i="37"/>
  <c r="AQ155" i="6"/>
  <c r="S25" i="37"/>
  <c r="I155" i="6"/>
  <c r="I9"/>
  <c r="E172" i="37"/>
  <c r="E40"/>
  <c r="E155"/>
  <c r="I98" i="6"/>
  <c r="E85" i="37"/>
  <c r="E153"/>
  <c r="T62" i="1"/>
  <c r="T139"/>
  <c r="T27"/>
  <c r="AC156"/>
  <c r="I96" i="13"/>
  <c r="I111" i="6"/>
  <c r="I161" i="13"/>
  <c r="I27" i="6"/>
  <c r="I36" i="13"/>
  <c r="E36" i="37"/>
  <c r="I124" i="13"/>
  <c r="E124" i="37"/>
  <c r="N178" i="13"/>
  <c r="L178" s="1"/>
  <c r="I178" i="37"/>
  <c r="AH175" i="6"/>
  <c r="O131" i="37"/>
  <c r="R135" i="13"/>
  <c r="M135" i="37"/>
  <c r="T111" i="13"/>
  <c r="O111" i="37"/>
  <c r="I140" i="13"/>
  <c r="I124" i="6"/>
  <c r="E140" i="37"/>
  <c r="I175" i="13"/>
  <c r="E175" i="37"/>
  <c r="R173" i="13"/>
  <c r="M173" i="37"/>
  <c r="T145" i="13"/>
  <c r="AH122" i="6"/>
  <c r="Y175" i="13"/>
  <c r="T175" i="37"/>
  <c r="Y144" i="13"/>
  <c r="T144" i="37"/>
  <c r="AR21" i="6"/>
  <c r="W54" i="13"/>
  <c r="R54" i="37"/>
  <c r="AP147" i="6"/>
  <c r="M146" i="13"/>
  <c r="AC148" i="1"/>
  <c r="AA148"/>
  <c r="Y55" i="13"/>
  <c r="T55" i="37"/>
  <c r="N33" i="13"/>
  <c r="L33" s="1"/>
  <c r="R7" i="6"/>
  <c r="T136" i="13"/>
  <c r="O136" i="37"/>
  <c r="AH129" i="6"/>
  <c r="T121" i="37"/>
  <c r="AG74" i="6"/>
  <c r="M136" i="37"/>
  <c r="E99" i="7"/>
  <c r="AR30" i="6"/>
  <c r="N159" i="37"/>
  <c r="H146"/>
  <c r="AP69" i="6"/>
  <c r="AR160"/>
  <c r="AU20" i="1"/>
  <c r="AH40" i="6"/>
  <c r="Y117" i="13"/>
  <c r="T117" i="37"/>
  <c r="AR16" i="6"/>
  <c r="X32" i="13"/>
  <c r="S32" i="37"/>
  <c r="Y169" i="13"/>
  <c r="T169" i="37"/>
  <c r="E143"/>
  <c r="W56" i="13"/>
  <c r="AP166" i="6"/>
  <c r="S128" i="13"/>
  <c r="AG66" i="6"/>
  <c r="T145" i="1"/>
  <c r="N56" i="13"/>
  <c r="L56" s="1"/>
  <c r="I56" i="37"/>
  <c r="I160" i="13"/>
  <c r="I26" i="6"/>
  <c r="I157" i="13"/>
  <c r="E157" i="37"/>
  <c r="I156" i="6"/>
  <c r="I125" i="13"/>
  <c r="I163" i="6"/>
  <c r="E125" i="37"/>
  <c r="I39" i="13"/>
  <c r="E39" i="37"/>
  <c r="I38" i="13"/>
  <c r="E38" i="37"/>
  <c r="I106" i="13"/>
  <c r="T108" i="1"/>
  <c r="H127" i="37"/>
  <c r="Q49" i="6"/>
  <c r="R162" i="13"/>
  <c r="M162" i="37"/>
  <c r="I55" i="13"/>
  <c r="T57" i="1"/>
  <c r="E55" i="37"/>
  <c r="I160" i="6"/>
  <c r="I29" i="13"/>
  <c r="E29" i="37"/>
  <c r="I74" i="13"/>
  <c r="T76" i="1"/>
  <c r="T118" i="13"/>
  <c r="AH98" i="6"/>
  <c r="M175" i="13"/>
  <c r="H175" i="37"/>
  <c r="AC177" i="1"/>
  <c r="Q30" i="6"/>
  <c r="S83" i="13"/>
  <c r="AU85" i="1"/>
  <c r="S38" i="13"/>
  <c r="N38" i="37"/>
  <c r="S87" i="13"/>
  <c r="N87" i="37"/>
  <c r="AG141" i="6"/>
  <c r="N122" i="13"/>
  <c r="L122" s="1"/>
  <c r="I122" i="37"/>
  <c r="Y76" i="13"/>
  <c r="T76" i="37"/>
  <c r="M52" i="13"/>
  <c r="H52" i="37"/>
  <c r="AA54" i="1"/>
  <c r="AC54"/>
  <c r="W70" i="13"/>
  <c r="R70" i="37"/>
  <c r="AP127" i="6"/>
  <c r="AH164"/>
  <c r="AP21"/>
  <c r="AR134"/>
  <c r="R68" i="37"/>
  <c r="O145"/>
  <c r="O118"/>
  <c r="N83"/>
  <c r="Q8" i="6"/>
  <c r="R75" i="37"/>
  <c r="S123" i="13"/>
  <c r="N123" i="37"/>
  <c r="H166"/>
  <c r="Q78" i="6"/>
  <c r="I30"/>
  <c r="I65"/>
  <c r="Y148" i="13"/>
  <c r="T148" i="37"/>
  <c r="X75" i="13"/>
  <c r="S75" i="37"/>
  <c r="S50"/>
  <c r="AQ134" i="6"/>
  <c r="R87" i="13"/>
  <c r="M87" i="37"/>
  <c r="W49" i="13"/>
  <c r="R49" i="37"/>
  <c r="AP153" i="6"/>
  <c r="R171" i="13"/>
  <c r="M171" i="37"/>
  <c r="T132" i="1"/>
  <c r="AA50"/>
  <c r="AA172"/>
  <c r="I177" i="37"/>
  <c r="AP146" i="6"/>
  <c r="AP126"/>
  <c r="H170" i="37"/>
  <c r="R38"/>
  <c r="AG30" i="6"/>
  <c r="AR100"/>
  <c r="AP30"/>
  <c r="T159" i="37"/>
  <c r="O116"/>
  <c r="T64"/>
  <c r="AR146" i="6"/>
  <c r="Q158"/>
  <c r="N23" i="37"/>
  <c r="N89"/>
  <c r="R60"/>
  <c r="AA69" i="1"/>
  <c r="I105" i="6"/>
  <c r="E142" i="37"/>
  <c r="I114" i="6"/>
  <c r="E56" i="37"/>
  <c r="I144" i="6"/>
  <c r="E168" i="37"/>
  <c r="T42" i="1"/>
  <c r="T41"/>
  <c r="T69"/>
  <c r="T169"/>
  <c r="T154"/>
  <c r="T34"/>
  <c r="T84"/>
  <c r="T99"/>
  <c r="T40"/>
  <c r="T103"/>
  <c r="M42" i="37"/>
  <c r="M150"/>
  <c r="I26"/>
  <c r="M78"/>
  <c r="M96"/>
  <c r="AA98" i="6"/>
  <c r="M118" i="37"/>
  <c r="AP32" i="6"/>
  <c r="R97" i="37"/>
  <c r="AR142" i="6"/>
  <c r="AH30"/>
  <c r="N175" i="37"/>
  <c r="T165"/>
  <c r="R175"/>
  <c r="AR29" i="6"/>
  <c r="AG100"/>
  <c r="Q67"/>
  <c r="T39" i="37"/>
  <c r="H48"/>
  <c r="AP42" i="6"/>
  <c r="AH121"/>
  <c r="E162" i="37"/>
  <c r="I175" i="6"/>
  <c r="E141" i="37"/>
  <c r="E174"/>
  <c r="I31" i="6"/>
  <c r="T74" i="1"/>
  <c r="T127"/>
  <c r="T143"/>
  <c r="T144"/>
  <c r="T70"/>
  <c r="T176"/>
  <c r="AC50"/>
  <c r="AC172"/>
  <c r="M80" i="37"/>
  <c r="M110"/>
  <c r="AA170" i="1"/>
  <c r="M144" i="37"/>
  <c r="I94"/>
  <c r="AR133" i="6"/>
  <c r="T56" i="37"/>
  <c r="R176"/>
  <c r="H168"/>
  <c r="N90"/>
  <c r="O133"/>
  <c r="H162"/>
  <c r="AR76" i="6"/>
  <c r="Q174"/>
  <c r="AR94"/>
  <c r="R73" i="37"/>
  <c r="S112"/>
  <c r="T78"/>
  <c r="N97"/>
  <c r="E119"/>
  <c r="I171" i="6"/>
  <c r="I7"/>
  <c r="I122"/>
  <c r="E136" i="37"/>
  <c r="T82" i="1"/>
  <c r="T66"/>
  <c r="T171"/>
  <c r="AC170"/>
  <c r="T102"/>
  <c r="S97" i="13"/>
  <c r="M124" i="37"/>
  <c r="M64"/>
  <c r="AA164" i="1"/>
  <c r="T32" i="37"/>
  <c r="N145"/>
  <c r="AH74" i="6"/>
  <c r="AH26"/>
  <c r="AH136"/>
  <c r="AG161"/>
  <c r="AG120"/>
  <c r="AG45"/>
  <c r="AR156"/>
  <c r="AP64"/>
  <c r="AH116"/>
  <c r="T164" i="37"/>
  <c r="H116"/>
  <c r="T143"/>
  <c r="AJ176" i="6"/>
  <c r="AU24" i="1"/>
  <c r="AJ48" i="6"/>
  <c r="AH5"/>
  <c r="E89" i="37"/>
  <c r="E33"/>
  <c r="I92" i="6"/>
  <c r="I71"/>
  <c r="E145" i="37"/>
  <c r="AA181" i="1"/>
  <c r="T91"/>
  <c r="T149"/>
  <c r="T116"/>
  <c r="T25"/>
  <c r="T155"/>
  <c r="T138"/>
  <c r="T63"/>
  <c r="T60"/>
  <c r="T109"/>
  <c r="AC181"/>
  <c r="N179" i="13" s="1"/>
  <c r="L179" s="1"/>
  <c r="AA66" i="1"/>
  <c r="M56" i="37"/>
  <c r="M37"/>
  <c r="E120" i="7"/>
  <c r="I120" i="37"/>
  <c r="O159"/>
  <c r="O167"/>
  <c r="N172"/>
  <c r="T157"/>
  <c r="R148"/>
  <c r="AH148" i="6"/>
  <c r="AG52"/>
  <c r="Q156" i="37"/>
  <c r="AG99" i="6"/>
  <c r="N138" i="37"/>
  <c r="N42"/>
  <c r="I109" i="6"/>
  <c r="I70"/>
  <c r="E80" i="37"/>
  <c r="I95" i="6"/>
  <c r="I64"/>
  <c r="I86"/>
  <c r="I100"/>
  <c r="M160" i="37"/>
  <c r="T104" i="1"/>
  <c r="T35"/>
  <c r="T75"/>
  <c r="T112"/>
  <c r="AU169"/>
  <c r="G167" i="7" s="1"/>
  <c r="AU174" i="1"/>
  <c r="AU136"/>
  <c r="AP164" i="6"/>
  <c r="N166" i="37"/>
  <c r="Q113" i="6"/>
  <c r="AH142"/>
  <c r="AG19"/>
  <c r="R47" i="37"/>
  <c r="AQ119" i="6"/>
  <c r="I82"/>
  <c r="AA150" i="1"/>
  <c r="AR26" i="6"/>
  <c r="H72" i="37"/>
  <c r="O176"/>
  <c r="AH151" i="6"/>
  <c r="AG43"/>
  <c r="AQ169"/>
  <c r="AP160"/>
  <c r="S111" i="37"/>
  <c r="I45" i="6"/>
  <c r="I151"/>
  <c r="T86" i="1"/>
  <c r="T174"/>
  <c r="T81"/>
  <c r="T37"/>
  <c r="AC118"/>
  <c r="BE16"/>
  <c r="H36" i="44" s="1"/>
  <c r="M125" i="37"/>
  <c r="M24"/>
  <c r="O160"/>
  <c r="O58"/>
  <c r="O173"/>
  <c r="O113"/>
  <c r="H74"/>
  <c r="AP85" i="6"/>
  <c r="E79" i="37"/>
  <c r="E107"/>
  <c r="E84"/>
  <c r="E161"/>
  <c r="E96"/>
  <c r="E148"/>
  <c r="I165" i="6"/>
  <c r="I21"/>
  <c r="E86" i="37"/>
  <c r="I94" i="6"/>
  <c r="E151" i="37"/>
  <c r="T163" i="1"/>
  <c r="F161" i="37" s="1"/>
  <c r="T165" i="1"/>
  <c r="T72"/>
  <c r="T71"/>
  <c r="T78"/>
  <c r="T120"/>
  <c r="T98"/>
  <c r="T83"/>
  <c r="BE80"/>
  <c r="AC164"/>
  <c r="T177"/>
  <c r="T51"/>
  <c r="AC25"/>
  <c r="M23" i="13"/>
  <c r="AU25" i="1"/>
  <c r="T23" i="13"/>
  <c r="AU42" i="1"/>
  <c r="T40" i="13"/>
  <c r="AU88" i="1"/>
  <c r="T86" i="13"/>
  <c r="AC45" i="1"/>
  <c r="M43" i="13"/>
  <c r="AC39" i="1"/>
  <c r="M37" i="13"/>
  <c r="AU72" i="1"/>
  <c r="S70" i="13"/>
  <c r="AU159" i="1"/>
  <c r="T157" i="13"/>
  <c r="AH156" i="6"/>
  <c r="Y73" i="13"/>
  <c r="T73" i="37"/>
  <c r="S127" i="13"/>
  <c r="AG49" i="6"/>
  <c r="T150" i="37"/>
  <c r="Y150" i="13"/>
  <c r="T153" i="37"/>
  <c r="Y153" i="13"/>
  <c r="AC36" i="1"/>
  <c r="M34" i="13"/>
  <c r="H34" i="37"/>
  <c r="AA36" i="1"/>
  <c r="Q96" i="6"/>
  <c r="S78" i="13"/>
  <c r="AG154" i="6"/>
  <c r="W83" i="13"/>
  <c r="R83" i="37"/>
  <c r="AP172" i="6"/>
  <c r="O73" i="37"/>
  <c r="T73" i="13"/>
  <c r="AC32" i="1"/>
  <c r="M30" i="13"/>
  <c r="Q6" i="6"/>
  <c r="X36" i="13"/>
  <c r="AQ104" i="6"/>
  <c r="AC158" i="1"/>
  <c r="M156" i="13"/>
  <c r="AA158" i="1"/>
  <c r="H155" i="37"/>
  <c r="M155" i="13"/>
  <c r="AA157" i="1"/>
  <c r="Q139" i="6"/>
  <c r="S85" i="13"/>
  <c r="N85" i="37"/>
  <c r="AG157" i="6"/>
  <c r="AH17"/>
  <c r="T122" i="13"/>
  <c r="T178"/>
  <c r="O178" i="37"/>
  <c r="AH32" i="6"/>
  <c r="W71" i="13"/>
  <c r="AP55" i="6"/>
  <c r="X76" i="13"/>
  <c r="S76" i="37"/>
  <c r="AU132" i="1"/>
  <c r="G154" i="44" s="1"/>
  <c r="S130" i="13"/>
  <c r="N130" i="37"/>
  <c r="AG164" i="6"/>
  <c r="M163" i="37"/>
  <c r="R163" i="13"/>
  <c r="I106" i="37"/>
  <c r="N106" i="13"/>
  <c r="L106" s="1"/>
  <c r="I47"/>
  <c r="I85" i="6"/>
  <c r="I93" i="13"/>
  <c r="I138" i="6"/>
  <c r="I28" i="13"/>
  <c r="E28" i="37"/>
  <c r="I105" i="13"/>
  <c r="T107" i="1"/>
  <c r="I78" i="13"/>
  <c r="E78" i="37"/>
  <c r="T80" i="1"/>
  <c r="I154" i="6"/>
  <c r="I37" i="13"/>
  <c r="E37" i="37"/>
  <c r="I128" i="13"/>
  <c r="E128" i="37"/>
  <c r="Y110" i="13"/>
  <c r="T110" i="37"/>
  <c r="BE162" i="1"/>
  <c r="X160" i="13"/>
  <c r="BE163" i="1"/>
  <c r="W161" i="13"/>
  <c r="AC155" i="1"/>
  <c r="M153" i="13"/>
  <c r="AU145" i="1"/>
  <c r="S143" i="13"/>
  <c r="AU62" i="1"/>
  <c r="S60" i="13"/>
  <c r="AU173" i="1"/>
  <c r="S171" i="13"/>
  <c r="AU89" i="1"/>
  <c r="Q87" i="37" s="1"/>
  <c r="T87" i="13"/>
  <c r="AC134" i="1"/>
  <c r="M132" i="13"/>
  <c r="BE109" i="1"/>
  <c r="W107" i="13"/>
  <c r="AU126" i="1"/>
  <c r="S124" i="13"/>
  <c r="AC87" i="1"/>
  <c r="M85" i="13"/>
  <c r="AC82" i="1"/>
  <c r="M80" i="13"/>
  <c r="AU162" i="1"/>
  <c r="S160" i="13"/>
  <c r="AC29" i="1"/>
  <c r="M27" i="13"/>
  <c r="BE150" i="1"/>
  <c r="X148" i="13"/>
  <c r="BE123" i="1"/>
  <c r="U121" i="37" s="1"/>
  <c r="W121" i="13"/>
  <c r="BE88" i="1"/>
  <c r="W86" i="13"/>
  <c r="S135"/>
  <c r="N135" i="37"/>
  <c r="S92" i="13"/>
  <c r="N92" i="37"/>
  <c r="W113" i="13"/>
  <c r="AP116" i="6"/>
  <c r="AC131" i="1"/>
  <c r="M129" i="13"/>
  <c r="H129" i="37"/>
  <c r="AU134" i="1"/>
  <c r="G113" i="44" s="1"/>
  <c r="S132" i="13"/>
  <c r="N132" i="37"/>
  <c r="Y170" i="13"/>
  <c r="T170" i="37"/>
  <c r="AR89" i="6"/>
  <c r="T152" i="13"/>
  <c r="O152" i="37"/>
  <c r="AH180" i="6"/>
  <c r="AR148"/>
  <c r="AC160" i="1"/>
  <c r="M158" i="13"/>
  <c r="H158" i="37"/>
  <c r="I66" i="6"/>
  <c r="R109" i="37"/>
  <c r="W109" i="13"/>
  <c r="AP15" i="6"/>
  <c r="T138" i="13"/>
  <c r="O138" i="37"/>
  <c r="Y30" i="13"/>
  <c r="T30" i="37"/>
  <c r="AR6" i="6"/>
  <c r="T166" i="13"/>
  <c r="O166" i="37"/>
  <c r="AH78" i="6"/>
  <c r="AU131" i="1"/>
  <c r="G132" i="44" s="1"/>
  <c r="S129" i="13"/>
  <c r="N129" i="37"/>
  <c r="AG128" i="6"/>
  <c r="T106" i="13"/>
  <c r="O106" i="37"/>
  <c r="AH168" i="6"/>
  <c r="M167" i="37"/>
  <c r="R167" i="13"/>
  <c r="I53"/>
  <c r="E53" i="37"/>
  <c r="I166" i="13"/>
  <c r="T168" i="1"/>
  <c r="S148" i="13"/>
  <c r="AG64" i="6"/>
  <c r="AU150" i="1"/>
  <c r="G121" i="44" s="1"/>
  <c r="T125" i="13"/>
  <c r="O125" i="37"/>
  <c r="AU127" i="1"/>
  <c r="AH163" i="6"/>
  <c r="T77" i="13"/>
  <c r="O77" i="37"/>
  <c r="AH37" i="6"/>
  <c r="I94" i="13"/>
  <c r="E94" i="37"/>
  <c r="S77" i="13"/>
  <c r="N77" i="37"/>
  <c r="AU79" i="1"/>
  <c r="AG37" i="6"/>
  <c r="W33" i="13"/>
  <c r="R33" i="37"/>
  <c r="AP7" i="6"/>
  <c r="Y167" i="13"/>
  <c r="T167" i="37"/>
  <c r="AC144" i="1"/>
  <c r="M142" i="13"/>
  <c r="AC136" i="1"/>
  <c r="M134" i="13"/>
  <c r="AC112" i="1"/>
  <c r="M110" i="13"/>
  <c r="BE50" i="1"/>
  <c r="Y48" i="13"/>
  <c r="AU156" i="1"/>
  <c r="S154" i="13"/>
  <c r="AC133" i="1"/>
  <c r="M131" i="13"/>
  <c r="AU103" i="1"/>
  <c r="T101" i="13"/>
  <c r="BE138" i="1"/>
  <c r="W136" i="13"/>
  <c r="BE107" i="1"/>
  <c r="W105" i="13"/>
  <c r="AA99" i="1"/>
  <c r="M97" i="13"/>
  <c r="N78" i="37"/>
  <c r="AC42" i="1"/>
  <c r="M40" i="13"/>
  <c r="AU135" i="1"/>
  <c r="S133" i="13"/>
  <c r="AU47" i="1"/>
  <c r="S45" i="13"/>
  <c r="BE97" i="1"/>
  <c r="X95" i="13"/>
  <c r="BE81" i="1"/>
  <c r="X79" i="13"/>
  <c r="AC59" i="1"/>
  <c r="M57" i="13"/>
  <c r="AU28" i="1"/>
  <c r="S26" i="13"/>
  <c r="R71" i="37"/>
  <c r="E93"/>
  <c r="I93" i="6"/>
  <c r="M63" i="37"/>
  <c r="M77"/>
  <c r="R77" i="13"/>
  <c r="M111" i="37"/>
  <c r="R111" i="13"/>
  <c r="M175" i="37"/>
  <c r="R175" i="13"/>
  <c r="M128" i="37"/>
  <c r="R128" i="13"/>
  <c r="T49" i="1"/>
  <c r="T96"/>
  <c r="M39" i="37"/>
  <c r="R39" i="13"/>
  <c r="M48" i="37"/>
  <c r="R48" i="13"/>
  <c r="M83" i="37"/>
  <c r="R83" i="13"/>
  <c r="M158" i="37"/>
  <c r="R158" i="13"/>
  <c r="M122" i="37"/>
  <c r="R122" i="13"/>
  <c r="M82" i="37"/>
  <c r="R82" i="13"/>
  <c r="M46" i="37"/>
  <c r="R46" i="13"/>
  <c r="T55" i="1"/>
  <c r="AU73"/>
  <c r="S71" i="13"/>
  <c r="N71" i="37"/>
  <c r="AG55" i="6"/>
  <c r="R179" i="13"/>
  <c r="M156" i="37"/>
  <c r="R156" i="13"/>
  <c r="T124" i="1"/>
  <c r="T117"/>
  <c r="I115" i="13"/>
  <c r="E115" i="37"/>
  <c r="I102" i="6"/>
  <c r="I91" i="13"/>
  <c r="I43" i="6"/>
  <c r="I31" i="13"/>
  <c r="E31" i="37"/>
  <c r="I35" i="6"/>
  <c r="I130" i="13"/>
  <c r="E130" i="37"/>
  <c r="I164" i="6"/>
  <c r="I41" i="13"/>
  <c r="I140" i="6"/>
  <c r="I116" i="13"/>
  <c r="T118" i="1"/>
  <c r="M120" i="37"/>
  <c r="R120" i="13"/>
  <c r="AK25" i="1"/>
  <c r="Q23" i="13"/>
  <c r="BE176" i="1"/>
  <c r="W174" i="13"/>
  <c r="AC128" i="1"/>
  <c r="M126" i="13"/>
  <c r="N127" i="37"/>
  <c r="AC139" i="1"/>
  <c r="M137" i="13"/>
  <c r="M98"/>
  <c r="AA100" i="1"/>
  <c r="AC138"/>
  <c r="M136" i="13"/>
  <c r="AU171" i="1"/>
  <c r="S169" i="13"/>
  <c r="O157" i="37"/>
  <c r="AC153" i="1"/>
  <c r="M151" i="13"/>
  <c r="BE148" i="1"/>
  <c r="W146" i="13"/>
  <c r="BE96" i="1"/>
  <c r="W94" i="13"/>
  <c r="AH75" i="6"/>
  <c r="AR42"/>
  <c r="AU27" i="1"/>
  <c r="S25" i="13"/>
  <c r="S106"/>
  <c r="AG168" i="6"/>
  <c r="M107" i="37"/>
  <c r="R107" i="13"/>
  <c r="I118" i="37"/>
  <c r="N118" i="13"/>
  <c r="L118" s="1"/>
  <c r="M148" i="37"/>
  <c r="R148" i="13"/>
  <c r="M131" i="37"/>
  <c r="R131" i="13"/>
  <c r="M69" i="37"/>
  <c r="R69" i="13"/>
  <c r="Y137"/>
  <c r="T137" i="37"/>
  <c r="Y178" i="13"/>
  <c r="T178" i="37"/>
  <c r="M171" i="13"/>
  <c r="AC173" i="1"/>
  <c r="AA173"/>
  <c r="H171" i="37"/>
  <c r="I158" i="13"/>
  <c r="E158" i="37"/>
  <c r="I77" i="6"/>
  <c r="I135" i="13"/>
  <c r="I18" i="6"/>
  <c r="T39" i="1"/>
  <c r="I90" i="13"/>
  <c r="I14" i="6"/>
  <c r="I50" i="13"/>
  <c r="E50" i="37"/>
  <c r="I134" i="6"/>
  <c r="I154" i="13"/>
  <c r="E154" i="37"/>
  <c r="I25" i="6"/>
  <c r="I113" i="13"/>
  <c r="E113" i="37"/>
  <c r="I99" i="13"/>
  <c r="E99" i="37"/>
  <c r="I171" i="13"/>
  <c r="E171" i="37"/>
  <c r="I29" i="6"/>
  <c r="I173" i="13"/>
  <c r="T175" i="1"/>
  <c r="E173" i="37"/>
  <c r="I138" i="13"/>
  <c r="E138" i="37"/>
  <c r="I75" i="6"/>
  <c r="I139" i="13"/>
  <c r="T141" i="1"/>
  <c r="E139" i="37"/>
  <c r="F67" i="7"/>
  <c r="R67" i="13"/>
  <c r="T53" i="1"/>
  <c r="AA89"/>
  <c r="M87" i="13"/>
  <c r="AU146" i="1"/>
  <c r="S144" i="13"/>
  <c r="AU65" i="1"/>
  <c r="S63" i="13"/>
  <c r="AU154" i="1"/>
  <c r="S152" i="13"/>
  <c r="BE42" i="1"/>
  <c r="W40" i="13"/>
  <c r="AC90" i="1"/>
  <c r="M88" i="13"/>
  <c r="AC72" i="1"/>
  <c r="M70" i="13"/>
  <c r="BE118" i="1"/>
  <c r="W116" i="13"/>
  <c r="BE157" i="1"/>
  <c r="W155" i="13"/>
  <c r="AU180" i="1"/>
  <c r="S178" i="13"/>
  <c r="BE128" i="1"/>
  <c r="W126" i="13"/>
  <c r="AU105" i="1"/>
  <c r="T103" i="13"/>
  <c r="AU54" i="1"/>
  <c r="S52" i="13"/>
  <c r="BE136" i="1"/>
  <c r="W134" i="13"/>
  <c r="BE152" i="1"/>
  <c r="W150" i="13"/>
  <c r="AU75" i="1"/>
  <c r="S73" i="13"/>
  <c r="AU111" i="1"/>
  <c r="T109" i="13"/>
  <c r="AC174" i="1"/>
  <c r="M172" i="13"/>
  <c r="AC77" i="1"/>
  <c r="M75" i="13"/>
  <c r="AU53" i="1"/>
  <c r="S51" i="13"/>
  <c r="AU149" i="1"/>
  <c r="S147" i="13"/>
  <c r="BE105" i="1"/>
  <c r="W103" i="13"/>
  <c r="AU70" i="1"/>
  <c r="S68" i="13"/>
  <c r="AA91" i="1"/>
  <c r="M89" i="13"/>
  <c r="BE175" i="1"/>
  <c r="W173" i="13"/>
  <c r="BE75" i="1"/>
  <c r="X73" i="13"/>
  <c r="BE86" i="1"/>
  <c r="W84" i="13"/>
  <c r="AU74" i="1"/>
  <c r="S72" i="13"/>
  <c r="AU181" i="1"/>
  <c r="V179" i="13" s="1"/>
  <c r="S179"/>
  <c r="BE165" i="1"/>
  <c r="X163" i="13"/>
  <c r="AC33" i="1"/>
  <c r="M31" i="13"/>
  <c r="AC61" i="1"/>
  <c r="M59" i="13"/>
  <c r="BE53" i="1"/>
  <c r="X51" i="13"/>
  <c r="AU118" i="1"/>
  <c r="S116" i="13"/>
  <c r="AU49" i="1"/>
  <c r="S47" i="13"/>
  <c r="AU123" i="1"/>
  <c r="S121" i="13"/>
  <c r="AC56" i="1"/>
  <c r="M54" i="13"/>
  <c r="BE61" i="1"/>
  <c r="X59" i="13"/>
  <c r="BE35" i="1"/>
  <c r="X33" i="13"/>
  <c r="AC40" i="1"/>
  <c r="M38" i="13"/>
  <c r="AU57" i="1"/>
  <c r="T55" i="13"/>
  <c r="BE34" i="1"/>
  <c r="W32" i="13"/>
  <c r="T141" i="37"/>
  <c r="Y141" i="13"/>
  <c r="S113" i="37"/>
  <c r="X113" i="13"/>
  <c r="BE48" i="1"/>
  <c r="X46" i="13"/>
  <c r="O50" i="37"/>
  <c r="T50" i="13"/>
  <c r="AU143" i="1"/>
  <c r="G95" i="44" s="1"/>
  <c r="S141" i="13"/>
  <c r="S28" i="37"/>
  <c r="X28" i="13"/>
  <c r="AH21" i="6"/>
  <c r="T144" i="13"/>
  <c r="O171" i="37"/>
  <c r="T171" i="13"/>
  <c r="AU96" i="1"/>
  <c r="S94" i="13"/>
  <c r="BE126" i="1"/>
  <c r="X124" i="13"/>
  <c r="AU141" i="1"/>
  <c r="G118" i="44" s="1"/>
  <c r="S139" i="13"/>
  <c r="AU84" i="1"/>
  <c r="S82" i="13"/>
  <c r="O26" i="37"/>
  <c r="T26" i="13"/>
  <c r="BE69" i="1"/>
  <c r="W67" i="13"/>
  <c r="AC60" i="1"/>
  <c r="M58" i="13"/>
  <c r="AH96" i="6"/>
  <c r="T34" i="13"/>
  <c r="S24" i="37"/>
  <c r="X24" i="13"/>
  <c r="AC129" i="1"/>
  <c r="M127" i="13"/>
  <c r="O170" i="37"/>
  <c r="T170" i="13"/>
  <c r="M75" i="37"/>
  <c r="R75" i="13"/>
  <c r="M178" i="37"/>
  <c r="R178" i="13"/>
  <c r="M142" i="37"/>
  <c r="R142" i="13"/>
  <c r="M102" i="37"/>
  <c r="R102" i="13"/>
  <c r="M70" i="37"/>
  <c r="R70" i="13"/>
  <c r="M34" i="37"/>
  <c r="R34" i="13"/>
  <c r="M155" i="37"/>
  <c r="R155" i="13"/>
  <c r="T43" i="1"/>
  <c r="M149" i="37"/>
  <c r="R149" i="13"/>
  <c r="T48" i="1"/>
  <c r="T160"/>
  <c r="M140" i="37"/>
  <c r="R140" i="13"/>
  <c r="M88" i="37"/>
  <c r="R88" i="13"/>
  <c r="M52" i="37"/>
  <c r="R52" i="13"/>
  <c r="M147" i="37"/>
  <c r="R147" i="13"/>
  <c r="M71" i="37"/>
  <c r="R71" i="13"/>
  <c r="M165" i="37"/>
  <c r="R165" i="13"/>
  <c r="M129" i="37"/>
  <c r="R129" i="13"/>
  <c r="M89" i="37"/>
  <c r="R89" i="13"/>
  <c r="T77" i="1"/>
  <c r="T156"/>
  <c r="T56"/>
  <c r="I62" i="37"/>
  <c r="N62" i="13"/>
  <c r="L62" s="1"/>
  <c r="M45" i="37"/>
  <c r="R45" i="13"/>
  <c r="M164" i="37"/>
  <c r="R164" i="13"/>
  <c r="M85" i="37"/>
  <c r="R85" i="13"/>
  <c r="M169" i="37"/>
  <c r="R169" i="13"/>
  <c r="M61" i="37"/>
  <c r="R61" i="13"/>
  <c r="T52" i="1"/>
  <c r="M92" i="37"/>
  <c r="R92" i="13"/>
  <c r="M132" i="37"/>
  <c r="R132" i="13"/>
  <c r="I163" i="37"/>
  <c r="N163" i="13"/>
  <c r="L163" s="1"/>
  <c r="I90" i="37"/>
  <c r="N90" i="13"/>
  <c r="L90" s="1"/>
  <c r="AU139" i="1"/>
  <c r="S137" i="13"/>
  <c r="T105" i="1"/>
  <c r="T106"/>
  <c r="I104" i="13"/>
  <c r="M60" i="37"/>
  <c r="R60" i="13"/>
  <c r="T67" i="1"/>
  <c r="BE172"/>
  <c r="W170" i="13"/>
  <c r="AU52" i="1"/>
  <c r="S50" i="13"/>
  <c r="AC73" i="1"/>
  <c r="M71" i="13"/>
  <c r="AC93" i="1"/>
  <c r="M91" i="13"/>
  <c r="BE74" i="1"/>
  <c r="X72" i="13"/>
  <c r="AU178" i="1"/>
  <c r="Q176" i="37" s="1"/>
  <c r="S176" i="13"/>
  <c r="AC151" i="1"/>
  <c r="M149" i="13"/>
  <c r="AU142" i="1"/>
  <c r="S140" i="13"/>
  <c r="BE31" i="1"/>
  <c r="W29" i="13"/>
  <c r="BE143" i="1"/>
  <c r="W141" i="13"/>
  <c r="BE173" i="1"/>
  <c r="W171" i="13"/>
  <c r="BE169" i="1"/>
  <c r="W167" i="13"/>
  <c r="AC140" i="1"/>
  <c r="M138" i="13"/>
  <c r="AC161" i="1"/>
  <c r="M159" i="13"/>
  <c r="AU45" i="1"/>
  <c r="S43" i="13"/>
  <c r="BE62" i="1"/>
  <c r="Y60" i="13"/>
  <c r="AA105" i="1"/>
  <c r="M103" i="13"/>
  <c r="BE159" i="1"/>
  <c r="W157" i="13"/>
  <c r="BE170" i="1"/>
  <c r="W168" i="13"/>
  <c r="BE142" i="1"/>
  <c r="W140" i="13"/>
  <c r="O144" i="37"/>
  <c r="AU107" i="1"/>
  <c r="T105" i="13"/>
  <c r="AC86" i="1"/>
  <c r="M84" i="13"/>
  <c r="AC116" i="1"/>
  <c r="M114" i="13"/>
  <c r="AG162" i="6"/>
  <c r="AC121" i="1"/>
  <c r="M119" i="13"/>
  <c r="T171" i="37"/>
  <c r="AU91" i="1"/>
  <c r="T89" i="13"/>
  <c r="AU97" i="1"/>
  <c r="T95" i="13"/>
  <c r="BE65" i="1"/>
  <c r="W63" i="13"/>
  <c r="BE146" i="1"/>
  <c r="X144" i="13"/>
  <c r="AU124" i="1"/>
  <c r="S122" i="13"/>
  <c r="AU119" i="1"/>
  <c r="S117" i="13"/>
  <c r="AU116" i="1"/>
  <c r="S114" i="13"/>
  <c r="BE38" i="1"/>
  <c r="H36" i="7" s="1"/>
  <c r="W36" i="13"/>
  <c r="AU34" i="1"/>
  <c r="S32" i="13"/>
  <c r="T69" i="37"/>
  <c r="BE178" i="1"/>
  <c r="X176" i="13"/>
  <c r="N44" i="37"/>
  <c r="AU36" i="1"/>
  <c r="S34" i="13"/>
  <c r="AU68" i="1"/>
  <c r="S66" i="13"/>
  <c r="AU39" i="1"/>
  <c r="T37" i="13"/>
  <c r="BE151" i="1"/>
  <c r="X149" i="13"/>
  <c r="AU120" i="1"/>
  <c r="S118" i="13"/>
  <c r="AU32" i="1"/>
  <c r="S30" i="13"/>
  <c r="AU95" i="1"/>
  <c r="T93" i="13"/>
  <c r="BE54" i="1"/>
  <c r="X52" i="13"/>
  <c r="AC150" i="1"/>
  <c r="M148" i="13"/>
  <c r="T72" i="37"/>
  <c r="Y72" i="13"/>
  <c r="O90" i="37"/>
  <c r="T90" i="13"/>
  <c r="AU77" i="1"/>
  <c r="S75" i="13"/>
  <c r="AU176" i="1"/>
  <c r="G174" i="7" s="1"/>
  <c r="S174" i="13"/>
  <c r="BE27" i="1"/>
  <c r="W25" i="13"/>
  <c r="AU48" i="1"/>
  <c r="S46" i="13"/>
  <c r="AH112" i="6"/>
  <c r="T126" i="13"/>
  <c r="O66" i="37"/>
  <c r="T66" i="13"/>
  <c r="M59" i="37"/>
  <c r="AC71" i="1"/>
  <c r="M69" i="13"/>
  <c r="AR109" i="6"/>
  <c r="Y44" i="13"/>
  <c r="AC168" i="1"/>
  <c r="M166" i="13"/>
  <c r="X179"/>
  <c r="I108" i="6"/>
  <c r="I176"/>
  <c r="I87"/>
  <c r="I141"/>
  <c r="I180"/>
  <c r="E132" i="37"/>
  <c r="I96" i="6"/>
  <c r="I133"/>
  <c r="I136"/>
  <c r="E25" i="37"/>
  <c r="I54" i="6"/>
  <c r="E160" i="37"/>
  <c r="AU138" i="1"/>
  <c r="G151" i="44" s="1"/>
  <c r="S136" i="13"/>
  <c r="BE41" i="1"/>
  <c r="AS146" i="6" s="1"/>
  <c r="W39" i="13"/>
  <c r="E81" i="37"/>
  <c r="E164"/>
  <c r="O46"/>
  <c r="T46" i="13"/>
  <c r="BE78" i="1"/>
  <c r="W76" i="13"/>
  <c r="AR131" i="6"/>
  <c r="Y45" i="13"/>
  <c r="T120" i="37"/>
  <c r="Y120" i="13"/>
  <c r="AU133" i="1"/>
  <c r="T131" i="13"/>
  <c r="Y179"/>
  <c r="AH154" i="6"/>
  <c r="T78" i="13"/>
  <c r="O146" i="37"/>
  <c r="T146" i="13"/>
  <c r="AC127" i="1"/>
  <c r="M125" i="13"/>
  <c r="AC70" i="1"/>
  <c r="M68" i="13"/>
  <c r="O165" i="37"/>
  <c r="T165" i="13"/>
  <c r="BE72" i="1"/>
  <c r="X70" i="13"/>
  <c r="O117" i="37"/>
  <c r="T117" i="13"/>
  <c r="M84" i="37"/>
  <c r="R84" i="13"/>
  <c r="M176" i="37"/>
  <c r="R176" i="13"/>
  <c r="M100" i="37"/>
  <c r="R100" i="13"/>
  <c r="AA47" i="6"/>
  <c r="R27" i="13"/>
  <c r="M170" i="37"/>
  <c r="R170" i="13"/>
  <c r="M134" i="37"/>
  <c r="R134" i="13"/>
  <c r="M58" i="37"/>
  <c r="R58" i="13"/>
  <c r="M26" i="37"/>
  <c r="R26" i="13"/>
  <c r="T73" i="1"/>
  <c r="T115"/>
  <c r="T38"/>
  <c r="AA59" i="6"/>
  <c r="R43" i="13"/>
  <c r="I76" i="37"/>
  <c r="N76" i="13"/>
  <c r="L76" s="1"/>
  <c r="M116" i="37"/>
  <c r="R116" i="13"/>
  <c r="M28" i="37"/>
  <c r="R28" i="13"/>
  <c r="M123" i="37"/>
  <c r="R123" i="13"/>
  <c r="I82" i="37"/>
  <c r="N82" i="13"/>
  <c r="L82" s="1"/>
  <c r="M153" i="37"/>
  <c r="R153" i="13"/>
  <c r="M113" i="37"/>
  <c r="R113" i="13"/>
  <c r="M81" i="37"/>
  <c r="R81" i="13"/>
  <c r="M49" i="37"/>
  <c r="R49" i="13"/>
  <c r="M157" i="37"/>
  <c r="R157" i="13"/>
  <c r="T50" i="1"/>
  <c r="T113"/>
  <c r="I124" i="37"/>
  <c r="N124" i="13"/>
  <c r="L124" s="1"/>
  <c r="M41" i="37"/>
  <c r="R41" i="13"/>
  <c r="T33" i="1"/>
  <c r="M103" i="37"/>
  <c r="R103" i="13"/>
  <c r="M104" i="37"/>
  <c r="R104" i="13"/>
  <c r="M174" i="37"/>
  <c r="R174" i="13"/>
  <c r="M138" i="37"/>
  <c r="R138" i="13"/>
  <c r="M98" i="37"/>
  <c r="R98" i="13"/>
  <c r="M62" i="37"/>
  <c r="R62" i="13"/>
  <c r="T54" i="1"/>
  <c r="T93"/>
  <c r="T36"/>
  <c r="M33" i="37"/>
  <c r="R33" i="13"/>
  <c r="M40" i="37"/>
  <c r="R40" i="13"/>
  <c r="M161" i="37"/>
  <c r="R161" i="13"/>
  <c r="F53" i="7"/>
  <c r="R53" i="13"/>
  <c r="I147" i="37"/>
  <c r="N147" i="13"/>
  <c r="L147" s="1"/>
  <c r="I108" i="37"/>
  <c r="N108" i="13"/>
  <c r="L108" s="1"/>
  <c r="I143" i="37"/>
  <c r="N143" i="13"/>
  <c r="L143" s="1"/>
  <c r="I117" i="37"/>
  <c r="N117" i="13"/>
  <c r="L117" s="1"/>
  <c r="T110" i="1"/>
  <c r="AU155"/>
  <c r="G109" i="44" s="1"/>
  <c r="S153" i="13"/>
  <c r="T179" i="1"/>
  <c r="M31" i="37"/>
  <c r="R31" i="13"/>
  <c r="AA177" i="1"/>
  <c r="M112" i="37"/>
  <c r="R112" i="13"/>
  <c r="T32" i="1"/>
  <c r="I30" i="13"/>
  <c r="T129" i="1"/>
  <c r="M168" i="37"/>
  <c r="R168" i="13"/>
  <c r="M151" i="37"/>
  <c r="R151" i="13"/>
  <c r="T122" i="1"/>
  <c r="AU170"/>
  <c r="S168" i="13"/>
  <c r="AU69" i="1"/>
  <c r="S67" i="13"/>
  <c r="BE102" i="1"/>
  <c r="W100" i="13"/>
  <c r="AC147" i="1"/>
  <c r="M145" i="13"/>
  <c r="BE43" i="1"/>
  <c r="W41" i="13"/>
  <c r="BE167" i="1"/>
  <c r="W165" i="13"/>
  <c r="AC143" i="1"/>
  <c r="M141" i="13"/>
  <c r="BE149" i="1"/>
  <c r="W147" i="13"/>
  <c r="AU148" i="1"/>
  <c r="S146" i="13"/>
  <c r="AC79" i="1"/>
  <c r="M77" i="13"/>
  <c r="AC41" i="1"/>
  <c r="M39" i="13"/>
  <c r="AU152" i="1"/>
  <c r="S150" i="13"/>
  <c r="AC103" i="1"/>
  <c r="M101" i="13"/>
  <c r="AU172" i="1"/>
  <c r="S170" i="13"/>
  <c r="AU98" i="1"/>
  <c r="S96" i="13"/>
  <c r="AU41" i="1"/>
  <c r="S39" i="13"/>
  <c r="AU179" i="1"/>
  <c r="S177" i="13"/>
  <c r="BE112" i="1"/>
  <c r="W110" i="13"/>
  <c r="AC80" i="1"/>
  <c r="M78" i="13"/>
  <c r="BE145" i="1"/>
  <c r="W143" i="13"/>
  <c r="AC102" i="1"/>
  <c r="M100" i="13"/>
  <c r="AU110" i="1"/>
  <c r="T108" i="13"/>
  <c r="AC46" i="1"/>
  <c r="M44" i="13"/>
  <c r="BE161" i="1"/>
  <c r="X159" i="13"/>
  <c r="AC51" i="1"/>
  <c r="M49" i="13"/>
  <c r="AC26" i="1"/>
  <c r="M24" i="13"/>
  <c r="AU38" i="1"/>
  <c r="T36" i="13"/>
  <c r="AU16" i="1"/>
  <c r="AU115"/>
  <c r="S113" i="13"/>
  <c r="AU122" i="1"/>
  <c r="S120" i="13"/>
  <c r="BE63" i="1"/>
  <c r="W61" i="13"/>
  <c r="AC57" i="1"/>
  <c r="M55" i="13"/>
  <c r="AU33" i="1"/>
  <c r="S31" i="13"/>
  <c r="AU40" i="1"/>
  <c r="T38" i="13"/>
  <c r="G156" i="7"/>
  <c r="AC125" i="1"/>
  <c r="M123" i="13"/>
  <c r="AU114" i="1"/>
  <c r="S112" i="13"/>
  <c r="AC63" i="1"/>
  <c r="M61" i="13"/>
  <c r="AP67" i="6"/>
  <c r="BE95" i="1"/>
  <c r="X93" i="13"/>
  <c r="AU61" i="1"/>
  <c r="T59" i="13"/>
  <c r="AG152" i="6"/>
  <c r="BE59" i="1"/>
  <c r="AS53" i="6" s="1"/>
  <c r="X57" i="13"/>
  <c r="AA30" i="1"/>
  <c r="M28" i="13"/>
  <c r="AU37" i="1"/>
  <c r="S35" i="13"/>
  <c r="AH46" i="6"/>
  <c r="T69" i="13"/>
  <c r="AA166" i="1"/>
  <c r="M164" i="13"/>
  <c r="T177" i="37"/>
  <c r="Y177" i="13"/>
  <c r="Q136" i="6"/>
  <c r="M167" i="13"/>
  <c r="AQ47" i="6"/>
  <c r="X27" i="13"/>
  <c r="AR165" i="6"/>
  <c r="Y163" i="13"/>
  <c r="E42" i="37"/>
  <c r="E156"/>
  <c r="E82"/>
  <c r="E87"/>
  <c r="I137" i="6"/>
  <c r="I104"/>
  <c r="E152" i="37"/>
  <c r="I132" i="6"/>
  <c r="E34" i="37"/>
  <c r="E32"/>
  <c r="E167"/>
  <c r="E63"/>
  <c r="I22" i="6"/>
  <c r="S123" i="37"/>
  <c r="X123" i="13"/>
  <c r="AQ164" i="6"/>
  <c r="X130" i="13"/>
  <c r="BE52" i="1"/>
  <c r="X50" i="13"/>
  <c r="T49" i="37"/>
  <c r="Y49" i="13"/>
  <c r="E150" i="37"/>
  <c r="T96"/>
  <c r="Y96" i="13"/>
  <c r="AH25" i="6"/>
  <c r="T154" i="13"/>
  <c r="AH69" i="6"/>
  <c r="T68" i="13"/>
  <c r="AC74" i="1"/>
  <c r="M72" i="13"/>
  <c r="AU163" i="1"/>
  <c r="S161" i="13"/>
  <c r="M32" i="37"/>
  <c r="R32" i="13"/>
  <c r="M119" i="37"/>
  <c r="R119" i="13"/>
  <c r="I92" i="37"/>
  <c r="N92" i="13"/>
  <c r="L92" s="1"/>
  <c r="M126" i="37"/>
  <c r="R126" i="13"/>
  <c r="M86" i="37"/>
  <c r="R86" i="13"/>
  <c r="M50" i="37"/>
  <c r="R50" i="13"/>
  <c r="M154" i="37"/>
  <c r="R154" i="13"/>
  <c r="T126" i="1"/>
  <c r="M101" i="37"/>
  <c r="R101" i="13"/>
  <c r="M105" i="37"/>
  <c r="R105" i="13"/>
  <c r="M73" i="37"/>
  <c r="R73" i="13"/>
  <c r="T95" i="1"/>
  <c r="T79"/>
  <c r="I32" i="37"/>
  <c r="N32" i="13"/>
  <c r="L32" s="1"/>
  <c r="T125" i="1"/>
  <c r="T137"/>
  <c r="T101"/>
  <c r="T28"/>
  <c r="M143" i="37"/>
  <c r="R143" i="13"/>
  <c r="M141" i="37"/>
  <c r="R141" i="13"/>
  <c r="T30" i="1"/>
  <c r="M115" i="37"/>
  <c r="R115" i="13"/>
  <c r="M130" i="37"/>
  <c r="R130" i="13"/>
  <c r="M90" i="37"/>
  <c r="R90" i="13"/>
  <c r="AA147" i="6"/>
  <c r="R54" i="13"/>
  <c r="I93" i="37"/>
  <c r="N93" i="13"/>
  <c r="L93" s="1"/>
  <c r="T44" i="1"/>
  <c r="T166"/>
  <c r="T134"/>
  <c r="T140"/>
  <c r="T100"/>
  <c r="M133" i="37"/>
  <c r="R133" i="13"/>
  <c r="M159" i="37"/>
  <c r="R159" i="13"/>
  <c r="T153" i="1"/>
  <c r="R142" i="6"/>
  <c r="N176" i="13"/>
  <c r="L176" s="1"/>
  <c r="I60" i="37"/>
  <c r="AC43" i="1"/>
  <c r="AC130"/>
  <c r="M128" i="13"/>
  <c r="BE133" i="1"/>
  <c r="W131" i="13"/>
  <c r="AU43" i="1"/>
  <c r="AJ140" i="6" s="1"/>
  <c r="T41" i="13"/>
  <c r="AC75" i="1"/>
  <c r="M73" i="13"/>
  <c r="I50" i="37"/>
  <c r="N50" i="13"/>
  <c r="L50" s="1"/>
  <c r="T61" i="1"/>
  <c r="I59" i="13"/>
  <c r="AU161" i="1"/>
  <c r="Q159" i="37" s="1"/>
  <c r="T68" i="1"/>
  <c r="T178"/>
  <c r="I176" i="13"/>
  <c r="I99" i="37"/>
  <c r="N99" i="13"/>
  <c r="L99" s="1"/>
  <c r="AU46" i="1"/>
  <c r="T148"/>
  <c r="T131"/>
  <c r="T158"/>
  <c r="T46"/>
  <c r="T167"/>
  <c r="AU26"/>
  <c r="T142"/>
  <c r="T133"/>
  <c r="T97"/>
  <c r="T152"/>
  <c r="T159"/>
  <c r="C61" i="37"/>
  <c r="F176" i="7"/>
  <c r="F161"/>
  <c r="C94" i="37"/>
  <c r="C174"/>
  <c r="C118"/>
  <c r="C95"/>
  <c r="T111" i="1"/>
  <c r="C96" i="37"/>
  <c r="C42"/>
  <c r="C26"/>
  <c r="C135"/>
  <c r="C73"/>
  <c r="C163"/>
  <c r="F43" i="7"/>
  <c r="C140" i="37"/>
  <c r="C97"/>
  <c r="C100"/>
  <c r="C82"/>
  <c r="C29"/>
  <c r="C53"/>
  <c r="C125"/>
  <c r="AA35" i="6"/>
  <c r="AA130"/>
  <c r="AA133"/>
  <c r="C44" i="37"/>
  <c r="C38"/>
  <c r="C41"/>
  <c r="M43"/>
  <c r="T150" i="1"/>
  <c r="T13"/>
  <c r="D7" i="44" s="1"/>
  <c r="C83" i="37"/>
  <c r="C56"/>
  <c r="C156"/>
  <c r="C39"/>
  <c r="C158"/>
  <c r="C178"/>
  <c r="T64" i="1"/>
  <c r="T92"/>
  <c r="T88"/>
  <c r="D168" i="44" s="1"/>
  <c r="C57" i="37"/>
  <c r="C146"/>
  <c r="T147" i="1"/>
  <c r="D162" i="44" s="1"/>
  <c r="T130" i="1"/>
  <c r="T123"/>
  <c r="T157"/>
  <c r="T135"/>
  <c r="C108" i="37"/>
  <c r="C159"/>
  <c r="C99"/>
  <c r="C51"/>
  <c r="C48"/>
  <c r="AA27" i="6"/>
  <c r="M67" i="37"/>
  <c r="C136"/>
  <c r="C154"/>
  <c r="C34"/>
  <c r="C177"/>
  <c r="C43"/>
  <c r="C69"/>
  <c r="T89" i="1"/>
  <c r="S16"/>
  <c r="T16" s="1"/>
  <c r="D36" i="44" s="1"/>
  <c r="AU80" i="1"/>
  <c r="T162"/>
  <c r="D94" i="44" s="1"/>
  <c r="T29" i="1"/>
  <c r="D13" i="44" s="1"/>
  <c r="BE100" i="1"/>
  <c r="BE83"/>
  <c r="BE92"/>
  <c r="BE124"/>
  <c r="BE156"/>
  <c r="BE108"/>
  <c r="AU60"/>
  <c r="S17"/>
  <c r="I62" i="6" s="1"/>
  <c r="BE90" i="1"/>
  <c r="BE164"/>
  <c r="AU50"/>
  <c r="BE131"/>
  <c r="BE99"/>
  <c r="AU12"/>
  <c r="T14"/>
  <c r="D11" i="44" s="1"/>
  <c r="BE11" i="1"/>
  <c r="H23" i="44" s="1"/>
  <c r="AU117" i="1"/>
  <c r="AU140"/>
  <c r="C58" i="37"/>
  <c r="C152"/>
  <c r="C76"/>
  <c r="AA119" i="6"/>
  <c r="C25" i="37"/>
  <c r="C81"/>
  <c r="C103"/>
  <c r="C79"/>
  <c r="C161"/>
  <c r="C170"/>
  <c r="C45"/>
  <c r="R168" i="6"/>
  <c r="F111" i="7"/>
  <c r="C32" i="37"/>
  <c r="C71"/>
  <c r="C89"/>
  <c r="C107"/>
  <c r="C31"/>
  <c r="C112"/>
  <c r="E106" i="7"/>
  <c r="AC123" i="1"/>
  <c r="BE24"/>
  <c r="H9" i="44" s="1"/>
  <c r="AA163" i="1"/>
  <c r="AC163"/>
  <c r="AU165"/>
  <c r="G155" i="44" s="1"/>
  <c r="AA176" i="1"/>
  <c r="AC176"/>
  <c r="AU76"/>
  <c r="BE79"/>
  <c r="BE127"/>
  <c r="BE94"/>
  <c r="BE158"/>
  <c r="H167" i="44" s="1"/>
  <c r="AC53" i="1"/>
  <c r="AU51"/>
  <c r="BE37"/>
  <c r="H82" i="44" s="1"/>
  <c r="AU23" i="1"/>
  <c r="AJ41" i="6" s="1"/>
  <c r="BE13" i="1"/>
  <c r="H7" i="44" s="1"/>
  <c r="BE68" i="1"/>
  <c r="BE39"/>
  <c r="BE44"/>
  <c r="AU137"/>
  <c r="N88" i="37"/>
  <c r="AU90" i="1"/>
  <c r="N126" i="37"/>
  <c r="AU128" i="1"/>
  <c r="G149" i="44" s="1"/>
  <c r="H152" i="37"/>
  <c r="AC154" i="1"/>
  <c r="E169" i="44" s="1"/>
  <c r="AP98" i="6"/>
  <c r="BE120" i="1"/>
  <c r="H105" i="44" s="1"/>
  <c r="AU147" i="1"/>
  <c r="N65" i="37"/>
  <c r="AU67" i="1"/>
  <c r="AC105"/>
  <c r="AC91"/>
  <c r="E144" i="44" s="1"/>
  <c r="BE103" i="1"/>
  <c r="BE89"/>
  <c r="AA152"/>
  <c r="AC152"/>
  <c r="AA55"/>
  <c r="AC55"/>
  <c r="BE47"/>
  <c r="AU13"/>
  <c r="G7" i="44" s="1"/>
  <c r="AU14" i="1"/>
  <c r="G11" i="44" s="1"/>
  <c r="AU21" i="1"/>
  <c r="G34" i="44" s="1"/>
  <c r="AU18" i="1"/>
  <c r="G24" i="44" s="1"/>
  <c r="BE141" i="1"/>
  <c r="BE116"/>
  <c r="AC44"/>
  <c r="E123" i="44" s="1"/>
  <c r="BE55" i="1"/>
  <c r="BE119"/>
  <c r="AC81"/>
  <c r="BE33"/>
  <c r="H64" i="37"/>
  <c r="AC66" i="1"/>
  <c r="BE147"/>
  <c r="AU92"/>
  <c r="AJ14" i="6" s="1"/>
  <c r="BE84" i="1"/>
  <c r="AP162" i="6"/>
  <c r="BE104" i="1"/>
  <c r="N100" i="37"/>
  <c r="AU102" i="1"/>
  <c r="AU82"/>
  <c r="BE57"/>
  <c r="AS160" i="6" s="1"/>
  <c r="AG80"/>
  <c r="AU106" i="1"/>
  <c r="BE101"/>
  <c r="AC99"/>
  <c r="E114" i="44" s="1"/>
  <c r="AC169" i="1"/>
  <c r="E176" i="44" s="1"/>
  <c r="AA67" i="1"/>
  <c r="AC67"/>
  <c r="BE106"/>
  <c r="BE18"/>
  <c r="H24" i="44" s="1"/>
  <c r="BE22" i="1"/>
  <c r="H5" i="44" s="1"/>
  <c r="BE15" i="1"/>
  <c r="H6" i="44" s="1"/>
  <c r="BE23" i="1"/>
  <c r="H15" i="44" s="1"/>
  <c r="BE19" i="1"/>
  <c r="H4" i="44" s="1"/>
  <c r="AA143" i="1"/>
  <c r="AU58"/>
  <c r="AA85"/>
  <c r="AC85"/>
  <c r="E163" i="44" s="1"/>
  <c r="BE144" i="1"/>
  <c r="AA83"/>
  <c r="AC83"/>
  <c r="E66" i="44" s="1"/>
  <c r="AA141" i="1"/>
  <c r="AC141"/>
  <c r="E118" i="44" s="1"/>
  <c r="AU164" i="1"/>
  <c r="AA175"/>
  <c r="AC175"/>
  <c r="AC100"/>
  <c r="E92" i="44" s="1"/>
  <c r="AU112" i="1"/>
  <c r="AU81"/>
  <c r="AA137"/>
  <c r="AC137"/>
  <c r="AA107"/>
  <c r="AC107"/>
  <c r="AC98"/>
  <c r="E115" i="44" s="1"/>
  <c r="BE91" i="1"/>
  <c r="BE93"/>
  <c r="BE82"/>
  <c r="BE137"/>
  <c r="BE46"/>
  <c r="H103" i="44" s="1"/>
  <c r="AU63" i="1"/>
  <c r="BE174"/>
  <c r="H174" i="44" s="1"/>
  <c r="AU55" i="1"/>
  <c r="BE29"/>
  <c r="H13" i="44" s="1"/>
  <c r="BE30" i="1"/>
  <c r="AA38"/>
  <c r="AC38"/>
  <c r="Q46" i="6"/>
  <c r="BE125" i="1"/>
  <c r="BE117"/>
  <c r="AU59"/>
  <c r="O69" i="37"/>
  <c r="BE121" i="1"/>
  <c r="AU29"/>
  <c r="AU22"/>
  <c r="G5" i="44" s="1"/>
  <c r="BE67" i="1"/>
  <c r="BE179"/>
  <c r="H22" i="44" s="1"/>
  <c r="BE122" i="1"/>
  <c r="H164" i="44" s="1"/>
  <c r="BE28" i="1"/>
  <c r="H35" i="44" s="1"/>
  <c r="AU125" i="1"/>
  <c r="AU129"/>
  <c r="BE181"/>
  <c r="Q12" i="6"/>
  <c r="AC76" i="1"/>
  <c r="AU151"/>
  <c r="R64" i="37"/>
  <c r="BE66" i="1"/>
  <c r="H42" i="44" s="1"/>
  <c r="R108" i="37"/>
  <c r="BE110" i="1"/>
  <c r="AP177" i="6"/>
  <c r="AC166" i="1"/>
  <c r="AC104"/>
  <c r="AC30"/>
  <c r="AC89"/>
  <c r="BE14"/>
  <c r="H11" i="44" s="1"/>
  <c r="BE20" i="1"/>
  <c r="H18" i="44" s="1"/>
  <c r="AA132" i="1"/>
  <c r="AC132"/>
  <c r="BE129"/>
  <c r="AA159"/>
  <c r="AC159"/>
  <c r="E165" i="44" s="1"/>
  <c r="AA31" i="1"/>
  <c r="AC31"/>
  <c r="AC106"/>
  <c r="AU157"/>
  <c r="BE76"/>
  <c r="BE160"/>
  <c r="BE134"/>
  <c r="H113" i="44" s="1"/>
  <c r="AU71" i="1"/>
  <c r="BE168"/>
  <c r="BE140"/>
  <c r="BE113"/>
  <c r="AS119" i="6" s="1"/>
  <c r="BE114" i="1"/>
  <c r="AU35"/>
  <c r="G70" i="44" s="1"/>
  <c r="BE17" i="1"/>
  <c r="H19" i="44" s="1"/>
  <c r="AU17" i="1"/>
  <c r="G19" i="44" s="1"/>
  <c r="H69" i="37"/>
  <c r="AA88" i="1"/>
  <c r="AC88"/>
  <c r="E168" i="44" s="1"/>
  <c r="AU56" i="1"/>
  <c r="AC117"/>
  <c r="AU121"/>
  <c r="AU11"/>
  <c r="AU19"/>
  <c r="G4" i="44" s="1"/>
  <c r="BE25" i="1"/>
  <c r="BE56"/>
  <c r="AG75" i="6"/>
  <c r="BE111" i="1"/>
  <c r="H73" i="44" s="1"/>
  <c r="AU31" i="1"/>
  <c r="AU15"/>
  <c r="G6" i="44" s="1"/>
  <c r="BE87" i="1"/>
  <c r="AU64"/>
  <c r="AC65"/>
  <c r="R54" i="6" s="1"/>
  <c r="AC49" i="1"/>
  <c r="BE26"/>
  <c r="H24" i="7" s="1"/>
  <c r="BE155" i="1"/>
  <c r="H109" i="44" s="1"/>
  <c r="BE139" i="1"/>
  <c r="AU94"/>
  <c r="BE115"/>
  <c r="BE32"/>
  <c r="H72" i="44" s="1"/>
  <c r="AG78" i="6"/>
  <c r="AU168" i="1"/>
  <c r="G179" i="44" s="1"/>
  <c r="AG119" i="6"/>
  <c r="AU113" i="1"/>
  <c r="Q111" i="37" s="1"/>
  <c r="BE98" i="1"/>
  <c r="R69" i="37"/>
  <c r="BE71" i="1"/>
  <c r="N98" i="37"/>
  <c r="AU100" i="1"/>
  <c r="AC47"/>
  <c r="E126" i="44" s="1"/>
  <c r="BE40" i="1"/>
  <c r="H117" i="44" s="1"/>
  <c r="AG68" i="6"/>
  <c r="AU30" i="1"/>
  <c r="AP180" i="6"/>
  <c r="BE154" i="1"/>
  <c r="R62" i="37"/>
  <c r="BE64" i="1"/>
  <c r="H40" i="44" s="1"/>
  <c r="BE85" i="1"/>
  <c r="BE166"/>
  <c r="R169" i="37"/>
  <c r="BE171" i="1"/>
  <c r="R178" i="37"/>
  <c r="BE180" i="1"/>
  <c r="H16" i="44" s="1"/>
  <c r="AU87" i="1"/>
  <c r="Q85" i="37" s="1"/>
  <c r="BE70" i="1"/>
  <c r="H62" i="44" s="1"/>
  <c r="BE73" i="1"/>
  <c r="AU177"/>
  <c r="BE51"/>
  <c r="BE36"/>
  <c r="BE135"/>
  <c r="H128" i="44" s="1"/>
  <c r="R130" i="37"/>
  <c r="BE132" i="1"/>
  <c r="R56" i="37"/>
  <c r="BE58" i="1"/>
  <c r="N91" i="37"/>
  <c r="AU93" i="1"/>
  <c r="AU130"/>
  <c r="BE21"/>
  <c r="H34" i="44" s="1"/>
  <c r="AG108" i="6"/>
  <c r="AU44" i="1"/>
  <c r="N107" i="37"/>
  <c r="AU109" i="1"/>
  <c r="BE153"/>
  <c r="AC157"/>
  <c r="BE177"/>
  <c r="AU167"/>
  <c r="AU175"/>
  <c r="N102" i="37"/>
  <c r="AU104" i="1"/>
  <c r="AU160"/>
  <c r="G20" i="44" s="1"/>
  <c r="N84" i="37"/>
  <c r="AU86" i="1"/>
  <c r="G84" i="44" s="1"/>
  <c r="N164" i="37"/>
  <c r="AU166" i="1"/>
  <c r="G112" i="44" s="1"/>
  <c r="BE49" i="1"/>
  <c r="BE45"/>
  <c r="H74" i="44" s="1"/>
  <c r="AP121" i="6"/>
  <c r="BE77" i="1"/>
  <c r="AU108"/>
  <c r="M27" i="37"/>
  <c r="G94" i="7"/>
  <c r="AA81" i="1"/>
  <c r="AA54" i="6"/>
  <c r="E163" i="7"/>
  <c r="AR179" i="6"/>
  <c r="AH100"/>
  <c r="AH120"/>
  <c r="AG13"/>
  <c r="N28" i="37"/>
  <c r="AG88" i="6"/>
  <c r="R55" i="37"/>
  <c r="AQ68" i="6"/>
  <c r="I148"/>
  <c r="F63" i="7"/>
  <c r="AH16" i="6"/>
  <c r="AG76"/>
  <c r="AQ50"/>
  <c r="I178"/>
  <c r="I129"/>
  <c r="AA104" i="1"/>
  <c r="AA155"/>
  <c r="AH134" i="6"/>
  <c r="AG77"/>
  <c r="AH167"/>
  <c r="AR114"/>
  <c r="AG101"/>
  <c r="AG71"/>
  <c r="AR17"/>
  <c r="T122" i="37"/>
  <c r="AA133" i="1"/>
  <c r="AA86"/>
  <c r="AA40"/>
  <c r="AA45"/>
  <c r="AA39"/>
  <c r="M166" i="37"/>
  <c r="AA78" i="6"/>
  <c r="AA134" i="1"/>
  <c r="AA128"/>
  <c r="AA112"/>
  <c r="AA140"/>
  <c r="AA125"/>
  <c r="AA59"/>
  <c r="AA139"/>
  <c r="AA33"/>
  <c r="AA61"/>
  <c r="F27" i="7"/>
  <c r="F160"/>
  <c r="AA91" i="6"/>
  <c r="AH149"/>
  <c r="O175" i="37"/>
  <c r="T163"/>
  <c r="N128"/>
  <c r="AH14" i="6"/>
  <c r="Q176"/>
  <c r="AP10"/>
  <c r="AR111"/>
  <c r="AP48"/>
  <c r="R76" i="37"/>
  <c r="I161" i="6"/>
  <c r="I123"/>
  <c r="O122" i="37"/>
  <c r="AA13" i="6"/>
  <c r="F99" i="7"/>
  <c r="R102" i="37"/>
  <c r="H156"/>
  <c r="AG92" i="6"/>
  <c r="AH42"/>
  <c r="I128"/>
  <c r="I24"/>
  <c r="I76"/>
  <c r="F84" i="7"/>
  <c r="AH38" i="6"/>
  <c r="S18" i="12"/>
  <c r="AA47" i="1"/>
  <c r="AA98"/>
  <c r="R43" i="37"/>
  <c r="AP59" i="6"/>
  <c r="E169" i="7"/>
  <c r="AA142" i="6"/>
  <c r="AA159"/>
  <c r="AA10"/>
  <c r="F174" i="7"/>
  <c r="R177" i="6"/>
  <c r="F62" i="7"/>
  <c r="E108"/>
  <c r="M53" i="37"/>
  <c r="AA93" i="6"/>
  <c r="AA151" i="1"/>
  <c r="AA116"/>
  <c r="AA73"/>
  <c r="AA174"/>
  <c r="O143" i="37"/>
  <c r="AH94" i="6"/>
  <c r="O45" i="37"/>
  <c r="AH131" i="6"/>
  <c r="H167" i="37"/>
  <c r="AA169" i="1"/>
  <c r="I140" i="37"/>
  <c r="E140" i="7"/>
  <c r="M72" i="37"/>
  <c r="AA113" i="6"/>
  <c r="AA79" i="1"/>
  <c r="AA87"/>
  <c r="AA82"/>
  <c r="M30" i="37"/>
  <c r="F30" i="7"/>
  <c r="I144" i="37"/>
  <c r="R21" i="6"/>
  <c r="AA63" i="1"/>
  <c r="F31" i="7"/>
  <c r="O126" i="37"/>
  <c r="N82"/>
  <c r="N111"/>
  <c r="E178"/>
  <c r="E169"/>
  <c r="F103" i="7"/>
  <c r="I23" i="6"/>
  <c r="I125"/>
  <c r="H117" i="7"/>
  <c r="AP150" i="6"/>
  <c r="AA41" i="1"/>
  <c r="AA123"/>
  <c r="AA75" i="6"/>
  <c r="F83" i="7"/>
  <c r="R151" i="6"/>
  <c r="AA42" i="1"/>
  <c r="F148" i="7"/>
  <c r="AA65" i="1"/>
  <c r="AA44"/>
  <c r="AA49"/>
  <c r="AG121" i="6"/>
  <c r="AG112"/>
  <c r="AA154" i="1"/>
  <c r="E147" i="7"/>
  <c r="F138"/>
  <c r="N75" i="37"/>
  <c r="R118"/>
  <c r="E82" i="7"/>
  <c r="R179" i="6"/>
  <c r="G156"/>
  <c r="AG122"/>
  <c r="AG18"/>
  <c r="P20" i="37"/>
  <c r="AI4" i="6"/>
  <c r="M16" i="37"/>
  <c r="L16"/>
  <c r="Z84" i="6"/>
  <c r="M9" i="37"/>
  <c r="L9"/>
  <c r="Z90" i="6"/>
  <c r="M13" i="37"/>
  <c r="L13"/>
  <c r="Z58" i="6"/>
  <c r="O21" i="1"/>
  <c r="S21" s="1"/>
  <c r="T21" s="1"/>
  <c r="D34" i="44" s="1"/>
  <c r="Q21" i="12"/>
  <c r="I43"/>
  <c r="I15"/>
  <c r="E23" i="37"/>
  <c r="I34" i="6"/>
  <c r="M15" i="37"/>
  <c r="L15"/>
  <c r="Z62" i="6"/>
  <c r="AB11" i="1"/>
  <c r="V11" i="12"/>
  <c r="AB23" i="1"/>
  <c r="AC23" s="1"/>
  <c r="V23" i="12"/>
  <c r="AB15" i="1"/>
  <c r="AA15" s="1"/>
  <c r="V15" i="12"/>
  <c r="AB18" i="1"/>
  <c r="AC18" s="1"/>
  <c r="V18" i="12"/>
  <c r="AB22" i="1"/>
  <c r="Q4" i="6" s="1"/>
  <c r="V22" i="12"/>
  <c r="M21" i="37"/>
  <c r="L21"/>
  <c r="Z41" i="6"/>
  <c r="P9" i="37"/>
  <c r="AI90" i="6"/>
  <c r="I16" i="12"/>
  <c r="I44"/>
  <c r="E46" i="37"/>
  <c r="I120" i="6"/>
  <c r="E120" i="37"/>
  <c r="I179" i="6"/>
  <c r="AH14" i="12"/>
  <c r="E71" i="37"/>
  <c r="I55" i="6"/>
  <c r="AJ18" i="12"/>
  <c r="AD14"/>
  <c r="E98" i="37"/>
  <c r="I101" i="6"/>
  <c r="E106" i="37"/>
  <c r="I168" i="6"/>
  <c r="E35" i="37"/>
  <c r="I110" i="6"/>
  <c r="AD22" i="12"/>
  <c r="AL15"/>
  <c r="AL22"/>
  <c r="AH18"/>
  <c r="E15" i="37"/>
  <c r="M17"/>
  <c r="L17"/>
  <c r="Z60" i="6"/>
  <c r="R106" i="37"/>
  <c r="AP168" i="6"/>
  <c r="E122" i="37"/>
  <c r="I17" i="6"/>
  <c r="AL19" i="12"/>
  <c r="AL14"/>
  <c r="E117" i="37"/>
  <c r="I16" i="6"/>
  <c r="E123" i="37"/>
  <c r="I152" i="6"/>
  <c r="E73" i="37"/>
  <c r="I42" i="6"/>
  <c r="S22" i="12"/>
  <c r="E104" i="37"/>
  <c r="I80" i="6"/>
  <c r="E109" i="37"/>
  <c r="I15" i="6"/>
  <c r="AJ22" i="12"/>
  <c r="E100" i="37"/>
  <c r="I88" i="6"/>
  <c r="E27" i="37"/>
  <c r="I47" i="6"/>
  <c r="E58" i="37"/>
  <c r="I79" i="6"/>
  <c r="E24" i="37"/>
  <c r="I50" i="6"/>
  <c r="Q20" i="12"/>
  <c r="E105" i="37"/>
  <c r="I73" i="6"/>
  <c r="E116" i="37"/>
  <c r="I174" i="6"/>
  <c r="E74" i="37"/>
  <c r="I12" i="6"/>
  <c r="E72" i="37"/>
  <c r="I113" i="6"/>
  <c r="E76" i="37"/>
  <c r="I173" i="6"/>
  <c r="E68" i="37"/>
  <c r="I69" i="6"/>
  <c r="M12" i="37"/>
  <c r="L12"/>
  <c r="Z33" i="6"/>
  <c r="P19" i="1"/>
  <c r="S19" s="1"/>
  <c r="T19" s="1"/>
  <c r="D4" i="44" s="1"/>
  <c r="T19" i="12"/>
  <c r="S19" s="1"/>
  <c r="P21" i="37"/>
  <c r="AI41" i="6"/>
  <c r="P12" i="37"/>
  <c r="AI33" i="6"/>
  <c r="AB19" i="1"/>
  <c r="AC19" s="1"/>
  <c r="V19" i="12"/>
  <c r="M18" i="37"/>
  <c r="L18"/>
  <c r="Z40" i="6"/>
  <c r="M19" i="37"/>
  <c r="L19"/>
  <c r="Z97" i="6"/>
  <c r="M20" i="37"/>
  <c r="L20"/>
  <c r="Z4" i="6"/>
  <c r="M22" i="37"/>
  <c r="L22"/>
  <c r="Z5" i="6"/>
  <c r="I51" i="12"/>
  <c r="I23"/>
  <c r="J13"/>
  <c r="E48" i="37"/>
  <c r="I158" i="6"/>
  <c r="E121" i="37"/>
  <c r="I145" i="6"/>
  <c r="E108" i="37"/>
  <c r="I177" i="6"/>
  <c r="E166" i="37"/>
  <c r="I78" i="6"/>
  <c r="E127" i="37"/>
  <c r="I49" i="6"/>
  <c r="E64" i="37"/>
  <c r="I48" i="6"/>
  <c r="AH22" i="12"/>
  <c r="AP151" i="6"/>
  <c r="R133" i="37"/>
  <c r="S14" i="12"/>
  <c r="E75" i="37"/>
  <c r="I121" i="6"/>
  <c r="E102" i="37"/>
  <c r="I162" i="6"/>
  <c r="E77" i="37"/>
  <c r="I37" i="6"/>
  <c r="Q14" i="12"/>
  <c r="Q18"/>
  <c r="E62" i="37"/>
  <c r="I10" i="6"/>
  <c r="E52" i="37"/>
  <c r="I8" i="6"/>
  <c r="M11" i="37"/>
  <c r="L11"/>
  <c r="Z51" i="6"/>
  <c r="P17" i="37"/>
  <c r="AI60" i="6"/>
  <c r="I14" i="12"/>
  <c r="I42"/>
  <c r="P16" i="37"/>
  <c r="AI84" i="6"/>
  <c r="I39" i="12"/>
  <c r="I11"/>
  <c r="L23" i="37"/>
  <c r="Z34" i="6"/>
  <c r="I18" i="12"/>
  <c r="I46"/>
  <c r="I20"/>
  <c r="I48"/>
  <c r="P20" i="1"/>
  <c r="J20" i="12" s="1"/>
  <c r="S20"/>
  <c r="E10" i="37"/>
  <c r="I36" i="6"/>
  <c r="P11" i="1"/>
  <c r="J11" i="12" s="1"/>
  <c r="T11"/>
  <c r="S11" s="1"/>
  <c r="P23" i="1"/>
  <c r="J23" i="12" s="1"/>
  <c r="T23"/>
  <c r="S23" s="1"/>
  <c r="M14" i="37"/>
  <c r="L14"/>
  <c r="Z115" i="6"/>
  <c r="AB14" i="1"/>
  <c r="V14" i="12"/>
  <c r="P13" i="37"/>
  <c r="AI58" i="6"/>
  <c r="S15" i="12"/>
  <c r="M10" i="37"/>
  <c r="L10"/>
  <c r="Z36" i="6"/>
  <c r="I24" i="12"/>
  <c r="I52"/>
  <c r="E101" i="37"/>
  <c r="I170" i="6"/>
  <c r="E69" i="37"/>
  <c r="I46" i="6"/>
  <c r="Q15" i="12"/>
  <c r="E51" i="37"/>
  <c r="I63" i="6"/>
  <c r="E66" i="37"/>
  <c r="I38" i="6"/>
  <c r="E54" i="37"/>
  <c r="I147" i="6"/>
  <c r="E103" i="37"/>
  <c r="I130" i="6"/>
  <c r="E70" i="37"/>
  <c r="I127" i="6"/>
  <c r="E65" i="37"/>
  <c r="I11" i="6"/>
  <c r="E67" i="37"/>
  <c r="I67" i="6"/>
  <c r="S21" i="12"/>
  <c r="AL18"/>
  <c r="AD18"/>
  <c r="E112" i="37"/>
  <c r="I169" i="6"/>
  <c r="E110" i="37"/>
  <c r="I56" i="6"/>
  <c r="E111" i="37"/>
  <c r="I119" i="6"/>
  <c r="F166" i="7"/>
  <c r="AA150" i="6"/>
  <c r="R22"/>
  <c r="F169" i="7"/>
  <c r="AA172" i="6"/>
  <c r="AA121"/>
  <c r="E90" i="7"/>
  <c r="F73"/>
  <c r="AA149" i="6"/>
  <c r="AA82"/>
  <c r="F146" i="7"/>
  <c r="AA6" i="6"/>
  <c r="F59" i="7"/>
  <c r="R44" i="6"/>
  <c r="E124" i="7"/>
  <c r="F40"/>
  <c r="F72"/>
  <c r="AA136" i="6"/>
  <c r="F117" i="7"/>
  <c r="F167"/>
  <c r="R154" i="37"/>
  <c r="AP25" i="6"/>
  <c r="R166"/>
  <c r="R16"/>
  <c r="AA16"/>
  <c r="R165"/>
  <c r="AA164"/>
  <c r="R124"/>
  <c r="R132"/>
  <c r="AP46"/>
  <c r="AR31"/>
  <c r="R96" i="37"/>
  <c r="AP111" i="6"/>
  <c r="R34" i="37"/>
  <c r="AP96" i="6"/>
  <c r="AA64"/>
  <c r="E117" i="7"/>
  <c r="E56"/>
  <c r="AA144" i="6"/>
  <c r="F131" i="7"/>
  <c r="R14" i="6"/>
  <c r="AA86"/>
  <c r="AA63"/>
  <c r="AA46"/>
  <c r="F51" i="7"/>
  <c r="F69"/>
  <c r="AA106" i="1"/>
  <c r="AA77" i="6"/>
  <c r="AA7"/>
  <c r="E177" i="7"/>
  <c r="E50"/>
  <c r="AA61" i="6"/>
  <c r="F158" i="7"/>
  <c r="F33"/>
  <c r="R150" i="6"/>
  <c r="R87"/>
  <c r="F25" i="7"/>
  <c r="AA175" i="6"/>
  <c r="AA42"/>
  <c r="F75" i="7"/>
  <c r="R31" i="6"/>
  <c r="F118" i="7"/>
  <c r="R134" i="6"/>
  <c r="E133" i="7"/>
  <c r="F32"/>
  <c r="F130"/>
  <c r="F61"/>
  <c r="R122" i="37"/>
  <c r="AP17" i="6"/>
  <c r="I176" i="37"/>
  <c r="E176" i="7"/>
  <c r="I95" i="37"/>
  <c r="E95" i="7"/>
  <c r="I66" i="37"/>
  <c r="E66" i="7"/>
  <c r="M38" i="37"/>
  <c r="F38" i="7"/>
  <c r="AA117" i="6"/>
  <c r="M139" i="37"/>
  <c r="F139" i="7"/>
  <c r="AA143" i="6"/>
  <c r="M54" i="37"/>
  <c r="F54" i="7"/>
  <c r="I109" i="37"/>
  <c r="E109" i="7"/>
  <c r="R15" i="6"/>
  <c r="I33" i="37"/>
  <c r="E33" i="7"/>
  <c r="R25" i="37"/>
  <c r="AP61" i="6"/>
  <c r="Q48"/>
  <c r="N174" i="37"/>
  <c r="AG11" i="6"/>
  <c r="Q180"/>
  <c r="AG135"/>
  <c r="AR113"/>
  <c r="AQ116"/>
  <c r="R30" i="37"/>
  <c r="AP6" i="6"/>
  <c r="R26" i="37"/>
  <c r="AP137" i="6"/>
  <c r="R82" i="37"/>
  <c r="AP87" i="6"/>
  <c r="S46" i="37"/>
  <c r="AQ120" i="6"/>
  <c r="Q90" i="37"/>
  <c r="AP31" i="6"/>
  <c r="R177" i="37"/>
  <c r="AP179" i="6"/>
  <c r="R120" i="37"/>
  <c r="R137"/>
  <c r="AP19" i="6"/>
  <c r="R90" i="37"/>
  <c r="AP14" i="6"/>
  <c r="AP123"/>
  <c r="R153" i="37"/>
  <c r="R145"/>
  <c r="AP122" i="6"/>
  <c r="Q95" i="37"/>
  <c r="G85" i="7"/>
  <c r="T17" i="37"/>
  <c r="AR60" i="6"/>
  <c r="T13" i="37"/>
  <c r="AR58" i="6"/>
  <c r="H15" i="37"/>
  <c r="Q62" i="6"/>
  <c r="AA16" i="1"/>
  <c r="H14" i="37"/>
  <c r="Q115" i="6"/>
  <c r="T16" i="37"/>
  <c r="AR84" i="6"/>
  <c r="I18" i="37"/>
  <c r="H18"/>
  <c r="Q40" i="6"/>
  <c r="S14" i="37"/>
  <c r="AQ115" i="6"/>
  <c r="S16" i="37"/>
  <c r="AQ84" i="6"/>
  <c r="S21" i="37"/>
  <c r="AQ41" i="6"/>
  <c r="Q18" i="37"/>
  <c r="AA12" i="1"/>
  <c r="H10" i="37"/>
  <c r="Q36" i="6"/>
  <c r="S12" i="37"/>
  <c r="AQ33" i="6"/>
  <c r="I11" i="37"/>
  <c r="H11"/>
  <c r="Q51" i="6"/>
  <c r="R18" i="37"/>
  <c r="AP40" i="6"/>
  <c r="O17" i="37"/>
  <c r="AH60" i="6"/>
  <c r="T12" i="37"/>
  <c r="AR33" i="6"/>
  <c r="O21" i="37"/>
  <c r="AH41" i="6"/>
  <c r="S23" i="37"/>
  <c r="AQ34" i="6"/>
  <c r="S160" i="37"/>
  <c r="AQ26" i="6"/>
  <c r="H51" i="7"/>
  <c r="U119" i="37"/>
  <c r="R170"/>
  <c r="AP89" i="6"/>
  <c r="N50" i="37"/>
  <c r="AG134" i="6"/>
  <c r="O48" i="37"/>
  <c r="AH158" i="6"/>
  <c r="R161" i="37"/>
  <c r="AP27" i="6"/>
  <c r="N154" i="37"/>
  <c r="AG25" i="6"/>
  <c r="O79" i="37"/>
  <c r="AH107" i="6"/>
  <c r="N143" i="37"/>
  <c r="AG94" i="6"/>
  <c r="T132" i="37"/>
  <c r="AR95" i="6"/>
  <c r="N67" i="37"/>
  <c r="AG67" i="6"/>
  <c r="O155" i="37"/>
  <c r="AH139" i="6"/>
  <c r="H149" i="37"/>
  <c r="Q23" i="6"/>
  <c r="S127" i="37"/>
  <c r="AQ49" i="6"/>
  <c r="N144" i="37"/>
  <c r="AG21" i="6"/>
  <c r="T89" i="37"/>
  <c r="AR171" i="6"/>
  <c r="T98" i="37"/>
  <c r="AR101" i="6"/>
  <c r="O84" i="37"/>
  <c r="AH13" i="6"/>
  <c r="H81" i="37"/>
  <c r="Q125" i="6"/>
  <c r="O162" i="37"/>
  <c r="AH105" i="6"/>
  <c r="H104" i="37"/>
  <c r="Q80" i="6"/>
  <c r="T77" i="37"/>
  <c r="AR37" i="6"/>
  <c r="H161" i="37"/>
  <c r="Q27" i="6"/>
  <c r="O110" i="37"/>
  <c r="AH56" i="6"/>
  <c r="H145" i="37"/>
  <c r="Q122" i="6"/>
  <c r="AA147" i="1"/>
  <c r="H121" i="37"/>
  <c r="Q145" i="6"/>
  <c r="N163" i="37"/>
  <c r="AG165" i="6"/>
  <c r="R105" i="37"/>
  <c r="AP73" i="6"/>
  <c r="H97" i="37"/>
  <c r="Q126" i="6"/>
  <c r="H173" i="37"/>
  <c r="Q167" i="6"/>
  <c r="T142" i="37"/>
  <c r="AR20" i="6"/>
  <c r="T29" i="37"/>
  <c r="AR65" i="6"/>
  <c r="T40" i="37"/>
  <c r="AR159" i="6"/>
  <c r="U128" i="37"/>
  <c r="AS66" i="6"/>
  <c r="H128" i="7"/>
  <c r="N79" i="37"/>
  <c r="AG107" i="6"/>
  <c r="H77" i="37"/>
  <c r="Q37" i="6"/>
  <c r="T60" i="37"/>
  <c r="AR9" i="6"/>
  <c r="R158" i="37"/>
  <c r="AP77" i="6"/>
  <c r="R168" i="37"/>
  <c r="AP28" i="6"/>
  <c r="R140" i="37"/>
  <c r="AP124" i="6"/>
  <c r="T125" i="37"/>
  <c r="AR163" i="6"/>
  <c r="R98" i="37"/>
  <c r="AP101" i="6"/>
  <c r="N73" i="37"/>
  <c r="AG42" i="6"/>
  <c r="N124" i="37"/>
  <c r="AG132" i="6"/>
  <c r="H85" i="37"/>
  <c r="Q157" i="6"/>
  <c r="H80" i="37"/>
  <c r="Q71" i="6"/>
  <c r="H119" i="37"/>
  <c r="Q155" i="6"/>
  <c r="AA121" i="1"/>
  <c r="T136" i="37"/>
  <c r="AR129" i="6"/>
  <c r="R77" i="37"/>
  <c r="AP37" i="6"/>
  <c r="S65" i="37"/>
  <c r="AQ11" i="6"/>
  <c r="H40" i="37"/>
  <c r="Q159" i="6"/>
  <c r="T116" i="37"/>
  <c r="AR174" i="6"/>
  <c r="R94" i="37"/>
  <c r="AP161" i="6"/>
  <c r="O62" i="37"/>
  <c r="AH10" i="6"/>
  <c r="R87" i="37"/>
  <c r="AP141" i="6"/>
  <c r="R138" i="37"/>
  <c r="AP75" i="6"/>
  <c r="O168" i="37"/>
  <c r="AH28" i="6"/>
  <c r="T147" i="37"/>
  <c r="AR22" i="6"/>
  <c r="H102" i="37"/>
  <c r="Q162" i="6"/>
  <c r="R84" i="37"/>
  <c r="AP13" i="6"/>
  <c r="S69" i="37"/>
  <c r="AQ46" i="6"/>
  <c r="O108" i="37"/>
  <c r="AH177" i="6"/>
  <c r="H44" i="37"/>
  <c r="Q109" i="6"/>
  <c r="S71" i="37"/>
  <c r="AQ55" i="6"/>
  <c r="T42" i="37"/>
  <c r="AR108" i="6"/>
  <c r="S120" i="37"/>
  <c r="AQ179" i="6"/>
  <c r="R112" i="37"/>
  <c r="AP169" i="6"/>
  <c r="R63" i="37"/>
  <c r="AP54" i="6"/>
  <c r="S55" i="37"/>
  <c r="AQ160" i="6"/>
  <c r="O57" i="37"/>
  <c r="AH53" i="6"/>
  <c r="H31" i="37"/>
  <c r="Q35" i="6"/>
  <c r="H59" i="37"/>
  <c r="Q82" i="6"/>
  <c r="S51" i="37"/>
  <c r="AQ63" i="6"/>
  <c r="N24" i="37"/>
  <c r="AG50" i="6"/>
  <c r="R15" i="37"/>
  <c r="AP62" i="6"/>
  <c r="O14" i="37"/>
  <c r="AH115" i="6"/>
  <c r="S172" i="37"/>
  <c r="AQ45" i="6"/>
  <c r="S152" i="37"/>
  <c r="AQ180" i="6"/>
  <c r="S144" i="37"/>
  <c r="AQ21" i="6"/>
  <c r="S132" i="37"/>
  <c r="AQ95" i="6"/>
  <c r="N122" i="37"/>
  <c r="AG17" i="6"/>
  <c r="N53" i="37"/>
  <c r="AG93" i="6"/>
  <c r="N116" i="37"/>
  <c r="AG174" i="6"/>
  <c r="T24" i="37"/>
  <c r="AR50" i="6"/>
  <c r="N15" i="37"/>
  <c r="AG62" i="6"/>
  <c r="H86" i="37"/>
  <c r="Q178" i="6"/>
  <c r="S37" i="37"/>
  <c r="AQ52" i="6"/>
  <c r="N54" i="37"/>
  <c r="AG147" i="6"/>
  <c r="O38" i="37"/>
  <c r="AH117" i="6"/>
  <c r="AA117" i="1"/>
  <c r="H115" i="37"/>
  <c r="Q102" i="6"/>
  <c r="Q71" i="37"/>
  <c r="N45"/>
  <c r="AG131" i="6"/>
  <c r="H61" i="37"/>
  <c r="Q86" i="6"/>
  <c r="O47" i="37"/>
  <c r="AH85" i="6"/>
  <c r="R36" i="37"/>
  <c r="AP104" i="6"/>
  <c r="N32" i="37"/>
  <c r="AG133" i="6"/>
  <c r="N22" i="37"/>
  <c r="AG5" i="6"/>
  <c r="N9" i="37"/>
  <c r="AG90" i="6"/>
  <c r="N17" i="37"/>
  <c r="AG60" i="6"/>
  <c r="R23" i="37"/>
  <c r="AP34" i="6"/>
  <c r="T10" i="37"/>
  <c r="AR36" i="6"/>
  <c r="T95" i="37"/>
  <c r="AR118" i="6"/>
  <c r="T41" i="37"/>
  <c r="AR140" i="6"/>
  <c r="T119" i="37"/>
  <c r="AR155" i="6"/>
  <c r="S176" i="37"/>
  <c r="AQ142" i="6"/>
  <c r="S164" i="37"/>
  <c r="AQ76" i="6"/>
  <c r="Q97" i="37"/>
  <c r="AJ126" i="6"/>
  <c r="G97" i="7"/>
  <c r="O31" i="37"/>
  <c r="AH35" i="6"/>
  <c r="N57" i="37"/>
  <c r="AG53" i="6"/>
  <c r="G151" i="7"/>
  <c r="R139" i="37"/>
  <c r="AP143" i="6"/>
  <c r="O123" i="37"/>
  <c r="AH152" i="6"/>
  <c r="O51" i="37"/>
  <c r="AH63" i="6"/>
  <c r="T36" i="37"/>
  <c r="AR104" i="6"/>
  <c r="N35" i="37"/>
  <c r="AG110" i="6"/>
  <c r="O19" i="37"/>
  <c r="AH97" i="6"/>
  <c r="S19" i="37"/>
  <c r="AQ97" i="6"/>
  <c r="O20" i="37"/>
  <c r="AH4" i="6"/>
  <c r="S10" i="37"/>
  <c r="AQ36" i="6"/>
  <c r="T9" i="37"/>
  <c r="AR90" i="6"/>
  <c r="R13" i="37"/>
  <c r="AP58" i="6"/>
  <c r="S11" i="37"/>
  <c r="AQ51" i="6"/>
  <c r="T22" i="37"/>
  <c r="AR5" i="6"/>
  <c r="S15" i="37"/>
  <c r="AQ62" i="6"/>
  <c r="T15" i="37"/>
  <c r="AR62" i="6"/>
  <c r="T11" i="37"/>
  <c r="AR51" i="6"/>
  <c r="R21" i="37"/>
  <c r="AP41" i="6"/>
  <c r="R17" i="37"/>
  <c r="AP60" i="6"/>
  <c r="O23" i="37"/>
  <c r="AH34" i="6"/>
  <c r="AJ131"/>
  <c r="Q125" i="37"/>
  <c r="AJ163" i="6"/>
  <c r="G125" i="7"/>
  <c r="R174" i="37"/>
  <c r="AP144" i="6"/>
  <c r="H134" i="37"/>
  <c r="Q99" i="6"/>
  <c r="T104" i="37"/>
  <c r="AR80" i="6"/>
  <c r="O74" i="37"/>
  <c r="AH12" i="6"/>
  <c r="O40" i="37"/>
  <c r="AH159" i="6"/>
  <c r="H110" i="37"/>
  <c r="Q56" i="6"/>
  <c r="T48" i="37"/>
  <c r="AR158" i="6"/>
  <c r="H131" i="37"/>
  <c r="Q175" i="6"/>
  <c r="T108" i="37"/>
  <c r="AR177" i="6"/>
  <c r="O101" i="37"/>
  <c r="AH170" i="6"/>
  <c r="O86" i="37"/>
  <c r="AH178" i="6"/>
  <c r="H43" i="37"/>
  <c r="Q59" i="6"/>
  <c r="H37" i="37"/>
  <c r="Q52" i="6"/>
  <c r="O163" i="37"/>
  <c r="AH165" i="6"/>
  <c r="T138" i="37"/>
  <c r="AR75" i="6"/>
  <c r="T102" i="37"/>
  <c r="AR162" i="6"/>
  <c r="N63" i="37"/>
  <c r="AG54" i="6"/>
  <c r="N152" i="37"/>
  <c r="AG180" i="6"/>
  <c r="R40" i="37"/>
  <c r="AP159" i="6"/>
  <c r="T162" i="37"/>
  <c r="AR105" i="6"/>
  <c r="H139" i="37"/>
  <c r="Q143" i="6"/>
  <c r="H88" i="37"/>
  <c r="Q135" i="6"/>
  <c r="H70" i="37"/>
  <c r="Q127" i="6"/>
  <c r="H137" i="37"/>
  <c r="Q19" i="6"/>
  <c r="N155" i="37"/>
  <c r="AG139" i="6"/>
  <c r="R165" i="37"/>
  <c r="AP100" i="6"/>
  <c r="R171" i="37"/>
  <c r="AP29" i="6"/>
  <c r="O91" i="37"/>
  <c r="AH43" i="6"/>
  <c r="N178" i="37"/>
  <c r="AG32" i="6"/>
  <c r="N110" i="37"/>
  <c r="AG56" i="6"/>
  <c r="H136" i="37"/>
  <c r="Q129" i="6"/>
  <c r="R88" i="37"/>
  <c r="AP135" i="6"/>
  <c r="O103" i="37"/>
  <c r="AH130" i="6"/>
  <c r="N146" i="37"/>
  <c r="AG149" i="6"/>
  <c r="S42" i="37"/>
  <c r="AQ108" i="6"/>
  <c r="H135" i="37"/>
  <c r="Q18" i="6"/>
  <c r="H105" i="37"/>
  <c r="Q73" i="6"/>
  <c r="H96" i="37"/>
  <c r="Q111" i="6"/>
  <c r="R89" i="37"/>
  <c r="AP171" i="6"/>
  <c r="H39" i="37"/>
  <c r="Q146" i="6"/>
  <c r="T87" i="37"/>
  <c r="AR141" i="6"/>
  <c r="T127" i="37"/>
  <c r="AR49" i="6"/>
  <c r="R150" i="37"/>
  <c r="AP148" i="6"/>
  <c r="N170" i="37"/>
  <c r="AG89" i="6"/>
  <c r="N96" i="37"/>
  <c r="AG111" i="6"/>
  <c r="H172" i="37"/>
  <c r="Q45" i="6"/>
  <c r="H75" i="37"/>
  <c r="Q121" i="6"/>
  <c r="AA77" i="1"/>
  <c r="T172" i="37"/>
  <c r="AR45" i="6"/>
  <c r="N51" i="37"/>
  <c r="AG63" i="6"/>
  <c r="N147" i="37"/>
  <c r="AG22" i="6"/>
  <c r="R103" i="37"/>
  <c r="AP130" i="6"/>
  <c r="S74" i="37"/>
  <c r="AQ12" i="6"/>
  <c r="T112" i="37"/>
  <c r="AR169" i="6"/>
  <c r="N68" i="37"/>
  <c r="AG69" i="6"/>
  <c r="H89" i="37"/>
  <c r="Q171" i="6"/>
  <c r="T103" i="37"/>
  <c r="AR130" i="6"/>
  <c r="R173" i="37"/>
  <c r="AP167" i="6"/>
  <c r="T156" i="37"/>
  <c r="AR176" i="6"/>
  <c r="O149" i="37"/>
  <c r="AH23" i="6"/>
  <c r="O92" i="37"/>
  <c r="AH44" i="6"/>
  <c r="N72" i="37"/>
  <c r="AG113" i="6"/>
  <c r="S115" i="37"/>
  <c r="AQ102" i="6"/>
  <c r="O119" i="37"/>
  <c r="AH155" i="6"/>
  <c r="S175" i="37"/>
  <c r="AQ30" i="6"/>
  <c r="S167" i="37"/>
  <c r="AQ136" i="6"/>
  <c r="S159" i="37"/>
  <c r="AQ74" i="6"/>
  <c r="S151" i="37"/>
  <c r="AQ24" i="6"/>
  <c r="S143" i="37"/>
  <c r="AQ94" i="6"/>
  <c r="S135" i="37"/>
  <c r="AQ18" i="6"/>
  <c r="S122" i="37"/>
  <c r="AQ17" i="6"/>
  <c r="H27" i="37"/>
  <c r="Q47" i="6"/>
  <c r="N61" i="37"/>
  <c r="AG86" i="6"/>
  <c r="S104" i="37"/>
  <c r="AQ80" i="6"/>
  <c r="S96" i="37"/>
  <c r="AQ111" i="6"/>
  <c r="S88" i="37"/>
  <c r="AQ135" i="6"/>
  <c r="S80" i="37"/>
  <c r="AQ71" i="6"/>
  <c r="H46" i="7"/>
  <c r="N33" i="37"/>
  <c r="AG7" i="6"/>
  <c r="S34" i="37"/>
  <c r="AQ96" i="6"/>
  <c r="R27" i="37"/>
  <c r="AP47" i="6"/>
  <c r="S105" i="37"/>
  <c r="AQ73" i="6"/>
  <c r="S89" i="37"/>
  <c r="AQ171" i="6"/>
  <c r="S47" i="37"/>
  <c r="AQ85" i="6"/>
  <c r="N47" i="37"/>
  <c r="AG85" i="6"/>
  <c r="R28" i="37"/>
  <c r="AP68" i="6"/>
  <c r="O24" i="37"/>
  <c r="AH50" i="6"/>
  <c r="S178" i="37"/>
  <c r="AQ32" i="6"/>
  <c r="S170" i="37"/>
  <c r="AQ89" i="6"/>
  <c r="S162" i="37"/>
  <c r="AQ105" i="6"/>
  <c r="S154" i="37"/>
  <c r="AQ25" i="6"/>
  <c r="S146" i="37"/>
  <c r="AQ149" i="6"/>
  <c r="S138" i="37"/>
  <c r="AQ75" i="6"/>
  <c r="N121" i="37"/>
  <c r="AG145" i="6"/>
  <c r="N117" i="37"/>
  <c r="AG16" i="6"/>
  <c r="R45" i="37"/>
  <c r="AP131" i="6"/>
  <c r="S103" i="37"/>
  <c r="AQ130" i="6"/>
  <c r="S95" i="37"/>
  <c r="AQ118" i="6"/>
  <c r="S87" i="37"/>
  <c r="AQ141" i="6"/>
  <c r="S79" i="37"/>
  <c r="AQ107" i="6"/>
  <c r="S49" i="37"/>
  <c r="AQ153" i="6"/>
  <c r="O28" i="37"/>
  <c r="AH68" i="6"/>
  <c r="S35" i="37"/>
  <c r="AQ110" i="6"/>
  <c r="Q75" i="37"/>
  <c r="T54"/>
  <c r="AR147" i="6"/>
  <c r="N115" i="37"/>
  <c r="AG102" i="6"/>
  <c r="H113" i="7"/>
  <c r="S109" i="37"/>
  <c r="AQ15" i="6"/>
  <c r="S93" i="37"/>
  <c r="AQ138" i="6"/>
  <c r="O63" i="37"/>
  <c r="AH54" i="6"/>
  <c r="AS166"/>
  <c r="N29" i="37"/>
  <c r="AG65" i="6"/>
  <c r="N34" i="37"/>
  <c r="AG96" i="6"/>
  <c r="N13" i="37"/>
  <c r="AG58" i="6"/>
  <c r="N18" i="37"/>
  <c r="AG40" i="6"/>
  <c r="T14" i="37"/>
  <c r="AR115" i="6"/>
  <c r="R114" i="37"/>
  <c r="AP70" i="6"/>
  <c r="O98" i="37"/>
  <c r="AH101" i="6"/>
  <c r="T81" i="37"/>
  <c r="AR125" i="6"/>
  <c r="S66" i="37"/>
  <c r="AQ38" i="6"/>
  <c r="O37" i="37"/>
  <c r="AH52" i="6"/>
  <c r="N62" i="37"/>
  <c r="AG10" i="6"/>
  <c r="H38" i="37"/>
  <c r="Q117" i="6"/>
  <c r="S177" i="37"/>
  <c r="AQ31" i="6"/>
  <c r="S169" i="37"/>
  <c r="AQ150" i="6"/>
  <c r="S161" i="37"/>
  <c r="AQ27" i="6"/>
  <c r="S153" i="37"/>
  <c r="AQ123" i="6"/>
  <c r="S145" i="37"/>
  <c r="AQ122" i="6"/>
  <c r="S137" i="37"/>
  <c r="AQ19" i="6"/>
  <c r="S121" i="37"/>
  <c r="AQ145" i="6"/>
  <c r="R53" i="37"/>
  <c r="AP93" i="6"/>
  <c r="R117" i="37"/>
  <c r="AP16" i="6"/>
  <c r="T27" i="37"/>
  <c r="AR47" i="6"/>
  <c r="S110" i="37"/>
  <c r="AQ56" i="6"/>
  <c r="S102" i="37"/>
  <c r="AQ162" i="6"/>
  <c r="S94" i="37"/>
  <c r="AQ161" i="6"/>
  <c r="S86" i="37"/>
  <c r="AQ178" i="6"/>
  <c r="H79" i="37"/>
  <c r="Q107" i="6"/>
  <c r="O55" i="37"/>
  <c r="AH160" i="6"/>
  <c r="R31" i="37"/>
  <c r="AP35" i="6"/>
  <c r="R24" i="37"/>
  <c r="AP50" i="6"/>
  <c r="R35" i="37"/>
  <c r="AP110" i="6"/>
  <c r="N21" i="37"/>
  <c r="AG41" i="6"/>
  <c r="R11" i="37"/>
  <c r="AP51" i="6"/>
  <c r="N10" i="37"/>
  <c r="AG36" i="6"/>
  <c r="R66" i="37"/>
  <c r="AP38" i="6"/>
  <c r="S52" i="37"/>
  <c r="AQ8" i="6"/>
  <c r="R42" i="37"/>
  <c r="AP108" i="6"/>
  <c r="T20" i="37"/>
  <c r="AR4" i="6"/>
  <c r="R16" i="37"/>
  <c r="AP84" i="6"/>
  <c r="R20" i="37"/>
  <c r="AP4" i="6"/>
  <c r="AA25" i="1"/>
  <c r="H23" i="37"/>
  <c r="Q34" i="6"/>
  <c r="S20" i="37"/>
  <c r="AQ4" i="6"/>
  <c r="T21" i="37"/>
  <c r="AR41" i="6"/>
  <c r="O11" i="37"/>
  <c r="AH51" i="6"/>
  <c r="S17" i="37"/>
  <c r="AQ60" i="6"/>
  <c r="S18" i="37"/>
  <c r="AQ40" i="6"/>
  <c r="O13" i="37"/>
  <c r="AH58" i="6"/>
  <c r="S13" i="37"/>
  <c r="AQ58" i="6"/>
  <c r="R22" i="37"/>
  <c r="AP5" i="6"/>
  <c r="T19" i="37"/>
  <c r="AR97" i="6"/>
  <c r="I19" i="37"/>
  <c r="H19"/>
  <c r="Q97" i="6"/>
  <c r="R9" i="37"/>
  <c r="AP90" i="6"/>
  <c r="U32" i="37"/>
  <c r="Q37"/>
  <c r="AJ52" i="6"/>
  <c r="G37" i="7"/>
  <c r="H142" i="37"/>
  <c r="Q20" i="6"/>
  <c r="U78" i="37"/>
  <c r="AS154" i="6"/>
  <c r="H78" i="7"/>
  <c r="T74" i="37"/>
  <c r="AR12" i="6"/>
  <c r="N56" i="37"/>
  <c r="AG166" i="6"/>
  <c r="Q76" i="37"/>
  <c r="AJ173" i="6"/>
  <c r="G76" i="7"/>
  <c r="H65" i="37"/>
  <c r="Q11" i="6"/>
  <c r="N168" i="37"/>
  <c r="AG28" i="6"/>
  <c r="T139" i="37"/>
  <c r="AR143" i="6"/>
  <c r="T88" i="37"/>
  <c r="AR135" i="6"/>
  <c r="N60" i="37"/>
  <c r="AG9" i="6"/>
  <c r="N176" i="37"/>
  <c r="AG142" i="6"/>
  <c r="H87" i="37"/>
  <c r="Q141" i="6"/>
  <c r="O127" i="37"/>
  <c r="AH49" i="6"/>
  <c r="T129" i="37"/>
  <c r="AR128" i="6"/>
  <c r="R142" i="37"/>
  <c r="AP20" i="6"/>
  <c r="T85" i="37"/>
  <c r="AR157" i="6"/>
  <c r="T80" i="37"/>
  <c r="AR71" i="6"/>
  <c r="N140" i="37"/>
  <c r="AG124" i="6"/>
  <c r="R29" i="37"/>
  <c r="AP65" i="6"/>
  <c r="N162" i="37"/>
  <c r="AG105" i="6"/>
  <c r="R141" i="37"/>
  <c r="AP114" i="6"/>
  <c r="R116" i="37"/>
  <c r="AP174" i="6"/>
  <c r="T101" i="37"/>
  <c r="AR170" i="6"/>
  <c r="T92" i="37"/>
  <c r="AR44" i="6"/>
  <c r="R41" i="37"/>
  <c r="AP140" i="6"/>
  <c r="H174" i="37"/>
  <c r="Q144" i="6"/>
  <c r="H159" i="37"/>
  <c r="Q74" i="6"/>
  <c r="AA161" i="1"/>
  <c r="N43" i="37"/>
  <c r="AG59" i="6"/>
  <c r="O29" i="37"/>
  <c r="AH65" i="6"/>
  <c r="R126" i="37"/>
  <c r="AP112" i="6"/>
  <c r="R162" i="37"/>
  <c r="AP105" i="6"/>
  <c r="N74" i="37"/>
  <c r="AG12" i="6"/>
  <c r="N169" i="37"/>
  <c r="AG150" i="6"/>
  <c r="H132" i="37"/>
  <c r="Q95" i="6"/>
  <c r="R107" i="37"/>
  <c r="AP92" i="6"/>
  <c r="N70" i="37"/>
  <c r="AG127" i="6"/>
  <c r="R157" i="37"/>
  <c r="AP156" i="6"/>
  <c r="H151" i="37"/>
  <c r="Q24" i="6"/>
  <c r="AA153" i="1"/>
  <c r="R132" i="37"/>
  <c r="AP95" i="6"/>
  <c r="H101" i="37"/>
  <c r="Q170" i="6"/>
  <c r="T91" i="37"/>
  <c r="AR43" i="6"/>
  <c r="O105" i="37"/>
  <c r="AH73" i="6"/>
  <c r="H84" i="37"/>
  <c r="Q13" i="6"/>
  <c r="H114" i="37"/>
  <c r="Q70" i="6"/>
  <c r="O109" i="37"/>
  <c r="AH15" i="6"/>
  <c r="O54" i="37"/>
  <c r="AH147" i="6"/>
  <c r="N133" i="37"/>
  <c r="AG151" i="6"/>
  <c r="R101" i="37"/>
  <c r="AP170" i="6"/>
  <c r="R146" i="37"/>
  <c r="AP149" i="6"/>
  <c r="N160" i="37"/>
  <c r="AG26" i="6"/>
  <c r="H150" i="37"/>
  <c r="Q148" i="6"/>
  <c r="R129" i="37"/>
  <c r="AP128" i="6"/>
  <c r="R125" i="37"/>
  <c r="AP163" i="6"/>
  <c r="O104" i="37"/>
  <c r="AH80" i="6"/>
  <c r="S73" i="37"/>
  <c r="AQ42" i="6"/>
  <c r="T105" i="37"/>
  <c r="AR73" i="6"/>
  <c r="O85" i="37"/>
  <c r="AH157" i="6"/>
  <c r="R80" i="37"/>
  <c r="AP71" i="6"/>
  <c r="R143" i="37"/>
  <c r="AP94" i="6"/>
  <c r="R135" i="37"/>
  <c r="AP18" i="6"/>
  <c r="H100" i="37"/>
  <c r="Q88" i="6"/>
  <c r="AA102" i="1"/>
  <c r="O88" i="37"/>
  <c r="AH135" i="6"/>
  <c r="T66" i="37"/>
  <c r="AR38" i="6"/>
  <c r="S44" i="37"/>
  <c r="AQ109" i="6"/>
  <c r="S38" i="37"/>
  <c r="AQ117" i="6"/>
  <c r="H53" i="37"/>
  <c r="Q93" i="6"/>
  <c r="S116" i="37"/>
  <c r="AQ174" i="6"/>
  <c r="Q93" i="37"/>
  <c r="AJ138" i="6"/>
  <c r="G93" i="7"/>
  <c r="U76" i="37"/>
  <c r="H49"/>
  <c r="Q153" i="6"/>
  <c r="S31" i="37"/>
  <c r="AQ35" i="6"/>
  <c r="T28" i="37"/>
  <c r="AR68" i="6"/>
  <c r="AA26" i="1"/>
  <c r="H24" i="37"/>
  <c r="Q50" i="6"/>
  <c r="N14" i="37"/>
  <c r="AG115" i="6"/>
  <c r="Q131" i="37"/>
  <c r="S156"/>
  <c r="AQ176" i="6"/>
  <c r="S148" i="37"/>
  <c r="AQ64" i="6"/>
  <c r="S136" i="37"/>
  <c r="AQ129" i="6"/>
  <c r="R121" i="37"/>
  <c r="AP145" i="6"/>
  <c r="S118" i="37"/>
  <c r="AQ98" i="6"/>
  <c r="N120" i="37"/>
  <c r="AG179" i="6"/>
  <c r="H36" i="37"/>
  <c r="Q104" i="6"/>
  <c r="T109" i="37"/>
  <c r="AR15" i="6"/>
  <c r="T62" i="37"/>
  <c r="AR10" i="6"/>
  <c r="O42" i="37"/>
  <c r="AH108" i="6"/>
  <c r="H123" i="37"/>
  <c r="Q152" i="6"/>
  <c r="N119" i="37"/>
  <c r="AG155" i="6"/>
  <c r="S53" i="37"/>
  <c r="AQ93" i="6"/>
  <c r="N114" i="37"/>
  <c r="AG70" i="6"/>
  <c r="O27" i="37"/>
  <c r="AH47" i="6"/>
  <c r="T53" i="37"/>
  <c r="AR93" i="6"/>
  <c r="H57" i="37"/>
  <c r="Q53" i="6"/>
  <c r="N26" i="37"/>
  <c r="AG137" i="6"/>
  <c r="O9" i="37"/>
  <c r="AH90" i="6"/>
  <c r="N11" i="37"/>
  <c r="AG51" i="6"/>
  <c r="N12" i="37"/>
  <c r="AG33" i="6"/>
  <c r="O10" i="37"/>
  <c r="AH36" i="6"/>
  <c r="R86" i="37"/>
  <c r="AP178" i="6"/>
  <c r="G138" i="7"/>
  <c r="T111" i="37"/>
  <c r="AR119" i="6"/>
  <c r="S168" i="37"/>
  <c r="AQ28" i="6"/>
  <c r="S140" i="37"/>
  <c r="AQ124" i="6"/>
  <c r="S45" i="37"/>
  <c r="AQ131" i="6"/>
  <c r="O59" i="37"/>
  <c r="AH82" i="6"/>
  <c r="T115" i="37"/>
  <c r="AR102" i="6"/>
  <c r="N49" i="37"/>
  <c r="AG153" i="6"/>
  <c r="R32" i="37"/>
  <c r="AP133" i="6"/>
  <c r="AJ37"/>
  <c r="O16" i="37"/>
  <c r="AH84" i="6"/>
  <c r="O12" i="37"/>
  <c r="AH33" i="6"/>
  <c r="R12" i="37"/>
  <c r="AP33" i="6"/>
  <c r="O15" i="37"/>
  <c r="AH62" i="6"/>
  <c r="I22" i="37"/>
  <c r="H22"/>
  <c r="Q5" i="6"/>
  <c r="S22" i="37"/>
  <c r="AQ5" i="6"/>
  <c r="G38" i="7"/>
  <c r="AS35" i="6"/>
  <c r="U123" i="37"/>
  <c r="H123" i="7"/>
  <c r="Q69" i="37"/>
  <c r="AJ46" i="6"/>
  <c r="G69" i="7"/>
  <c r="Q47" i="37"/>
  <c r="O56"/>
  <c r="AH166" i="6"/>
  <c r="T158" i="37"/>
  <c r="AR77" i="6"/>
  <c r="H126" i="37"/>
  <c r="Q112" i="6"/>
  <c r="H71" i="37"/>
  <c r="Q55" i="6"/>
  <c r="H130" i="37"/>
  <c r="Q164" i="6"/>
  <c r="H153" i="37"/>
  <c r="Q123" i="6"/>
  <c r="H83" i="37"/>
  <c r="Q172" i="6"/>
  <c r="T135" i="37"/>
  <c r="AR18" i="6"/>
  <c r="H91" i="37"/>
  <c r="Q43" i="6"/>
  <c r="AA93" i="1"/>
  <c r="S72" i="37"/>
  <c r="AQ113" i="6"/>
  <c r="H157" i="37"/>
  <c r="Q156" i="6"/>
  <c r="R136" i="37"/>
  <c r="AP129" i="6"/>
  <c r="O107" i="37"/>
  <c r="AH92" i="6"/>
  <c r="R100" i="37"/>
  <c r="AP88" i="6"/>
  <c r="H29" i="37"/>
  <c r="Q65" i="6"/>
  <c r="S43" i="37"/>
  <c r="AQ59" i="6"/>
  <c r="O33" i="37"/>
  <c r="AH7" i="6"/>
  <c r="AA90" i="1"/>
  <c r="R155" i="37"/>
  <c r="AP139" i="6"/>
  <c r="N171" i="37"/>
  <c r="AG29" i="6"/>
  <c r="O87" i="37"/>
  <c r="AH141" i="6"/>
  <c r="R167" i="37"/>
  <c r="AP136" i="6"/>
  <c r="H138" i="37"/>
  <c r="Q75" i="6"/>
  <c r="H98" i="37"/>
  <c r="Q101" i="6"/>
  <c r="T174" i="37"/>
  <c r="AR144" i="6"/>
  <c r="R104" i="37"/>
  <c r="AP80" i="6"/>
  <c r="H141" i="37"/>
  <c r="Q114" i="6"/>
  <c r="R74" i="37"/>
  <c r="AP12" i="6"/>
  <c r="R147" i="37"/>
  <c r="AP22" i="6"/>
  <c r="N48" i="37"/>
  <c r="AG158" i="6"/>
  <c r="T83" i="37"/>
  <c r="AR172" i="6"/>
  <c r="S68" i="37"/>
  <c r="AQ69" i="6"/>
  <c r="O100" i="37"/>
  <c r="AH88" i="6"/>
  <c r="N52" i="37"/>
  <c r="AG8" i="6"/>
  <c r="R134" i="37"/>
  <c r="AP99" i="6"/>
  <c r="H103" i="37"/>
  <c r="Q130" i="6"/>
  <c r="N150" i="37"/>
  <c r="AG148" i="6"/>
  <c r="N69" i="37"/>
  <c r="AG46" i="6"/>
  <c r="T166" i="37"/>
  <c r="AR78" i="6"/>
  <c r="N39" i="37"/>
  <c r="AG146" i="6"/>
  <c r="N177" i="37"/>
  <c r="AG31" i="6"/>
  <c r="R110" i="37"/>
  <c r="AP56" i="6"/>
  <c r="H78" i="37"/>
  <c r="Q154" i="6"/>
  <c r="T114" i="37"/>
  <c r="AR70" i="6"/>
  <c r="T97" i="37"/>
  <c r="AR126" i="6"/>
  <c r="R91" i="37"/>
  <c r="AP43" i="6"/>
  <c r="R166" i="37"/>
  <c r="AP78" i="6"/>
  <c r="O89" i="37"/>
  <c r="AH171" i="6"/>
  <c r="O147" i="37"/>
  <c r="AH22" i="6"/>
  <c r="O95" i="37"/>
  <c r="AH118" i="6"/>
  <c r="T37" i="37"/>
  <c r="AR52" i="6"/>
  <c r="T123" i="37"/>
  <c r="AR152" i="6"/>
  <c r="O115" i="37"/>
  <c r="AH102" i="6"/>
  <c r="R111" i="37"/>
  <c r="AP119" i="6"/>
  <c r="S171" i="37"/>
  <c r="AQ29" i="6"/>
  <c r="S163" i="37"/>
  <c r="AQ165" i="6"/>
  <c r="S155" i="37"/>
  <c r="AQ139" i="6"/>
  <c r="S147" i="37"/>
  <c r="AQ22" i="6"/>
  <c r="S139" i="37"/>
  <c r="AQ143" i="6"/>
  <c r="AJ91"/>
  <c r="G99" i="7"/>
  <c r="O53" i="37"/>
  <c r="AH93" i="6"/>
  <c r="O61" i="37"/>
  <c r="AH86" i="6"/>
  <c r="S108" i="37"/>
  <c r="AQ177" i="6"/>
  <c r="S100" i="37"/>
  <c r="AQ88" i="6"/>
  <c r="S92" i="37"/>
  <c r="AQ44" i="6"/>
  <c r="S84" i="37"/>
  <c r="AQ13" i="6"/>
  <c r="O36" i="37"/>
  <c r="AH104" i="6"/>
  <c r="S29" i="37"/>
  <c r="AQ65" i="6"/>
  <c r="N113" i="37"/>
  <c r="AG116" i="6"/>
  <c r="Q81" i="37"/>
  <c r="AJ125" i="6"/>
  <c r="G81" i="7"/>
  <c r="R61" i="37"/>
  <c r="AP86" i="6"/>
  <c r="S97" i="37"/>
  <c r="AQ126" i="6"/>
  <c r="AA57" i="1"/>
  <c r="H55" i="37"/>
  <c r="Q160" i="6"/>
  <c r="O49" i="37"/>
  <c r="AH153" i="6"/>
  <c r="N31" i="37"/>
  <c r="AG35" i="6"/>
  <c r="AA53" i="1"/>
  <c r="H51" i="37"/>
  <c r="Q63" i="6"/>
  <c r="S30" i="37"/>
  <c r="AQ6" i="6"/>
  <c r="Q142" i="37"/>
  <c r="AJ20" i="6"/>
  <c r="G142" i="7"/>
  <c r="S174" i="37"/>
  <c r="AQ144" i="6"/>
  <c r="S166" i="37"/>
  <c r="AQ78" i="6"/>
  <c r="S158" i="37"/>
  <c r="AQ77" i="6"/>
  <c r="S150" i="37"/>
  <c r="AQ148" i="6"/>
  <c r="S142" i="37"/>
  <c r="AQ20" i="6"/>
  <c r="S134" i="37"/>
  <c r="AQ99" i="6"/>
  <c r="N112" i="37"/>
  <c r="AG169" i="6"/>
  <c r="S107" i="37"/>
  <c r="AQ92" i="6"/>
  <c r="S99" i="37"/>
  <c r="AQ91" i="6"/>
  <c r="S91" i="37"/>
  <c r="AQ43" i="6"/>
  <c r="S83" i="37"/>
  <c r="AQ172" i="6"/>
  <c r="T63" i="37"/>
  <c r="AR54" i="6"/>
  <c r="H54" i="37"/>
  <c r="Q147" i="6"/>
  <c r="T31" i="37"/>
  <c r="AR35" i="6"/>
  <c r="S59" i="37"/>
  <c r="AQ82" i="6"/>
  <c r="H52" i="7"/>
  <c r="S33" i="37"/>
  <c r="AQ7" i="6"/>
  <c r="S54" i="37"/>
  <c r="AQ147" i="6"/>
  <c r="R123" i="37"/>
  <c r="AP152" i="6"/>
  <c r="R115" i="37"/>
  <c r="AP102" i="6"/>
  <c r="S101" i="37"/>
  <c r="AQ170" i="6"/>
  <c r="S85" i="37"/>
  <c r="AQ157" i="6"/>
  <c r="N25" i="37"/>
  <c r="AG61" i="6"/>
  <c r="N19" i="37"/>
  <c r="AG97" i="6"/>
  <c r="T18" i="37"/>
  <c r="AR40" i="6"/>
  <c r="N16" i="37"/>
  <c r="AG84" i="6"/>
  <c r="T107" i="37"/>
  <c r="AR92" i="6"/>
  <c r="R85" i="37"/>
  <c r="AP157" i="6"/>
  <c r="T93" i="37"/>
  <c r="AR138" i="6"/>
  <c r="N66" i="37"/>
  <c r="AG38" i="6"/>
  <c r="O52" i="37"/>
  <c r="AH8" i="6"/>
  <c r="T65" i="37"/>
  <c r="AR11" i="6"/>
  <c r="H42" i="37"/>
  <c r="Q108" i="6"/>
  <c r="R119" i="37"/>
  <c r="AP155" i="6"/>
  <c r="S173" i="37"/>
  <c r="AQ167" i="6"/>
  <c r="S165" i="37"/>
  <c r="AQ100" i="6"/>
  <c r="S157" i="37"/>
  <c r="AQ156" i="6"/>
  <c r="S149" i="37"/>
  <c r="AQ23" i="6"/>
  <c r="S141" i="37"/>
  <c r="AQ114" i="6"/>
  <c r="S133" i="37"/>
  <c r="AQ151" i="6"/>
  <c r="N118" i="37"/>
  <c r="AG98" i="6"/>
  <c r="S117" i="37"/>
  <c r="AQ16" i="6"/>
  <c r="S81" i="37"/>
  <c r="AQ125" i="6"/>
  <c r="H45" i="37"/>
  <c r="Q131" i="6"/>
  <c r="S114" i="37"/>
  <c r="AQ70" i="6"/>
  <c r="S61" i="37"/>
  <c r="AQ86" i="6"/>
  <c r="S106" i="37"/>
  <c r="AQ168" i="6"/>
  <c r="S98" i="37"/>
  <c r="AQ101" i="6"/>
  <c r="S90" i="37"/>
  <c r="AQ14" i="6"/>
  <c r="S82" i="37"/>
  <c r="AQ87" i="6"/>
  <c r="H63" i="37"/>
  <c r="Q54" i="6"/>
  <c r="H47" i="37"/>
  <c r="Q85" i="6"/>
  <c r="S57" i="37"/>
  <c r="AQ53" i="6"/>
  <c r="H28" i="37"/>
  <c r="Q68" i="6"/>
  <c r="S26" i="37"/>
  <c r="AQ137" i="6"/>
  <c r="N27" i="37"/>
  <c r="AG47" i="6"/>
  <c r="N30" i="37"/>
  <c r="AG6" i="6"/>
  <c r="N20" i="37"/>
  <c r="AG4" i="6"/>
  <c r="S9" i="37"/>
  <c r="AQ90" i="6"/>
  <c r="T23" i="37"/>
  <c r="AR34" i="6"/>
  <c r="O93" i="37"/>
  <c r="AH138" i="6"/>
  <c r="R37" i="37"/>
  <c r="AP52" i="6"/>
  <c r="R65" i="37"/>
  <c r="AP11" i="6"/>
  <c r="G97"/>
  <c r="C19" i="37"/>
  <c r="G115" i="6"/>
  <c r="C14" i="37"/>
  <c r="G51" i="6"/>
  <c r="C11" i="37"/>
  <c r="G60" i="6"/>
  <c r="C17" i="37"/>
  <c r="G164" i="6"/>
  <c r="C130" i="37"/>
  <c r="G150" i="6"/>
  <c r="C169" i="37"/>
  <c r="G100" i="6"/>
  <c r="C165" i="37"/>
  <c r="G175" i="6"/>
  <c r="C131" i="37"/>
  <c r="G75" i="6"/>
  <c r="C138" i="37"/>
  <c r="G26" i="6"/>
  <c r="C160" i="37"/>
  <c r="G62" i="6"/>
  <c r="C15" i="37"/>
  <c r="G33" i="6"/>
  <c r="C12" i="37"/>
  <c r="G58" i="6"/>
  <c r="C13" i="37"/>
  <c r="G84" i="6"/>
  <c r="C16" i="37"/>
  <c r="G132" i="6"/>
  <c r="C124" i="37"/>
  <c r="G99" i="6"/>
  <c r="C134" i="37"/>
  <c r="G178" i="6"/>
  <c r="C86" i="37"/>
  <c r="G40" i="6"/>
  <c r="C18" i="37"/>
  <c r="G90" i="6"/>
  <c r="C9" i="37"/>
  <c r="G36" i="6"/>
  <c r="C10" i="37"/>
  <c r="G151" i="6"/>
  <c r="C133" i="37"/>
  <c r="G148" i="6"/>
  <c r="C150" i="37"/>
  <c r="G167" i="6"/>
  <c r="C173" i="37"/>
  <c r="G20" i="6"/>
  <c r="C142" i="37"/>
  <c r="G34" i="6"/>
  <c r="C23" i="37"/>
  <c r="G41" i="6"/>
  <c r="C21" i="37"/>
  <c r="G5" i="6"/>
  <c r="C22" i="37"/>
  <c r="G4" i="6"/>
  <c r="C20" i="37"/>
  <c r="G120" i="6"/>
  <c r="C46" i="37"/>
  <c r="G95" i="6"/>
  <c r="C132" i="37"/>
  <c r="G9" i="6"/>
  <c r="C60" i="37"/>
  <c r="G147" i="6"/>
  <c r="C54" i="37"/>
  <c r="E18" i="7"/>
  <c r="F18"/>
  <c r="G80" i="6"/>
  <c r="G160"/>
  <c r="G55"/>
  <c r="G180"/>
  <c r="G110"/>
  <c r="G92"/>
  <c r="G131"/>
  <c r="G118"/>
  <c r="G86"/>
  <c r="G101"/>
  <c r="G42"/>
  <c r="G11"/>
  <c r="F50" i="7"/>
  <c r="AA134" i="6"/>
  <c r="F147" i="7"/>
  <c r="AA22" i="6"/>
  <c r="F177" i="7"/>
  <c r="AA31" i="6"/>
  <c r="F102" i="7"/>
  <c r="AA162" i="6"/>
  <c r="F121" i="7"/>
  <c r="AA145" i="6"/>
  <c r="F85" i="7"/>
  <c r="AA157" i="6"/>
  <c r="F41" i="7"/>
  <c r="AA140" i="6"/>
  <c r="F11" i="7"/>
  <c r="F12"/>
  <c r="AA33" i="6"/>
  <c r="F21" i="7"/>
  <c r="AA41" i="6"/>
  <c r="G88"/>
  <c r="G135"/>
  <c r="G61"/>
  <c r="G19"/>
  <c r="G56"/>
  <c r="G125"/>
  <c r="G108"/>
  <c r="G114"/>
  <c r="G144"/>
  <c r="G109"/>
  <c r="E25" i="7"/>
  <c r="R61" i="6"/>
  <c r="G140"/>
  <c r="G13"/>
  <c r="G14"/>
  <c r="G98"/>
  <c r="G67"/>
  <c r="G54"/>
  <c r="G154"/>
  <c r="G47"/>
  <c r="G17"/>
  <c r="G91"/>
  <c r="G105"/>
  <c r="F127" i="7"/>
  <c r="AA49" i="6"/>
  <c r="G31"/>
  <c r="G8"/>
  <c r="G93"/>
  <c r="G149"/>
  <c r="G134"/>
  <c r="G59"/>
  <c r="F28" i="7"/>
  <c r="AA68" i="6"/>
  <c r="G73"/>
  <c r="G43"/>
  <c r="G163"/>
  <c r="G37"/>
  <c r="G35"/>
  <c r="G122"/>
  <c r="G165"/>
  <c r="G157"/>
  <c r="F154" i="7"/>
  <c r="AA25" i="6"/>
  <c r="F120" i="7"/>
  <c r="AA179" i="6"/>
  <c r="F46" i="7"/>
  <c r="AA120" i="6"/>
  <c r="F110" i="7"/>
  <c r="AA56" i="6"/>
  <c r="F29" i="7"/>
  <c r="AA65" i="6"/>
  <c r="F153" i="7"/>
  <c r="AA123" i="6"/>
  <c r="F172" i="7"/>
  <c r="AA45" i="6"/>
  <c r="F100" i="7"/>
  <c r="AA88" i="6"/>
  <c r="F114" i="7"/>
  <c r="AA70" i="6"/>
  <c r="F164" i="7"/>
  <c r="AA76" i="6"/>
  <c r="F92" i="7"/>
  <c r="AA44" i="6"/>
  <c r="F91" i="7"/>
  <c r="AA43" i="6"/>
  <c r="F86" i="7"/>
  <c r="AA178" i="6"/>
  <c r="F105" i="7"/>
  <c r="AA73" i="6"/>
  <c r="F49" i="7"/>
  <c r="AA153" i="6"/>
  <c r="F101" i="7"/>
  <c r="AA170" i="6"/>
  <c r="F107" i="7"/>
  <c r="AA92" i="6"/>
  <c r="F77" i="7"/>
  <c r="AA37" i="6"/>
  <c r="F119" i="7"/>
  <c r="AA155" i="6"/>
  <c r="G133"/>
  <c r="G104"/>
  <c r="G161"/>
  <c r="G117"/>
  <c r="G78"/>
  <c r="G171"/>
  <c r="G145"/>
  <c r="F157" i="7"/>
  <c r="AA156" i="6"/>
  <c r="G136"/>
  <c r="G124"/>
  <c r="G174"/>
  <c r="G121"/>
  <c r="F155" i="7"/>
  <c r="AA139" i="6"/>
  <c r="G16"/>
  <c r="F126" i="7"/>
  <c r="AA112" i="6"/>
  <c r="G21"/>
  <c r="F171" i="7"/>
  <c r="AA29" i="6"/>
  <c r="F48" i="7"/>
  <c r="AA158" i="6"/>
  <c r="F44" i="7"/>
  <c r="AA109" i="6"/>
  <c r="F165" i="7"/>
  <c r="AA100" i="6"/>
  <c r="F132" i="7"/>
  <c r="AA95" i="6"/>
  <c r="F70" i="7"/>
  <c r="AA127" i="6"/>
  <c r="F149" i="7"/>
  <c r="AA23" i="6"/>
  <c r="F16" i="7"/>
  <c r="AA84" i="6"/>
  <c r="G111"/>
  <c r="G18"/>
  <c r="G66"/>
  <c r="G10"/>
  <c r="G94"/>
  <c r="G65"/>
  <c r="G29"/>
  <c r="G107"/>
  <c r="G129"/>
  <c r="G74"/>
  <c r="G172"/>
  <c r="G85"/>
  <c r="G15"/>
  <c r="G25"/>
  <c r="G112"/>
  <c r="G96"/>
  <c r="G173"/>
  <c r="G116"/>
  <c r="G152"/>
  <c r="G63"/>
  <c r="G146"/>
  <c r="G12"/>
  <c r="G50"/>
  <c r="G38"/>
  <c r="G64"/>
  <c r="G142"/>
  <c r="G46"/>
  <c r="G82"/>
  <c r="G23"/>
  <c r="G128"/>
  <c r="G76"/>
  <c r="G30"/>
  <c r="G162"/>
  <c r="F151" i="7"/>
  <c r="AA24" i="6"/>
  <c r="E32" i="7"/>
  <c r="R133" i="6"/>
  <c r="G170"/>
  <c r="F112" i="7"/>
  <c r="AA169" i="6"/>
  <c r="F55" i="7"/>
  <c r="AA160" i="6"/>
  <c r="F80" i="7"/>
  <c r="AA71" i="6"/>
  <c r="F104" i="7"/>
  <c r="AA80" i="6"/>
  <c r="F26" i="7"/>
  <c r="AA137" i="6"/>
  <c r="F90" i="7"/>
  <c r="AA14" i="6"/>
  <c r="E62" i="7"/>
  <c r="R10" i="6"/>
  <c r="F145" i="7"/>
  <c r="AA122" i="6"/>
  <c r="F140" i="7"/>
  <c r="AA124" i="6"/>
  <c r="F173" i="7"/>
  <c r="AA167" i="6"/>
  <c r="F136" i="7"/>
  <c r="AA129" i="6"/>
  <c r="F175" i="7"/>
  <c r="AA30" i="6"/>
  <c r="F170" i="7"/>
  <c r="AA89" i="6"/>
  <c r="F152" i="7"/>
  <c r="AA180" i="6"/>
  <c r="F156" i="7"/>
  <c r="AA176" i="6"/>
  <c r="E26" i="7"/>
  <c r="R137" i="6"/>
  <c r="F162" i="7"/>
  <c r="AA105" i="6"/>
  <c r="F129" i="7"/>
  <c r="AA128" i="6"/>
  <c r="F178" i="7"/>
  <c r="AA32" i="6"/>
  <c r="F76" i="7"/>
  <c r="AA173" i="6"/>
  <c r="F116" i="7"/>
  <c r="AA174" i="6"/>
  <c r="F78" i="7"/>
  <c r="AA154" i="6"/>
  <c r="F97" i="7"/>
  <c r="AA126" i="6"/>
  <c r="F93" i="7"/>
  <c r="AA138" i="6"/>
  <c r="F24" i="7"/>
  <c r="AA50" i="6"/>
  <c r="E76" i="7"/>
  <c r="R173" i="6"/>
  <c r="F88" i="7"/>
  <c r="AA135" i="6"/>
  <c r="F71" i="7"/>
  <c r="AA55" i="6"/>
  <c r="F56" i="7"/>
  <c r="AA166" i="6"/>
  <c r="E94" i="7"/>
  <c r="R161" i="6"/>
  <c r="E113" i="7"/>
  <c r="R116" i="6"/>
  <c r="F98" i="7"/>
  <c r="AA101" i="6"/>
  <c r="F37" i="7"/>
  <c r="AA52" i="6"/>
  <c r="F74" i="7"/>
  <c r="AA12" i="6"/>
  <c r="E93" i="7"/>
  <c r="R138" i="6"/>
  <c r="F87" i="7"/>
  <c r="AA141" i="6"/>
  <c r="F47" i="7"/>
  <c r="AA85" i="6"/>
  <c r="F14" i="7"/>
  <c r="AA115" i="6"/>
  <c r="F10" i="7"/>
  <c r="AA36" i="6"/>
  <c r="F20" i="7"/>
  <c r="AA4" i="6"/>
  <c r="G113"/>
  <c r="G159"/>
  <c r="F92" i="37"/>
  <c r="G44" i="6"/>
  <c r="G68"/>
  <c r="G6"/>
  <c r="G138"/>
  <c r="G166"/>
  <c r="G153"/>
  <c r="G48"/>
  <c r="F87" i="37"/>
  <c r="G141" i="6"/>
  <c r="F79" i="7"/>
  <c r="AA107" i="6"/>
  <c r="F42" i="7"/>
  <c r="AA108" i="6"/>
  <c r="F133" i="7"/>
  <c r="AA151" i="6"/>
  <c r="F134" i="7"/>
  <c r="AA99" i="6"/>
  <c r="E143" i="7"/>
  <c r="R94" i="6"/>
  <c r="F142" i="7"/>
  <c r="AA20" i="6"/>
  <c r="F57" i="7"/>
  <c r="AA53" i="6"/>
  <c r="F52" i="7"/>
  <c r="AA8" i="6"/>
  <c r="F89" i="7"/>
  <c r="AA171" i="6"/>
  <c r="G28"/>
  <c r="G70"/>
  <c r="G137"/>
  <c r="G87"/>
  <c r="G130"/>
  <c r="G177"/>
  <c r="G168"/>
  <c r="G79"/>
  <c r="G179"/>
  <c r="G139"/>
  <c r="G52"/>
  <c r="G27"/>
  <c r="G53"/>
  <c r="G155"/>
  <c r="G89"/>
  <c r="G71"/>
  <c r="G69"/>
  <c r="G143"/>
  <c r="G119"/>
  <c r="G176"/>
  <c r="G77"/>
  <c r="G102"/>
  <c r="G158"/>
  <c r="G32"/>
  <c r="G7"/>
  <c r="G45"/>
  <c r="G126"/>
  <c r="G22"/>
  <c r="G123"/>
  <c r="G24"/>
  <c r="G169"/>
  <c r="G49"/>
  <c r="F159" i="7"/>
  <c r="AA74" i="6"/>
  <c r="F66" i="7"/>
  <c r="AA38" i="6"/>
  <c r="G127"/>
  <c r="F60" i="7"/>
  <c r="AA9" i="6"/>
  <c r="E118" i="7"/>
  <c r="R98" i="6"/>
  <c r="F58" i="7"/>
  <c r="AA79" i="6"/>
  <c r="F106" i="7"/>
  <c r="AA168" i="6"/>
  <c r="F35" i="7"/>
  <c r="AA110" i="6"/>
  <c r="E178" i="7"/>
  <c r="R32" i="6"/>
  <c r="F168" i="7"/>
  <c r="AA28" i="6"/>
  <c r="F150" i="7"/>
  <c r="AA148" i="6"/>
  <c r="F137" i="7"/>
  <c r="AA19" i="6"/>
  <c r="F125" i="7"/>
  <c r="AA163" i="6"/>
  <c r="E160" i="7"/>
  <c r="R26" i="6"/>
  <c r="F34" i="7"/>
  <c r="AA96" i="6"/>
  <c r="F163" i="7"/>
  <c r="AA165" i="6"/>
  <c r="F141" i="7"/>
  <c r="AA114" i="6"/>
  <c r="F124" i="7"/>
  <c r="AA132" i="6"/>
  <c r="E111" i="7"/>
  <c r="R119" i="6"/>
  <c r="F65" i="7"/>
  <c r="AA11" i="6"/>
  <c r="F135" i="7"/>
  <c r="AA18" i="6"/>
  <c r="F144" i="7"/>
  <c r="AA21" i="6"/>
  <c r="F94" i="7"/>
  <c r="AA161" i="6"/>
  <c r="F113" i="7"/>
  <c r="AA116" i="6"/>
  <c r="F81" i="7"/>
  <c r="AA125" i="6"/>
  <c r="F109" i="7"/>
  <c r="AA15" i="6"/>
  <c r="F45" i="7"/>
  <c r="AA131" i="6"/>
  <c r="F128" i="7"/>
  <c r="AA66" i="6"/>
  <c r="F68" i="7"/>
  <c r="AA69" i="6"/>
  <c r="F96" i="7"/>
  <c r="AA111" i="6"/>
  <c r="F64" i="7"/>
  <c r="AA48" i="6"/>
  <c r="F123" i="7"/>
  <c r="AA152" i="6"/>
  <c r="F36" i="7"/>
  <c r="AA104" i="6"/>
  <c r="F115" i="7"/>
  <c r="AA102" i="6"/>
  <c r="F108" i="7"/>
  <c r="AA177" i="6"/>
  <c r="F122" i="7"/>
  <c r="AA17" i="6"/>
  <c r="E122" i="7"/>
  <c r="R17" i="6"/>
  <c r="F143" i="7"/>
  <c r="AA94" i="6"/>
  <c r="F39" i="7"/>
  <c r="AA146" i="6"/>
  <c r="F82" i="7"/>
  <c r="AA87" i="6"/>
  <c r="AA144" i="1"/>
  <c r="AA136"/>
  <c r="P18"/>
  <c r="J18" i="12" s="1"/>
  <c r="AA21" i="1"/>
  <c r="P15"/>
  <c r="S15" s="1"/>
  <c r="T15" s="1"/>
  <c r="D6" i="44" s="1"/>
  <c r="AA24" i="1"/>
  <c r="AA13"/>
  <c r="AA20"/>
  <c r="O22"/>
  <c r="S22" s="1"/>
  <c r="T22" s="1"/>
  <c r="D5" i="44" s="1"/>
  <c r="AA17" i="1"/>
  <c r="I15" i="37"/>
  <c r="E46" i="7" l="1"/>
  <c r="R120" i="6"/>
  <c r="F10" i="37"/>
  <c r="N46" i="13"/>
  <c r="L46" s="1"/>
  <c r="I46" i="37"/>
  <c r="AS104" i="6"/>
  <c r="G64" i="44"/>
  <c r="U36" i="37"/>
  <c r="V99" i="13"/>
  <c r="T24" i="1"/>
  <c r="BF24" s="1"/>
  <c r="U111" i="37"/>
  <c r="AJ144" i="6"/>
  <c r="H58" i="7"/>
  <c r="AS79" i="6"/>
  <c r="G64" i="7"/>
  <c r="Q58" i="6"/>
  <c r="Q174" i="37"/>
  <c r="I5" i="6"/>
  <c r="R139"/>
  <c r="E133" i="44"/>
  <c r="V42" i="13"/>
  <c r="G123" i="44"/>
  <c r="V91" i="13"/>
  <c r="G63" i="44"/>
  <c r="Z130" i="13"/>
  <c r="H154" i="44"/>
  <c r="U49" i="37"/>
  <c r="H119" i="44"/>
  <c r="V85" i="13"/>
  <c r="G166" i="44"/>
  <c r="V111" i="13"/>
  <c r="G110" i="44"/>
  <c r="V62" i="13"/>
  <c r="G40" i="44"/>
  <c r="V54" i="13"/>
  <c r="G127" i="44"/>
  <c r="Z111" i="13"/>
  <c r="H110" i="44"/>
  <c r="R80" i="6"/>
  <c r="E142" i="44"/>
  <c r="R162" i="6"/>
  <c r="E146" i="44"/>
  <c r="E74" i="7"/>
  <c r="E26" i="44"/>
  <c r="V123" i="13"/>
  <c r="G107" i="44"/>
  <c r="Z65" i="13"/>
  <c r="H41" i="44"/>
  <c r="Z89" i="13"/>
  <c r="H144" i="44"/>
  <c r="N135" i="13"/>
  <c r="L135" s="1"/>
  <c r="E91" i="44"/>
  <c r="Z142" i="13"/>
  <c r="H101" i="44"/>
  <c r="V104" i="13"/>
  <c r="G142" i="44"/>
  <c r="V100" i="13"/>
  <c r="G59" i="44"/>
  <c r="Z82" i="13"/>
  <c r="H57" i="44"/>
  <c r="Z53" i="13"/>
  <c r="H78" i="44"/>
  <c r="Z45" i="13"/>
  <c r="H126" i="44"/>
  <c r="R130" i="6"/>
  <c r="E134" i="44"/>
  <c r="V135" i="13"/>
  <c r="G91" i="44"/>
  <c r="E51" i="7"/>
  <c r="E108" i="44"/>
  <c r="Z77" i="13"/>
  <c r="H89" i="44"/>
  <c r="N121" i="13"/>
  <c r="L121" s="1"/>
  <c r="E145" i="44"/>
  <c r="Z129" i="13"/>
  <c r="H132" i="44"/>
  <c r="Z122" i="13"/>
  <c r="H96" i="44"/>
  <c r="J87" i="13"/>
  <c r="D90" i="44"/>
  <c r="J121" i="13"/>
  <c r="D145" i="44"/>
  <c r="J131" i="13"/>
  <c r="D150" i="44"/>
  <c r="J44" i="13"/>
  <c r="D103" i="44"/>
  <c r="V44" i="13"/>
  <c r="G103" i="44"/>
  <c r="J176" i="13"/>
  <c r="D180" i="44"/>
  <c r="J59" i="13"/>
  <c r="D54" i="44"/>
  <c r="R42" i="6"/>
  <c r="E17" i="44"/>
  <c r="Z131" i="13"/>
  <c r="H150" i="44"/>
  <c r="J98" i="13"/>
  <c r="D92" i="44"/>
  <c r="J42" i="13"/>
  <c r="D123" i="44"/>
  <c r="J26" i="13"/>
  <c r="D35" i="44"/>
  <c r="J124" i="13"/>
  <c r="D135" i="44"/>
  <c r="V161" i="13"/>
  <c r="G86" i="44"/>
  <c r="V35" i="13"/>
  <c r="G82" i="44"/>
  <c r="Z57" i="13"/>
  <c r="H65" i="44"/>
  <c r="V38" i="13"/>
  <c r="G117" i="44"/>
  <c r="N55" i="13"/>
  <c r="L55" s="1"/>
  <c r="E120" i="44"/>
  <c r="V120" i="13"/>
  <c r="G164" i="44"/>
  <c r="J91" i="13"/>
  <c r="D63" i="44"/>
  <c r="J48" i="13"/>
  <c r="D156" i="44"/>
  <c r="J113" i="13"/>
  <c r="D56" i="44"/>
  <c r="Z76" i="13"/>
  <c r="H160" i="44"/>
  <c r="Z25" i="13"/>
  <c r="H32" i="44"/>
  <c r="V75" i="13"/>
  <c r="G143" i="44"/>
  <c r="Z52" i="13"/>
  <c r="H81" i="44"/>
  <c r="V30" i="13"/>
  <c r="G72" i="44"/>
  <c r="Z149" i="13"/>
  <c r="H83" i="44"/>
  <c r="V66" i="13"/>
  <c r="G53" i="44"/>
  <c r="V32" i="13"/>
  <c r="G97" i="44"/>
  <c r="V114" i="13"/>
  <c r="G46" i="44"/>
  <c r="V122" i="13"/>
  <c r="G96" i="44"/>
  <c r="Z63" i="13"/>
  <c r="H48" i="44"/>
  <c r="V89" i="13"/>
  <c r="G144" i="44"/>
  <c r="N84" i="13"/>
  <c r="L84" s="1"/>
  <c r="E84" i="44"/>
  <c r="J65" i="13"/>
  <c r="D41" i="44"/>
  <c r="J104" i="13"/>
  <c r="D142" i="44"/>
  <c r="J50" i="13"/>
  <c r="D106" i="44"/>
  <c r="J158" i="13"/>
  <c r="D20" i="44"/>
  <c r="J41" i="13"/>
  <c r="D130" i="44"/>
  <c r="E58" i="7"/>
  <c r="E61" i="44"/>
  <c r="V94" i="13"/>
  <c r="G129" i="44"/>
  <c r="Z46" i="13"/>
  <c r="H85" i="44"/>
  <c r="V55" i="13"/>
  <c r="G120" i="44"/>
  <c r="Z33" i="13"/>
  <c r="H70" i="44"/>
  <c r="R147" i="6"/>
  <c r="E127" i="44"/>
  <c r="V47" i="13"/>
  <c r="G77" i="44"/>
  <c r="Z51" i="13"/>
  <c r="H108" i="44"/>
  <c r="N31" i="13"/>
  <c r="L31" s="1"/>
  <c r="E80" i="44"/>
  <c r="Z84" i="13"/>
  <c r="H84" i="44"/>
  <c r="Z173" i="13"/>
  <c r="H178" i="44"/>
  <c r="V68" i="13"/>
  <c r="G62" i="44"/>
  <c r="V147" i="13"/>
  <c r="G69" i="44"/>
  <c r="I75" i="37"/>
  <c r="E143" i="44"/>
  <c r="V109" i="13"/>
  <c r="G73" i="44"/>
  <c r="Z150" i="13"/>
  <c r="H138" i="44"/>
  <c r="V52" i="13"/>
  <c r="G81" i="44"/>
  <c r="Z126" i="13"/>
  <c r="H149" i="44"/>
  <c r="Z155" i="13"/>
  <c r="H133" i="44"/>
  <c r="E70" i="7"/>
  <c r="E37" i="44"/>
  <c r="Z40" i="13"/>
  <c r="H140" i="44"/>
  <c r="V63" i="13"/>
  <c r="G48" i="44"/>
  <c r="J37" i="13"/>
  <c r="D75" i="44"/>
  <c r="R29" i="6"/>
  <c r="E172" i="44"/>
  <c r="N136" i="13"/>
  <c r="L136" s="1"/>
  <c r="E151" i="44"/>
  <c r="N137" i="13"/>
  <c r="L137" s="1"/>
  <c r="E50" i="44"/>
  <c r="V26" i="13"/>
  <c r="G35" i="44"/>
  <c r="Z79" i="13"/>
  <c r="H161" i="44"/>
  <c r="V45" i="13"/>
  <c r="G126" i="44"/>
  <c r="N40" i="13"/>
  <c r="L40" s="1"/>
  <c r="E140" i="44"/>
  <c r="V77" i="13"/>
  <c r="G89" i="44"/>
  <c r="J49" i="13"/>
  <c r="D119" i="44"/>
  <c r="J81" i="13"/>
  <c r="D66" i="44"/>
  <c r="J69" i="13"/>
  <c r="D25" i="44"/>
  <c r="R174" i="6"/>
  <c r="E152" i="44"/>
  <c r="J84" i="13"/>
  <c r="D84" i="44"/>
  <c r="V134" i="13"/>
  <c r="G98" i="44"/>
  <c r="J73" i="13"/>
  <c r="D17" i="44"/>
  <c r="J136" i="13"/>
  <c r="D151" i="44"/>
  <c r="J147" i="13"/>
  <c r="D69" i="44"/>
  <c r="J169" i="13"/>
  <c r="D181" i="44"/>
  <c r="N48" i="13"/>
  <c r="L48" s="1"/>
  <c r="E156" i="44"/>
  <c r="J141" i="13"/>
  <c r="D95" i="44"/>
  <c r="J82" i="13"/>
  <c r="D57" i="44"/>
  <c r="J67" i="13"/>
  <c r="D47" i="44"/>
  <c r="J130" i="13"/>
  <c r="D154" i="44"/>
  <c r="I52" i="37"/>
  <c r="E81" i="44"/>
  <c r="I175" i="37"/>
  <c r="E173" i="44"/>
  <c r="E154" i="7"/>
  <c r="E68" i="44"/>
  <c r="J119" i="13"/>
  <c r="D116" i="44"/>
  <c r="J83" i="13"/>
  <c r="D163" i="44"/>
  <c r="J57" i="13"/>
  <c r="D65" i="44"/>
  <c r="J171" i="13"/>
  <c r="D172" i="44"/>
  <c r="J134" i="13"/>
  <c r="D98" i="44"/>
  <c r="N60" i="13"/>
  <c r="L60" s="1"/>
  <c r="E51" i="44"/>
  <c r="V64" i="13"/>
  <c r="G42" i="44"/>
  <c r="V106" i="13"/>
  <c r="G157" i="44"/>
  <c r="AS85" i="6"/>
  <c r="H77" i="44"/>
  <c r="AJ167" i="6"/>
  <c r="G178" i="44"/>
  <c r="Z151" i="13"/>
  <c r="H44" i="44"/>
  <c r="Q175" i="37"/>
  <c r="G173" i="44"/>
  <c r="Z164" i="13"/>
  <c r="H112" i="44"/>
  <c r="Z152" i="13"/>
  <c r="H169" i="44"/>
  <c r="Z69" i="13"/>
  <c r="H25" i="44"/>
  <c r="Z113" i="13"/>
  <c r="H56" i="44"/>
  <c r="Z24" i="13"/>
  <c r="H12" i="44"/>
  <c r="Z85" i="13"/>
  <c r="H166" i="44"/>
  <c r="G9" i="7"/>
  <c r="G23" i="44"/>
  <c r="Z138" i="13"/>
  <c r="H43" i="44"/>
  <c r="Z158" i="13"/>
  <c r="H20" i="44"/>
  <c r="N29" i="13"/>
  <c r="L29" s="1"/>
  <c r="E104" i="44"/>
  <c r="Z127" i="13"/>
  <c r="H55" i="44"/>
  <c r="N164" i="13"/>
  <c r="L164" s="1"/>
  <c r="E112" i="44"/>
  <c r="V57" i="13"/>
  <c r="G65" i="44"/>
  <c r="E36" i="7"/>
  <c r="E125" i="44"/>
  <c r="V53" i="13"/>
  <c r="G78" i="44"/>
  <c r="Z135" i="13"/>
  <c r="H91" i="44"/>
  <c r="R167" i="6"/>
  <c r="E178" i="44"/>
  <c r="V90" i="13"/>
  <c r="G71" i="44"/>
  <c r="Z31" i="13"/>
  <c r="H80" i="44"/>
  <c r="N53" i="13"/>
  <c r="L53" s="1"/>
  <c r="E78" i="44"/>
  <c r="Z87" i="13"/>
  <c r="H90" i="44"/>
  <c r="V65" i="13"/>
  <c r="G41" i="44"/>
  <c r="Z42" i="13"/>
  <c r="H123" i="44"/>
  <c r="Q21" i="37"/>
  <c r="G15" i="44"/>
  <c r="V74" i="13"/>
  <c r="G26" i="44"/>
  <c r="R27" i="6"/>
  <c r="E86" i="44"/>
  <c r="V138" i="13"/>
  <c r="G43" i="44"/>
  <c r="V48" i="13"/>
  <c r="G156" i="44"/>
  <c r="V58" i="13"/>
  <c r="G61" i="44"/>
  <c r="Z90" i="13"/>
  <c r="H71" i="44"/>
  <c r="J128" i="13"/>
  <c r="D45" i="44"/>
  <c r="J109" i="13"/>
  <c r="D73" i="44"/>
  <c r="J157" i="13"/>
  <c r="D165" i="44"/>
  <c r="J140" i="13"/>
  <c r="D139" i="44"/>
  <c r="J156" i="13"/>
  <c r="D167" i="44"/>
  <c r="J66" i="13"/>
  <c r="D53" i="44"/>
  <c r="J138" i="13"/>
  <c r="D43" i="44"/>
  <c r="J99" i="13"/>
  <c r="D64" i="44"/>
  <c r="Z50" i="13"/>
  <c r="H106" i="44"/>
  <c r="Z93" i="13"/>
  <c r="H111" i="44"/>
  <c r="N61" i="13"/>
  <c r="L61" s="1"/>
  <c r="E52" i="44"/>
  <c r="N123" i="13"/>
  <c r="L123" s="1"/>
  <c r="E107" i="44"/>
  <c r="V36" i="13"/>
  <c r="G125" i="44"/>
  <c r="N49" i="13"/>
  <c r="L49" s="1"/>
  <c r="E119" i="44"/>
  <c r="R109" i="6"/>
  <c r="E103" i="44"/>
  <c r="N100" i="13"/>
  <c r="L100" s="1"/>
  <c r="E59" i="44"/>
  <c r="E78" i="7"/>
  <c r="E147" i="44"/>
  <c r="V177" i="13"/>
  <c r="G22" i="44"/>
  <c r="V96" i="13"/>
  <c r="G115" i="44"/>
  <c r="N101" i="13"/>
  <c r="L101" s="1"/>
  <c r="E158" i="44"/>
  <c r="N39" i="13"/>
  <c r="L39" s="1"/>
  <c r="E124" i="44"/>
  <c r="V146" i="13"/>
  <c r="G122" i="44"/>
  <c r="N141" i="13"/>
  <c r="L141" s="1"/>
  <c r="E95" i="44"/>
  <c r="Z41" i="13"/>
  <c r="H130" i="44"/>
  <c r="Z100" i="13"/>
  <c r="H59" i="44"/>
  <c r="V168" i="13"/>
  <c r="G171" i="44"/>
  <c r="J30" i="13"/>
  <c r="D72" i="44"/>
  <c r="J52" i="13"/>
  <c r="D81" i="44"/>
  <c r="J71" i="13"/>
  <c r="D28" i="44"/>
  <c r="AS127" i="6"/>
  <c r="H37" i="44"/>
  <c r="E68" i="7"/>
  <c r="E62" i="44"/>
  <c r="Z176" i="13"/>
  <c r="H180" i="44"/>
  <c r="Z140" i="13"/>
  <c r="H139" i="44"/>
  <c r="Z157" i="13"/>
  <c r="H165" i="44"/>
  <c r="Z60" i="13"/>
  <c r="H51" i="44"/>
  <c r="N159" i="13"/>
  <c r="L159" s="1"/>
  <c r="E60" i="44"/>
  <c r="Z167" i="13"/>
  <c r="H176" i="44"/>
  <c r="Z141" i="13"/>
  <c r="H95" i="44"/>
  <c r="V140" i="13"/>
  <c r="G139" i="44"/>
  <c r="V176" i="13"/>
  <c r="G180" i="44"/>
  <c r="N91" i="13"/>
  <c r="L91" s="1"/>
  <c r="E63" i="44"/>
  <c r="V50" i="13"/>
  <c r="G106" i="44"/>
  <c r="J103" i="13"/>
  <c r="D134" i="44"/>
  <c r="D54" i="7"/>
  <c r="D127" i="44"/>
  <c r="J46" i="13"/>
  <c r="D85" i="44"/>
  <c r="J51" i="13"/>
  <c r="D108" i="44"/>
  <c r="J139" i="13"/>
  <c r="D118" i="44"/>
  <c r="Z146" i="13"/>
  <c r="H122" i="44"/>
  <c r="Z174" i="13"/>
  <c r="H177" i="44"/>
  <c r="J115" i="13"/>
  <c r="D136" i="44"/>
  <c r="V71" i="13"/>
  <c r="G28" i="44"/>
  <c r="J94" i="13"/>
  <c r="D129" i="44"/>
  <c r="Z105" i="13"/>
  <c r="H88" i="44"/>
  <c r="V101" i="13"/>
  <c r="G158" i="44"/>
  <c r="V154" i="13"/>
  <c r="G68" i="44"/>
  <c r="N110" i="13"/>
  <c r="L110" s="1"/>
  <c r="E102" i="44"/>
  <c r="N142" i="13"/>
  <c r="L142" s="1"/>
  <c r="E101" i="44"/>
  <c r="V125" i="13"/>
  <c r="G141" i="44"/>
  <c r="Z121" i="13"/>
  <c r="H145" i="44"/>
  <c r="E27" i="7"/>
  <c r="E13" i="44"/>
  <c r="N80" i="13"/>
  <c r="L80" s="1"/>
  <c r="E58" i="44"/>
  <c r="V124" i="13"/>
  <c r="G135" i="44"/>
  <c r="N132" i="13"/>
  <c r="L132" s="1"/>
  <c r="E113" i="44"/>
  <c r="V171" i="13"/>
  <c r="G172" i="44"/>
  <c r="V143" i="13"/>
  <c r="G100" i="44"/>
  <c r="Z161" i="13"/>
  <c r="H86" i="44"/>
  <c r="N156" i="13"/>
  <c r="L156" s="1"/>
  <c r="E167" i="44"/>
  <c r="V157" i="13"/>
  <c r="G165" i="44"/>
  <c r="N37" i="13"/>
  <c r="L37" s="1"/>
  <c r="E75" i="44"/>
  <c r="V86" i="13"/>
  <c r="G168" i="44"/>
  <c r="V23" i="13"/>
  <c r="G10" i="44"/>
  <c r="J175" i="13"/>
  <c r="D173" i="44"/>
  <c r="J96" i="13"/>
  <c r="D115" i="44"/>
  <c r="J70" i="13"/>
  <c r="D37" i="44"/>
  <c r="J35" i="13"/>
  <c r="D82" i="44"/>
  <c r="V172" i="13"/>
  <c r="G174" i="44"/>
  <c r="J33" i="13"/>
  <c r="D70" i="44"/>
  <c r="J107" i="13"/>
  <c r="D148" i="44"/>
  <c r="J153" i="13"/>
  <c r="D109" i="44"/>
  <c r="J89" i="13"/>
  <c r="D144" i="44"/>
  <c r="J64" i="13"/>
  <c r="D42" i="44"/>
  <c r="J174" i="13"/>
  <c r="D177" i="44"/>
  <c r="J125" i="13"/>
  <c r="D141" i="44"/>
  <c r="J101" i="13"/>
  <c r="D158" i="44"/>
  <c r="J32" i="13"/>
  <c r="D97" i="44"/>
  <c r="J39" i="13"/>
  <c r="D124" i="44"/>
  <c r="V83" i="13"/>
  <c r="G163" i="44"/>
  <c r="J74" i="13"/>
  <c r="D26" i="44"/>
  <c r="J106" i="13"/>
  <c r="D157" i="44"/>
  <c r="J143" i="13"/>
  <c r="D100" i="44"/>
  <c r="I146" i="37"/>
  <c r="E122" i="44"/>
  <c r="J25" i="13"/>
  <c r="D32" i="44"/>
  <c r="V151" i="13"/>
  <c r="G44" i="44"/>
  <c r="J24" i="13"/>
  <c r="D12" i="44"/>
  <c r="J170" i="13"/>
  <c r="D175" i="44"/>
  <c r="J45" i="13"/>
  <c r="D126" i="44"/>
  <c r="J168" i="13"/>
  <c r="D171" i="44"/>
  <c r="J63" i="13"/>
  <c r="D48" i="44"/>
  <c r="J159" i="13"/>
  <c r="D60" i="44"/>
  <c r="J178" i="13"/>
  <c r="D16" i="44"/>
  <c r="J126" i="13"/>
  <c r="D149" i="44"/>
  <c r="N107" i="13"/>
  <c r="L107" s="1"/>
  <c r="E148" i="44"/>
  <c r="E112" i="7"/>
  <c r="E153" i="44"/>
  <c r="I35" i="37"/>
  <c r="E82" i="44"/>
  <c r="I17" i="37"/>
  <c r="E4" i="44"/>
  <c r="Z75" i="13"/>
  <c r="H143" i="44"/>
  <c r="AJ100" i="6"/>
  <c r="G182" i="44"/>
  <c r="V107" i="13"/>
  <c r="G148" i="44"/>
  <c r="Z56" i="13"/>
  <c r="H131" i="44"/>
  <c r="Z71" i="13"/>
  <c r="H28" i="44"/>
  <c r="Z83" i="13"/>
  <c r="H163" i="44"/>
  <c r="V92" i="13"/>
  <c r="G49" i="44"/>
  <c r="E47" i="7"/>
  <c r="E77" i="44"/>
  <c r="Z54" i="13"/>
  <c r="H127" i="44"/>
  <c r="V119" i="13"/>
  <c r="G116" i="44"/>
  <c r="Z166" i="13"/>
  <c r="H179" i="44"/>
  <c r="Z74" i="13"/>
  <c r="H26" i="44"/>
  <c r="N130" i="13"/>
  <c r="L130" s="1"/>
  <c r="E154" i="44"/>
  <c r="N87" i="13"/>
  <c r="L87" s="1"/>
  <c r="E90" i="44"/>
  <c r="V27" i="13"/>
  <c r="G13" i="44"/>
  <c r="Z115" i="13"/>
  <c r="H136" i="44"/>
  <c r="Z80" i="13"/>
  <c r="H58" i="44"/>
  <c r="I105" i="37"/>
  <c r="E88" i="44"/>
  <c r="V79" i="13"/>
  <c r="G161" i="44"/>
  <c r="Z104" i="13"/>
  <c r="H142" i="44"/>
  <c r="H55" i="7"/>
  <c r="H120" i="44"/>
  <c r="Z102" i="13"/>
  <c r="H146" i="44"/>
  <c r="Z145" i="13"/>
  <c r="H162" i="44"/>
  <c r="E79" i="7"/>
  <c r="E161" i="44"/>
  <c r="Z114" i="13"/>
  <c r="H46" i="44"/>
  <c r="Z101" i="13"/>
  <c r="H158" i="44"/>
  <c r="V88" i="13"/>
  <c r="G137" i="44"/>
  <c r="Z37" i="13"/>
  <c r="H75" i="44"/>
  <c r="Z92" i="13"/>
  <c r="H49" i="44"/>
  <c r="R144" i="6"/>
  <c r="E177" i="44"/>
  <c r="BF12" i="1"/>
  <c r="I14" i="44" s="1"/>
  <c r="G14"/>
  <c r="Z162" i="13"/>
  <c r="H76" i="44"/>
  <c r="Z106" i="13"/>
  <c r="H157" i="44"/>
  <c r="Z81" i="13"/>
  <c r="H66" i="44"/>
  <c r="V78" i="13"/>
  <c r="G147" i="44"/>
  <c r="J133" i="13"/>
  <c r="D128" i="44"/>
  <c r="J90" i="13"/>
  <c r="D71" i="44"/>
  <c r="J150" i="13"/>
  <c r="D138" i="44"/>
  <c r="V24" i="13"/>
  <c r="G12" i="44"/>
  <c r="J129" i="13"/>
  <c r="D132" i="44"/>
  <c r="V159" i="13"/>
  <c r="G60" i="44"/>
  <c r="V41" i="13"/>
  <c r="G130" i="44"/>
  <c r="R66" i="6"/>
  <c r="E45" i="44"/>
  <c r="J132" i="13"/>
  <c r="D113" i="44"/>
  <c r="J135" i="13"/>
  <c r="D91" i="44"/>
  <c r="J77" i="13"/>
  <c r="D89" i="44"/>
  <c r="R113" i="6"/>
  <c r="E38" i="44"/>
  <c r="V31" i="13"/>
  <c r="G80" i="44"/>
  <c r="Z61" i="13"/>
  <c r="H52" i="44"/>
  <c r="V113" i="13"/>
  <c r="G56" i="44"/>
  <c r="J120" i="13"/>
  <c r="D164" i="44"/>
  <c r="J108" i="13"/>
  <c r="D159" i="44"/>
  <c r="J31" i="13"/>
  <c r="D80" i="44"/>
  <c r="V131" i="13"/>
  <c r="G150" i="44"/>
  <c r="Z39" i="13"/>
  <c r="H124" i="44"/>
  <c r="V46" i="13"/>
  <c r="G85" i="44"/>
  <c r="V174" i="13"/>
  <c r="G177" i="44"/>
  <c r="R64" i="6"/>
  <c r="E121" i="44"/>
  <c r="V93" i="13"/>
  <c r="G111" i="44"/>
  <c r="V118" i="13"/>
  <c r="G105" i="44"/>
  <c r="V37" i="13"/>
  <c r="G75" i="44"/>
  <c r="V34" i="13"/>
  <c r="G99" i="44"/>
  <c r="Z36" i="13"/>
  <c r="H125" i="44"/>
  <c r="V117" i="13"/>
  <c r="G87" i="44"/>
  <c r="Z144" i="13"/>
  <c r="H79" i="44"/>
  <c r="V95" i="13"/>
  <c r="G93" i="44"/>
  <c r="N114" i="13"/>
  <c r="L114" s="1"/>
  <c r="E46" i="44"/>
  <c r="V105" i="13"/>
  <c r="G88" i="44"/>
  <c r="J154" i="13"/>
  <c r="D68" i="44"/>
  <c r="E127" i="7"/>
  <c r="E55" i="44"/>
  <c r="Z67" i="13"/>
  <c r="H47" i="44"/>
  <c r="G82" i="7"/>
  <c r="G57" i="44"/>
  <c r="H124" i="7"/>
  <c r="H135" i="44"/>
  <c r="Z32" i="13"/>
  <c r="H97" i="44"/>
  <c r="N38" i="13"/>
  <c r="L38" s="1"/>
  <c r="E117" i="44"/>
  <c r="Z59" i="13"/>
  <c r="H54" i="44"/>
  <c r="V121" i="13"/>
  <c r="G145" i="44"/>
  <c r="V116" i="13"/>
  <c r="G152" i="44"/>
  <c r="N59" i="13"/>
  <c r="L59" s="1"/>
  <c r="E54" i="44"/>
  <c r="Z163" i="13"/>
  <c r="H155" i="44"/>
  <c r="V72" i="13"/>
  <c r="G38" i="44"/>
  <c r="Z73" i="13"/>
  <c r="H17" i="44"/>
  <c r="Z103" i="13"/>
  <c r="H134" i="44"/>
  <c r="V51" i="13"/>
  <c r="G108" i="44"/>
  <c r="N172" i="13"/>
  <c r="L172" s="1"/>
  <c r="E174" i="44"/>
  <c r="V73" i="13"/>
  <c r="G17" i="44"/>
  <c r="Z134" i="13"/>
  <c r="H98" i="44"/>
  <c r="V103" i="13"/>
  <c r="G134" i="44"/>
  <c r="V178" i="13"/>
  <c r="G16" i="44"/>
  <c r="Z116" i="13"/>
  <c r="H152" i="44"/>
  <c r="N88" i="13"/>
  <c r="L88" s="1"/>
  <c r="E137" i="44"/>
  <c r="V152" i="13"/>
  <c r="G169" i="44"/>
  <c r="V144" i="13"/>
  <c r="G79" i="44"/>
  <c r="V169" i="13"/>
  <c r="G181" i="44"/>
  <c r="J116" i="13"/>
  <c r="D152" i="44"/>
  <c r="J122" i="13"/>
  <c r="D96" i="44"/>
  <c r="J53" i="13"/>
  <c r="D78" i="44"/>
  <c r="J47" i="13"/>
  <c r="D77" i="44"/>
  <c r="N57" i="13"/>
  <c r="L57" s="1"/>
  <c r="E65" i="44"/>
  <c r="Z95" i="13"/>
  <c r="H93" i="44"/>
  <c r="V133" i="13"/>
  <c r="G128" i="44"/>
  <c r="E158" i="7"/>
  <c r="E20" i="44"/>
  <c r="J105" i="13"/>
  <c r="D88" i="44"/>
  <c r="E30" i="7"/>
  <c r="E72" i="44"/>
  <c r="E34" i="7"/>
  <c r="E99" i="44"/>
  <c r="R105" i="6"/>
  <c r="E76" i="44"/>
  <c r="J118" i="13"/>
  <c r="D105" i="44"/>
  <c r="J163" i="13"/>
  <c r="D155" i="44"/>
  <c r="J79" i="13"/>
  <c r="D161" i="44"/>
  <c r="V167" i="13"/>
  <c r="G176" i="44"/>
  <c r="J102" i="13"/>
  <c r="D146" i="44"/>
  <c r="J58" i="13"/>
  <c r="D61" i="44"/>
  <c r="J23" i="13"/>
  <c r="D10" i="44"/>
  <c r="Q22" i="37"/>
  <c r="G9" i="44"/>
  <c r="J100" i="13"/>
  <c r="D59" i="44"/>
  <c r="J80" i="13"/>
  <c r="D58" i="44"/>
  <c r="J68" i="13"/>
  <c r="D62" i="44"/>
  <c r="J72" i="13"/>
  <c r="D38" i="44"/>
  <c r="J38" i="13"/>
  <c r="D117" i="44"/>
  <c r="J152" i="13"/>
  <c r="D169" i="44"/>
  <c r="J40" i="13"/>
  <c r="D140" i="44"/>
  <c r="J137" i="13"/>
  <c r="D50" i="44"/>
  <c r="E67" i="7"/>
  <c r="E47" i="44"/>
  <c r="E165" i="7"/>
  <c r="E182" i="44"/>
  <c r="J112" i="13"/>
  <c r="D153" i="44"/>
  <c r="Z58" i="13"/>
  <c r="H61" i="44"/>
  <c r="Z128" i="13"/>
  <c r="H45" i="44"/>
  <c r="I16" i="37"/>
  <c r="E24" i="44"/>
  <c r="I21" i="37"/>
  <c r="E15" i="44"/>
  <c r="V102" i="13"/>
  <c r="G146" i="44"/>
  <c r="Z175" i="13"/>
  <c r="H173" i="44"/>
  <c r="G128" i="7"/>
  <c r="G45" i="44"/>
  <c r="Z34" i="13"/>
  <c r="H99" i="44"/>
  <c r="Z169" i="13"/>
  <c r="H181" i="44"/>
  <c r="V28" i="13"/>
  <c r="G33" i="44"/>
  <c r="V98" i="13"/>
  <c r="G92" i="44"/>
  <c r="Z96" i="13"/>
  <c r="H115" i="44"/>
  <c r="Z137" i="13"/>
  <c r="H50" i="44"/>
  <c r="E63" i="7"/>
  <c r="E48" i="44"/>
  <c r="V29" i="13"/>
  <c r="G104" i="44"/>
  <c r="Z23" i="13"/>
  <c r="H10" i="44"/>
  <c r="R102" i="6"/>
  <c r="E136" i="44"/>
  <c r="Z112" i="13"/>
  <c r="H153" i="44"/>
  <c r="V69" i="13"/>
  <c r="G25" i="44"/>
  <c r="V155" i="13"/>
  <c r="G133" i="44"/>
  <c r="N28" i="13"/>
  <c r="L28" s="1"/>
  <c r="E33" i="44"/>
  <c r="Z108" i="13"/>
  <c r="H159" i="44"/>
  <c r="AJ23" i="6"/>
  <c r="G83" i="44"/>
  <c r="V127" i="13"/>
  <c r="G55" i="44"/>
  <c r="Z119" i="13"/>
  <c r="H116" i="44"/>
  <c r="Z123" i="13"/>
  <c r="H107" i="44"/>
  <c r="Z28" i="13"/>
  <c r="H33" i="44"/>
  <c r="V61" i="13"/>
  <c r="G52" i="44"/>
  <c r="Z91" i="13"/>
  <c r="H63" i="44"/>
  <c r="V110" i="13"/>
  <c r="G102" i="44"/>
  <c r="V162" i="13"/>
  <c r="G76" i="44"/>
  <c r="V56" i="13"/>
  <c r="G131" i="44"/>
  <c r="N65" i="13"/>
  <c r="L65" s="1"/>
  <c r="E41" i="44"/>
  <c r="Z99" i="13"/>
  <c r="H64" i="44"/>
  <c r="AJ71" i="6"/>
  <c r="G58" i="44"/>
  <c r="E64" i="7"/>
  <c r="E42" i="44"/>
  <c r="AS16" i="6"/>
  <c r="H87" i="44"/>
  <c r="Z139" i="13"/>
  <c r="H118" i="44"/>
  <c r="N150" i="13"/>
  <c r="L150" s="1"/>
  <c r="E138" i="44"/>
  <c r="G145" i="7"/>
  <c r="G162" i="44"/>
  <c r="Z66" i="13"/>
  <c r="H53" i="44"/>
  <c r="V49" i="13"/>
  <c r="G119" i="44"/>
  <c r="Z125" i="13"/>
  <c r="H141" i="44"/>
  <c r="V115" i="13"/>
  <c r="G136" i="44"/>
  <c r="Z97" i="13"/>
  <c r="H114" i="44"/>
  <c r="Z88" i="13"/>
  <c r="H137" i="44"/>
  <c r="Z154" i="13"/>
  <c r="H68" i="44"/>
  <c r="Z98" i="13"/>
  <c r="H92" i="44"/>
  <c r="J155" i="13"/>
  <c r="D133" i="44"/>
  <c r="J62" i="13"/>
  <c r="D40" i="44"/>
  <c r="J148" i="13"/>
  <c r="D121" i="44"/>
  <c r="J95" i="13"/>
  <c r="D93" i="44"/>
  <c r="J165" i="13"/>
  <c r="D182" i="44"/>
  <c r="J146" i="13"/>
  <c r="D122" i="44"/>
  <c r="N41" i="13"/>
  <c r="L41" s="1"/>
  <c r="E130" i="44"/>
  <c r="J151" i="13"/>
  <c r="D44" i="44"/>
  <c r="J164" i="13"/>
  <c r="D112" i="44"/>
  <c r="J28" i="13"/>
  <c r="D33" i="44"/>
  <c r="J123" i="13"/>
  <c r="D107" i="44"/>
  <c r="J93" i="13"/>
  <c r="D111" i="44"/>
  <c r="V59" i="13"/>
  <c r="G54" i="44"/>
  <c r="V112" i="13"/>
  <c r="G153" i="44"/>
  <c r="AJ115" i="6"/>
  <c r="G36" i="44"/>
  <c r="E24" i="7"/>
  <c r="E12" i="44"/>
  <c r="Z159" i="13"/>
  <c r="H60" i="44"/>
  <c r="V108" i="13"/>
  <c r="G159" i="44"/>
  <c r="Z143" i="13"/>
  <c r="H100" i="44"/>
  <c r="Z110" i="13"/>
  <c r="H102" i="44"/>
  <c r="V39" i="13"/>
  <c r="G124" i="44"/>
  <c r="V170" i="13"/>
  <c r="G175" i="44"/>
  <c r="V150" i="13"/>
  <c r="G138" i="44"/>
  <c r="N77" i="13"/>
  <c r="L77" s="1"/>
  <c r="E89" i="44"/>
  <c r="Z147" i="13"/>
  <c r="H69" i="44"/>
  <c r="Z165" i="13"/>
  <c r="H182" i="44"/>
  <c r="N145" i="13"/>
  <c r="L145" s="1"/>
  <c r="E162" i="44"/>
  <c r="V67" i="13"/>
  <c r="G47" i="44"/>
  <c r="J127" i="13"/>
  <c r="D55" i="44"/>
  <c r="J177" i="13"/>
  <c r="D22" i="44"/>
  <c r="J34" i="13"/>
  <c r="D99" i="44"/>
  <c r="J111" i="13"/>
  <c r="D110" i="44"/>
  <c r="J36" i="13"/>
  <c r="D125" i="44"/>
  <c r="R163" i="6"/>
  <c r="E141" i="44"/>
  <c r="E166" i="7"/>
  <c r="E179" i="44"/>
  <c r="E69" i="7"/>
  <c r="E25" i="44"/>
  <c r="N119" i="13"/>
  <c r="L119" s="1"/>
  <c r="E116" i="44"/>
  <c r="Z168" i="13"/>
  <c r="H171" i="44"/>
  <c r="V43" i="13"/>
  <c r="G74" i="44"/>
  <c r="N138" i="13"/>
  <c r="L138" s="1"/>
  <c r="E43" i="44"/>
  <c r="Z171" i="13"/>
  <c r="H172" i="44"/>
  <c r="Z29" i="13"/>
  <c r="H104" i="44"/>
  <c r="N149" i="13"/>
  <c r="L149" s="1"/>
  <c r="E83" i="44"/>
  <c r="Z72" i="13"/>
  <c r="H38" i="44"/>
  <c r="N71" i="13"/>
  <c r="L71" s="1"/>
  <c r="E28" i="44"/>
  <c r="Z170" i="13"/>
  <c r="H175" i="44"/>
  <c r="Q137" i="37"/>
  <c r="G50" i="44"/>
  <c r="J75" i="13"/>
  <c r="D143" i="44"/>
  <c r="J173" i="13"/>
  <c r="D178" i="44"/>
  <c r="V25" i="13"/>
  <c r="G32" i="44"/>
  <c r="Z94" i="13"/>
  <c r="H129" i="44"/>
  <c r="N151" i="13"/>
  <c r="L151" s="1"/>
  <c r="E44" i="44"/>
  <c r="N126" i="13"/>
  <c r="L126" s="1"/>
  <c r="E149" i="44"/>
  <c r="R23" i="13"/>
  <c r="F10" i="44"/>
  <c r="Z136" i="13"/>
  <c r="H151" i="44"/>
  <c r="N131" i="13"/>
  <c r="L131" s="1"/>
  <c r="E150" i="44"/>
  <c r="Z48" i="13"/>
  <c r="H156" i="44"/>
  <c r="N134" i="13"/>
  <c r="L134" s="1"/>
  <c r="E98" i="44"/>
  <c r="J166" i="13"/>
  <c r="D179" i="44"/>
  <c r="N129" i="13"/>
  <c r="L129" s="1"/>
  <c r="E132" i="44"/>
  <c r="Z86" i="13"/>
  <c r="H168" i="44"/>
  <c r="Z148" i="13"/>
  <c r="H121" i="44"/>
  <c r="V160" i="13"/>
  <c r="G94" i="44"/>
  <c r="N85" i="13"/>
  <c r="L85" s="1"/>
  <c r="E166" i="44"/>
  <c r="Z107" i="13"/>
  <c r="H148" i="44"/>
  <c r="V87" i="13"/>
  <c r="G90" i="44"/>
  <c r="V60" i="13"/>
  <c r="G51" i="44"/>
  <c r="N153" i="13"/>
  <c r="L153" s="1"/>
  <c r="E109" i="44"/>
  <c r="Z160" i="13"/>
  <c r="H94" i="44"/>
  <c r="J78" i="13"/>
  <c r="D147" i="44"/>
  <c r="V70" i="13"/>
  <c r="G37" i="44"/>
  <c r="N43" i="13"/>
  <c r="L43" s="1"/>
  <c r="E74" i="44"/>
  <c r="V40" i="13"/>
  <c r="G140" i="44"/>
  <c r="N23" i="13"/>
  <c r="L23" s="1"/>
  <c r="E10" i="44"/>
  <c r="Z78" i="13"/>
  <c r="H147" i="44"/>
  <c r="J76" i="13"/>
  <c r="D160" i="44"/>
  <c r="J161" i="13"/>
  <c r="D86" i="44"/>
  <c r="J172" i="13"/>
  <c r="D174" i="44"/>
  <c r="J110" i="13"/>
  <c r="D102" i="44"/>
  <c r="J61" i="13"/>
  <c r="D52" i="44"/>
  <c r="J114" i="13"/>
  <c r="D46" i="44"/>
  <c r="I168" i="37"/>
  <c r="E171" i="44"/>
  <c r="N170" i="13"/>
  <c r="L170" s="1"/>
  <c r="E175" i="44"/>
  <c r="J142" i="13"/>
  <c r="D101" i="44"/>
  <c r="J97" i="13"/>
  <c r="D114" i="44"/>
  <c r="J167" i="13"/>
  <c r="D176" i="44"/>
  <c r="J55" i="13"/>
  <c r="D120" i="44"/>
  <c r="AJ40" i="6"/>
  <c r="G18" i="44"/>
  <c r="F60" i="37"/>
  <c r="D51" i="44"/>
  <c r="J88" i="13"/>
  <c r="D137" i="44"/>
  <c r="J85" i="13"/>
  <c r="D166" i="44"/>
  <c r="J43" i="13"/>
  <c r="D74" i="44"/>
  <c r="J56" i="13"/>
  <c r="D131" i="44"/>
  <c r="J29" i="13"/>
  <c r="D104" i="44"/>
  <c r="J162" i="13"/>
  <c r="D76" i="44"/>
  <c r="J144" i="13"/>
  <c r="D79" i="44"/>
  <c r="J117" i="13"/>
  <c r="D87" i="44"/>
  <c r="J149" i="13"/>
  <c r="D83" i="44"/>
  <c r="V156" i="13"/>
  <c r="G167" i="44"/>
  <c r="N144" i="13"/>
  <c r="L144" s="1"/>
  <c r="E79" i="44"/>
  <c r="E60" i="7"/>
  <c r="F134" i="37"/>
  <c r="R9" i="6"/>
  <c r="R110"/>
  <c r="N35" i="13"/>
  <c r="L35" s="1"/>
  <c r="N112"/>
  <c r="L112" s="1"/>
  <c r="I107" i="37"/>
  <c r="J60" i="13"/>
  <c r="H50" i="7"/>
  <c r="AJ50" i="6"/>
  <c r="Q45" i="37"/>
  <c r="Q36"/>
  <c r="AJ49" i="6"/>
  <c r="R169"/>
  <c r="G176" i="7"/>
  <c r="G159"/>
  <c r="G131"/>
  <c r="H131"/>
  <c r="Q24" i="37"/>
  <c r="G18" i="7"/>
  <c r="E35"/>
  <c r="I112" i="37"/>
  <c r="U39"/>
  <c r="Q77"/>
  <c r="H39" i="7"/>
  <c r="AJ142" i="6"/>
  <c r="AJ74"/>
  <c r="G77" i="7"/>
  <c r="Q134" i="37"/>
  <c r="AJ175" i="6"/>
  <c r="Q149" i="37"/>
  <c r="U131"/>
  <c r="G45" i="7"/>
  <c r="AJ75" i="6"/>
  <c r="Q14" i="37"/>
  <c r="Q102"/>
  <c r="AS93" i="6"/>
  <c r="AJ109"/>
  <c r="E173" i="7"/>
  <c r="Q165" i="37"/>
  <c r="R63" i="6"/>
  <c r="U54" i="37"/>
  <c r="G14" i="7"/>
  <c r="Q138" i="37"/>
  <c r="H49" i="7"/>
  <c r="H61"/>
  <c r="Q46" i="37"/>
  <c r="T17" i="1"/>
  <c r="BF17" s="1"/>
  <c r="G102" i="7"/>
  <c r="G165"/>
  <c r="AS153" i="6"/>
  <c r="G95" i="7"/>
  <c r="AJ120" i="6"/>
  <c r="AJ162"/>
  <c r="AJ118"/>
  <c r="AS145"/>
  <c r="AJ119"/>
  <c r="R6"/>
  <c r="AS8"/>
  <c r="G83" i="7"/>
  <c r="G161"/>
  <c r="AJ117" i="6"/>
  <c r="U57" i="37"/>
  <c r="Q49"/>
  <c r="AS120" i="6"/>
  <c r="G22" i="7"/>
  <c r="AJ24" i="6"/>
  <c r="Q127" i="37"/>
  <c r="AS63" i="6"/>
  <c r="Q94" i="37"/>
  <c r="F23"/>
  <c r="R127" i="6"/>
  <c r="F149" i="37"/>
  <c r="U52"/>
  <c r="AJ172" i="6"/>
  <c r="AJ27"/>
  <c r="G47" i="7"/>
  <c r="Q38" i="37"/>
  <c r="G149" i="7"/>
  <c r="G10"/>
  <c r="G75"/>
  <c r="U46" i="37"/>
  <c r="AJ5" i="6"/>
  <c r="Q151" i="37"/>
  <c r="Q89"/>
  <c r="E75" i="7"/>
  <c r="Q83" i="37"/>
  <c r="Q161"/>
  <c r="AJ85" i="6"/>
  <c r="H57" i="7"/>
  <c r="AJ121" i="6"/>
  <c r="H21" i="37"/>
  <c r="Q167"/>
  <c r="AJ136" i="6"/>
  <c r="F150" i="37"/>
  <c r="R28" i="6"/>
  <c r="R154"/>
  <c r="F45" i="37"/>
  <c r="F127"/>
  <c r="E128" i="7"/>
  <c r="D167"/>
  <c r="I164" i="37"/>
  <c r="I77"/>
  <c r="E107" i="7"/>
  <c r="R92" i="6"/>
  <c r="Q41" i="37"/>
  <c r="U55"/>
  <c r="U56"/>
  <c r="Q84" i="6"/>
  <c r="AA23" i="1"/>
  <c r="G44" i="7"/>
  <c r="AS50" i="6"/>
  <c r="H16" i="37"/>
  <c r="E161" i="7"/>
  <c r="AS152" i="6"/>
  <c r="G41" i="7"/>
  <c r="H111"/>
  <c r="AS175" i="6"/>
  <c r="H56" i="7"/>
  <c r="G24"/>
  <c r="AA18" i="1"/>
  <c r="Q41" i="6"/>
  <c r="Q44" i="37"/>
  <c r="AJ68" i="6"/>
  <c r="U51" i="37"/>
  <c r="AJ157" i="6"/>
  <c r="U25" i="37"/>
  <c r="BF21" i="1"/>
  <c r="I34" i="44" s="1"/>
  <c r="G28" i="7"/>
  <c r="AJ45" i="6"/>
  <c r="F135" i="37"/>
  <c r="R140" i="6"/>
  <c r="R65"/>
  <c r="F112" i="37"/>
  <c r="F97"/>
  <c r="E105" i="7"/>
  <c r="E148"/>
  <c r="J9" i="6"/>
  <c r="E104" i="7"/>
  <c r="F59" i="37"/>
  <c r="R89" i="6"/>
  <c r="D60" i="7"/>
  <c r="E110"/>
  <c r="R46" i="6"/>
  <c r="F77" i="37"/>
  <c r="E155" i="7"/>
  <c r="F158" i="37"/>
  <c r="E129" i="7"/>
  <c r="F162" i="37"/>
  <c r="R96" i="6"/>
  <c r="E48" i="7"/>
  <c r="F175" i="37"/>
  <c r="R69" i="6"/>
  <c r="F156" i="37"/>
  <c r="F58"/>
  <c r="F102"/>
  <c r="F148"/>
  <c r="F144"/>
  <c r="F31"/>
  <c r="F41"/>
  <c r="R149" i="6"/>
  <c r="I126" i="37"/>
  <c r="I41"/>
  <c r="D178" i="7"/>
  <c r="R129" i="6"/>
  <c r="R50"/>
  <c r="E153" i="7"/>
  <c r="I137" i="37"/>
  <c r="I136"/>
  <c r="I129"/>
  <c r="N67" i="13"/>
  <c r="L67" s="1"/>
  <c r="F132" i="37"/>
  <c r="R19" i="6"/>
  <c r="F172" i="37"/>
  <c r="F48"/>
  <c r="F37"/>
  <c r="E136" i="7"/>
  <c r="E170"/>
  <c r="F96" i="37"/>
  <c r="E54" i="7"/>
  <c r="F166" i="37"/>
  <c r="R37" i="6"/>
  <c r="R100"/>
  <c r="F142" i="37"/>
  <c r="F50"/>
  <c r="F177"/>
  <c r="F55"/>
  <c r="I135"/>
  <c r="I85"/>
  <c r="R67" i="6"/>
  <c r="E156" i="7"/>
  <c r="BF101" i="1"/>
  <c r="N168" i="13"/>
  <c r="L168" s="1"/>
  <c r="E29" i="7"/>
  <c r="F126" i="37"/>
  <c r="F46"/>
  <c r="E137" i="7"/>
  <c r="R128" i="6"/>
  <c r="E77" i="7"/>
  <c r="F52" i="37"/>
  <c r="F99"/>
  <c r="F63"/>
  <c r="F88"/>
  <c r="I131"/>
  <c r="BF79" i="1"/>
  <c r="BF161"/>
  <c r="I170" i="37"/>
  <c r="R145" i="6"/>
  <c r="E121" i="7"/>
  <c r="R73" i="6"/>
  <c r="I23" i="37"/>
  <c r="D119" i="7"/>
  <c r="F57" i="37"/>
  <c r="E43" i="7"/>
  <c r="F109" i="37"/>
  <c r="F79"/>
  <c r="R48" i="6"/>
  <c r="F105" i="37"/>
  <c r="F174"/>
  <c r="F42"/>
  <c r="E146" i="7"/>
  <c r="R53" i="6"/>
  <c r="BF77" i="1"/>
  <c r="BF27"/>
  <c r="F173" i="37"/>
  <c r="F106"/>
  <c r="R77" i="6"/>
  <c r="R112"/>
  <c r="E72" i="7"/>
  <c r="I43" i="37"/>
  <c r="BF34" i="1"/>
  <c r="N146" i="13"/>
  <c r="L146" s="1"/>
  <c r="F111" i="37"/>
  <c r="D101" i="7"/>
  <c r="F39" i="37"/>
  <c r="F47"/>
  <c r="F83"/>
  <c r="F171"/>
  <c r="F75"/>
  <c r="F125"/>
  <c r="F25"/>
  <c r="R146" i="6"/>
  <c r="F153" i="37"/>
  <c r="F29"/>
  <c r="F128"/>
  <c r="R18" i="6"/>
  <c r="F67" i="37"/>
  <c r="F118"/>
  <c r="F107"/>
  <c r="E52" i="7"/>
  <c r="I132" i="37"/>
  <c r="BF156" i="1"/>
  <c r="F33" i="37"/>
  <c r="F82"/>
  <c r="R47" i="6"/>
  <c r="F30" i="37"/>
  <c r="F28"/>
  <c r="E135" i="7"/>
  <c r="F85" i="37"/>
  <c r="R95" i="6"/>
  <c r="I80" i="37"/>
  <c r="E114" i="7"/>
  <c r="I142" i="37"/>
  <c r="R56" i="6"/>
  <c r="D64" i="7"/>
  <c r="F56" i="37"/>
  <c r="F176"/>
  <c r="F141"/>
  <c r="D35" i="7"/>
  <c r="R30" i="6"/>
  <c r="F131" i="37"/>
  <c r="E39" i="7"/>
  <c r="E168"/>
  <c r="F151" i="37"/>
  <c r="F168"/>
  <c r="J147" i="6"/>
  <c r="F40" i="37"/>
  <c r="F24"/>
  <c r="F137"/>
  <c r="R114" i="6"/>
  <c r="E87" i="7"/>
  <c r="R159" i="6"/>
  <c r="BF48" i="1"/>
  <c r="BF74"/>
  <c r="I67" i="37"/>
  <c r="F139"/>
  <c r="F170"/>
  <c r="F69"/>
  <c r="F159"/>
  <c r="F36"/>
  <c r="F44"/>
  <c r="E125" i="7"/>
  <c r="R152" i="6"/>
  <c r="I40" i="37"/>
  <c r="I39"/>
  <c r="F115"/>
  <c r="F114"/>
  <c r="F49"/>
  <c r="F72"/>
  <c r="F51"/>
  <c r="F110"/>
  <c r="E40" i="7"/>
  <c r="BF42" i="1"/>
  <c r="BF143"/>
  <c r="F123" i="37"/>
  <c r="R104" i="6"/>
  <c r="F140" i="37"/>
  <c r="F71"/>
  <c r="AS134" i="6"/>
  <c r="G53" i="7"/>
  <c r="G169"/>
  <c r="Q172" i="37"/>
  <c r="G57" i="7"/>
  <c r="G107"/>
  <c r="E141"/>
  <c r="E162"/>
  <c r="R135" i="6"/>
  <c r="F157" i="37"/>
  <c r="I71"/>
  <c r="Q119"/>
  <c r="I123"/>
  <c r="BF54" i="1"/>
  <c r="BF116"/>
  <c r="V114" i="37" s="1"/>
  <c r="BF95" i="1"/>
  <c r="BF102"/>
  <c r="BF41"/>
  <c r="E175" i="7"/>
  <c r="N154" i="13"/>
  <c r="L154" s="1"/>
  <c r="F93" i="37"/>
  <c r="F66"/>
  <c r="R78" i="6"/>
  <c r="R107"/>
  <c r="R85"/>
  <c r="U50" i="37"/>
  <c r="Q78"/>
  <c r="AJ93" i="6"/>
  <c r="H54" i="7"/>
  <c r="H76"/>
  <c r="G49"/>
  <c r="AS82" i="6"/>
  <c r="G36" i="7"/>
  <c r="AJ101" i="6"/>
  <c r="AJ92"/>
  <c r="I141" i="37"/>
  <c r="I162"/>
  <c r="R25" i="6"/>
  <c r="E123" i="7"/>
  <c r="R170" i="6"/>
  <c r="E174" i="7"/>
  <c r="I61" i="37"/>
  <c r="E101" i="7"/>
  <c r="I149" i="37"/>
  <c r="BF139" i="1"/>
  <c r="BF172"/>
  <c r="BF69"/>
  <c r="BF173"/>
  <c r="BF112"/>
  <c r="I48" i="37"/>
  <c r="I154"/>
  <c r="N175" i="13"/>
  <c r="L175" s="1"/>
  <c r="N52"/>
  <c r="L52" s="1"/>
  <c r="F164" i="37"/>
  <c r="Q53"/>
  <c r="AS147" i="6"/>
  <c r="AS173"/>
  <c r="AJ153"/>
  <c r="AJ104"/>
  <c r="Q98" i="37"/>
  <c r="G172" i="7"/>
  <c r="R158" i="6"/>
  <c r="E44" i="7"/>
  <c r="E131"/>
  <c r="R8" i="6"/>
  <c r="I138" i="37"/>
  <c r="BF140" i="1"/>
  <c r="BF78"/>
  <c r="BF170"/>
  <c r="N162" i="13"/>
  <c r="L162" s="1"/>
  <c r="N165"/>
  <c r="L165" s="1"/>
  <c r="I165" i="37"/>
  <c r="I29"/>
  <c r="BF144" i="1"/>
  <c r="BF26"/>
  <c r="BF92"/>
  <c r="BF127"/>
  <c r="AS116" i="6"/>
  <c r="G106" i="7"/>
  <c r="BF163" i="1"/>
  <c r="BF110"/>
  <c r="BF68"/>
  <c r="BF16"/>
  <c r="I36" i="44" s="1"/>
  <c r="G127" i="7"/>
  <c r="G98"/>
  <c r="AJ108" i="6"/>
  <c r="Q107" i="37"/>
  <c r="E73" i="7"/>
  <c r="H53"/>
  <c r="I101" i="37"/>
  <c r="H23" i="7"/>
  <c r="I31" i="37"/>
  <c r="I110"/>
  <c r="E41" i="7"/>
  <c r="AJ161" i="6"/>
  <c r="BF142" i="1"/>
  <c r="BF108"/>
  <c r="BF90"/>
  <c r="BF80"/>
  <c r="BF103"/>
  <c r="BF52"/>
  <c r="BF178"/>
  <c r="BF50"/>
  <c r="BF43"/>
  <c r="BF145"/>
  <c r="BF153"/>
  <c r="M23" i="37"/>
  <c r="I134"/>
  <c r="F154"/>
  <c r="D91" i="7"/>
  <c r="R82" i="6"/>
  <c r="U31" i="37"/>
  <c r="AJ36" i="6"/>
  <c r="AJ150"/>
  <c r="U59" i="37"/>
  <c r="H63" i="7"/>
  <c r="G157"/>
  <c r="AJ53" i="6"/>
  <c r="H45" i="7"/>
  <c r="G86"/>
  <c r="Q42" i="37"/>
  <c r="G65" i="7"/>
  <c r="R12" i="6"/>
  <c r="R164"/>
  <c r="I88" i="37"/>
  <c r="Q82"/>
  <c r="U67"/>
  <c r="I153"/>
  <c r="I150"/>
  <c r="G73" i="7"/>
  <c r="AJ66" i="6"/>
  <c r="E116" i="7"/>
  <c r="I156" i="37"/>
  <c r="BF96" i="1"/>
  <c r="BF72"/>
  <c r="BF138"/>
  <c r="BF113"/>
  <c r="BF84"/>
  <c r="BF39"/>
  <c r="BF59"/>
  <c r="BF60"/>
  <c r="BF62"/>
  <c r="V60" i="37" s="1"/>
  <c r="BF150" i="1"/>
  <c r="BF133"/>
  <c r="R148" i="6"/>
  <c r="F70" i="37"/>
  <c r="D108" i="7"/>
  <c r="F26" i="37"/>
  <c r="R52" i="6"/>
  <c r="E38" i="7"/>
  <c r="R49" i="6"/>
  <c r="F136" i="37"/>
  <c r="F94"/>
  <c r="F122"/>
  <c r="F65"/>
  <c r="E59" i="7"/>
  <c r="G78"/>
  <c r="G134"/>
  <c r="H32"/>
  <c r="Q10" i="37"/>
  <c r="AJ11" i="6"/>
  <c r="Q169" i="37"/>
  <c r="AS54" i="6"/>
  <c r="G71" i="7"/>
  <c r="AJ156" i="6"/>
  <c r="Q57" i="37"/>
  <c r="AS131" i="6"/>
  <c r="AJ178"/>
  <c r="G89" i="7"/>
  <c r="G87"/>
  <c r="H67"/>
  <c r="R175" i="6"/>
  <c r="R123"/>
  <c r="AS67"/>
  <c r="I172" i="37"/>
  <c r="I59"/>
  <c r="I84"/>
  <c r="BF136" i="1"/>
  <c r="BF36"/>
  <c r="BF149"/>
  <c r="BF63"/>
  <c r="BF33"/>
  <c r="BF109"/>
  <c r="BF71"/>
  <c r="BF148"/>
  <c r="BF124"/>
  <c r="BF61"/>
  <c r="I116" i="37"/>
  <c r="F169"/>
  <c r="D147" i="7"/>
  <c r="E37"/>
  <c r="F78" i="37"/>
  <c r="F73"/>
  <c r="F98"/>
  <c r="AJ154" i="6"/>
  <c r="H31" i="7"/>
  <c r="AJ99" i="6"/>
  <c r="AS133"/>
  <c r="H59" i="7"/>
  <c r="U63" i="37"/>
  <c r="AJ55" i="6"/>
  <c r="Q157" i="37"/>
  <c r="U45"/>
  <c r="Q86"/>
  <c r="G42" i="7"/>
  <c r="AJ171" i="6"/>
  <c r="AJ141"/>
  <c r="E88" i="7"/>
  <c r="E164"/>
  <c r="R76" i="6"/>
  <c r="G61" i="7"/>
  <c r="I37" i="37"/>
  <c r="R176" i="6"/>
  <c r="I38" i="37"/>
  <c r="BF118" i="1"/>
  <c r="BF125"/>
  <c r="BF152"/>
  <c r="BF75"/>
  <c r="BF25"/>
  <c r="BF115"/>
  <c r="BF126"/>
  <c r="BF146"/>
  <c r="N116" i="13"/>
  <c r="L116" s="1"/>
  <c r="BF164" i="1"/>
  <c r="H47" i="7"/>
  <c r="Z47" i="13"/>
  <c r="Q128" i="37"/>
  <c r="V128" i="13"/>
  <c r="BF51" i="1"/>
  <c r="Z49" i="13"/>
  <c r="BF94" i="1"/>
  <c r="BF40"/>
  <c r="Z38" i="13"/>
  <c r="AJ78" i="6"/>
  <c r="V166" i="13"/>
  <c r="BF66" i="1"/>
  <c r="Z64" i="13"/>
  <c r="BF28" i="1"/>
  <c r="Z26" i="13"/>
  <c r="BF179" i="1"/>
  <c r="Z177" i="13"/>
  <c r="I36" i="37"/>
  <c r="N36" i="13"/>
  <c r="L36" s="1"/>
  <c r="BF46" i="1"/>
  <c r="Z44" i="13"/>
  <c r="BF107" i="1"/>
  <c r="N105" i="13"/>
  <c r="L105" s="1"/>
  <c r="I139" i="37"/>
  <c r="N139" i="13"/>
  <c r="L139" s="1"/>
  <c r="I79" i="37"/>
  <c r="N79" i="13"/>
  <c r="L79" s="1"/>
  <c r="E89" i="7"/>
  <c r="N89" i="13"/>
  <c r="L89" s="1"/>
  <c r="BF53" i="1"/>
  <c r="N51" i="13"/>
  <c r="L51" s="1"/>
  <c r="BF165" i="1"/>
  <c r="V163" i="13"/>
  <c r="BF131" i="1"/>
  <c r="F145" i="37"/>
  <c r="J145" i="13"/>
  <c r="F86" i="37"/>
  <c r="J86" i="13"/>
  <c r="I128" i="37"/>
  <c r="N128" i="13"/>
  <c r="L128" s="1"/>
  <c r="I44" i="37"/>
  <c r="N44" i="13"/>
  <c r="L44" s="1"/>
  <c r="I78" i="37"/>
  <c r="N78" i="13"/>
  <c r="L78" s="1"/>
  <c r="V153"/>
  <c r="Q153" i="37"/>
  <c r="AJ123" i="6"/>
  <c r="G153" i="7"/>
  <c r="U70" i="37"/>
  <c r="Z70" i="13"/>
  <c r="H70" i="7"/>
  <c r="I68" i="37"/>
  <c r="N68" i="13"/>
  <c r="L68" s="1"/>
  <c r="V136"/>
  <c r="G136" i="7"/>
  <c r="Q136" i="37"/>
  <c r="AJ129" i="6"/>
  <c r="N166" i="13"/>
  <c r="L166" s="1"/>
  <c r="I166" i="37"/>
  <c r="I69"/>
  <c r="N69" i="13"/>
  <c r="L69" s="1"/>
  <c r="G137" i="7"/>
  <c r="V137" i="13"/>
  <c r="AJ19" i="6"/>
  <c r="F54" i="37"/>
  <c r="J54" i="13"/>
  <c r="I158" i="37"/>
  <c r="N158" i="13"/>
  <c r="L158" s="1"/>
  <c r="BF73" i="1"/>
  <c r="BF86"/>
  <c r="V84" i="13"/>
  <c r="I155" i="37"/>
  <c r="N155" i="13"/>
  <c r="L155" s="1"/>
  <c r="AJ30" i="6"/>
  <c r="V175" i="13"/>
  <c r="BF70" i="1"/>
  <c r="Z68" i="13"/>
  <c r="BF180" i="1"/>
  <c r="Z178" i="13"/>
  <c r="I47" i="37"/>
  <c r="N47" i="13"/>
  <c r="L47" s="1"/>
  <c r="R178" i="6"/>
  <c r="N86" i="13"/>
  <c r="L86" s="1"/>
  <c r="BF134" i="1"/>
  <c r="Z132" i="13"/>
  <c r="BF181" i="1"/>
  <c r="AA179" i="13" s="1"/>
  <c r="Z179"/>
  <c r="I83" i="37"/>
  <c r="N83" i="13"/>
  <c r="L83" s="1"/>
  <c r="I97" i="37"/>
  <c r="N97" i="13"/>
  <c r="L97" s="1"/>
  <c r="I64" i="37"/>
  <c r="N64" i="13"/>
  <c r="L64" s="1"/>
  <c r="BF119" i="1"/>
  <c r="Z117" i="13"/>
  <c r="E103" i="7"/>
  <c r="N103" i="13"/>
  <c r="L103" s="1"/>
  <c r="I152" i="37"/>
  <c r="N152" i="13"/>
  <c r="L152" s="1"/>
  <c r="U35" i="37"/>
  <c r="Z35" i="13"/>
  <c r="BF158" i="1"/>
  <c r="Z156" i="13"/>
  <c r="I161" i="37"/>
  <c r="N161" i="13"/>
  <c r="L161" s="1"/>
  <c r="I72" i="37"/>
  <c r="N72" i="13"/>
  <c r="L72" s="1"/>
  <c r="I127" i="37"/>
  <c r="N127" i="13"/>
  <c r="L127" s="1"/>
  <c r="V82"/>
  <c r="AJ87" i="6"/>
  <c r="AS132"/>
  <c r="Z124" i="13"/>
  <c r="U124" i="37"/>
  <c r="V129" i="13"/>
  <c r="AJ128" i="6"/>
  <c r="G129" i="7"/>
  <c r="Q129" i="37"/>
  <c r="V130" i="13"/>
  <c r="AJ164" i="6"/>
  <c r="G130" i="7"/>
  <c r="Q130" i="37"/>
  <c r="BF114" i="1"/>
  <c r="Q164" i="37"/>
  <c r="V164" i="13"/>
  <c r="G173" i="7"/>
  <c r="V173" i="13"/>
  <c r="BF135" i="1"/>
  <c r="Z133" i="13"/>
  <c r="BF171" i="1"/>
  <c r="BF56"/>
  <c r="BF65"/>
  <c r="N63" i="13"/>
  <c r="L63" s="1"/>
  <c r="BF35" i="1"/>
  <c r="V33" i="13"/>
  <c r="I102" i="37"/>
  <c r="N102" i="13"/>
  <c r="L102" s="1"/>
  <c r="BF151" i="1"/>
  <c r="V149" i="13"/>
  <c r="BF174" i="1"/>
  <c r="Z172" i="13"/>
  <c r="E98" i="7"/>
  <c r="N98" i="13"/>
  <c r="L98" s="1"/>
  <c r="BF83" i="1"/>
  <c r="N81" i="13"/>
  <c r="L81" s="1"/>
  <c r="BF169" i="1"/>
  <c r="N167" i="13"/>
  <c r="L167" s="1"/>
  <c r="BF57" i="1"/>
  <c r="Z55" i="13"/>
  <c r="Q145" i="37"/>
  <c r="V145" i="13"/>
  <c r="I174" i="37"/>
  <c r="N174" i="13"/>
  <c r="L174" s="1"/>
  <c r="BF97" i="1"/>
  <c r="I73" i="37"/>
  <c r="N73" i="13"/>
  <c r="L73" s="1"/>
  <c r="I24" i="37"/>
  <c r="N24" i="13"/>
  <c r="L24" s="1"/>
  <c r="I125" i="37"/>
  <c r="N125" i="13"/>
  <c r="L125" s="1"/>
  <c r="V148"/>
  <c r="G148" i="7"/>
  <c r="Q148" i="37"/>
  <c r="AJ64" i="6"/>
  <c r="V132" i="13"/>
  <c r="G132" i="7"/>
  <c r="Q132" i="37"/>
  <c r="AJ95" i="6"/>
  <c r="N30" i="13"/>
  <c r="L30" s="1"/>
  <c r="I30" i="37"/>
  <c r="I34"/>
  <c r="N34" i="13"/>
  <c r="L34" s="1"/>
  <c r="BF45" i="1"/>
  <c r="Z43" i="13"/>
  <c r="AJ77" i="6"/>
  <c r="V158" i="13"/>
  <c r="BF167" i="1"/>
  <c r="V165" i="13"/>
  <c r="BF64" i="1"/>
  <c r="Z62" i="13"/>
  <c r="I45" i="37"/>
  <c r="N45" i="13"/>
  <c r="L45" s="1"/>
  <c r="BF32" i="1"/>
  <c r="Z30" i="13"/>
  <c r="BF155" i="1"/>
  <c r="Z153" i="13"/>
  <c r="BF111" i="1"/>
  <c r="Z109" i="13"/>
  <c r="BF117" i="1"/>
  <c r="N115" i="13"/>
  <c r="L115" s="1"/>
  <c r="BF106" i="1"/>
  <c r="N104" i="13"/>
  <c r="L104" s="1"/>
  <c r="I157" i="37"/>
  <c r="N157" i="13"/>
  <c r="L157" s="1"/>
  <c r="I74" i="37"/>
  <c r="N74" i="13"/>
  <c r="L74" s="1"/>
  <c r="BF122" i="1"/>
  <c r="Z120" i="13"/>
  <c r="U27" i="37"/>
  <c r="Z27" i="13"/>
  <c r="I96" i="37"/>
  <c r="N96" i="13"/>
  <c r="L96" s="1"/>
  <c r="I173" i="37"/>
  <c r="N173" i="13"/>
  <c r="L173" s="1"/>
  <c r="G80" i="7"/>
  <c r="V80" i="13"/>
  <c r="I42" i="37"/>
  <c r="N42" i="13"/>
  <c r="L42" s="1"/>
  <c r="BF120" i="1"/>
  <c r="Z118" i="13"/>
  <c r="BF128" i="1"/>
  <c r="V126" i="13"/>
  <c r="F27" i="37"/>
  <c r="J27" i="13"/>
  <c r="F160" i="37"/>
  <c r="J160" i="13"/>
  <c r="N148"/>
  <c r="L148" s="1"/>
  <c r="I148" i="37"/>
  <c r="I58"/>
  <c r="N58" i="13"/>
  <c r="L58" s="1"/>
  <c r="R79" i="6"/>
  <c r="V139" i="13"/>
  <c r="G139" i="7"/>
  <c r="Q139" i="37"/>
  <c r="AJ143" i="6"/>
  <c r="V141" i="13"/>
  <c r="G141" i="7"/>
  <c r="Q141" i="37"/>
  <c r="AJ114" i="6"/>
  <c r="I54" i="37"/>
  <c r="N54" i="13"/>
  <c r="L54" s="1"/>
  <c r="R121" i="6"/>
  <c r="N75" i="13"/>
  <c r="L75" s="1"/>
  <c r="I70" i="37"/>
  <c r="N70" i="13"/>
  <c r="L70" s="1"/>
  <c r="I171" i="37"/>
  <c r="N171" i="13"/>
  <c r="L171" s="1"/>
  <c r="E171" i="7"/>
  <c r="N27" i="13"/>
  <c r="L27" s="1"/>
  <c r="I27" i="37"/>
  <c r="BF30" i="1"/>
  <c r="BF81"/>
  <c r="BF31"/>
  <c r="BF55"/>
  <c r="D86" i="7"/>
  <c r="R108" i="6"/>
  <c r="E28" i="7"/>
  <c r="D160"/>
  <c r="E42"/>
  <c r="R126" i="6"/>
  <c r="E96" i="7"/>
  <c r="I86" i="37"/>
  <c r="BF99" i="1"/>
  <c r="BF123"/>
  <c r="R111" i="6"/>
  <c r="BF44" i="1"/>
  <c r="I123" i="44" s="1"/>
  <c r="BF162" i="1"/>
  <c r="E97" i="7"/>
  <c r="J26" i="6"/>
  <c r="J178"/>
  <c r="R143"/>
  <c r="E45" i="7"/>
  <c r="E139"/>
  <c r="BF13" i="1"/>
  <c r="BF154"/>
  <c r="BF67"/>
  <c r="I63" i="37"/>
  <c r="BF132" i="1"/>
  <c r="I154" i="44" s="1"/>
  <c r="BF89" i="1"/>
  <c r="G164" i="7"/>
  <c r="Q158" i="37"/>
  <c r="G158" i="7"/>
  <c r="BF87" i="1"/>
  <c r="Q80" i="37"/>
  <c r="AJ76" i="6"/>
  <c r="BF38" i="1"/>
  <c r="I125" i="44" s="1"/>
  <c r="BF58" i="1"/>
  <c r="BF159"/>
  <c r="I165" i="44" s="1"/>
  <c r="BF166" i="1"/>
  <c r="S20"/>
  <c r="T20" s="1"/>
  <c r="BF121"/>
  <c r="BF93"/>
  <c r="I63" i="44" s="1"/>
  <c r="S11" i="1"/>
  <c r="T11" s="1"/>
  <c r="S18"/>
  <c r="T18" s="1"/>
  <c r="I51" i="37"/>
  <c r="S23" i="1"/>
  <c r="T23" s="1"/>
  <c r="BF129"/>
  <c r="I55" i="44" s="1"/>
  <c r="AJ79" i="6"/>
  <c r="G58" i="7"/>
  <c r="Q58" i="37"/>
  <c r="BF141" i="1"/>
  <c r="I118" i="44" s="1"/>
  <c r="I104" i="37"/>
  <c r="BF137" i="1"/>
  <c r="I91" i="44" s="1"/>
  <c r="BF49" i="1"/>
  <c r="BF168"/>
  <c r="E102" i="7"/>
  <c r="E115"/>
  <c r="R172" i="6"/>
  <c r="H35" i="7"/>
  <c r="H27"/>
  <c r="U47" i="37"/>
  <c r="G135" i="7"/>
  <c r="AA22" i="1"/>
  <c r="AC22"/>
  <c r="AC15"/>
  <c r="AA11"/>
  <c r="AC11"/>
  <c r="G166" i="7"/>
  <c r="I167" i="37"/>
  <c r="BF176" i="1"/>
  <c r="I177" i="44" s="1"/>
  <c r="BF37" i="1"/>
  <c r="I82" i="44" s="1"/>
  <c r="BF104" i="1"/>
  <c r="I146" i="44" s="1"/>
  <c r="BF91" i="1"/>
  <c r="I144" i="44" s="1"/>
  <c r="BF88" i="1"/>
  <c r="I168" i="44" s="1"/>
  <c r="I115" i="37"/>
  <c r="BF130" i="1"/>
  <c r="I45" i="44" s="1"/>
  <c r="I98" i="37"/>
  <c r="BF82" i="1"/>
  <c r="BF157"/>
  <c r="I133" i="44" s="1"/>
  <c r="AJ122" i="6"/>
  <c r="Q135" i="37"/>
  <c r="AA19" i="1"/>
  <c r="E83" i="7"/>
  <c r="AS110" i="6"/>
  <c r="AS47"/>
  <c r="Q60"/>
  <c r="H119" i="7"/>
  <c r="R101" i="6"/>
  <c r="AJ18"/>
  <c r="BF100" i="1"/>
  <c r="I92" i="44" s="1"/>
  <c r="BF19" i="1"/>
  <c r="I4" i="44" s="1"/>
  <c r="Q106" i="37"/>
  <c r="AJ168" i="6"/>
  <c r="G175" i="7"/>
  <c r="Q173" i="37"/>
  <c r="BF160" i="1"/>
  <c r="BF76"/>
  <c r="I26" i="44" s="1"/>
  <c r="BF175" i="1"/>
  <c r="I178" i="44" s="1"/>
  <c r="BF105" i="1"/>
  <c r="I103" i="37"/>
  <c r="I121"/>
  <c r="BF147" i="1"/>
  <c r="I162" i="44" s="1"/>
  <c r="Q33" i="6"/>
  <c r="AC14" i="1"/>
  <c r="BF29"/>
  <c r="I13" i="44" s="1"/>
  <c r="H17" i="37"/>
  <c r="AS155" i="6"/>
  <c r="R131"/>
  <c r="Q126" i="37"/>
  <c r="BF47" i="1"/>
  <c r="I126" i="44" s="1"/>
  <c r="BF177" i="1"/>
  <c r="I173" i="44" s="1"/>
  <c r="BF98" i="1"/>
  <c r="I115" i="44" s="1"/>
  <c r="BF85" i="1"/>
  <c r="I163" i="44" s="1"/>
  <c r="R157" i="6"/>
  <c r="AS86"/>
  <c r="AJ86"/>
  <c r="AS34"/>
  <c r="AJ42"/>
  <c r="AJ90"/>
  <c r="G21" i="7"/>
  <c r="U113" i="37"/>
  <c r="U24"/>
  <c r="H121" i="7"/>
  <c r="H12" i="37"/>
  <c r="I57"/>
  <c r="E85" i="7"/>
  <c r="U61" i="37"/>
  <c r="Q61"/>
  <c r="U23"/>
  <c r="Q73"/>
  <c r="Q9"/>
  <c r="G46" i="7"/>
  <c r="AA14" i="1"/>
  <c r="E150" i="7"/>
  <c r="E126"/>
  <c r="E57"/>
  <c r="AS121" i="6"/>
  <c r="U75" i="37"/>
  <c r="H75" i="7"/>
  <c r="E86"/>
  <c r="AA58" i="6"/>
  <c r="Q166" i="37"/>
  <c r="H20"/>
  <c r="U117"/>
  <c r="H13"/>
  <c r="Q90" i="6"/>
  <c r="E132" i="7"/>
  <c r="R75" i="6"/>
  <c r="R156"/>
  <c r="R180"/>
  <c r="R35"/>
  <c r="R13"/>
  <c r="R97"/>
  <c r="F13" i="7"/>
  <c r="H9" i="37"/>
  <c r="U64"/>
  <c r="AS48" i="6"/>
  <c r="H64" i="7"/>
  <c r="E152"/>
  <c r="R117" i="6"/>
  <c r="R59"/>
  <c r="E31" i="7"/>
  <c r="E84"/>
  <c r="AA51" i="6"/>
  <c r="AA40"/>
  <c r="E138" i="7"/>
  <c r="G119"/>
  <c r="U53" i="37"/>
  <c r="Q28"/>
  <c r="G111" i="7"/>
  <c r="AJ155" i="6"/>
  <c r="R45"/>
  <c r="E61" i="7"/>
  <c r="E167"/>
  <c r="AA62" i="6"/>
  <c r="R70"/>
  <c r="R40"/>
  <c r="I87" i="37"/>
  <c r="R5" i="6"/>
  <c r="AA34"/>
  <c r="AA97"/>
  <c r="E19" i="7"/>
  <c r="AA60" i="6"/>
  <c r="F15" i="7"/>
  <c r="AA5" i="6"/>
  <c r="J36"/>
  <c r="I114" i="37"/>
  <c r="F17" i="7"/>
  <c r="AA90" i="6"/>
  <c r="F22" i="7"/>
  <c r="D10"/>
  <c r="R86" i="6"/>
  <c r="F9" i="7"/>
  <c r="R136" i="6"/>
  <c r="D143" i="7"/>
  <c r="D104"/>
  <c r="R55" i="6"/>
  <c r="F23" i="7"/>
  <c r="F19"/>
  <c r="R23" i="6"/>
  <c r="R51"/>
  <c r="E172" i="7"/>
  <c r="E80"/>
  <c r="E71"/>
  <c r="E149"/>
  <c r="J156" i="6"/>
  <c r="E11" i="7"/>
  <c r="D157"/>
  <c r="E130"/>
  <c r="R71" i="6"/>
  <c r="H130" i="7"/>
  <c r="AS164" i="6"/>
  <c r="U130" i="37"/>
  <c r="I28"/>
  <c r="R68" i="6"/>
  <c r="I89" i="37"/>
  <c r="R171" i="6"/>
  <c r="F12" i="37"/>
  <c r="E12"/>
  <c r="I33" i="6"/>
  <c r="I49" i="12"/>
  <c r="I21"/>
  <c r="I22"/>
  <c r="I50"/>
  <c r="J15"/>
  <c r="E11" i="37"/>
  <c r="I51" i="6"/>
  <c r="J19" i="12"/>
  <c r="J97" i="6"/>
  <c r="E19" i="37"/>
  <c r="I97" i="6"/>
  <c r="F14" i="37"/>
  <c r="E14"/>
  <c r="I115" i="6"/>
  <c r="Q65" i="37"/>
  <c r="I130"/>
  <c r="G126" i="7"/>
  <c r="AJ112" i="6"/>
  <c r="E157" i="7"/>
  <c r="E22"/>
  <c r="R141" i="6"/>
  <c r="D95" i="7"/>
  <c r="H25"/>
  <c r="AS61" i="6"/>
  <c r="G90" i="7"/>
  <c r="D62"/>
  <c r="U13" i="37"/>
  <c r="AS58" i="6"/>
  <c r="H13" i="7"/>
  <c r="U17" i="37"/>
  <c r="AS60" i="6"/>
  <c r="H17" i="7"/>
  <c r="Q16" i="37"/>
  <c r="AJ84" i="6"/>
  <c r="G16" i="7"/>
  <c r="U20" i="37"/>
  <c r="AS4" i="6"/>
  <c r="H20" i="7"/>
  <c r="Q17" i="37"/>
  <c r="AJ60" i="6"/>
  <c r="G17" i="7"/>
  <c r="U22" i="37"/>
  <c r="AS5" i="6"/>
  <c r="H22" i="7"/>
  <c r="U11" i="37"/>
  <c r="AS51" i="6"/>
  <c r="H11" i="7"/>
  <c r="U21" i="37"/>
  <c r="AS41" i="6"/>
  <c r="H21" i="7"/>
  <c r="U9" i="37"/>
  <c r="AS90" i="6"/>
  <c r="H9" i="7"/>
  <c r="U98" i="37"/>
  <c r="AS101" i="6"/>
  <c r="H98" i="7"/>
  <c r="U114" i="37"/>
  <c r="AS70" i="6"/>
  <c r="H114" i="7"/>
  <c r="U141" i="37"/>
  <c r="AS114" i="6"/>
  <c r="H141" i="7"/>
  <c r="U173" i="37"/>
  <c r="AS167" i="6"/>
  <c r="H173" i="7"/>
  <c r="Q66" i="37"/>
  <c r="AJ38" i="6"/>
  <c r="G66" i="7"/>
  <c r="Q40" i="37"/>
  <c r="AJ159" i="6"/>
  <c r="G40" i="7"/>
  <c r="U115" i="37"/>
  <c r="AS102" i="6"/>
  <c r="H115" i="7"/>
  <c r="U107" i="37"/>
  <c r="AS92" i="6"/>
  <c r="H107" i="7"/>
  <c r="Q112" i="37"/>
  <c r="AJ169" i="6"/>
  <c r="G112" i="7"/>
  <c r="U150" i="37"/>
  <c r="AS148" i="6"/>
  <c r="H150" i="7"/>
  <c r="I55" i="37"/>
  <c r="E55" i="7"/>
  <c r="R160" i="6"/>
  <c r="U62" i="37"/>
  <c r="AS10" i="6"/>
  <c r="H62" i="7"/>
  <c r="U108" i="37"/>
  <c r="AS177" i="6"/>
  <c r="H108" i="7"/>
  <c r="U163" i="37"/>
  <c r="AS165" i="6"/>
  <c r="H163" i="7"/>
  <c r="Q177" i="37"/>
  <c r="AJ31" i="6"/>
  <c r="G177" i="7"/>
  <c r="Q39" i="37"/>
  <c r="AJ146" i="6"/>
  <c r="G39" i="7"/>
  <c r="U74" i="37"/>
  <c r="AS12" i="6"/>
  <c r="H74" i="7"/>
  <c r="Q15" i="37"/>
  <c r="AJ62" i="6"/>
  <c r="G15" i="7"/>
  <c r="U168" i="37"/>
  <c r="AS28" i="6"/>
  <c r="H168" i="7"/>
  <c r="Q26" i="37"/>
  <c r="AJ137" i="6"/>
  <c r="G26" i="7"/>
  <c r="Q101" i="37"/>
  <c r="AJ170" i="6"/>
  <c r="G101" i="7"/>
  <c r="U118" i="37"/>
  <c r="AS98" i="6"/>
  <c r="H118" i="7"/>
  <c r="U148" i="37"/>
  <c r="AS64" i="6"/>
  <c r="H148" i="7"/>
  <c r="I49" i="37"/>
  <c r="E49" i="7"/>
  <c r="R153" i="6"/>
  <c r="I53" i="37"/>
  <c r="E53" i="7"/>
  <c r="R93" i="6"/>
  <c r="U73" i="37"/>
  <c r="AS42" i="6"/>
  <c r="H73" i="7"/>
  <c r="I159" i="37"/>
  <c r="E159" i="7"/>
  <c r="R74" i="6"/>
  <c r="Q140" i="37"/>
  <c r="AJ124" i="6"/>
  <c r="G140" i="7"/>
  <c r="U102" i="37"/>
  <c r="AS162" i="6"/>
  <c r="H102" i="7"/>
  <c r="U153" i="37"/>
  <c r="AS123" i="6"/>
  <c r="H153" i="7"/>
  <c r="Q62" i="37"/>
  <c r="AJ10" i="6"/>
  <c r="G62" i="7"/>
  <c r="U95" i="37"/>
  <c r="AS118" i="6"/>
  <c r="H95" i="7"/>
  <c r="Q117" i="37"/>
  <c r="AJ16" i="6"/>
  <c r="G117" i="7"/>
  <c r="Q121" i="37"/>
  <c r="AJ145" i="6"/>
  <c r="G121" i="7"/>
  <c r="U162" i="37"/>
  <c r="AS105" i="6"/>
  <c r="H162" i="7"/>
  <c r="U105" i="37"/>
  <c r="AS73" i="6"/>
  <c r="H105" i="7"/>
  <c r="Q91" i="37"/>
  <c r="AJ43" i="6"/>
  <c r="G91" i="7"/>
  <c r="U80" i="37"/>
  <c r="AS71" i="6"/>
  <c r="H80" i="7"/>
  <c r="U122" i="37"/>
  <c r="AS17" i="6"/>
  <c r="H122" i="7"/>
  <c r="U159" i="37"/>
  <c r="AS74" i="6"/>
  <c r="H159" i="7"/>
  <c r="Q96" i="37"/>
  <c r="G96" i="7"/>
  <c r="AJ111" i="6"/>
  <c r="Q110" i="37"/>
  <c r="AJ56" i="6"/>
  <c r="G110" i="7"/>
  <c r="Q155" i="37"/>
  <c r="AJ139" i="6"/>
  <c r="G155" i="7"/>
  <c r="Q152" i="37"/>
  <c r="AJ180" i="6"/>
  <c r="G152" i="7"/>
  <c r="Q163" i="37"/>
  <c r="AJ165" i="6"/>
  <c r="G163" i="7"/>
  <c r="Q19" i="37"/>
  <c r="AJ97" i="6"/>
  <c r="G19" i="7"/>
  <c r="U69" i="37"/>
  <c r="AS46" i="6"/>
  <c r="H69" i="7"/>
  <c r="U152" i="37"/>
  <c r="AS180" i="6"/>
  <c r="H152" i="7"/>
  <c r="Q108" i="37"/>
  <c r="AJ177" i="6"/>
  <c r="G108" i="7"/>
  <c r="I119" i="37"/>
  <c r="E119" i="7"/>
  <c r="R155" i="6"/>
  <c r="Q67" i="37"/>
  <c r="AJ67" i="6"/>
  <c r="G67" i="7"/>
  <c r="Q154" i="37"/>
  <c r="AJ25" i="6"/>
  <c r="G154" i="7"/>
  <c r="U16" i="37"/>
  <c r="AS84" i="6"/>
  <c r="H16" i="7"/>
  <c r="Q13" i="37"/>
  <c r="AJ58" i="6"/>
  <c r="G13" i="7"/>
  <c r="Q20" i="37"/>
  <c r="AJ4" i="6"/>
  <c r="G20" i="7"/>
  <c r="U37" i="37"/>
  <c r="AS52" i="6"/>
  <c r="H37" i="7"/>
  <c r="Q27" i="37"/>
  <c r="AJ47" i="6"/>
  <c r="G27" i="7"/>
  <c r="U90" i="37"/>
  <c r="H90" i="7"/>
  <c r="AS14" i="6"/>
  <c r="U81" i="37"/>
  <c r="AS125" i="6"/>
  <c r="H81" i="7"/>
  <c r="U133" i="37"/>
  <c r="AS151" i="6"/>
  <c r="H133" i="7"/>
  <c r="U165" i="37"/>
  <c r="AS100" i="6"/>
  <c r="H165" i="7"/>
  <c r="Q52" i="37"/>
  <c r="AJ8" i="6"/>
  <c r="G52" i="7"/>
  <c r="U33" i="37"/>
  <c r="AS7" i="6"/>
  <c r="H33" i="7"/>
  <c r="U99" i="37"/>
  <c r="AS91" i="6"/>
  <c r="H99" i="7"/>
  <c r="U142" i="37"/>
  <c r="AS20" i="6"/>
  <c r="H142" i="7"/>
  <c r="Q31" i="37"/>
  <c r="AJ35" i="6"/>
  <c r="G31" i="7"/>
  <c r="U29" i="37"/>
  <c r="AS65" i="6"/>
  <c r="H29" i="7"/>
  <c r="U100" i="37"/>
  <c r="AS88" i="6"/>
  <c r="H100" i="7"/>
  <c r="Q105" i="37"/>
  <c r="AJ73" i="6"/>
  <c r="G105" i="7"/>
  <c r="U155" i="37"/>
  <c r="AS139" i="6"/>
  <c r="H155" i="7"/>
  <c r="U68" i="37"/>
  <c r="AS69" i="6"/>
  <c r="H68" i="7"/>
  <c r="U140" i="37"/>
  <c r="AS124" i="6"/>
  <c r="H140" i="7"/>
  <c r="U44" i="37"/>
  <c r="AS109" i="6"/>
  <c r="H44" i="7"/>
  <c r="Q120" i="37"/>
  <c r="AJ179" i="6"/>
  <c r="G120" i="7"/>
  <c r="U136" i="37"/>
  <c r="AS129" i="6"/>
  <c r="H136" i="7"/>
  <c r="Q43" i="37"/>
  <c r="AJ59" i="6"/>
  <c r="G43" i="7"/>
  <c r="U129" i="37"/>
  <c r="AS128" i="6"/>
  <c r="H129" i="7"/>
  <c r="I151" i="37"/>
  <c r="E151" i="7"/>
  <c r="R24" i="6"/>
  <c r="Q162" i="37"/>
  <c r="AJ105" i="6"/>
  <c r="G162" i="7"/>
  <c r="Q56" i="37"/>
  <c r="AJ166" i="6"/>
  <c r="G56" i="7"/>
  <c r="Q55" i="37"/>
  <c r="AJ160" i="6"/>
  <c r="G55" i="7"/>
  <c r="U94" i="37"/>
  <c r="AS161" i="6"/>
  <c r="H94" i="7"/>
  <c r="U145" i="37"/>
  <c r="AS122" i="6"/>
  <c r="H145" i="7"/>
  <c r="U177" i="37"/>
  <c r="AS31" i="6"/>
  <c r="H177" i="7"/>
  <c r="Q29" i="37"/>
  <c r="AJ65" i="6"/>
  <c r="G29" i="7"/>
  <c r="U109" i="37"/>
  <c r="AS15" i="6"/>
  <c r="H109" i="7"/>
  <c r="U87" i="37"/>
  <c r="AS141" i="6"/>
  <c r="H87" i="7"/>
  <c r="Q103" i="37"/>
  <c r="AJ130" i="6"/>
  <c r="G103" i="7"/>
  <c r="U154" i="37"/>
  <c r="AS25" i="6"/>
  <c r="H154" i="7"/>
  <c r="U89" i="37"/>
  <c r="AS171" i="6"/>
  <c r="H89" i="7"/>
  <c r="U104" i="37"/>
  <c r="AS80" i="6"/>
  <c r="H104" i="7"/>
  <c r="U151" i="37"/>
  <c r="AS24" i="6"/>
  <c r="H151" i="7"/>
  <c r="U40" i="37"/>
  <c r="AS159" i="6"/>
  <c r="H40" i="7"/>
  <c r="U174" i="37"/>
  <c r="AS144" i="6"/>
  <c r="H174" i="7"/>
  <c r="U15" i="37"/>
  <c r="AS62" i="6"/>
  <c r="H15" i="7"/>
  <c r="U19" i="37"/>
  <c r="AS97" i="6"/>
  <c r="H19" i="7"/>
  <c r="U60" i="37"/>
  <c r="AS9" i="6"/>
  <c r="H60" i="7"/>
  <c r="U144" i="37"/>
  <c r="AS21" i="6"/>
  <c r="H144" i="7"/>
  <c r="U77" i="37"/>
  <c r="AS37" i="6"/>
  <c r="H77" i="7"/>
  <c r="Q50" i="37"/>
  <c r="AJ134" i="6"/>
  <c r="G50" i="7"/>
  <c r="U18" i="37"/>
  <c r="AS40" i="6"/>
  <c r="H18" i="7"/>
  <c r="Q84" i="37"/>
  <c r="AJ13" i="6"/>
  <c r="G84" i="7"/>
  <c r="U65" i="37"/>
  <c r="AS11" i="6"/>
  <c r="H65" i="7"/>
  <c r="Q30" i="37"/>
  <c r="AJ6" i="6"/>
  <c r="G30" i="7"/>
  <c r="U82" i="37"/>
  <c r="AS87" i="6"/>
  <c r="H82" i="7"/>
  <c r="Q118" i="37"/>
  <c r="AJ98" i="6"/>
  <c r="G118" i="7"/>
  <c r="U157" i="37"/>
  <c r="AS156" i="6"/>
  <c r="H157" i="7"/>
  <c r="U101" i="37"/>
  <c r="AS170" i="6"/>
  <c r="H101" i="7"/>
  <c r="U91" i="37"/>
  <c r="AS43" i="6"/>
  <c r="H91" i="7"/>
  <c r="U134" i="37"/>
  <c r="AS99" i="6"/>
  <c r="H134" i="7"/>
  <c r="U166" i="37"/>
  <c r="AS78" i="6"/>
  <c r="H166" i="7"/>
  <c r="U97" i="37"/>
  <c r="AS126" i="6"/>
  <c r="H97" i="7"/>
  <c r="Q113" i="37"/>
  <c r="AJ116" i="6"/>
  <c r="G113" i="7"/>
  <c r="U92" i="37"/>
  <c r="AS44" i="6"/>
  <c r="H92" i="7"/>
  <c r="U147" i="37"/>
  <c r="AS22" i="6"/>
  <c r="H147" i="7"/>
  <c r="Q150" i="37"/>
  <c r="AJ148" i="6"/>
  <c r="G150" i="7"/>
  <c r="Q171" i="37"/>
  <c r="AJ29" i="6"/>
  <c r="G171" i="7"/>
  <c r="I65" i="37"/>
  <c r="E65" i="7"/>
  <c r="R11" i="6"/>
  <c r="U43" i="37"/>
  <c r="AS59" i="6"/>
  <c r="H43" i="7"/>
  <c r="U127" i="37"/>
  <c r="AS49" i="6"/>
  <c r="H127" i="7"/>
  <c r="I91" i="37"/>
  <c r="R43" i="6"/>
  <c r="E91" i="7"/>
  <c r="U48" i="37"/>
  <c r="AS158" i="6"/>
  <c r="H48" i="7"/>
  <c r="U38" i="37"/>
  <c r="AS117" i="6"/>
  <c r="H38" i="7"/>
  <c r="U125" i="37"/>
  <c r="AS163" i="6"/>
  <c r="H125" i="7"/>
  <c r="Q160" i="37"/>
  <c r="AJ26" i="6"/>
  <c r="G160" i="7"/>
  <c r="U126" i="37"/>
  <c r="AS112" i="6"/>
  <c r="H126" i="7"/>
  <c r="I81" i="37"/>
  <c r="E81" i="7"/>
  <c r="R125" i="6"/>
  <c r="U41" i="37"/>
  <c r="AS140" i="6"/>
  <c r="H41" i="7"/>
  <c r="Q11" i="37"/>
  <c r="AJ51" i="6"/>
  <c r="G11" i="7"/>
  <c r="U86" i="37"/>
  <c r="AS178" i="6"/>
  <c r="H86" i="7"/>
  <c r="U137" i="37"/>
  <c r="AS19" i="6"/>
  <c r="H137" i="7"/>
  <c r="U169" i="37"/>
  <c r="AS150" i="6"/>
  <c r="H169" i="7"/>
  <c r="Q123" i="37"/>
  <c r="AJ152" i="6"/>
  <c r="G123" i="7"/>
  <c r="Q34" i="37"/>
  <c r="AJ96" i="6"/>
  <c r="G34" i="7"/>
  <c r="U93" i="37"/>
  <c r="AS138" i="6"/>
  <c r="H93" i="7"/>
  <c r="Q115" i="37"/>
  <c r="AJ102" i="6"/>
  <c r="G115" i="7"/>
  <c r="U79" i="37"/>
  <c r="AS107" i="6"/>
  <c r="H79" i="7"/>
  <c r="U146" i="37"/>
  <c r="AS149" i="6"/>
  <c r="H146" i="7"/>
  <c r="U178" i="37"/>
  <c r="AS32" i="6"/>
  <c r="H178" i="7"/>
  <c r="U28" i="37"/>
  <c r="AS68" i="6"/>
  <c r="H28" i="7"/>
  <c r="Q33" i="37"/>
  <c r="AJ7" i="6"/>
  <c r="G33" i="7"/>
  <c r="U96" i="37"/>
  <c r="AS111" i="6"/>
  <c r="H96" i="7"/>
  <c r="U143" i="37"/>
  <c r="AS94" i="6"/>
  <c r="H143" i="7"/>
  <c r="U175" i="37"/>
  <c r="AS30" i="6"/>
  <c r="H175" i="7"/>
  <c r="Q72" i="37"/>
  <c r="AJ113" i="6"/>
  <c r="G72" i="7"/>
  <c r="Q68" i="37"/>
  <c r="AJ69" i="6"/>
  <c r="G68" i="7"/>
  <c r="Q146" i="37"/>
  <c r="AJ149" i="6"/>
  <c r="G146" i="7"/>
  <c r="Q23" i="37"/>
  <c r="AJ34" i="6"/>
  <c r="G23" i="7"/>
  <c r="U176" i="37"/>
  <c r="AS142" i="6"/>
  <c r="H176" i="7"/>
  <c r="Q32" i="37"/>
  <c r="AJ133" i="6"/>
  <c r="G32" i="7"/>
  <c r="Q116" i="37"/>
  <c r="AJ174" i="6"/>
  <c r="G116" i="7"/>
  <c r="U132" i="37"/>
  <c r="AS95" i="6"/>
  <c r="H132" i="7"/>
  <c r="U120" i="37"/>
  <c r="AS179" i="6"/>
  <c r="H120" i="7"/>
  <c r="U71" i="37"/>
  <c r="AS55" i="6"/>
  <c r="H71" i="7"/>
  <c r="Q79" i="37"/>
  <c r="AJ107" i="6"/>
  <c r="G79" i="7"/>
  <c r="I145" i="37"/>
  <c r="E145" i="7"/>
  <c r="R122" i="6"/>
  <c r="U160" i="37"/>
  <c r="AS26" i="6"/>
  <c r="H160" i="7"/>
  <c r="Q12" i="37"/>
  <c r="AJ33" i="6"/>
  <c r="G12" i="7"/>
  <c r="U12" i="37"/>
  <c r="AS33" i="6"/>
  <c r="H12" i="7"/>
  <c r="U26" i="37"/>
  <c r="AS137" i="6"/>
  <c r="H26" i="7"/>
  <c r="U106" i="37"/>
  <c r="AS168" i="6"/>
  <c r="H106" i="7"/>
  <c r="U149" i="37"/>
  <c r="AS23" i="6"/>
  <c r="H149" i="7"/>
  <c r="Q25" i="37"/>
  <c r="AJ61" i="6"/>
  <c r="G25" i="7"/>
  <c r="U85" i="37"/>
  <c r="AS157" i="6"/>
  <c r="H85" i="7"/>
  <c r="U83" i="37"/>
  <c r="AS172" i="6"/>
  <c r="H83" i="7"/>
  <c r="U158" i="37"/>
  <c r="AS77" i="6"/>
  <c r="H158" i="7"/>
  <c r="U30" i="37"/>
  <c r="AS6" i="6"/>
  <c r="H30" i="7"/>
  <c r="U84" i="37"/>
  <c r="AS13" i="6"/>
  <c r="H84" i="7"/>
  <c r="U139" i="37"/>
  <c r="AS143" i="6"/>
  <c r="H139" i="7"/>
  <c r="U171" i="37"/>
  <c r="AS29" i="6"/>
  <c r="H171" i="7"/>
  <c r="Q48" i="37"/>
  <c r="AJ158" i="6"/>
  <c r="G48" i="7"/>
  <c r="Q100" i="37"/>
  <c r="AJ88" i="6"/>
  <c r="G100" i="7"/>
  <c r="U72" i="37"/>
  <c r="AS113" i="6"/>
  <c r="H72" i="7"/>
  <c r="Q109" i="37"/>
  <c r="AJ15" i="6"/>
  <c r="G109" i="7"/>
  <c r="Q59" i="37"/>
  <c r="AJ82" i="6"/>
  <c r="G59" i="7"/>
  <c r="Q114" i="37"/>
  <c r="AJ70" i="6"/>
  <c r="G114" i="7"/>
  <c r="U156" i="37"/>
  <c r="AS176" i="6"/>
  <c r="H156" i="7"/>
  <c r="U116" i="37"/>
  <c r="AS174" i="6"/>
  <c r="H116" i="7"/>
  <c r="Q60" i="37"/>
  <c r="AJ9" i="6"/>
  <c r="G60" i="7"/>
  <c r="Q88" i="37"/>
  <c r="AJ135" i="6"/>
  <c r="G88" i="7"/>
  <c r="I100" i="37"/>
  <c r="E100" i="7"/>
  <c r="R88" i="6"/>
  <c r="Q104" i="37"/>
  <c r="AJ80" i="6"/>
  <c r="G104" i="7"/>
  <c r="Q133" i="37"/>
  <c r="AJ151" i="6"/>
  <c r="G133" i="7"/>
  <c r="Q70" i="37"/>
  <c r="AJ127" i="6"/>
  <c r="G70" i="7"/>
  <c r="Q74" i="37"/>
  <c r="AJ12" i="6"/>
  <c r="G74" i="7"/>
  <c r="Q168" i="37"/>
  <c r="AJ28" i="6"/>
  <c r="G168" i="7"/>
  <c r="U42" i="37"/>
  <c r="AS108" i="6"/>
  <c r="H42" i="7"/>
  <c r="U66" i="37"/>
  <c r="AS38" i="6"/>
  <c r="H66" i="7"/>
  <c r="U110" i="37"/>
  <c r="AS56" i="6"/>
  <c r="H110" i="7"/>
  <c r="U161" i="37"/>
  <c r="AS27" i="6"/>
  <c r="H161" i="7"/>
  <c r="Q63" i="37"/>
  <c r="AJ54" i="6"/>
  <c r="G63" i="7"/>
  <c r="U103" i="37"/>
  <c r="AS130" i="6"/>
  <c r="H103" i="7"/>
  <c r="U138" i="37"/>
  <c r="AS75" i="6"/>
  <c r="H138" i="7"/>
  <c r="U170" i="37"/>
  <c r="AS89" i="6"/>
  <c r="H170" i="7"/>
  <c r="U34" i="37"/>
  <c r="AS96" i="6"/>
  <c r="H34" i="7"/>
  <c r="U88" i="37"/>
  <c r="AS135" i="6"/>
  <c r="H88" i="7"/>
  <c r="U135" i="37"/>
  <c r="AS18" i="6"/>
  <c r="H135" i="7"/>
  <c r="U167" i="37"/>
  <c r="AS136" i="6"/>
  <c r="H167" i="7"/>
  <c r="Q92" i="37"/>
  <c r="AJ44" i="6"/>
  <c r="G92" i="7"/>
  <c r="Q147" i="37"/>
  <c r="AJ22" i="6"/>
  <c r="G147" i="7"/>
  <c r="Q170" i="37"/>
  <c r="AJ89" i="6"/>
  <c r="G170" i="7"/>
  <c r="Q178" i="37"/>
  <c r="AJ32" i="6"/>
  <c r="G178" i="7"/>
  <c r="U10" i="37"/>
  <c r="AS36" i="6"/>
  <c r="H10" i="7"/>
  <c r="Q35" i="37"/>
  <c r="AJ110" i="6"/>
  <c r="G35" i="7"/>
  <c r="Q51" i="37"/>
  <c r="AJ63" i="6"/>
  <c r="G51" i="7"/>
  <c r="U164" i="37"/>
  <c r="AS76" i="6"/>
  <c r="H164" i="7"/>
  <c r="Q54" i="37"/>
  <c r="AJ147" i="6"/>
  <c r="G54" i="7"/>
  <c r="Q122" i="37"/>
  <c r="AJ17" i="6"/>
  <c r="G122" i="7"/>
  <c r="U172" i="37"/>
  <c r="AS45" i="6"/>
  <c r="H172" i="7"/>
  <c r="U112" i="37"/>
  <c r="AS169" i="6"/>
  <c r="H112" i="7"/>
  <c r="Q124" i="37"/>
  <c r="AJ132" i="6"/>
  <c r="G124" i="7"/>
  <c r="Q144" i="37"/>
  <c r="AJ21" i="6"/>
  <c r="G144" i="7"/>
  <c r="Q143" i="37"/>
  <c r="AJ94" i="6"/>
  <c r="G143" i="7"/>
  <c r="U14" i="37"/>
  <c r="AS115" i="6"/>
  <c r="H14" i="7"/>
  <c r="D61"/>
  <c r="D113"/>
  <c r="D76"/>
  <c r="D152"/>
  <c r="D100"/>
  <c r="D34"/>
  <c r="D146"/>
  <c r="D81"/>
  <c r="J151" i="6"/>
  <c r="F133" i="37"/>
  <c r="J100" i="6"/>
  <c r="F165" i="37"/>
  <c r="J69" i="6"/>
  <c r="F68" i="37"/>
  <c r="J71" i="6"/>
  <c r="F80" i="37"/>
  <c r="F155"/>
  <c r="J179" i="6"/>
  <c r="F120" i="37"/>
  <c r="J130" i="6"/>
  <c r="F103" i="37"/>
  <c r="J48" i="6"/>
  <c r="F64" i="37"/>
  <c r="J170" i="6"/>
  <c r="F101" i="37"/>
  <c r="J149" i="6"/>
  <c r="F146" i="37"/>
  <c r="J125" i="6"/>
  <c r="F81" i="37"/>
  <c r="J75" i="6"/>
  <c r="F138" i="37"/>
  <c r="J116" i="6"/>
  <c r="F113" i="37"/>
  <c r="J173" i="6"/>
  <c r="F76" i="37"/>
  <c r="J96" i="6"/>
  <c r="F34" i="37"/>
  <c r="J10" i="6"/>
  <c r="F62" i="37"/>
  <c r="J16" i="6"/>
  <c r="F117" i="37"/>
  <c r="J174" i="6"/>
  <c r="F116" i="37"/>
  <c r="J145" i="6"/>
  <c r="F121" i="37"/>
  <c r="J171" i="6"/>
  <c r="F89" i="37"/>
  <c r="F38"/>
  <c r="F32"/>
  <c r="J88" i="6"/>
  <c r="F100" i="37"/>
  <c r="J86" i="6"/>
  <c r="F61" i="37"/>
  <c r="J180" i="6"/>
  <c r="F152" i="37"/>
  <c r="J80" i="6"/>
  <c r="F104" i="37"/>
  <c r="R115" i="6"/>
  <c r="I14" i="37"/>
  <c r="R36" i="6"/>
  <c r="I10" i="37"/>
  <c r="J132" i="6"/>
  <c r="F124" i="37"/>
  <c r="J155" i="6"/>
  <c r="F119" i="37"/>
  <c r="J177" i="6"/>
  <c r="F108" i="37"/>
  <c r="J165" i="6"/>
  <c r="F163" i="37"/>
  <c r="J59" i="6"/>
  <c r="F43" i="37"/>
  <c r="J93" i="6"/>
  <c r="F53" i="37"/>
  <c r="F90"/>
  <c r="J13" i="6"/>
  <c r="F84" i="37"/>
  <c r="J51" i="6"/>
  <c r="F11" i="37"/>
  <c r="J164" i="6"/>
  <c r="F130" i="37"/>
  <c r="J22" i="6"/>
  <c r="F147" i="37"/>
  <c r="J32" i="6"/>
  <c r="F178" i="37"/>
  <c r="J128" i="6"/>
  <c r="F129" i="37"/>
  <c r="F74"/>
  <c r="J94" i="6"/>
  <c r="F143" i="37"/>
  <c r="J136" i="6"/>
  <c r="F167" i="37"/>
  <c r="J43" i="6"/>
  <c r="F91" i="37"/>
  <c r="J118" i="6"/>
  <c r="F95" i="37"/>
  <c r="J110" i="6"/>
  <c r="F35" i="37"/>
  <c r="D22" i="7"/>
  <c r="D132"/>
  <c r="J95" i="6"/>
  <c r="D158" i="7"/>
  <c r="J77" i="6"/>
  <c r="D56" i="7"/>
  <c r="J166" i="6"/>
  <c r="D72" i="7"/>
  <c r="J113" i="6"/>
  <c r="D149" i="7"/>
  <c r="J23" i="6"/>
  <c r="D83" i="7"/>
  <c r="J172" i="6"/>
  <c r="D50" i="7"/>
  <c r="J134" i="6"/>
  <c r="D122" i="7"/>
  <c r="J17" i="6"/>
  <c r="D118" i="7"/>
  <c r="J98" i="6"/>
  <c r="D44" i="7"/>
  <c r="J109" i="6"/>
  <c r="D174" i="7"/>
  <c r="J144" i="6"/>
  <c r="D42" i="7"/>
  <c r="J108" i="6"/>
  <c r="J62"/>
  <c r="E142" i="7"/>
  <c r="R20" i="6"/>
  <c r="D170" i="7"/>
  <c r="J89" i="6"/>
  <c r="D82" i="7"/>
  <c r="J87" i="6"/>
  <c r="D134" i="7"/>
  <c r="J99" i="6"/>
  <c r="D59" i="7"/>
  <c r="J82" i="6"/>
  <c r="D66" i="7"/>
  <c r="J38" i="6"/>
  <c r="D126" i="7"/>
  <c r="J112" i="6"/>
  <c r="D109" i="7"/>
  <c r="J15" i="6"/>
  <c r="D99" i="7"/>
  <c r="J91" i="6"/>
  <c r="D78" i="7"/>
  <c r="J154" i="6"/>
  <c r="D23" i="7"/>
  <c r="J34" i="6"/>
  <c r="D173" i="7"/>
  <c r="J167" i="6"/>
  <c r="D163" i="7"/>
  <c r="D120"/>
  <c r="D43"/>
  <c r="D129"/>
  <c r="D68"/>
  <c r="D84"/>
  <c r="D70"/>
  <c r="J127" i="6"/>
  <c r="D127" i="7"/>
  <c r="J49" i="6"/>
  <c r="D112" i="7"/>
  <c r="J169" i="6"/>
  <c r="D151" i="7"/>
  <c r="J24" i="6"/>
  <c r="D48" i="7"/>
  <c r="J158" i="6"/>
  <c r="D26" i="7"/>
  <c r="J137" i="6"/>
  <c r="D168" i="7"/>
  <c r="J28" i="6"/>
  <c r="D102" i="7"/>
  <c r="J162" i="6"/>
  <c r="D164" i="7"/>
  <c r="J76" i="6"/>
  <c r="D128" i="7"/>
  <c r="J66" i="6"/>
  <c r="D135" i="7"/>
  <c r="J18" i="6"/>
  <c r="D125" i="7"/>
  <c r="J163" i="6"/>
  <c r="D137" i="7"/>
  <c r="J19" i="6"/>
  <c r="D88" i="7"/>
  <c r="J135" i="6"/>
  <c r="D65" i="7"/>
  <c r="J11" i="6"/>
  <c r="D73" i="7"/>
  <c r="J42" i="6"/>
  <c r="D98" i="7"/>
  <c r="J101" i="6"/>
  <c r="D148" i="7"/>
  <c r="J64" i="6"/>
  <c r="D51" i="7"/>
  <c r="J63" i="6"/>
  <c r="D94" i="7"/>
  <c r="J161" i="6"/>
  <c r="D77" i="7"/>
  <c r="J37" i="6"/>
  <c r="D27" i="7"/>
  <c r="J47" i="6"/>
  <c r="E17" i="7"/>
  <c r="R60" i="6"/>
  <c r="E16" i="7"/>
  <c r="R84" i="6"/>
  <c r="E23" i="7"/>
  <c r="R34" i="6"/>
  <c r="D169" i="7"/>
  <c r="J150" i="6"/>
  <c r="D46" i="7"/>
  <c r="J120" i="6"/>
  <c r="D156" i="7"/>
  <c r="J176" i="6"/>
  <c r="D111" i="7"/>
  <c r="J119" i="6"/>
  <c r="D57" i="7"/>
  <c r="J53" i="6"/>
  <c r="D161" i="7"/>
  <c r="J27" i="6"/>
  <c r="D37" i="7"/>
  <c r="J52" i="6"/>
  <c r="D58" i="7"/>
  <c r="J79" i="6"/>
  <c r="D106" i="7"/>
  <c r="J168" i="6"/>
  <c r="D87" i="7"/>
  <c r="J141" i="6"/>
  <c r="D49" i="7"/>
  <c r="J153" i="6"/>
  <c r="D93" i="7"/>
  <c r="J138" i="6"/>
  <c r="D28" i="7"/>
  <c r="J68" i="6"/>
  <c r="D92" i="7"/>
  <c r="J44" i="6"/>
  <c r="D40" i="7"/>
  <c r="J159" i="6"/>
  <c r="D69" i="7"/>
  <c r="J46" i="6"/>
  <c r="D176" i="7"/>
  <c r="J142" i="6"/>
  <c r="D24" i="7"/>
  <c r="J50" i="6"/>
  <c r="D39" i="7"/>
  <c r="J146" i="6"/>
  <c r="D123" i="7"/>
  <c r="J152" i="6"/>
  <c r="D154" i="7"/>
  <c r="J25" i="6"/>
  <c r="D47" i="7"/>
  <c r="J85" i="6"/>
  <c r="D159" i="7"/>
  <c r="J74" i="6"/>
  <c r="D136" i="7"/>
  <c r="J129" i="6"/>
  <c r="D171" i="7"/>
  <c r="J29" i="6"/>
  <c r="D29" i="7"/>
  <c r="J65" i="6"/>
  <c r="D96" i="7"/>
  <c r="J111" i="6"/>
  <c r="D75" i="7"/>
  <c r="J121" i="6"/>
  <c r="D140" i="7"/>
  <c r="J124" i="6"/>
  <c r="D166" i="7"/>
  <c r="J78" i="6"/>
  <c r="D36" i="7"/>
  <c r="J104" i="6"/>
  <c r="D85" i="7"/>
  <c r="J157" i="6"/>
  <c r="D31" i="7"/>
  <c r="J35" i="6"/>
  <c r="D105" i="7"/>
  <c r="J73" i="6"/>
  <c r="D52" i="7"/>
  <c r="J8" i="6"/>
  <c r="D177" i="7"/>
  <c r="J31" i="6"/>
  <c r="D162" i="7"/>
  <c r="J105" i="6"/>
  <c r="D63" i="7"/>
  <c r="J54" i="6"/>
  <c r="D41" i="7"/>
  <c r="J140" i="6"/>
  <c r="D141" i="7"/>
  <c r="J114" i="6"/>
  <c r="D110" i="7"/>
  <c r="J56" i="6"/>
  <c r="E21" i="7"/>
  <c r="R41" i="6"/>
  <c r="E134" i="7"/>
  <c r="R99" i="6"/>
  <c r="D139" i="7"/>
  <c r="J143" i="6"/>
  <c r="D155" i="7"/>
  <c r="J139" i="6"/>
  <c r="D30" i="7"/>
  <c r="J6" i="6"/>
  <c r="D74" i="7"/>
  <c r="J12" i="6"/>
  <c r="D79" i="7"/>
  <c r="J107" i="6"/>
  <c r="D144" i="7"/>
  <c r="J21" i="6"/>
  <c r="D38" i="7"/>
  <c r="J117" i="6"/>
  <c r="D32" i="7"/>
  <c r="J133" i="6"/>
  <c r="D145" i="7"/>
  <c r="J122" i="6"/>
  <c r="D67" i="7"/>
  <c r="J67" i="6"/>
  <c r="D90" i="7"/>
  <c r="J14" i="6"/>
  <c r="E15" i="7"/>
  <c r="R62" i="6"/>
  <c r="D131" i="7"/>
  <c r="J175" i="6"/>
  <c r="D150" i="7"/>
  <c r="J148" i="6"/>
  <c r="D117" i="7"/>
  <c r="D116"/>
  <c r="D121"/>
  <c r="D89"/>
  <c r="D53"/>
  <c r="D80"/>
  <c r="D103"/>
  <c r="D153"/>
  <c r="J123" i="6"/>
  <c r="D97" i="7"/>
  <c r="J126" i="6"/>
  <c r="D172" i="7"/>
  <c r="J45" i="6"/>
  <c r="D33" i="7"/>
  <c r="J7" i="6"/>
  <c r="D115" i="7"/>
  <c r="J102" i="6"/>
  <c r="D114" i="7"/>
  <c r="J70" i="6"/>
  <c r="D175" i="7"/>
  <c r="J30" i="6"/>
  <c r="D142" i="7"/>
  <c r="J20" i="6"/>
  <c r="D25" i="7"/>
  <c r="J61" i="6"/>
  <c r="D45" i="7"/>
  <c r="J131" i="6"/>
  <c r="D107" i="7"/>
  <c r="J92" i="6"/>
  <c r="D71" i="7"/>
  <c r="J55" i="6"/>
  <c r="D55" i="7"/>
  <c r="J160" i="6"/>
  <c r="V10" i="37"/>
  <c r="E10" i="7"/>
  <c r="D138"/>
  <c r="D124"/>
  <c r="D165"/>
  <c r="E14"/>
  <c r="D11"/>
  <c r="D130"/>
  <c r="D133"/>
  <c r="V142" i="37"/>
  <c r="J5" i="6" l="1"/>
  <c r="D9" i="44"/>
  <c r="F22" i="37"/>
  <c r="AA80" i="13"/>
  <c r="I58" i="44"/>
  <c r="AA47" i="13"/>
  <c r="I77" i="44"/>
  <c r="BF23" i="1"/>
  <c r="I15" i="44" s="1"/>
  <c r="D15"/>
  <c r="AA65" i="13"/>
  <c r="I41" i="44"/>
  <c r="I121" i="7"/>
  <c r="I145" i="44"/>
  <c r="V15" i="37"/>
  <c r="I19" i="44"/>
  <c r="AA126" i="13"/>
  <c r="I149" i="44"/>
  <c r="AA104" i="13"/>
  <c r="I142" i="44"/>
  <c r="AA109" i="13"/>
  <c r="I73" i="44"/>
  <c r="AA30" i="13"/>
  <c r="I72" i="44"/>
  <c r="AA62" i="13"/>
  <c r="I40" i="44"/>
  <c r="I54" i="7"/>
  <c r="I127" i="44"/>
  <c r="AA112" i="13"/>
  <c r="I153" i="44"/>
  <c r="AA92" i="13"/>
  <c r="I49" i="44"/>
  <c r="AA23" i="13"/>
  <c r="I10" i="44"/>
  <c r="AA116" i="13"/>
  <c r="I152" i="44"/>
  <c r="AA59" i="13"/>
  <c r="I54" i="44"/>
  <c r="AA107" i="13"/>
  <c r="I148" i="44"/>
  <c r="AA34" i="13"/>
  <c r="I99" i="44"/>
  <c r="AA148" i="13"/>
  <c r="I121" i="44"/>
  <c r="AA37" i="13"/>
  <c r="I75" i="44"/>
  <c r="AA70" i="13"/>
  <c r="I37" i="44"/>
  <c r="AA48" i="13"/>
  <c r="I156" i="44"/>
  <c r="AA78" i="13"/>
  <c r="I147" i="44"/>
  <c r="AA24" i="13"/>
  <c r="I12" i="44"/>
  <c r="AA138" i="13"/>
  <c r="I43" i="44"/>
  <c r="AA67" i="13"/>
  <c r="I47" i="44"/>
  <c r="AA93" i="13"/>
  <c r="I111" i="44"/>
  <c r="AA141" i="13"/>
  <c r="I95" i="44"/>
  <c r="AA72" i="13"/>
  <c r="I38" i="44"/>
  <c r="AA154" i="13"/>
  <c r="I68" i="44"/>
  <c r="AA25" i="13"/>
  <c r="I32" i="44"/>
  <c r="AA99" i="13"/>
  <c r="I64" i="44"/>
  <c r="F15" i="37"/>
  <c r="D19" i="44"/>
  <c r="BF15" i="1"/>
  <c r="I6" i="44" s="1"/>
  <c r="E6"/>
  <c r="AA119" i="13"/>
  <c r="I116" i="44"/>
  <c r="AA56" i="13"/>
  <c r="I131" i="44"/>
  <c r="AA85" i="13"/>
  <c r="I166" i="44"/>
  <c r="AA87" i="13"/>
  <c r="I90" i="44"/>
  <c r="AA152" i="13"/>
  <c r="I169" i="44"/>
  <c r="AA160" i="13"/>
  <c r="I94" i="44"/>
  <c r="AA97" i="13"/>
  <c r="I114" i="44"/>
  <c r="AA79" i="13"/>
  <c r="I161" i="44"/>
  <c r="I95" i="7"/>
  <c r="I93" i="44"/>
  <c r="AA167" i="13"/>
  <c r="I176" i="44"/>
  <c r="AA149" i="13"/>
  <c r="I83" i="44"/>
  <c r="AA33" i="13"/>
  <c r="I70" i="44"/>
  <c r="AA169" i="13"/>
  <c r="I181" i="44"/>
  <c r="AA156" i="13"/>
  <c r="I167" i="44"/>
  <c r="I117" i="7"/>
  <c r="I87" i="44"/>
  <c r="AA178" i="13"/>
  <c r="I16" i="44"/>
  <c r="AA84" i="13"/>
  <c r="I84" i="44"/>
  <c r="AA129" i="13"/>
  <c r="I132" i="44"/>
  <c r="AA51" i="13"/>
  <c r="I108" i="44"/>
  <c r="AA105" i="13"/>
  <c r="I88" i="44"/>
  <c r="AA26" i="13"/>
  <c r="I35" i="44"/>
  <c r="AA144" i="13"/>
  <c r="I79" i="44"/>
  <c r="AA73" i="13"/>
  <c r="I17" i="44"/>
  <c r="AA122" i="13"/>
  <c r="I96" i="44"/>
  <c r="AA31" i="13"/>
  <c r="I80" i="44"/>
  <c r="AA134" i="13"/>
  <c r="I98" i="44"/>
  <c r="AA60" i="13"/>
  <c r="I51" i="44"/>
  <c r="AA82" i="13"/>
  <c r="I57" i="44"/>
  <c r="AA94" i="13"/>
  <c r="I129" i="44"/>
  <c r="AA151" i="13"/>
  <c r="I44" i="44"/>
  <c r="AA176" i="13"/>
  <c r="I180" i="44"/>
  <c r="AA88" i="13"/>
  <c r="I137" i="44"/>
  <c r="AA66" i="13"/>
  <c r="I53" i="44"/>
  <c r="AA142" i="13"/>
  <c r="I101" i="44"/>
  <c r="AA170" i="13"/>
  <c r="I175" i="44"/>
  <c r="V22" i="37"/>
  <c r="I9" i="44"/>
  <c r="AA114" i="13"/>
  <c r="I46" i="44"/>
  <c r="AA40" i="13"/>
  <c r="I140" i="44"/>
  <c r="AA46" i="13"/>
  <c r="I85" i="44"/>
  <c r="AA32" i="13"/>
  <c r="I97" i="44"/>
  <c r="AA75" i="13"/>
  <c r="I143" i="44"/>
  <c r="BF14" i="1"/>
  <c r="I11" i="44" s="1"/>
  <c r="E11"/>
  <c r="AA158" i="13"/>
  <c r="I20" i="44"/>
  <c r="BF22" i="1"/>
  <c r="I5" i="44" s="1"/>
  <c r="E5"/>
  <c r="F16" i="37"/>
  <c r="D24" i="44"/>
  <c r="BF20" i="1"/>
  <c r="I18" i="44" s="1"/>
  <c r="D18"/>
  <c r="V11" i="37"/>
  <c r="I7" i="44"/>
  <c r="AA53" i="13"/>
  <c r="I78" i="44"/>
  <c r="AA28" i="13"/>
  <c r="I33" i="44"/>
  <c r="AA118" i="13"/>
  <c r="I105" i="44"/>
  <c r="AA120" i="13"/>
  <c r="I164" i="44"/>
  <c r="AA115" i="13"/>
  <c r="I136" i="44"/>
  <c r="AA153" i="13"/>
  <c r="I109" i="44"/>
  <c r="AA165" i="13"/>
  <c r="I182" i="44"/>
  <c r="AA43" i="13"/>
  <c r="I74" i="44"/>
  <c r="AA71" i="13"/>
  <c r="I28" i="44"/>
  <c r="AA49" i="13"/>
  <c r="I119" i="44"/>
  <c r="AA124" i="13"/>
  <c r="I135" i="44"/>
  <c r="AA150" i="13"/>
  <c r="I138" i="44"/>
  <c r="AA146" i="13"/>
  <c r="I122" i="44"/>
  <c r="AA61" i="13"/>
  <c r="I52" i="44"/>
  <c r="AA58" i="13"/>
  <c r="I61" i="44"/>
  <c r="AA111" i="13"/>
  <c r="I110" i="44"/>
  <c r="AA143" i="13"/>
  <c r="I100" i="44"/>
  <c r="AA50" i="13"/>
  <c r="I106" i="44"/>
  <c r="AA106" i="13"/>
  <c r="I157" i="44"/>
  <c r="AA108" i="13"/>
  <c r="I159" i="44"/>
  <c r="AA125" i="13"/>
  <c r="I141" i="44"/>
  <c r="AA168" i="13"/>
  <c r="I171" i="44"/>
  <c r="AA110" i="13"/>
  <c r="I102" i="44"/>
  <c r="AA137" i="13"/>
  <c r="I50" i="44"/>
  <c r="AA39" i="13"/>
  <c r="I124" i="44"/>
  <c r="AA52" i="13"/>
  <c r="I81" i="44"/>
  <c r="AA159" i="13"/>
  <c r="I60" i="44"/>
  <c r="I103" i="7"/>
  <c r="I134" i="44"/>
  <c r="E9" i="7"/>
  <c r="E23" i="44"/>
  <c r="AA166" i="13"/>
  <c r="I179" i="44"/>
  <c r="J90" i="6"/>
  <c r="D23" i="44"/>
  <c r="AA164" i="13"/>
  <c r="I112" i="44"/>
  <c r="AA29" i="13"/>
  <c r="I104" i="44"/>
  <c r="AA55" i="13"/>
  <c r="I120" i="44"/>
  <c r="AA81" i="13"/>
  <c r="I66" i="44"/>
  <c r="AA172" i="13"/>
  <c r="I174" i="44"/>
  <c r="AA63" i="13"/>
  <c r="I48" i="44"/>
  <c r="AA133" i="13"/>
  <c r="I128" i="44"/>
  <c r="AA132" i="13"/>
  <c r="I113" i="44"/>
  <c r="AA68" i="13"/>
  <c r="I62" i="44"/>
  <c r="AA163" i="13"/>
  <c r="I155" i="44"/>
  <c r="AA44" i="13"/>
  <c r="I103" i="44"/>
  <c r="AA177" i="13"/>
  <c r="I22" i="44"/>
  <c r="K22" s="1"/>
  <c r="AA64" i="13"/>
  <c r="I42" i="44"/>
  <c r="AA38" i="13"/>
  <c r="I117" i="44"/>
  <c r="AA162" i="13"/>
  <c r="I76" i="44"/>
  <c r="AA113" i="13"/>
  <c r="I56" i="44"/>
  <c r="AA123" i="13"/>
  <c r="I107" i="44"/>
  <c r="AA69" i="13"/>
  <c r="I25" i="44"/>
  <c r="AA147" i="13"/>
  <c r="I69" i="44"/>
  <c r="AA131" i="13"/>
  <c r="I150" i="44"/>
  <c r="AA57" i="13"/>
  <c r="I65" i="44"/>
  <c r="AA136" i="13"/>
  <c r="I151" i="44"/>
  <c r="AA41" i="13"/>
  <c r="I130" i="44"/>
  <c r="AA101" i="13"/>
  <c r="I158" i="44"/>
  <c r="AA140" i="13"/>
  <c r="I139" i="44"/>
  <c r="AA161" i="13"/>
  <c r="I86" i="44"/>
  <c r="AA90" i="13"/>
  <c r="I71" i="44"/>
  <c r="I76" i="7"/>
  <c r="I160" i="44"/>
  <c r="AA171" i="13"/>
  <c r="I172" i="44"/>
  <c r="AA100" i="13"/>
  <c r="I59" i="44"/>
  <c r="AA77" i="13"/>
  <c r="I89" i="44"/>
  <c r="V99" i="37"/>
  <c r="D15" i="7"/>
  <c r="V49" i="37"/>
  <c r="V25"/>
  <c r="V72"/>
  <c r="V67"/>
  <c r="V43"/>
  <c r="I72" i="7"/>
  <c r="E9" i="37"/>
  <c r="V150"/>
  <c r="V77"/>
  <c r="V164"/>
  <c r="V141"/>
  <c r="V154"/>
  <c r="V93"/>
  <c r="V101"/>
  <c r="V169"/>
  <c r="AZ16" i="6"/>
  <c r="AZ177"/>
  <c r="V56" i="37"/>
  <c r="V41"/>
  <c r="V159"/>
  <c r="V97"/>
  <c r="V46"/>
  <c r="V162"/>
  <c r="V113"/>
  <c r="V147"/>
  <c r="V75"/>
  <c r="V170"/>
  <c r="V40"/>
  <c r="V151"/>
  <c r="V131"/>
  <c r="V44"/>
  <c r="V32"/>
  <c r="V88"/>
  <c r="V66"/>
  <c r="V82"/>
  <c r="V79"/>
  <c r="AZ118" i="6"/>
  <c r="V122" i="37"/>
  <c r="V31"/>
  <c r="V105"/>
  <c r="V100"/>
  <c r="V51"/>
  <c r="AZ173" i="6"/>
  <c r="V129" i="37"/>
  <c r="V149"/>
  <c r="V90"/>
  <c r="V26"/>
  <c r="V171"/>
  <c r="V134"/>
  <c r="V144"/>
  <c r="V84"/>
  <c r="V94"/>
  <c r="V52"/>
  <c r="V37"/>
  <c r="V30"/>
  <c r="V112"/>
  <c r="V23"/>
  <c r="E20" i="7"/>
  <c r="V80" i="37"/>
  <c r="V87"/>
  <c r="AZ10" i="6"/>
  <c r="V50" i="37"/>
  <c r="V70"/>
  <c r="V110"/>
  <c r="V39"/>
  <c r="V62"/>
  <c r="AZ147" i="6"/>
  <c r="I62" i="7"/>
  <c r="AZ145" i="6"/>
  <c r="AZ130"/>
  <c r="AZ82"/>
  <c r="V137" i="37"/>
  <c r="V125"/>
  <c r="V65"/>
  <c r="V108"/>
  <c r="V107"/>
  <c r="V85"/>
  <c r="V148"/>
  <c r="V109"/>
  <c r="I59" i="7"/>
  <c r="V168" i="37"/>
  <c r="V166"/>
  <c r="V138"/>
  <c r="V78"/>
  <c r="V24"/>
  <c r="AZ86" i="6"/>
  <c r="V48" i="37"/>
  <c r="V53"/>
  <c r="AA76" i="13"/>
  <c r="V76" i="37"/>
  <c r="V156"/>
  <c r="V152"/>
  <c r="V178"/>
  <c r="V33"/>
  <c r="V160"/>
  <c r="V167"/>
  <c r="V161"/>
  <c r="V140"/>
  <c r="V73"/>
  <c r="V133"/>
  <c r="V47"/>
  <c r="V64"/>
  <c r="V81"/>
  <c r="V132"/>
  <c r="V55"/>
  <c r="V69"/>
  <c r="V136"/>
  <c r="V119"/>
  <c r="V57"/>
  <c r="I41" i="6"/>
  <c r="V158" i="37"/>
  <c r="V123"/>
  <c r="V68"/>
  <c r="V163"/>
  <c r="V38"/>
  <c r="V63"/>
  <c r="V177"/>
  <c r="V29"/>
  <c r="V176"/>
  <c r="V34"/>
  <c r="V116"/>
  <c r="V172"/>
  <c r="E21"/>
  <c r="V106"/>
  <c r="V143"/>
  <c r="V59"/>
  <c r="V165"/>
  <c r="V28"/>
  <c r="V115"/>
  <c r="V153"/>
  <c r="F9"/>
  <c r="V111"/>
  <c r="V120"/>
  <c r="V58"/>
  <c r="V71"/>
  <c r="V146"/>
  <c r="V61"/>
  <c r="V124"/>
  <c r="V118"/>
  <c r="I90" i="6"/>
  <c r="E18" i="37"/>
  <c r="I84" i="6"/>
  <c r="E16" i="37"/>
  <c r="I40" i="6"/>
  <c r="V126" i="37"/>
  <c r="V104"/>
  <c r="V92"/>
  <c r="I92" i="7"/>
  <c r="I20" i="37"/>
  <c r="V96"/>
  <c r="AA96" i="13"/>
  <c r="V175" i="37"/>
  <c r="AA175" i="13"/>
  <c r="V103" i="37"/>
  <c r="AA103" i="13"/>
  <c r="V128" i="37"/>
  <c r="AA128" i="13"/>
  <c r="V86" i="37"/>
  <c r="AA86" i="13"/>
  <c r="V174" i="37"/>
  <c r="AA174" i="13"/>
  <c r="V135" i="37"/>
  <c r="AA135" i="13"/>
  <c r="V121" i="37"/>
  <c r="AA121" i="13"/>
  <c r="V54" i="37"/>
  <c r="AA54" i="13"/>
  <c r="V45" i="37"/>
  <c r="AA45" i="13"/>
  <c r="V145" i="37"/>
  <c r="AA145" i="13"/>
  <c r="V173" i="37"/>
  <c r="AA173" i="13"/>
  <c r="V89" i="37"/>
  <c r="AA89" i="13"/>
  <c r="V36" i="37"/>
  <c r="AA36" i="13"/>
  <c r="V130" i="37"/>
  <c r="AA130" i="13"/>
  <c r="AA95"/>
  <c r="V95" i="37"/>
  <c r="V117"/>
  <c r="AA117" i="13"/>
  <c r="V27" i="37"/>
  <c r="AA27" i="13"/>
  <c r="V74" i="37"/>
  <c r="AA74" i="13"/>
  <c r="V155" i="37"/>
  <c r="AA155" i="13"/>
  <c r="V102" i="37"/>
  <c r="AA102" i="13"/>
  <c r="V139" i="37"/>
  <c r="AA139" i="13"/>
  <c r="V127" i="37"/>
  <c r="AA127" i="13"/>
  <c r="V42" i="37"/>
  <c r="AA42" i="13"/>
  <c r="V83" i="37"/>
  <c r="AA83" i="13"/>
  <c r="V98" i="37"/>
  <c r="AA98" i="13"/>
  <c r="V35" i="37"/>
  <c r="AA35" i="13"/>
  <c r="V91" i="37"/>
  <c r="AA91" i="13"/>
  <c r="V157" i="37"/>
  <c r="AA157" i="13"/>
  <c r="F18" i="37"/>
  <c r="I83" i="7"/>
  <c r="BF18" i="1"/>
  <c r="R90" i="6"/>
  <c r="I9" i="37"/>
  <c r="F21"/>
  <c r="E12" i="7"/>
  <c r="I12" i="37"/>
  <c r="BF11" i="1"/>
  <c r="R58" i="6"/>
  <c r="I86" i="7"/>
  <c r="E13"/>
  <c r="AZ178" i="6"/>
  <c r="I13" i="37"/>
  <c r="I128" i="7"/>
  <c r="I143"/>
  <c r="I75"/>
  <c r="I96"/>
  <c r="I106"/>
  <c r="AZ156" i="6"/>
  <c r="I104" i="7"/>
  <c r="AZ110" i="6"/>
  <c r="AZ45"/>
  <c r="AZ11"/>
  <c r="I140" i="7"/>
  <c r="I108"/>
  <c r="I157"/>
  <c r="I35"/>
  <c r="AZ66" i="6"/>
  <c r="AZ123"/>
  <c r="AZ94"/>
  <c r="D9" i="7"/>
  <c r="I172"/>
  <c r="I153"/>
  <c r="I137"/>
  <c r="AZ180" i="6"/>
  <c r="AZ104"/>
  <c r="AZ168"/>
  <c r="I152" i="7"/>
  <c r="AZ80" i="6"/>
  <c r="I36" i="7"/>
  <c r="AZ172" i="6"/>
  <c r="R4"/>
  <c r="AZ71"/>
  <c r="D12" i="7"/>
  <c r="R33" i="6"/>
  <c r="I111" i="7"/>
  <c r="AZ61" i="6"/>
  <c r="I162" i="7"/>
  <c r="I57"/>
  <c r="D18"/>
  <c r="AZ27" i="6"/>
  <c r="I161" i="7"/>
  <c r="D16"/>
  <c r="I159"/>
  <c r="I171"/>
  <c r="V18" i="37"/>
  <c r="I119" i="7"/>
  <c r="J41" i="6"/>
  <c r="AZ26"/>
  <c r="AZ79"/>
  <c r="D21" i="7"/>
  <c r="I160"/>
  <c r="AZ53" i="6"/>
  <c r="J84"/>
  <c r="AZ105"/>
  <c r="J40"/>
  <c r="I61" i="7"/>
  <c r="AZ176" i="6"/>
  <c r="D14" i="7"/>
  <c r="I156"/>
  <c r="I166"/>
  <c r="D19"/>
  <c r="I125"/>
  <c r="AZ171" i="6"/>
  <c r="AZ24"/>
  <c r="I28" i="7"/>
  <c r="I80"/>
  <c r="V19" i="37"/>
  <c r="I89" i="7"/>
  <c r="AZ160" i="6"/>
  <c r="I151" i="7"/>
  <c r="F19" i="37"/>
  <c r="J33" i="6"/>
  <c r="AZ119"/>
  <c r="AZ19"/>
  <c r="AZ174"/>
  <c r="AZ70"/>
  <c r="I91" i="7"/>
  <c r="I177"/>
  <c r="I116"/>
  <c r="I114"/>
  <c r="V14" i="37"/>
  <c r="J115" i="6"/>
  <c r="E17" i="37"/>
  <c r="I60" i="6"/>
  <c r="E13" i="37"/>
  <c r="I58" i="6"/>
  <c r="I38" i="7"/>
  <c r="I155"/>
  <c r="E20" i="37"/>
  <c r="I4" i="6"/>
  <c r="AZ93"/>
  <c r="AZ28"/>
  <c r="AZ42"/>
  <c r="I53" i="7"/>
  <c r="AZ9" i="6"/>
  <c r="AZ170"/>
  <c r="AZ116"/>
  <c r="AZ7"/>
  <c r="AZ114"/>
  <c r="I60" i="7"/>
  <c r="I101"/>
  <c r="I113"/>
  <c r="AZ155" i="6"/>
  <c r="I48" i="7"/>
  <c r="AZ78" i="6"/>
  <c r="AZ49"/>
  <c r="AZ102"/>
  <c r="I115" i="7"/>
  <c r="AZ136" i="6"/>
  <c r="AZ142"/>
  <c r="I178" i="7"/>
  <c r="I167"/>
  <c r="I81"/>
  <c r="I135"/>
  <c r="AZ55" i="6"/>
  <c r="AZ131"/>
  <c r="I176" i="7"/>
  <c r="I127"/>
  <c r="AZ101" i="6"/>
  <c r="AZ46"/>
  <c r="I71" i="7"/>
  <c r="I45"/>
  <c r="AZ161" i="6"/>
  <c r="AZ149"/>
  <c r="AZ126"/>
  <c r="I98" i="7"/>
  <c r="I105"/>
  <c r="I69"/>
  <c r="AZ74" i="6"/>
  <c r="I94" i="7"/>
  <c r="AZ32" i="6"/>
  <c r="I146" i="7"/>
  <c r="I97"/>
  <c r="AZ125" i="6"/>
  <c r="AZ18"/>
  <c r="AZ121"/>
  <c r="I52" i="7"/>
  <c r="I37"/>
  <c r="AZ113" i="6"/>
  <c r="I66" i="7"/>
  <c r="AZ159" i="6"/>
  <c r="AZ50"/>
  <c r="I65" i="7"/>
  <c r="I41"/>
  <c r="I40"/>
  <c r="I24"/>
  <c r="AZ52" i="6"/>
  <c r="AZ38"/>
  <c r="AZ48"/>
  <c r="AZ65"/>
  <c r="I64" i="7"/>
  <c r="AZ85" i="6"/>
  <c r="AZ138"/>
  <c r="I25" i="7"/>
  <c r="I33"/>
  <c r="I73"/>
  <c r="AZ8" i="6"/>
  <c r="I29" i="7"/>
  <c r="AZ44" i="6"/>
  <c r="I47" i="7"/>
  <c r="I93"/>
  <c r="AZ68" i="6"/>
  <c r="AZ140"/>
  <c r="AZ158"/>
  <c r="AZ43"/>
  <c r="I58" i="7"/>
  <c r="I55"/>
  <c r="AZ88" i="6"/>
  <c r="AZ22"/>
  <c r="AZ135"/>
  <c r="AZ96"/>
  <c r="AZ129"/>
  <c r="AZ143"/>
  <c r="I100" i="7"/>
  <c r="I147"/>
  <c r="I88"/>
  <c r="I34"/>
  <c r="I136"/>
  <c r="AZ25" i="6"/>
  <c r="AZ111"/>
  <c r="AZ163"/>
  <c r="I139" i="7"/>
  <c r="I154"/>
  <c r="AZ29" i="6"/>
  <c r="AZ124"/>
  <c r="AZ35"/>
  <c r="I32" i="7"/>
  <c r="I31"/>
  <c r="AZ73" i="6"/>
  <c r="I102" i="7"/>
  <c r="AZ133" i="6"/>
  <c r="I141" i="7"/>
  <c r="I168"/>
  <c r="AZ54" i="6"/>
  <c r="AZ137"/>
  <c r="AZ146"/>
  <c r="I63" i="7"/>
  <c r="I26"/>
  <c r="I74"/>
  <c r="I39"/>
  <c r="AZ162" i="6"/>
  <c r="AZ31"/>
  <c r="AZ117"/>
  <c r="AZ139"/>
  <c r="I90" i="7"/>
  <c r="AZ56" i="6"/>
  <c r="AZ76"/>
  <c r="AZ153"/>
  <c r="I110" i="7"/>
  <c r="I164"/>
  <c r="I49"/>
  <c r="AZ12" i="6"/>
  <c r="AZ14"/>
  <c r="I150" i="7"/>
  <c r="AZ148" i="6"/>
  <c r="I46" i="7"/>
  <c r="AZ120" i="6"/>
  <c r="I142" i="7"/>
  <c r="AZ20" i="6"/>
  <c r="I30" i="7"/>
  <c r="AZ6" i="6"/>
  <c r="I123" i="7"/>
  <c r="AZ152" i="6"/>
  <c r="I43" i="7"/>
  <c r="AZ59" i="6"/>
  <c r="I120" i="7"/>
  <c r="AZ179" i="6"/>
  <c r="I163" i="7"/>
  <c r="AZ165" i="6"/>
  <c r="I56" i="7"/>
  <c r="AZ166" i="6"/>
  <c r="I50" i="7"/>
  <c r="AZ134" i="6"/>
  <c r="I77" i="7"/>
  <c r="AZ37" i="6"/>
  <c r="I118" i="7"/>
  <c r="AZ98" i="6"/>
  <c r="I11" i="7"/>
  <c r="AZ51" i="6"/>
  <c r="I124" i="7"/>
  <c r="AZ132" i="6"/>
  <c r="I138" i="7"/>
  <c r="AZ75" i="6"/>
  <c r="I175" i="7"/>
  <c r="AZ30" i="6"/>
  <c r="I67" i="7"/>
  <c r="AZ67" i="6"/>
  <c r="I15" i="7"/>
  <c r="AZ62" i="6"/>
  <c r="I68" i="7"/>
  <c r="AZ69" i="6"/>
  <c r="I133" i="7"/>
  <c r="AZ151" i="6"/>
  <c r="I130" i="7"/>
  <c r="AZ164" i="6"/>
  <c r="I107" i="7"/>
  <c r="AZ92" i="6"/>
  <c r="I78" i="7"/>
  <c r="AZ154" i="6"/>
  <c r="I144" i="7"/>
  <c r="AZ21" i="6"/>
  <c r="I84" i="7"/>
  <c r="AZ13" i="6"/>
  <c r="I70" i="7"/>
  <c r="AZ127" i="6"/>
  <c r="I126" i="7"/>
  <c r="AZ112" i="6"/>
  <c r="I44" i="7"/>
  <c r="AZ109" i="6"/>
  <c r="I132" i="7"/>
  <c r="AZ95" i="6"/>
  <c r="I165" i="7"/>
  <c r="AZ100" i="6"/>
  <c r="I158" i="7"/>
  <c r="AZ77" i="6"/>
  <c r="I82" i="7"/>
  <c r="AZ87" i="6"/>
  <c r="I51" i="7"/>
  <c r="AZ63" i="6"/>
  <c r="I22" i="7"/>
  <c r="AZ5" i="6"/>
  <c r="I99" i="7"/>
  <c r="AZ91" i="6"/>
  <c r="I134" i="7"/>
  <c r="AZ99" i="6"/>
  <c r="I23" i="7"/>
  <c r="AZ34" i="6"/>
  <c r="I173" i="7"/>
  <c r="AZ167" i="6"/>
  <c r="I169" i="7"/>
  <c r="AZ150" i="6"/>
  <c r="I131" i="7"/>
  <c r="AZ175" i="6"/>
  <c r="I10" i="7"/>
  <c r="AZ36" i="6"/>
  <c r="I27" i="7"/>
  <c r="AZ47" i="6"/>
  <c r="I79" i="7"/>
  <c r="AZ107" i="6"/>
  <c r="I145" i="7"/>
  <c r="AZ122" i="6"/>
  <c r="I174" i="7"/>
  <c r="AZ144" i="6"/>
  <c r="I122" i="7"/>
  <c r="AZ17" i="6"/>
  <c r="I149" i="7"/>
  <c r="AZ23" i="6"/>
  <c r="I109" i="7"/>
  <c r="AZ15" i="6"/>
  <c r="I85" i="7"/>
  <c r="AZ157" i="6"/>
  <c r="I87" i="7"/>
  <c r="AZ141" i="6"/>
  <c r="I129" i="7"/>
  <c r="AZ128" i="6"/>
  <c r="I42" i="7"/>
  <c r="AZ108" i="6"/>
  <c r="I148" i="7"/>
  <c r="AZ64" i="6"/>
  <c r="I112" i="7"/>
  <c r="AZ169" i="6"/>
  <c r="I170" i="7"/>
  <c r="AZ89" i="6"/>
  <c r="V12" i="37" l="1"/>
  <c r="V21"/>
  <c r="K92" i="44"/>
  <c r="K20"/>
  <c r="K178"/>
  <c r="K151"/>
  <c r="K59"/>
  <c r="K158"/>
  <c r="K154"/>
  <c r="K146"/>
  <c r="K89"/>
  <c r="K172"/>
  <c r="K71"/>
  <c r="K139"/>
  <c r="K107"/>
  <c r="K133"/>
  <c r="K69"/>
  <c r="K76"/>
  <c r="K128"/>
  <c r="K174"/>
  <c r="K112"/>
  <c r="K55"/>
  <c r="K60"/>
  <c r="K102"/>
  <c r="K141"/>
  <c r="K157"/>
  <c r="K100"/>
  <c r="K122"/>
  <c r="K135"/>
  <c r="K28"/>
  <c r="K182"/>
  <c r="K136"/>
  <c r="K105"/>
  <c r="K147"/>
  <c r="K37"/>
  <c r="K121"/>
  <c r="K148"/>
  <c r="K152"/>
  <c r="K49"/>
  <c r="K142"/>
  <c r="K177"/>
  <c r="K118"/>
  <c r="K134"/>
  <c r="K143"/>
  <c r="K46"/>
  <c r="K175"/>
  <c r="K180"/>
  <c r="K129"/>
  <c r="K17"/>
  <c r="K84"/>
  <c r="K87"/>
  <c r="K181"/>
  <c r="K83"/>
  <c r="K93"/>
  <c r="K114"/>
  <c r="K169"/>
  <c r="K166"/>
  <c r="K116"/>
  <c r="K163"/>
  <c r="K64"/>
  <c r="K68"/>
  <c r="K95"/>
  <c r="K168"/>
  <c r="V16" i="37"/>
  <c r="I24" i="44"/>
  <c r="K160"/>
  <c r="K150"/>
  <c r="K25"/>
  <c r="K56"/>
  <c r="K155"/>
  <c r="K113"/>
  <c r="K66"/>
  <c r="K179"/>
  <c r="K50"/>
  <c r="K171"/>
  <c r="K159"/>
  <c r="K110"/>
  <c r="K138"/>
  <c r="K109"/>
  <c r="K164"/>
  <c r="K45"/>
  <c r="K144"/>
  <c r="K153"/>
  <c r="K73"/>
  <c r="K149"/>
  <c r="K145"/>
  <c r="K165"/>
  <c r="K58"/>
  <c r="K162"/>
  <c r="V9" i="37"/>
  <c r="I23" i="44"/>
  <c r="K86"/>
  <c r="K173"/>
  <c r="K115"/>
  <c r="K101"/>
  <c r="K137"/>
  <c r="K44"/>
  <c r="K57"/>
  <c r="K98"/>
  <c r="K96"/>
  <c r="K79"/>
  <c r="K88"/>
  <c r="K132"/>
  <c r="K16"/>
  <c r="K167"/>
  <c r="K176"/>
  <c r="K161"/>
  <c r="K94"/>
  <c r="K90"/>
  <c r="K91"/>
  <c r="K26"/>
  <c r="K38"/>
  <c r="K111"/>
  <c r="K43"/>
  <c r="K63"/>
  <c r="I14" i="7"/>
  <c r="AZ90" i="6"/>
  <c r="I9" i="7"/>
  <c r="I18"/>
  <c r="AZ97" i="6"/>
  <c r="AZ115"/>
  <c r="I19" i="7"/>
  <c r="AZ40" i="6"/>
  <c r="I16" i="7"/>
  <c r="AZ84" i="6"/>
  <c r="AZ41"/>
  <c r="I21" i="7"/>
  <c r="AZ33" i="6"/>
  <c r="I12" i="7"/>
  <c r="F13" i="37"/>
  <c r="D13" i="7"/>
  <c r="J58" i="6"/>
  <c r="F17" i="37"/>
  <c r="D17" i="7"/>
  <c r="J60" i="6"/>
  <c r="F20" i="37"/>
  <c r="D20" i="7"/>
  <c r="J4" i="6"/>
  <c r="A40" i="34"/>
  <c r="B40"/>
  <c r="A41"/>
  <c r="B41"/>
  <c r="A42"/>
  <c r="B42"/>
  <c r="A43"/>
  <c r="B43"/>
  <c r="A44"/>
  <c r="B44"/>
  <c r="A45"/>
  <c r="B45"/>
  <c r="A46"/>
  <c r="B46"/>
  <c r="A47"/>
  <c r="B47"/>
  <c r="A48"/>
  <c r="B48"/>
  <c r="A49"/>
  <c r="B49"/>
  <c r="A50"/>
  <c r="B50"/>
  <c r="A51"/>
  <c r="B51"/>
  <c r="A52"/>
  <c r="B52"/>
  <c r="A53"/>
  <c r="B53"/>
  <c r="A54"/>
  <c r="B54"/>
  <c r="A55"/>
  <c r="B55"/>
  <c r="A56"/>
  <c r="B56"/>
  <c r="A57"/>
  <c r="B57"/>
  <c r="A58"/>
  <c r="B58"/>
  <c r="A59"/>
  <c r="B59"/>
  <c r="A60"/>
  <c r="B60"/>
  <c r="A61"/>
  <c r="B61"/>
  <c r="A62"/>
  <c r="B62"/>
  <c r="A63"/>
  <c r="B63"/>
  <c r="A64"/>
  <c r="B64"/>
  <c r="A65"/>
  <c r="B65"/>
  <c r="A66"/>
  <c r="B66"/>
  <c r="A67"/>
  <c r="B67"/>
  <c r="A68"/>
  <c r="B68"/>
  <c r="A69"/>
  <c r="B69"/>
  <c r="A70"/>
  <c r="B70"/>
  <c r="A71"/>
  <c r="B71"/>
  <c r="A72"/>
  <c r="B72"/>
  <c r="A73"/>
  <c r="B73"/>
  <c r="A74"/>
  <c r="B74"/>
  <c r="A75"/>
  <c r="B75"/>
  <c r="A76"/>
  <c r="B76"/>
  <c r="A77"/>
  <c r="B77"/>
  <c r="A78"/>
  <c r="B78"/>
  <c r="A79"/>
  <c r="B79"/>
  <c r="A80"/>
  <c r="B80"/>
  <c r="A81"/>
  <c r="B81"/>
  <c r="A82"/>
  <c r="B82"/>
  <c r="A83"/>
  <c r="B83"/>
  <c r="A84"/>
  <c r="B84"/>
  <c r="A85"/>
  <c r="B85"/>
  <c r="A86"/>
  <c r="B86"/>
  <c r="A87"/>
  <c r="B87"/>
  <c r="A88"/>
  <c r="B88"/>
  <c r="A89"/>
  <c r="B89"/>
  <c r="A90"/>
  <c r="B90"/>
  <c r="A91"/>
  <c r="B91"/>
  <c r="A92"/>
  <c r="B92"/>
  <c r="A93"/>
  <c r="B93"/>
  <c r="A94"/>
  <c r="B94"/>
  <c r="A95"/>
  <c r="B95"/>
  <c r="A96"/>
  <c r="B96"/>
  <c r="A97"/>
  <c r="B97"/>
  <c r="A98"/>
  <c r="B98"/>
  <c r="A99"/>
  <c r="B99"/>
  <c r="A100"/>
  <c r="B100"/>
  <c r="A101"/>
  <c r="B101"/>
  <c r="A102"/>
  <c r="B102"/>
  <c r="A103"/>
  <c r="B103"/>
  <c r="A104"/>
  <c r="B104"/>
  <c r="A105"/>
  <c r="B105"/>
  <c r="A106"/>
  <c r="B106"/>
  <c r="A107"/>
  <c r="B107"/>
  <c r="A108"/>
  <c r="B108"/>
  <c r="A109"/>
  <c r="B109"/>
  <c r="A110"/>
  <c r="B110"/>
  <c r="A111"/>
  <c r="B111"/>
  <c r="A112"/>
  <c r="B112"/>
  <c r="A113"/>
  <c r="B113"/>
  <c r="A114"/>
  <c r="B114"/>
  <c r="A115"/>
  <c r="B115"/>
  <c r="A116"/>
  <c r="B116"/>
  <c r="A117"/>
  <c r="B117"/>
  <c r="A118"/>
  <c r="B118"/>
  <c r="A119"/>
  <c r="B119"/>
  <c r="A120"/>
  <c r="B120"/>
  <c r="A121"/>
  <c r="B121"/>
  <c r="A122"/>
  <c r="B122"/>
  <c r="A123"/>
  <c r="B123"/>
  <c r="A124"/>
  <c r="B124"/>
  <c r="A125"/>
  <c r="B125"/>
  <c r="A126"/>
  <c r="B126"/>
  <c r="A127"/>
  <c r="B127"/>
  <c r="A128"/>
  <c r="B128"/>
  <c r="A129"/>
  <c r="B129"/>
  <c r="A130"/>
  <c r="B130"/>
  <c r="A131"/>
  <c r="B131"/>
  <c r="A132"/>
  <c r="B132"/>
  <c r="A133"/>
  <c r="B133"/>
  <c r="A134"/>
  <c r="B134"/>
  <c r="A135"/>
  <c r="B135"/>
  <c r="A136"/>
  <c r="B136"/>
  <c r="A137"/>
  <c r="B137"/>
  <c r="A138"/>
  <c r="B138"/>
  <c r="A139"/>
  <c r="B139"/>
  <c r="A140"/>
  <c r="B140"/>
  <c r="A141"/>
  <c r="B141"/>
  <c r="A142"/>
  <c r="B142"/>
  <c r="A143"/>
  <c r="B143"/>
  <c r="A144"/>
  <c r="B144"/>
  <c r="A145"/>
  <c r="B145"/>
  <c r="A146"/>
  <c r="B146"/>
  <c r="A147"/>
  <c r="B147"/>
  <c r="A148"/>
  <c r="B148"/>
  <c r="A149"/>
  <c r="B149"/>
  <c r="A150"/>
  <c r="B150"/>
  <c r="A151"/>
  <c r="B151"/>
  <c r="A152"/>
  <c r="B152"/>
  <c r="A153"/>
  <c r="B153"/>
  <c r="A154"/>
  <c r="B154"/>
  <c r="A155"/>
  <c r="B155"/>
  <c r="A156"/>
  <c r="B156"/>
  <c r="A157"/>
  <c r="B157"/>
  <c r="A158"/>
  <c r="B158"/>
  <c r="A159"/>
  <c r="B159"/>
  <c r="A160"/>
  <c r="B160"/>
  <c r="A161"/>
  <c r="B161"/>
  <c r="A162"/>
  <c r="B162"/>
  <c r="A163"/>
  <c r="B163"/>
  <c r="A164"/>
  <c r="B164"/>
  <c r="A165"/>
  <c r="B165"/>
  <c r="A166"/>
  <c r="B166"/>
  <c r="A167"/>
  <c r="B167"/>
  <c r="A168"/>
  <c r="B168"/>
  <c r="A169"/>
  <c r="B169"/>
  <c r="A170"/>
  <c r="B170"/>
  <c r="A171"/>
  <c r="B171"/>
  <c r="A172"/>
  <c r="B172"/>
  <c r="A173"/>
  <c r="B173"/>
  <c r="A174"/>
  <c r="B174"/>
  <c r="A175"/>
  <c r="B175"/>
  <c r="A176"/>
  <c r="B176"/>
  <c r="A177"/>
  <c r="B177"/>
  <c r="A178"/>
  <c r="B178"/>
  <c r="A179"/>
  <c r="B179"/>
  <c r="A180"/>
  <c r="B180"/>
  <c r="A181"/>
  <c r="B181"/>
  <c r="A182"/>
  <c r="B182"/>
  <c r="A183"/>
  <c r="B183"/>
  <c r="A184"/>
  <c r="B184"/>
  <c r="A185"/>
  <c r="B185"/>
  <c r="A186"/>
  <c r="B186"/>
  <c r="A187"/>
  <c r="B187"/>
  <c r="A188"/>
  <c r="B188"/>
  <c r="A189"/>
  <c r="B189"/>
  <c r="A190"/>
  <c r="B190"/>
  <c r="A191"/>
  <c r="B191"/>
  <c r="A192"/>
  <c r="B192"/>
  <c r="A193"/>
  <c r="B193"/>
  <c r="A194"/>
  <c r="B194"/>
  <c r="A195"/>
  <c r="B195"/>
  <c r="A196"/>
  <c r="B196"/>
  <c r="A197"/>
  <c r="B197"/>
  <c r="A198"/>
  <c r="B198"/>
  <c r="A199"/>
  <c r="B199"/>
  <c r="A200"/>
  <c r="B200"/>
  <c r="A201"/>
  <c r="B201"/>
  <c r="A202"/>
  <c r="B202"/>
  <c r="A203"/>
  <c r="B203"/>
  <c r="A204"/>
  <c r="B204"/>
  <c r="A205"/>
  <c r="B205"/>
  <c r="A206"/>
  <c r="B206"/>
  <c r="A207"/>
  <c r="B207"/>
  <c r="A208"/>
  <c r="B208"/>
  <c r="A209"/>
  <c r="B209"/>
  <c r="A210"/>
  <c r="B210"/>
  <c r="A211"/>
  <c r="B211"/>
  <c r="A212"/>
  <c r="B212"/>
  <c r="A213"/>
  <c r="B213"/>
  <c r="A214"/>
  <c r="B214"/>
  <c r="A215"/>
  <c r="B215"/>
  <c r="A216"/>
  <c r="B216"/>
  <c r="A217"/>
  <c r="B217"/>
  <c r="A218"/>
  <c r="B218"/>
  <c r="A219"/>
  <c r="B219"/>
  <c r="A220"/>
  <c r="B220"/>
  <c r="A221"/>
  <c r="B221"/>
  <c r="A222"/>
  <c r="B222"/>
  <c r="A223"/>
  <c r="B223"/>
  <c r="A224"/>
  <c r="B224"/>
  <c r="A225"/>
  <c r="B225"/>
  <c r="A226"/>
  <c r="B226"/>
  <c r="A227"/>
  <c r="B227"/>
  <c r="A228"/>
  <c r="B228"/>
  <c r="A229"/>
  <c r="B229"/>
  <c r="A230"/>
  <c r="B230"/>
  <c r="A231"/>
  <c r="B231"/>
  <c r="A232"/>
  <c r="B232"/>
  <c r="A233"/>
  <c r="B233"/>
  <c r="A234"/>
  <c r="B234"/>
  <c r="A235"/>
  <c r="B235"/>
  <c r="A236"/>
  <c r="B236"/>
  <c r="A237"/>
  <c r="B237"/>
  <c r="A238"/>
  <c r="B238"/>
  <c r="A239"/>
  <c r="B239"/>
  <c r="A240"/>
  <c r="B240"/>
  <c r="A241"/>
  <c r="B241"/>
  <c r="A242"/>
  <c r="B242"/>
  <c r="A243"/>
  <c r="B243"/>
  <c r="A244"/>
  <c r="B244"/>
  <c r="A245"/>
  <c r="B245"/>
  <c r="A246"/>
  <c r="B246"/>
  <c r="A247"/>
  <c r="B247"/>
  <c r="A248"/>
  <c r="B248"/>
  <c r="A249"/>
  <c r="B249"/>
  <c r="A250"/>
  <c r="B250"/>
  <c r="A251"/>
  <c r="B251"/>
  <c r="A252"/>
  <c r="B252"/>
  <c r="A253"/>
  <c r="B253"/>
  <c r="A254"/>
  <c r="B254"/>
  <c r="A255"/>
  <c r="B255"/>
  <c r="A256"/>
  <c r="B256"/>
  <c r="A257"/>
  <c r="B257"/>
  <c r="A258"/>
  <c r="B258"/>
  <c r="A259"/>
  <c r="B259"/>
  <c r="A260"/>
  <c r="B260"/>
  <c r="A261"/>
  <c r="B261"/>
  <c r="A262"/>
  <c r="B262"/>
  <c r="A263"/>
  <c r="B263"/>
  <c r="A264"/>
  <c r="B264"/>
  <c r="A265"/>
  <c r="B265"/>
  <c r="A266"/>
  <c r="B266"/>
  <c r="A267"/>
  <c r="B267"/>
  <c r="A268"/>
  <c r="B268"/>
  <c r="A269"/>
  <c r="B269"/>
  <c r="A270"/>
  <c r="B270"/>
  <c r="A271"/>
  <c r="B271"/>
  <c r="A272"/>
  <c r="B272"/>
  <c r="A273"/>
  <c r="B273"/>
  <c r="A274"/>
  <c r="B274"/>
  <c r="A275"/>
  <c r="B275"/>
  <c r="A276"/>
  <c r="B276"/>
  <c r="A277"/>
  <c r="B277"/>
  <c r="A278"/>
  <c r="B278"/>
  <c r="A279"/>
  <c r="B279"/>
  <c r="A280"/>
  <c r="B280"/>
  <c r="A281"/>
  <c r="B281"/>
  <c r="A282"/>
  <c r="B282"/>
  <c r="A283"/>
  <c r="B283"/>
  <c r="A284"/>
  <c r="B284"/>
  <c r="A285"/>
  <c r="B285"/>
  <c r="A286"/>
  <c r="B286"/>
  <c r="A287"/>
  <c r="B287"/>
  <c r="A288"/>
  <c r="B288"/>
  <c r="A289"/>
  <c r="B289"/>
  <c r="A290"/>
  <c r="B290"/>
  <c r="A291"/>
  <c r="B291"/>
  <c r="A292"/>
  <c r="B292"/>
  <c r="A293"/>
  <c r="B293"/>
  <c r="A294"/>
  <c r="B294"/>
  <c r="A295"/>
  <c r="B295"/>
  <c r="A296"/>
  <c r="B296"/>
  <c r="A297"/>
  <c r="B297"/>
  <c r="A298"/>
  <c r="B298"/>
  <c r="A299"/>
  <c r="B299"/>
  <c r="A300"/>
  <c r="B300"/>
  <c r="A301"/>
  <c r="B301"/>
  <c r="A302"/>
  <c r="B302"/>
  <c r="A303"/>
  <c r="B303"/>
  <c r="A304"/>
  <c r="B304"/>
  <c r="A305"/>
  <c r="B305"/>
  <c r="A306"/>
  <c r="B306"/>
  <c r="A307"/>
  <c r="B307"/>
  <c r="A308"/>
  <c r="B308"/>
  <c r="A309"/>
  <c r="B309"/>
  <c r="A310"/>
  <c r="B310"/>
  <c r="A311"/>
  <c r="B311"/>
  <c r="A312"/>
  <c r="B312"/>
  <c r="A313"/>
  <c r="B313"/>
  <c r="A314"/>
  <c r="B314"/>
  <c r="A315"/>
  <c r="B315"/>
  <c r="A316"/>
  <c r="B316"/>
  <c r="A317"/>
  <c r="B317"/>
  <c r="A318"/>
  <c r="B318"/>
  <c r="A319"/>
  <c r="B319"/>
  <c r="A320"/>
  <c r="B320"/>
  <c r="A321"/>
  <c r="B321"/>
  <c r="A322"/>
  <c r="B322"/>
  <c r="A323"/>
  <c r="B323"/>
  <c r="A324"/>
  <c r="B324"/>
  <c r="A325"/>
  <c r="B325"/>
  <c r="A326"/>
  <c r="B326"/>
  <c r="A327"/>
  <c r="B327"/>
  <c r="A328"/>
  <c r="B328"/>
  <c r="A329"/>
  <c r="B329"/>
  <c r="A330"/>
  <c r="B330"/>
  <c r="A331"/>
  <c r="B331"/>
  <c r="A332"/>
  <c r="B332"/>
  <c r="A333"/>
  <c r="B333"/>
  <c r="A334"/>
  <c r="B334"/>
  <c r="A335"/>
  <c r="B335"/>
  <c r="A336"/>
  <c r="B336"/>
  <c r="A337"/>
  <c r="B337"/>
  <c r="A338"/>
  <c r="B338"/>
  <c r="A339"/>
  <c r="B339"/>
  <c r="A340"/>
  <c r="B340"/>
  <c r="A341"/>
  <c r="B341"/>
  <c r="A342"/>
  <c r="B342"/>
  <c r="A343"/>
  <c r="B343"/>
  <c r="A344"/>
  <c r="B344"/>
  <c r="A345"/>
  <c r="B345"/>
  <c r="A346"/>
  <c r="B346"/>
  <c r="A347"/>
  <c r="B347"/>
  <c r="A348"/>
  <c r="B348"/>
  <c r="A349"/>
  <c r="B349"/>
  <c r="A350"/>
  <c r="B350"/>
  <c r="A351"/>
  <c r="B351"/>
  <c r="A352"/>
  <c r="B352"/>
  <c r="A353"/>
  <c r="B353"/>
  <c r="A354"/>
  <c r="B354"/>
  <c r="A355"/>
  <c r="B355"/>
  <c r="A356"/>
  <c r="B356"/>
  <c r="A357"/>
  <c r="B357"/>
  <c r="A358"/>
  <c r="B358"/>
  <c r="A359"/>
  <c r="B359"/>
  <c r="A360"/>
  <c r="B360"/>
  <c r="A361"/>
  <c r="B361"/>
  <c r="A362"/>
  <c r="B362"/>
  <c r="A363"/>
  <c r="B363"/>
  <c r="A364"/>
  <c r="B364"/>
  <c r="A365"/>
  <c r="B365"/>
  <c r="A366"/>
  <c r="B366"/>
  <c r="A367"/>
  <c r="B367"/>
  <c r="A368"/>
  <c r="B368"/>
  <c r="A369"/>
  <c r="B369"/>
  <c r="A370"/>
  <c r="B370"/>
  <c r="A371"/>
  <c r="B371"/>
  <c r="A372"/>
  <c r="B372"/>
  <c r="A373"/>
  <c r="B373"/>
  <c r="A374"/>
  <c r="B374"/>
  <c r="A375"/>
  <c r="B375"/>
  <c r="A376"/>
  <c r="B376"/>
  <c r="A377"/>
  <c r="B377"/>
  <c r="A378"/>
  <c r="B378"/>
  <c r="A379"/>
  <c r="B379"/>
  <c r="A380"/>
  <c r="B380"/>
  <c r="A381"/>
  <c r="B381"/>
  <c r="A382"/>
  <c r="B382"/>
  <c r="A383"/>
  <c r="B383"/>
  <c r="A384"/>
  <c r="B384"/>
  <c r="A385"/>
  <c r="B385"/>
  <c r="A386"/>
  <c r="B386"/>
  <c r="A387"/>
  <c r="B387"/>
  <c r="A388"/>
  <c r="B388"/>
  <c r="A389"/>
  <c r="B389"/>
  <c r="A390"/>
  <c r="B390"/>
  <c r="A391"/>
  <c r="B391"/>
  <c r="A392"/>
  <c r="B392"/>
  <c r="A393"/>
  <c r="B393"/>
  <c r="A394"/>
  <c r="B394"/>
  <c r="A395"/>
  <c r="B395"/>
  <c r="A396"/>
  <c r="B396"/>
  <c r="A397"/>
  <c r="B397"/>
  <c r="A398"/>
  <c r="B398"/>
  <c r="A399"/>
  <c r="B399"/>
  <c r="A400"/>
  <c r="B400"/>
  <c r="A401"/>
  <c r="B401"/>
  <c r="A402"/>
  <c r="B402"/>
  <c r="A403"/>
  <c r="B403"/>
  <c r="A404"/>
  <c r="B404"/>
  <c r="A405"/>
  <c r="B405"/>
  <c r="A406"/>
  <c r="B406"/>
  <c r="A407"/>
  <c r="B407"/>
  <c r="A408"/>
  <c r="B408"/>
  <c r="A409"/>
  <c r="B409"/>
  <c r="A410"/>
  <c r="B410"/>
  <c r="A411"/>
  <c r="B411"/>
  <c r="A412"/>
  <c r="B412"/>
  <c r="A413"/>
  <c r="B413"/>
  <c r="A414"/>
  <c r="B414"/>
  <c r="A415"/>
  <c r="B415"/>
  <c r="A416"/>
  <c r="B416"/>
  <c r="A417"/>
  <c r="B417"/>
  <c r="A418"/>
  <c r="B418"/>
  <c r="A419"/>
  <c r="B419"/>
  <c r="A420"/>
  <c r="B420"/>
  <c r="A421"/>
  <c r="B421"/>
  <c r="A422"/>
  <c r="B422"/>
  <c r="A423"/>
  <c r="B423"/>
  <c r="A424"/>
  <c r="B424"/>
  <c r="A425"/>
  <c r="B425"/>
  <c r="A426"/>
  <c r="B426"/>
  <c r="A427"/>
  <c r="B427"/>
  <c r="A428"/>
  <c r="B428"/>
  <c r="A429"/>
  <c r="B429"/>
  <c r="A430"/>
  <c r="B430"/>
  <c r="A431"/>
  <c r="B431"/>
  <c r="A432"/>
  <c r="B432"/>
  <c r="A433"/>
  <c r="B433"/>
  <c r="A434"/>
  <c r="B434"/>
  <c r="A435"/>
  <c r="B435"/>
  <c r="A436"/>
  <c r="B436"/>
  <c r="A437"/>
  <c r="B437"/>
  <c r="A438"/>
  <c r="B438"/>
  <c r="A439"/>
  <c r="B439"/>
  <c r="A440"/>
  <c r="B440"/>
  <c r="A441"/>
  <c r="B441"/>
  <c r="A442"/>
  <c r="B442"/>
  <c r="A443"/>
  <c r="B443"/>
  <c r="A444"/>
  <c r="B444"/>
  <c r="A445"/>
  <c r="B445"/>
  <c r="A446"/>
  <c r="B446"/>
  <c r="A447"/>
  <c r="B447"/>
  <c r="A448"/>
  <c r="B448"/>
  <c r="A449"/>
  <c r="B449"/>
  <c r="A450"/>
  <c r="B450"/>
  <c r="A451"/>
  <c r="B451"/>
  <c r="A452"/>
  <c r="B452"/>
  <c r="A453"/>
  <c r="B453"/>
  <c r="A454"/>
  <c r="B454"/>
  <c r="A455"/>
  <c r="B455"/>
  <c r="A456"/>
  <c r="B456"/>
  <c r="A457"/>
  <c r="B457"/>
  <c r="A458"/>
  <c r="B458"/>
  <c r="A459"/>
  <c r="B459"/>
  <c r="A460"/>
  <c r="B460"/>
  <c r="A461"/>
  <c r="B461"/>
  <c r="A462"/>
  <c r="B462"/>
  <c r="V13" i="37" l="1"/>
  <c r="I13" i="7"/>
  <c r="AZ58" i="6"/>
  <c r="V17" i="37"/>
  <c r="I17" i="7"/>
  <c r="AZ60" i="6"/>
  <c r="V20" i="37"/>
  <c r="AZ4" i="6"/>
  <c r="I20" i="7"/>
  <c r="M190"/>
  <c r="M191"/>
  <c r="M192"/>
  <c r="M193"/>
  <c r="M194"/>
  <c r="M195"/>
  <c r="G40" i="34" l="1"/>
  <c r="J40"/>
  <c r="AK40"/>
  <c r="AN40"/>
  <c r="AQ40"/>
  <c r="AT40"/>
  <c r="AW40"/>
  <c r="AZ40"/>
  <c r="G41"/>
  <c r="J41"/>
  <c r="AK41"/>
  <c r="AN41"/>
  <c r="AQ41"/>
  <c r="AT41"/>
  <c r="AW41"/>
  <c r="AZ41"/>
  <c r="G42"/>
  <c r="J42"/>
  <c r="AK42"/>
  <c r="AN42"/>
  <c r="AQ42"/>
  <c r="AT42"/>
  <c r="AW42"/>
  <c r="AZ42"/>
  <c r="G43"/>
  <c r="J43"/>
  <c r="AK43"/>
  <c r="AN43"/>
  <c r="AQ43"/>
  <c r="AT43"/>
  <c r="AW43"/>
  <c r="AZ43"/>
  <c r="G44"/>
  <c r="J44"/>
  <c r="AK44"/>
  <c r="AN44"/>
  <c r="AQ44"/>
  <c r="AT44"/>
  <c r="AW44"/>
  <c r="AZ44"/>
  <c r="G45"/>
  <c r="J45"/>
  <c r="AK45"/>
  <c r="AN45"/>
  <c r="AQ45"/>
  <c r="AT45"/>
  <c r="AW45"/>
  <c r="AZ45"/>
  <c r="G46"/>
  <c r="J46"/>
  <c r="AK46"/>
  <c r="AN46"/>
  <c r="AQ46"/>
  <c r="AT46"/>
  <c r="AW46"/>
  <c r="AZ46"/>
  <c r="G47"/>
  <c r="J47"/>
  <c r="AK47"/>
  <c r="AN47"/>
  <c r="AQ47"/>
  <c r="AT47"/>
  <c r="AW47"/>
  <c r="AZ47"/>
  <c r="G48"/>
  <c r="J48"/>
  <c r="AK48"/>
  <c r="AN48"/>
  <c r="AQ48"/>
  <c r="AT48"/>
  <c r="AW48"/>
  <c r="AZ48"/>
  <c r="G49"/>
  <c r="J49"/>
  <c r="AK49"/>
  <c r="AN49"/>
  <c r="AT49"/>
  <c r="AW49"/>
  <c r="AZ49"/>
  <c r="G50"/>
  <c r="J50"/>
  <c r="AK50"/>
  <c r="AN50"/>
  <c r="AT50"/>
  <c r="AW50"/>
  <c r="AZ50"/>
  <c r="G51"/>
  <c r="J51"/>
  <c r="AK51"/>
  <c r="AN51"/>
  <c r="AQ51"/>
  <c r="AT51"/>
  <c r="AW51"/>
  <c r="AZ51"/>
  <c r="G52"/>
  <c r="J52"/>
  <c r="AK52"/>
  <c r="AN52"/>
  <c r="AT52"/>
  <c r="AW52"/>
  <c r="AZ52"/>
  <c r="G53"/>
  <c r="J53"/>
  <c r="AK53"/>
  <c r="AN53"/>
  <c r="AT53"/>
  <c r="AW53"/>
  <c r="AZ53"/>
  <c r="G54"/>
  <c r="J54"/>
  <c r="AK54"/>
  <c r="AN54"/>
  <c r="AQ54"/>
  <c r="AT54"/>
  <c r="AW54"/>
  <c r="AZ54"/>
  <c r="G55"/>
  <c r="J55"/>
  <c r="AK55"/>
  <c r="AN55"/>
  <c r="AQ55"/>
  <c r="AT55"/>
  <c r="AW55"/>
  <c r="AZ55"/>
  <c r="G56"/>
  <c r="J56"/>
  <c r="AK56"/>
  <c r="AN56"/>
  <c r="AQ56"/>
  <c r="AT56"/>
  <c r="AW56"/>
  <c r="AZ56"/>
  <c r="G57"/>
  <c r="J57"/>
  <c r="K57"/>
  <c r="AK57"/>
  <c r="AN57"/>
  <c r="AT57"/>
  <c r="AW57"/>
  <c r="AZ57"/>
  <c r="G58"/>
  <c r="J58"/>
  <c r="AK58"/>
  <c r="AN58"/>
  <c r="AQ58"/>
  <c r="AT58"/>
  <c r="AW58"/>
  <c r="AZ58"/>
  <c r="G59"/>
  <c r="J59"/>
  <c r="AK59"/>
  <c r="AN59"/>
  <c r="AQ59"/>
  <c r="AT59"/>
  <c r="AW59"/>
  <c r="AZ59"/>
  <c r="G60"/>
  <c r="J60"/>
  <c r="AK60"/>
  <c r="AN60"/>
  <c r="AQ60"/>
  <c r="AT60"/>
  <c r="AW60"/>
  <c r="AZ60"/>
  <c r="G61"/>
  <c r="J61"/>
  <c r="AK61"/>
  <c r="AN61"/>
  <c r="AQ61"/>
  <c r="AT61"/>
  <c r="AW61"/>
  <c r="AZ61"/>
  <c r="G62"/>
  <c r="J62"/>
  <c r="AK62"/>
  <c r="AN62"/>
  <c r="AQ62"/>
  <c r="AT62"/>
  <c r="AW62"/>
  <c r="AZ62"/>
  <c r="G63"/>
  <c r="J63"/>
  <c r="AK63"/>
  <c r="AN63"/>
  <c r="AQ63"/>
  <c r="AT63"/>
  <c r="AW63"/>
  <c r="AZ63"/>
  <c r="G64"/>
  <c r="J64"/>
  <c r="AK64"/>
  <c r="AN64"/>
  <c r="AQ64"/>
  <c r="AT64"/>
  <c r="AW64"/>
  <c r="AZ64"/>
  <c r="G65"/>
  <c r="J65"/>
  <c r="AK65"/>
  <c r="AN65"/>
  <c r="AQ65"/>
  <c r="AT65"/>
  <c r="AW65"/>
  <c r="AZ65"/>
  <c r="G66"/>
  <c r="J66"/>
  <c r="AK66"/>
  <c r="AN66"/>
  <c r="AQ66"/>
  <c r="AT66"/>
  <c r="AW66"/>
  <c r="AZ66"/>
  <c r="G67"/>
  <c r="J67"/>
  <c r="AK67"/>
  <c r="AN67"/>
  <c r="AQ67"/>
  <c r="AT67"/>
  <c r="AW67"/>
  <c r="AZ67"/>
  <c r="G68"/>
  <c r="J68"/>
  <c r="AK68"/>
  <c r="AN68"/>
  <c r="AQ68"/>
  <c r="AT68"/>
  <c r="AW68"/>
  <c r="AZ68"/>
  <c r="G69"/>
  <c r="J69"/>
  <c r="AK69"/>
  <c r="AN69"/>
  <c r="AQ69"/>
  <c r="AT69"/>
  <c r="AW69"/>
  <c r="AZ69"/>
  <c r="G70"/>
  <c r="J70"/>
  <c r="AK70"/>
  <c r="AN70"/>
  <c r="AQ70"/>
  <c r="AT70"/>
  <c r="AW70"/>
  <c r="AZ70"/>
  <c r="G71"/>
  <c r="J71"/>
  <c r="AK71"/>
  <c r="AN71"/>
  <c r="AQ71"/>
  <c r="AT71"/>
  <c r="AW71"/>
  <c r="AZ71"/>
  <c r="G72"/>
  <c r="J72"/>
  <c r="AK72"/>
  <c r="AN72"/>
  <c r="AQ72"/>
  <c r="AT72"/>
  <c r="AW72"/>
  <c r="AZ72"/>
  <c r="G73"/>
  <c r="J73"/>
  <c r="AK73"/>
  <c r="AN73"/>
  <c r="AQ73"/>
  <c r="AT73"/>
  <c r="AW73"/>
  <c r="AZ73"/>
  <c r="G74"/>
  <c r="J74"/>
  <c r="AK74"/>
  <c r="AN74"/>
  <c r="AQ74"/>
  <c r="AT74"/>
  <c r="AW74"/>
  <c r="AZ74"/>
  <c r="G75"/>
  <c r="J75"/>
  <c r="AK75"/>
  <c r="AN75"/>
  <c r="AQ75"/>
  <c r="AT75"/>
  <c r="AW75"/>
  <c r="AZ75"/>
  <c r="G76"/>
  <c r="J76"/>
  <c r="AK76"/>
  <c r="AN76"/>
  <c r="AQ76"/>
  <c r="AT76"/>
  <c r="AW76"/>
  <c r="AZ76"/>
  <c r="G77"/>
  <c r="J77"/>
  <c r="AK77"/>
  <c r="AN77"/>
  <c r="AQ77"/>
  <c r="AT77"/>
  <c r="AW77"/>
  <c r="AZ77"/>
  <c r="G78"/>
  <c r="J78"/>
  <c r="K78"/>
  <c r="AK78"/>
  <c r="AN78"/>
  <c r="AQ78"/>
  <c r="AT78"/>
  <c r="AW78"/>
  <c r="AZ78"/>
  <c r="G79"/>
  <c r="J79"/>
  <c r="AK79"/>
  <c r="AN79"/>
  <c r="AQ79"/>
  <c r="AT79"/>
  <c r="AW79"/>
  <c r="AZ79"/>
  <c r="G80"/>
  <c r="J80"/>
  <c r="AK80"/>
  <c r="AN80"/>
  <c r="AQ80"/>
  <c r="AT80"/>
  <c r="AW80"/>
  <c r="AZ80"/>
  <c r="G81"/>
  <c r="J81"/>
  <c r="AK81"/>
  <c r="AN81"/>
  <c r="AQ81"/>
  <c r="AT81"/>
  <c r="AW81"/>
  <c r="AZ81"/>
  <c r="G82"/>
  <c r="J82"/>
  <c r="AK82"/>
  <c r="AN82"/>
  <c r="AQ82"/>
  <c r="AT82"/>
  <c r="AW82"/>
  <c r="AZ82"/>
  <c r="G83"/>
  <c r="J83"/>
  <c r="AK83"/>
  <c r="AN83"/>
  <c r="AQ83"/>
  <c r="AT83"/>
  <c r="AW83"/>
  <c r="AZ83"/>
  <c r="G84"/>
  <c r="J84"/>
  <c r="AK84"/>
  <c r="AN84"/>
  <c r="AQ84"/>
  <c r="AT84"/>
  <c r="AW84"/>
  <c r="AZ84"/>
  <c r="G85"/>
  <c r="J85"/>
  <c r="AK85"/>
  <c r="AN85"/>
  <c r="AQ85"/>
  <c r="AT85"/>
  <c r="AW85"/>
  <c r="AZ85"/>
  <c r="G86"/>
  <c r="J86"/>
  <c r="AK86"/>
  <c r="AN86"/>
  <c r="AQ86"/>
  <c r="AT86"/>
  <c r="AW86"/>
  <c r="AZ86"/>
  <c r="G87"/>
  <c r="J87"/>
  <c r="AK87"/>
  <c r="AN87"/>
  <c r="AQ87"/>
  <c r="AT87"/>
  <c r="AW87"/>
  <c r="AZ87"/>
  <c r="G88"/>
  <c r="J88"/>
  <c r="AK88"/>
  <c r="AN88"/>
  <c r="AQ88"/>
  <c r="AT88"/>
  <c r="AW88"/>
  <c r="AZ88"/>
  <c r="G89"/>
  <c r="J89"/>
  <c r="AK89"/>
  <c r="AN89"/>
  <c r="AQ89"/>
  <c r="AT89"/>
  <c r="AW89"/>
  <c r="AZ89"/>
  <c r="G90"/>
  <c r="J90"/>
  <c r="AK90"/>
  <c r="AN90"/>
  <c r="AQ90"/>
  <c r="AT90"/>
  <c r="AW90"/>
  <c r="AZ90"/>
  <c r="G91"/>
  <c r="J91"/>
  <c r="AK91"/>
  <c r="AN91"/>
  <c r="AQ91"/>
  <c r="AT91"/>
  <c r="AW91"/>
  <c r="AZ91"/>
  <c r="G92"/>
  <c r="J92"/>
  <c r="AK92"/>
  <c r="AN92"/>
  <c r="AQ92"/>
  <c r="AT92"/>
  <c r="AW92"/>
  <c r="AZ92"/>
  <c r="G93"/>
  <c r="J93"/>
  <c r="AK93"/>
  <c r="AN93"/>
  <c r="AT93"/>
  <c r="AW93"/>
  <c r="AZ93"/>
  <c r="G94"/>
  <c r="J94"/>
  <c r="AK94"/>
  <c r="AN94"/>
  <c r="AQ94"/>
  <c r="AT94"/>
  <c r="AW94"/>
  <c r="AZ94"/>
  <c r="G95"/>
  <c r="J95"/>
  <c r="AK95"/>
  <c r="AN95"/>
  <c r="AT95"/>
  <c r="AW95"/>
  <c r="AZ95"/>
  <c r="G96"/>
  <c r="J96"/>
  <c r="AK96"/>
  <c r="AN96"/>
  <c r="AQ96"/>
  <c r="AT96"/>
  <c r="AW96"/>
  <c r="AZ96"/>
  <c r="G97"/>
  <c r="J97"/>
  <c r="AK97"/>
  <c r="AN97"/>
  <c r="AQ97"/>
  <c r="AT97"/>
  <c r="AW97"/>
  <c r="AZ97"/>
  <c r="G98"/>
  <c r="J98"/>
  <c r="AK98"/>
  <c r="AN98"/>
  <c r="AQ98"/>
  <c r="AT98"/>
  <c r="AW98"/>
  <c r="AZ98"/>
  <c r="G99"/>
  <c r="J99"/>
  <c r="AK99"/>
  <c r="AN99"/>
  <c r="AQ99"/>
  <c r="AT99"/>
  <c r="AW99"/>
  <c r="AZ99"/>
  <c r="G100"/>
  <c r="J100"/>
  <c r="AK100"/>
  <c r="AN100"/>
  <c r="AQ100"/>
  <c r="AT100"/>
  <c r="AW100"/>
  <c r="AZ100"/>
  <c r="G101"/>
  <c r="J101"/>
  <c r="AK101"/>
  <c r="AN101"/>
  <c r="AQ101"/>
  <c r="AT101"/>
  <c r="AW101"/>
  <c r="AZ101"/>
  <c r="G102"/>
  <c r="J102"/>
  <c r="AK102"/>
  <c r="AN102"/>
  <c r="AQ102"/>
  <c r="AT102"/>
  <c r="AW102"/>
  <c r="AZ102"/>
  <c r="G103"/>
  <c r="J103"/>
  <c r="AK103"/>
  <c r="AN103"/>
  <c r="AT103"/>
  <c r="AW103"/>
  <c r="AZ103"/>
  <c r="G104"/>
  <c r="J104"/>
  <c r="AK104"/>
  <c r="AN104"/>
  <c r="AQ104"/>
  <c r="AT104"/>
  <c r="AW104"/>
  <c r="AZ104"/>
  <c r="G105"/>
  <c r="J105"/>
  <c r="AK105"/>
  <c r="AN105"/>
  <c r="AQ105"/>
  <c r="AT105"/>
  <c r="AW105"/>
  <c r="AZ105"/>
  <c r="G106"/>
  <c r="J106"/>
  <c r="AK106"/>
  <c r="AN106"/>
  <c r="AT106"/>
  <c r="AW106"/>
  <c r="AZ106"/>
  <c r="G107"/>
  <c r="J107"/>
  <c r="AK107"/>
  <c r="AN107"/>
  <c r="AQ107"/>
  <c r="AT107"/>
  <c r="AW107"/>
  <c r="AZ107"/>
  <c r="G108"/>
  <c r="J108"/>
  <c r="AK108"/>
  <c r="AN108"/>
  <c r="AQ108"/>
  <c r="AT108"/>
  <c r="AW108"/>
  <c r="AZ108"/>
  <c r="G109"/>
  <c r="J109"/>
  <c r="AK109"/>
  <c r="AN109"/>
  <c r="AQ109"/>
  <c r="AT109"/>
  <c r="AW109"/>
  <c r="AZ109"/>
  <c r="G110"/>
  <c r="J110"/>
  <c r="AK110"/>
  <c r="AN110"/>
  <c r="AQ110"/>
  <c r="AT110"/>
  <c r="AW110"/>
  <c r="AZ110"/>
  <c r="G111"/>
  <c r="J111"/>
  <c r="AK111"/>
  <c r="AN111"/>
  <c r="AQ111"/>
  <c r="AT111"/>
  <c r="AW111"/>
  <c r="AZ111"/>
  <c r="G112"/>
  <c r="J112"/>
  <c r="K112"/>
  <c r="AK112"/>
  <c r="AN112"/>
  <c r="AQ112"/>
  <c r="AT112"/>
  <c r="AW112"/>
  <c r="AZ112"/>
  <c r="G113"/>
  <c r="J113"/>
  <c r="AK113"/>
  <c r="AN113"/>
  <c r="AQ113"/>
  <c r="AT113"/>
  <c r="AW113"/>
  <c r="AZ113"/>
  <c r="G114"/>
  <c r="J114"/>
  <c r="AK114"/>
  <c r="AN114"/>
  <c r="AQ114"/>
  <c r="AT114"/>
  <c r="AW114"/>
  <c r="AZ114"/>
  <c r="G115"/>
  <c r="J115"/>
  <c r="AK115"/>
  <c r="AN115"/>
  <c r="AQ115"/>
  <c r="AT115"/>
  <c r="AW115"/>
  <c r="AZ115"/>
  <c r="G116"/>
  <c r="J116"/>
  <c r="AK116"/>
  <c r="AN116"/>
  <c r="AQ116"/>
  <c r="AT116"/>
  <c r="AW116"/>
  <c r="AZ116"/>
  <c r="G117"/>
  <c r="J117"/>
  <c r="AK117"/>
  <c r="AN117"/>
  <c r="AQ117"/>
  <c r="AT117"/>
  <c r="AW117"/>
  <c r="AZ117"/>
  <c r="G118"/>
  <c r="J118"/>
  <c r="AK118"/>
  <c r="AN118"/>
  <c r="AQ118"/>
  <c r="AT118"/>
  <c r="AW118"/>
  <c r="AZ118"/>
  <c r="G119"/>
  <c r="J119"/>
  <c r="AK119"/>
  <c r="AN119"/>
  <c r="AQ119"/>
  <c r="AT119"/>
  <c r="AW119"/>
  <c r="AZ119"/>
  <c r="G120"/>
  <c r="J120"/>
  <c r="AK120"/>
  <c r="AN120"/>
  <c r="AQ120"/>
  <c r="AT120"/>
  <c r="AW120"/>
  <c r="AZ120"/>
  <c r="G121"/>
  <c r="J121"/>
  <c r="AK121"/>
  <c r="AN121"/>
  <c r="AQ121"/>
  <c r="AT121"/>
  <c r="AW121"/>
  <c r="AZ121"/>
  <c r="G122"/>
  <c r="J122"/>
  <c r="AK122"/>
  <c r="AN122"/>
  <c r="AQ122"/>
  <c r="AT122"/>
  <c r="AW122"/>
  <c r="AZ122"/>
  <c r="G123"/>
  <c r="J123"/>
  <c r="AK123"/>
  <c r="AN123"/>
  <c r="AQ123"/>
  <c r="AT123"/>
  <c r="AW123"/>
  <c r="AZ123"/>
  <c r="G124"/>
  <c r="J124"/>
  <c r="AK124"/>
  <c r="AN124"/>
  <c r="AQ124"/>
  <c r="AT124"/>
  <c r="AW124"/>
  <c r="AZ124"/>
  <c r="G125"/>
  <c r="J125"/>
  <c r="AK125"/>
  <c r="AN125"/>
  <c r="AQ125"/>
  <c r="AT125"/>
  <c r="AW125"/>
  <c r="AZ125"/>
  <c r="G126"/>
  <c r="J126"/>
  <c r="K126"/>
  <c r="AK126"/>
  <c r="AN126"/>
  <c r="AQ126"/>
  <c r="AT126"/>
  <c r="AW126"/>
  <c r="AZ126"/>
  <c r="G127"/>
  <c r="J127"/>
  <c r="AK127"/>
  <c r="AN127"/>
  <c r="AQ127"/>
  <c r="AT127"/>
  <c r="AW127"/>
  <c r="AZ127"/>
  <c r="G128"/>
  <c r="J128"/>
  <c r="AK128"/>
  <c r="AN128"/>
  <c r="AQ128"/>
  <c r="AT128"/>
  <c r="AW128"/>
  <c r="AZ128"/>
  <c r="G129"/>
  <c r="J129"/>
  <c r="AK129"/>
  <c r="AN129"/>
  <c r="AQ129"/>
  <c r="AT129"/>
  <c r="AW129"/>
  <c r="AZ129"/>
  <c r="G130"/>
  <c r="J130"/>
  <c r="AK130"/>
  <c r="AN130"/>
  <c r="AQ130"/>
  <c r="AT130"/>
  <c r="AW130"/>
  <c r="AZ130"/>
  <c r="G131"/>
  <c r="J131"/>
  <c r="AK131"/>
  <c r="AN131"/>
  <c r="AQ131"/>
  <c r="AT131"/>
  <c r="AW131"/>
  <c r="AZ131"/>
  <c r="G132"/>
  <c r="J132"/>
  <c r="AK132"/>
  <c r="AN132"/>
  <c r="AQ132"/>
  <c r="AT132"/>
  <c r="AW132"/>
  <c r="AZ132"/>
  <c r="G133"/>
  <c r="J133"/>
  <c r="AK133"/>
  <c r="AN133"/>
  <c r="AQ133"/>
  <c r="AT133"/>
  <c r="AW133"/>
  <c r="AZ133"/>
  <c r="G134"/>
  <c r="J134"/>
  <c r="AK134"/>
  <c r="AN134"/>
  <c r="AQ134"/>
  <c r="AT134"/>
  <c r="AW134"/>
  <c r="AZ134"/>
  <c r="G135"/>
  <c r="J135"/>
  <c r="K135"/>
  <c r="P135"/>
  <c r="Q135"/>
  <c r="S135"/>
  <c r="T135"/>
  <c r="AH135"/>
  <c r="AK135"/>
  <c r="AN135"/>
  <c r="AT135"/>
  <c r="AW135"/>
  <c r="AZ135"/>
  <c r="G136"/>
  <c r="J136"/>
  <c r="P136"/>
  <c r="Q136"/>
  <c r="S136"/>
  <c r="AI136"/>
  <c r="AK136"/>
  <c r="AN136"/>
  <c r="AQ136"/>
  <c r="AT136"/>
  <c r="AW136"/>
  <c r="AZ136"/>
  <c r="G137"/>
  <c r="J137"/>
  <c r="P137"/>
  <c r="S137"/>
  <c r="Y137"/>
  <c r="AI137"/>
  <c r="AK137"/>
  <c r="AN137"/>
  <c r="AQ137"/>
  <c r="AT137"/>
  <c r="AW137"/>
  <c r="AZ137"/>
  <c r="G138"/>
  <c r="J138"/>
  <c r="Q138"/>
  <c r="S138"/>
  <c r="Y138"/>
  <c r="AI138"/>
  <c r="AK138"/>
  <c r="AN138"/>
  <c r="AQ138"/>
  <c r="AT138"/>
  <c r="AW138"/>
  <c r="AZ138"/>
  <c r="G139"/>
  <c r="J139"/>
  <c r="P139"/>
  <c r="Q139"/>
  <c r="Y139"/>
  <c r="AK139"/>
  <c r="AN139"/>
  <c r="AQ139"/>
  <c r="AT139"/>
  <c r="AW139"/>
  <c r="AZ139"/>
  <c r="D140"/>
  <c r="G140"/>
  <c r="J140"/>
  <c r="P140"/>
  <c r="S140"/>
  <c r="T140"/>
  <c r="Z140"/>
  <c r="AK140"/>
  <c r="AN140"/>
  <c r="AQ140"/>
  <c r="AR140"/>
  <c r="AT140"/>
  <c r="AW140"/>
  <c r="AZ140"/>
  <c r="G141"/>
  <c r="J141"/>
  <c r="P141"/>
  <c r="S141"/>
  <c r="T141"/>
  <c r="AH141"/>
  <c r="AK141"/>
  <c r="AN141"/>
  <c r="AQ141"/>
  <c r="AT141"/>
  <c r="AW141"/>
  <c r="AZ141"/>
  <c r="G142"/>
  <c r="J142"/>
  <c r="P142"/>
  <c r="Q142"/>
  <c r="S142"/>
  <c r="T142"/>
  <c r="Y142"/>
  <c r="Z142"/>
  <c r="AH142"/>
  <c r="AK142"/>
  <c r="AN142"/>
  <c r="AQ142"/>
  <c r="AT142"/>
  <c r="AW142"/>
  <c r="AZ142"/>
  <c r="G143"/>
  <c r="J143"/>
  <c r="P143"/>
  <c r="Q143"/>
  <c r="S143"/>
  <c r="AH143"/>
  <c r="AK143"/>
  <c r="AN143"/>
  <c r="AQ143"/>
  <c r="AT143"/>
  <c r="AW143"/>
  <c r="AZ143"/>
  <c r="G144"/>
  <c r="J144"/>
  <c r="P144"/>
  <c r="Q144"/>
  <c r="S144"/>
  <c r="T144"/>
  <c r="Y144"/>
  <c r="Z144"/>
  <c r="AH144"/>
  <c r="AI144"/>
  <c r="AK144"/>
  <c r="AN144"/>
  <c r="AQ144"/>
  <c r="AR144"/>
  <c r="AT144"/>
  <c r="AW144"/>
  <c r="AZ144"/>
  <c r="G145"/>
  <c r="J145"/>
  <c r="P145"/>
  <c r="S145"/>
  <c r="AI145"/>
  <c r="AK145"/>
  <c r="AN145"/>
  <c r="AQ145"/>
  <c r="AT145"/>
  <c r="AW145"/>
  <c r="AZ145"/>
  <c r="G146"/>
  <c r="J146"/>
  <c r="P146"/>
  <c r="S146"/>
  <c r="T146"/>
  <c r="Z146"/>
  <c r="AH146"/>
  <c r="AK146"/>
  <c r="AN146"/>
  <c r="AQ146"/>
  <c r="AR146"/>
  <c r="AT146"/>
  <c r="AW146"/>
  <c r="AZ146"/>
  <c r="G147"/>
  <c r="J147"/>
  <c r="P147"/>
  <c r="S147"/>
  <c r="Z147"/>
  <c r="AK147"/>
  <c r="AN147"/>
  <c r="AQ147"/>
  <c r="AT147"/>
  <c r="AW147"/>
  <c r="AZ147"/>
  <c r="G148"/>
  <c r="J148"/>
  <c r="P148"/>
  <c r="S148"/>
  <c r="AK148"/>
  <c r="AN148"/>
  <c r="AQ148"/>
  <c r="AT148"/>
  <c r="AW148"/>
  <c r="AZ148"/>
  <c r="D149"/>
  <c r="G149"/>
  <c r="J149"/>
  <c r="P149"/>
  <c r="S149"/>
  <c r="Z149"/>
  <c r="AK149"/>
  <c r="AN149"/>
  <c r="AQ149"/>
  <c r="AT149"/>
  <c r="AW149"/>
  <c r="AZ149"/>
  <c r="G150"/>
  <c r="J150"/>
  <c r="P150"/>
  <c r="S150"/>
  <c r="AH150"/>
  <c r="AK150"/>
  <c r="AN150"/>
  <c r="AQ150"/>
  <c r="AR150"/>
  <c r="AT150"/>
  <c r="AW150"/>
  <c r="AZ150"/>
  <c r="G151"/>
  <c r="J151"/>
  <c r="P151"/>
  <c r="S151"/>
  <c r="T151"/>
  <c r="AI151"/>
  <c r="AK151"/>
  <c r="AN151"/>
  <c r="AQ151"/>
  <c r="AR151"/>
  <c r="AT151"/>
  <c r="AW151"/>
  <c r="AZ151"/>
  <c r="G152"/>
  <c r="J152"/>
  <c r="P152"/>
  <c r="S152"/>
  <c r="AI152"/>
  <c r="AK152"/>
  <c r="AN152"/>
  <c r="AR152"/>
  <c r="AT152"/>
  <c r="AW152"/>
  <c r="AZ152"/>
  <c r="G153"/>
  <c r="J153"/>
  <c r="S153"/>
  <c r="Z153"/>
  <c r="AH153"/>
  <c r="AK153"/>
  <c r="AN153"/>
  <c r="AQ153"/>
  <c r="AT153"/>
  <c r="AW153"/>
  <c r="AZ153"/>
  <c r="G154"/>
  <c r="J154"/>
  <c r="P154"/>
  <c r="S154"/>
  <c r="T154"/>
  <c r="AI154"/>
  <c r="AK154"/>
  <c r="AN154"/>
  <c r="AQ154"/>
  <c r="AR154"/>
  <c r="AT154"/>
  <c r="AW154"/>
  <c r="AZ154"/>
  <c r="G155"/>
  <c r="J155"/>
  <c r="P155"/>
  <c r="Q155"/>
  <c r="S155"/>
  <c r="T155"/>
  <c r="AH155"/>
  <c r="AK155"/>
  <c r="AN155"/>
  <c r="AQ155"/>
  <c r="AT155"/>
  <c r="AW155"/>
  <c r="AZ155"/>
  <c r="D156"/>
  <c r="G156"/>
  <c r="J156"/>
  <c r="P156"/>
  <c r="S156"/>
  <c r="T156"/>
  <c r="Z156"/>
  <c r="AI156"/>
  <c r="AK156"/>
  <c r="AN156"/>
  <c r="AQ156"/>
  <c r="AR156"/>
  <c r="AT156"/>
  <c r="AW156"/>
  <c r="AZ156"/>
  <c r="D157"/>
  <c r="G157"/>
  <c r="J157"/>
  <c r="P157"/>
  <c r="S157"/>
  <c r="T157"/>
  <c r="AH157"/>
  <c r="AK157"/>
  <c r="AN157"/>
  <c r="AQ157"/>
  <c r="AT157"/>
  <c r="AW157"/>
  <c r="AZ157"/>
  <c r="G158"/>
  <c r="J158"/>
  <c r="P158"/>
  <c r="Q158"/>
  <c r="S158"/>
  <c r="AH158"/>
  <c r="AK158"/>
  <c r="AN158"/>
  <c r="AQ158"/>
  <c r="AR158"/>
  <c r="AT158"/>
  <c r="AW158"/>
  <c r="AZ158"/>
  <c r="G159"/>
  <c r="J159"/>
  <c r="P159"/>
  <c r="Q159"/>
  <c r="S159"/>
  <c r="Y159"/>
  <c r="Z159"/>
  <c r="AI159"/>
  <c r="AK159"/>
  <c r="AN159"/>
  <c r="AQ159"/>
  <c r="AT159"/>
  <c r="AW159"/>
  <c r="AZ159"/>
  <c r="AX160"/>
  <c r="G160"/>
  <c r="J160"/>
  <c r="P160"/>
  <c r="S160"/>
  <c r="T160"/>
  <c r="Z160"/>
  <c r="AI160"/>
  <c r="AK160"/>
  <c r="AT160"/>
  <c r="AW160"/>
  <c r="AZ160"/>
  <c r="AX161"/>
  <c r="G161"/>
  <c r="J161"/>
  <c r="P161"/>
  <c r="Q161"/>
  <c r="S161"/>
  <c r="T161"/>
  <c r="Z161"/>
  <c r="AI161"/>
  <c r="AK161"/>
  <c r="AN161"/>
  <c r="AQ161"/>
  <c r="AT161"/>
  <c r="AW161"/>
  <c r="AZ161"/>
  <c r="D162"/>
  <c r="G162"/>
  <c r="J162"/>
  <c r="P162"/>
  <c r="Q162"/>
  <c r="S162"/>
  <c r="AK162"/>
  <c r="AN162"/>
  <c r="AQ162"/>
  <c r="AT162"/>
  <c r="AW162"/>
  <c r="AZ162"/>
  <c r="G163"/>
  <c r="J163"/>
  <c r="P163"/>
  <c r="Q163"/>
  <c r="S163"/>
  <c r="Z163"/>
  <c r="AI163"/>
  <c r="AN163"/>
  <c r="AQ163"/>
  <c r="AT163"/>
  <c r="AW163"/>
  <c r="AZ163"/>
  <c r="G164"/>
  <c r="J164"/>
  <c r="P164"/>
  <c r="Q164"/>
  <c r="S164"/>
  <c r="T164"/>
  <c r="Y164"/>
  <c r="AK164"/>
  <c r="AN164"/>
  <c r="AQ164"/>
  <c r="AR164"/>
  <c r="AT164"/>
  <c r="AW164"/>
  <c r="AZ164"/>
  <c r="G165"/>
  <c r="J165"/>
  <c r="P165"/>
  <c r="Q165"/>
  <c r="S165"/>
  <c r="T165"/>
  <c r="Y165"/>
  <c r="Z165"/>
  <c r="AH165"/>
  <c r="AK165"/>
  <c r="AN165"/>
  <c r="AT165"/>
  <c r="AW165"/>
  <c r="AZ165"/>
  <c r="G166"/>
  <c r="J166"/>
  <c r="P166"/>
  <c r="S166"/>
  <c r="Y166"/>
  <c r="Z166"/>
  <c r="AI166"/>
  <c r="AK166"/>
  <c r="AN166"/>
  <c r="AQ166"/>
  <c r="AT166"/>
  <c r="AW166"/>
  <c r="AZ166"/>
  <c r="G167"/>
  <c r="J167"/>
  <c r="P167"/>
  <c r="Q167"/>
  <c r="S167"/>
  <c r="T167"/>
  <c r="AH167"/>
  <c r="AK167"/>
  <c r="AN167"/>
  <c r="AQ167"/>
  <c r="AR167"/>
  <c r="AT167"/>
  <c r="AW167"/>
  <c r="AZ167"/>
  <c r="G168"/>
  <c r="J168"/>
  <c r="P168"/>
  <c r="S168"/>
  <c r="Y168"/>
  <c r="AH168"/>
  <c r="AI168"/>
  <c r="AK168"/>
  <c r="AN168"/>
  <c r="AQ168"/>
  <c r="AR168"/>
  <c r="AT168"/>
  <c r="AW168"/>
  <c r="AZ168"/>
  <c r="G169"/>
  <c r="J169"/>
  <c r="P169"/>
  <c r="S169"/>
  <c r="Y169"/>
  <c r="Z169"/>
  <c r="AI169"/>
  <c r="AK169"/>
  <c r="AN169"/>
  <c r="AQ169"/>
  <c r="AR169"/>
  <c r="AT169"/>
  <c r="AW169"/>
  <c r="AZ169"/>
  <c r="D170"/>
  <c r="G170"/>
  <c r="J170"/>
  <c r="P170"/>
  <c r="Y170"/>
  <c r="AH170"/>
  <c r="AK170"/>
  <c r="AN170"/>
  <c r="AQ170"/>
  <c r="AT170"/>
  <c r="AW170"/>
  <c r="AZ170"/>
  <c r="D171"/>
  <c r="G171"/>
  <c r="J171"/>
  <c r="P171"/>
  <c r="S171"/>
  <c r="T171"/>
  <c r="AK171"/>
  <c r="AN171"/>
  <c r="AQ171"/>
  <c r="AR171"/>
  <c r="AT171"/>
  <c r="AW171"/>
  <c r="AZ171"/>
  <c r="D172"/>
  <c r="G172"/>
  <c r="J172"/>
  <c r="P172"/>
  <c r="Q172"/>
  <c r="S172"/>
  <c r="Z172"/>
  <c r="AH172"/>
  <c r="AI172"/>
  <c r="AK172"/>
  <c r="AN172"/>
  <c r="AT172"/>
  <c r="AW172"/>
  <c r="AZ172"/>
  <c r="D173"/>
  <c r="G173"/>
  <c r="J173"/>
  <c r="P173"/>
  <c r="T173"/>
  <c r="Z173"/>
  <c r="AH173"/>
  <c r="AK173"/>
  <c r="AN173"/>
  <c r="AR173"/>
  <c r="AT173"/>
  <c r="AW173"/>
  <c r="AZ173"/>
  <c r="G174"/>
  <c r="J174"/>
  <c r="P174"/>
  <c r="Q174"/>
  <c r="T174"/>
  <c r="AH174"/>
  <c r="AK174"/>
  <c r="AN174"/>
  <c r="AQ174"/>
  <c r="AT174"/>
  <c r="AW174"/>
  <c r="AZ174"/>
  <c r="D175"/>
  <c r="G175"/>
  <c r="J175"/>
  <c r="P175"/>
  <c r="S175"/>
  <c r="Y175"/>
  <c r="Z175"/>
  <c r="AI175"/>
  <c r="AK175"/>
  <c r="AN175"/>
  <c r="AQ175"/>
  <c r="AR175"/>
  <c r="AT175"/>
  <c r="AW175"/>
  <c r="AZ175"/>
  <c r="D176"/>
  <c r="G176"/>
  <c r="J176"/>
  <c r="P176"/>
  <c r="Q176"/>
  <c r="AI176"/>
  <c r="AK176"/>
  <c r="AN176"/>
  <c r="AQ176"/>
  <c r="AR176"/>
  <c r="AT176"/>
  <c r="AW176"/>
  <c r="AZ176"/>
  <c r="G177"/>
  <c r="J177"/>
  <c r="P177"/>
  <c r="Q177"/>
  <c r="S177"/>
  <c r="AK177"/>
  <c r="AN177"/>
  <c r="AQ177"/>
  <c r="AT177"/>
  <c r="AW177"/>
  <c r="AZ177"/>
  <c r="D178"/>
  <c r="G178"/>
  <c r="J178"/>
  <c r="P178"/>
  <c r="Q178"/>
  <c r="AK178"/>
  <c r="AN178"/>
  <c r="AQ178"/>
  <c r="AR178"/>
  <c r="AT178"/>
  <c r="AW178"/>
  <c r="AZ178"/>
  <c r="D179"/>
  <c r="G179"/>
  <c r="J179"/>
  <c r="P179"/>
  <c r="Q179"/>
  <c r="S179"/>
  <c r="AI179"/>
  <c r="AK179"/>
  <c r="AN179"/>
  <c r="AQ179"/>
  <c r="AT179"/>
  <c r="AW179"/>
  <c r="AZ179"/>
  <c r="D180"/>
  <c r="G180"/>
  <c r="J180"/>
  <c r="P180"/>
  <c r="Q180"/>
  <c r="S180"/>
  <c r="T180"/>
  <c r="AH180"/>
  <c r="AK180"/>
  <c r="AN180"/>
  <c r="AQ180"/>
  <c r="AT180"/>
  <c r="AW180"/>
  <c r="AZ180"/>
  <c r="D181"/>
  <c r="G181"/>
  <c r="J181"/>
  <c r="P181"/>
  <c r="Q181"/>
  <c r="T181"/>
  <c r="AK181"/>
  <c r="AN181"/>
  <c r="AQ181"/>
  <c r="AT181"/>
  <c r="AW181"/>
  <c r="AZ181"/>
  <c r="G182"/>
  <c r="J182"/>
  <c r="P182"/>
  <c r="Q182"/>
  <c r="S182"/>
  <c r="Y182"/>
  <c r="Z182"/>
  <c r="AI182"/>
  <c r="AK182"/>
  <c r="AN182"/>
  <c r="AQ182"/>
  <c r="AT182"/>
  <c r="AW182"/>
  <c r="AZ182"/>
  <c r="G183"/>
  <c r="J183"/>
  <c r="P183"/>
  <c r="Q183"/>
  <c r="S183"/>
  <c r="T183"/>
  <c r="Z183"/>
  <c r="AI183"/>
  <c r="AK183"/>
  <c r="AN183"/>
  <c r="AQ183"/>
  <c r="AR183"/>
  <c r="AT183"/>
  <c r="AW183"/>
  <c r="BA184"/>
  <c r="G184"/>
  <c r="J184"/>
  <c r="P184"/>
  <c r="S184"/>
  <c r="Y184"/>
  <c r="AH184"/>
  <c r="AI184"/>
  <c r="AK184"/>
  <c r="AN184"/>
  <c r="AQ184"/>
  <c r="AT184"/>
  <c r="AW184"/>
  <c r="AZ184"/>
  <c r="D185"/>
  <c r="G185"/>
  <c r="J185"/>
  <c r="P185"/>
  <c r="S185"/>
  <c r="AI185"/>
  <c r="AK185"/>
  <c r="AN185"/>
  <c r="AQ185"/>
  <c r="AT185"/>
  <c r="AW185"/>
  <c r="AZ185"/>
  <c r="D186"/>
  <c r="G186"/>
  <c r="J186"/>
  <c r="P186"/>
  <c r="T186"/>
  <c r="Y186"/>
  <c r="AK186"/>
  <c r="AN186"/>
  <c r="AQ186"/>
  <c r="AT186"/>
  <c r="AW186"/>
  <c r="AZ186"/>
  <c r="AO187"/>
  <c r="G187"/>
  <c r="J187"/>
  <c r="P187"/>
  <c r="S187"/>
  <c r="AH187"/>
  <c r="AK187"/>
  <c r="AN187"/>
  <c r="AT187"/>
  <c r="AW187"/>
  <c r="AZ187"/>
  <c r="D188"/>
  <c r="G188"/>
  <c r="J188"/>
  <c r="P188"/>
  <c r="S188"/>
  <c r="T188"/>
  <c r="Y188"/>
  <c r="AH188"/>
  <c r="AI188"/>
  <c r="AK188"/>
  <c r="AN188"/>
  <c r="AQ188"/>
  <c r="AT188"/>
  <c r="AW188"/>
  <c r="AZ188"/>
  <c r="D189"/>
  <c r="G189"/>
  <c r="J189"/>
  <c r="P189"/>
  <c r="Q189"/>
  <c r="S189"/>
  <c r="T189"/>
  <c r="Y189"/>
  <c r="AK189"/>
  <c r="AN189"/>
  <c r="AQ189"/>
  <c r="AT189"/>
  <c r="AW189"/>
  <c r="AZ189"/>
  <c r="D190"/>
  <c r="G190"/>
  <c r="J190"/>
  <c r="P190"/>
  <c r="Q190"/>
  <c r="T190"/>
  <c r="Y190"/>
  <c r="AK190"/>
  <c r="AN190"/>
  <c r="AR190"/>
  <c r="AT190"/>
  <c r="AW190"/>
  <c r="AZ190"/>
  <c r="D191"/>
  <c r="G191"/>
  <c r="J191"/>
  <c r="P191"/>
  <c r="S191"/>
  <c r="Z191"/>
  <c r="AK191"/>
  <c r="AN191"/>
  <c r="AQ191"/>
  <c r="AR191"/>
  <c r="AT191"/>
  <c r="AW191"/>
  <c r="AZ191"/>
  <c r="D192"/>
  <c r="G192"/>
  <c r="J192"/>
  <c r="P192"/>
  <c r="Y192"/>
  <c r="AH192"/>
  <c r="AI192"/>
  <c r="AK192"/>
  <c r="AN192"/>
  <c r="AQ192"/>
  <c r="AT192"/>
  <c r="AW192"/>
  <c r="AZ192"/>
  <c r="G193"/>
  <c r="J193"/>
  <c r="P193"/>
  <c r="T193"/>
  <c r="AH193"/>
  <c r="AK193"/>
  <c r="AN193"/>
  <c r="AQ193"/>
  <c r="AT193"/>
  <c r="AW193"/>
  <c r="AZ193"/>
  <c r="AO194"/>
  <c r="G194"/>
  <c r="J194"/>
  <c r="P194"/>
  <c r="S194"/>
  <c r="T194"/>
  <c r="Z194"/>
  <c r="AK194"/>
  <c r="AN194"/>
  <c r="AQ194"/>
  <c r="AR194"/>
  <c r="AT194"/>
  <c r="AW194"/>
  <c r="AZ194"/>
  <c r="BA194"/>
  <c r="G195"/>
  <c r="J195"/>
  <c r="P195"/>
  <c r="Q195"/>
  <c r="S195"/>
  <c r="T195"/>
  <c r="AK195"/>
  <c r="AN195"/>
  <c r="AQ195"/>
  <c r="AT195"/>
  <c r="AW195"/>
  <c r="AZ195"/>
  <c r="G196"/>
  <c r="J196"/>
  <c r="P196"/>
  <c r="S196"/>
  <c r="Z196"/>
  <c r="AK196"/>
  <c r="AN196"/>
  <c r="AQ196"/>
  <c r="AT196"/>
  <c r="AW196"/>
  <c r="AZ196"/>
  <c r="G197"/>
  <c r="J197"/>
  <c r="P197"/>
  <c r="Q197"/>
  <c r="T197"/>
  <c r="AK197"/>
  <c r="AN197"/>
  <c r="AQ197"/>
  <c r="AT197"/>
  <c r="AW197"/>
  <c r="AZ197"/>
  <c r="D198"/>
  <c r="G198"/>
  <c r="J198"/>
  <c r="P198"/>
  <c r="S198"/>
  <c r="AK198"/>
  <c r="AN198"/>
  <c r="AQ198"/>
  <c r="AT198"/>
  <c r="AW198"/>
  <c r="AZ198"/>
  <c r="G199"/>
  <c r="J199"/>
  <c r="P199"/>
  <c r="Q199"/>
  <c r="S199"/>
  <c r="AH199"/>
  <c r="AK199"/>
  <c r="AN199"/>
  <c r="AQ199"/>
  <c r="AT199"/>
  <c r="AW199"/>
  <c r="AZ199"/>
  <c r="AO200"/>
  <c r="G200"/>
  <c r="J200"/>
  <c r="P200"/>
  <c r="Q200"/>
  <c r="S200"/>
  <c r="Y200"/>
  <c r="AK200"/>
  <c r="AN200"/>
  <c r="AQ200"/>
  <c r="AT200"/>
  <c r="AW200"/>
  <c r="AZ200"/>
  <c r="D201"/>
  <c r="G201"/>
  <c r="J201"/>
  <c r="P201"/>
  <c r="Q201"/>
  <c r="S201"/>
  <c r="T201"/>
  <c r="AH201"/>
  <c r="AK201"/>
  <c r="AN201"/>
  <c r="AQ201"/>
  <c r="AR201"/>
  <c r="AT201"/>
  <c r="AW201"/>
  <c r="AZ201"/>
  <c r="G202"/>
  <c r="J202"/>
  <c r="P202"/>
  <c r="S202"/>
  <c r="AH202"/>
  <c r="AK202"/>
  <c r="AN202"/>
  <c r="AQ202"/>
  <c r="AR202"/>
  <c r="AT202"/>
  <c r="AW202"/>
  <c r="AZ202"/>
  <c r="BA203"/>
  <c r="G203"/>
  <c r="J203"/>
  <c r="P203"/>
  <c r="S203"/>
  <c r="Y203"/>
  <c r="Z203"/>
  <c r="AI203"/>
  <c r="AK203"/>
  <c r="AN203"/>
  <c r="AQ203"/>
  <c r="AT203"/>
  <c r="AW203"/>
  <c r="AZ203"/>
  <c r="G204"/>
  <c r="J204"/>
  <c r="P204"/>
  <c r="Q204"/>
  <c r="T204"/>
  <c r="AH204"/>
  <c r="AI204"/>
  <c r="AK204"/>
  <c r="AN204"/>
  <c r="AQ204"/>
  <c r="AT204"/>
  <c r="AW204"/>
  <c r="AZ204"/>
  <c r="D205"/>
  <c r="G205"/>
  <c r="J205"/>
  <c r="P205"/>
  <c r="S205"/>
  <c r="AI205"/>
  <c r="AK205"/>
  <c r="AN205"/>
  <c r="AQ205"/>
  <c r="AT205"/>
  <c r="AW205"/>
  <c r="AZ205"/>
  <c r="G206"/>
  <c r="J206"/>
  <c r="P206"/>
  <c r="Q206"/>
  <c r="S206"/>
  <c r="AH206"/>
  <c r="AK206"/>
  <c r="AN206"/>
  <c r="AQ206"/>
  <c r="AR206"/>
  <c r="AT206"/>
  <c r="AW206"/>
  <c r="AZ206"/>
  <c r="D207"/>
  <c r="G207"/>
  <c r="J207"/>
  <c r="K207"/>
  <c r="P207"/>
  <c r="S207"/>
  <c r="Y207"/>
  <c r="AK207"/>
  <c r="AN207"/>
  <c r="AQ207"/>
  <c r="AT207"/>
  <c r="AW207"/>
  <c r="AZ207"/>
  <c r="G208"/>
  <c r="J208"/>
  <c r="P208"/>
  <c r="Q208"/>
  <c r="S208"/>
  <c r="AI208"/>
  <c r="AK208"/>
  <c r="AN208"/>
  <c r="AQ208"/>
  <c r="AR208"/>
  <c r="AT208"/>
  <c r="AW208"/>
  <c r="AZ208"/>
  <c r="D209"/>
  <c r="G209"/>
  <c r="J209"/>
  <c r="P209"/>
  <c r="S209"/>
  <c r="AK209"/>
  <c r="AN209"/>
  <c r="AQ209"/>
  <c r="AT209"/>
  <c r="AW209"/>
  <c r="AZ209"/>
  <c r="D210"/>
  <c r="G210"/>
  <c r="J210"/>
  <c r="P210"/>
  <c r="S210"/>
  <c r="Y210"/>
  <c r="Z210"/>
  <c r="AH210"/>
  <c r="AI210"/>
  <c r="AK210"/>
  <c r="AN210"/>
  <c r="AQ210"/>
  <c r="AT210"/>
  <c r="AW210"/>
  <c r="AZ210"/>
  <c r="G211"/>
  <c r="J211"/>
  <c r="P211"/>
  <c r="Q211"/>
  <c r="S211"/>
  <c r="T211"/>
  <c r="AH211"/>
  <c r="AK211"/>
  <c r="AN211"/>
  <c r="AQ211"/>
  <c r="AT211"/>
  <c r="AW211"/>
  <c r="AZ211"/>
  <c r="D212"/>
  <c r="G212"/>
  <c r="J212"/>
  <c r="P212"/>
  <c r="S212"/>
  <c r="AK212"/>
  <c r="AN212"/>
  <c r="AQ212"/>
  <c r="AT212"/>
  <c r="AW212"/>
  <c r="AZ212"/>
  <c r="G213"/>
  <c r="J213"/>
  <c r="P213"/>
  <c r="S213"/>
  <c r="T213"/>
  <c r="Y213"/>
  <c r="Z213"/>
  <c r="AI213"/>
  <c r="AK213"/>
  <c r="AN213"/>
  <c r="AQ213"/>
  <c r="AR213"/>
  <c r="AT213"/>
  <c r="AW213"/>
  <c r="AZ213"/>
  <c r="D214"/>
  <c r="G214"/>
  <c r="J214"/>
  <c r="P214"/>
  <c r="Q214"/>
  <c r="S214"/>
  <c r="AH214"/>
  <c r="AK214"/>
  <c r="AN214"/>
  <c r="AQ214"/>
  <c r="AT214"/>
  <c r="AW214"/>
  <c r="AZ214"/>
  <c r="G215"/>
  <c r="J215"/>
  <c r="P215"/>
  <c r="Q215"/>
  <c r="S215"/>
  <c r="Y215"/>
  <c r="AH215"/>
  <c r="AK215"/>
  <c r="AN215"/>
  <c r="AQ215"/>
  <c r="AR215"/>
  <c r="AT215"/>
  <c r="AW215"/>
  <c r="AZ215"/>
  <c r="G216"/>
  <c r="J216"/>
  <c r="K216"/>
  <c r="P216"/>
  <c r="S216"/>
  <c r="T216"/>
  <c r="AH216"/>
  <c r="AK216"/>
  <c r="AN216"/>
  <c r="AQ216"/>
  <c r="AT216"/>
  <c r="AW216"/>
  <c r="AZ216"/>
  <c r="G217"/>
  <c r="J217"/>
  <c r="P217"/>
  <c r="Q217"/>
  <c r="S217"/>
  <c r="AH217"/>
  <c r="AI217"/>
  <c r="AK217"/>
  <c r="AN217"/>
  <c r="AQ217"/>
  <c r="AR217"/>
  <c r="AT217"/>
  <c r="AW217"/>
  <c r="AZ217"/>
  <c r="D218"/>
  <c r="G218"/>
  <c r="J218"/>
  <c r="K218"/>
  <c r="P218"/>
  <c r="Q218"/>
  <c r="T218"/>
  <c r="AH218"/>
  <c r="AK218"/>
  <c r="AN218"/>
  <c r="AQ218"/>
  <c r="AT218"/>
  <c r="AW218"/>
  <c r="AZ218"/>
  <c r="G219"/>
  <c r="J219"/>
  <c r="P219"/>
  <c r="Q219"/>
  <c r="S219"/>
  <c r="T219"/>
  <c r="Y219"/>
  <c r="Z219"/>
  <c r="AK219"/>
  <c r="AN219"/>
  <c r="AQ219"/>
  <c r="AT219"/>
  <c r="AW219"/>
  <c r="AZ219"/>
  <c r="G220"/>
  <c r="J220"/>
  <c r="P220"/>
  <c r="T220"/>
  <c r="Z220"/>
  <c r="AH220"/>
  <c r="AK220"/>
  <c r="AN220"/>
  <c r="AQ220"/>
  <c r="AT220"/>
  <c r="AW220"/>
  <c r="AZ220"/>
  <c r="D221"/>
  <c r="G221"/>
  <c r="J221"/>
  <c r="P221"/>
  <c r="Q221"/>
  <c r="S221"/>
  <c r="T221"/>
  <c r="Y221"/>
  <c r="AH221"/>
  <c r="AK221"/>
  <c r="AN221"/>
  <c r="AQ221"/>
  <c r="AT221"/>
  <c r="AW221"/>
  <c r="AZ221"/>
  <c r="D222"/>
  <c r="G222"/>
  <c r="J222"/>
  <c r="P222"/>
  <c r="T222"/>
  <c r="AH222"/>
  <c r="AK222"/>
  <c r="AN222"/>
  <c r="AQ222"/>
  <c r="AR222"/>
  <c r="AT222"/>
  <c r="AW222"/>
  <c r="AZ222"/>
  <c r="D223"/>
  <c r="G223"/>
  <c r="J223"/>
  <c r="P223"/>
  <c r="Q223"/>
  <c r="S223"/>
  <c r="T223"/>
  <c r="AK223"/>
  <c r="AN223"/>
  <c r="AQ223"/>
  <c r="AR223"/>
  <c r="AT223"/>
  <c r="AW223"/>
  <c r="AZ223"/>
  <c r="D224"/>
  <c r="G224"/>
  <c r="J224"/>
  <c r="K224"/>
  <c r="P224"/>
  <c r="Q224"/>
  <c r="S224"/>
  <c r="T224"/>
  <c r="AH224"/>
  <c r="AK224"/>
  <c r="AN224"/>
  <c r="AQ224"/>
  <c r="AT224"/>
  <c r="AW224"/>
  <c r="AZ224"/>
  <c r="G225"/>
  <c r="J225"/>
  <c r="P225"/>
  <c r="Q225"/>
  <c r="S225"/>
  <c r="T225"/>
  <c r="Z225"/>
  <c r="AK225"/>
  <c r="AN225"/>
  <c r="AQ225"/>
  <c r="AT225"/>
  <c r="AW225"/>
  <c r="AZ225"/>
  <c r="G226"/>
  <c r="J226"/>
  <c r="K226"/>
  <c r="P226"/>
  <c r="Q226"/>
  <c r="Y226"/>
  <c r="AH226"/>
  <c r="AK226"/>
  <c r="AN226"/>
  <c r="AQ226"/>
  <c r="AR226"/>
  <c r="AT226"/>
  <c r="AW226"/>
  <c r="AZ226"/>
  <c r="G227"/>
  <c r="J227"/>
  <c r="K227"/>
  <c r="P227"/>
  <c r="Q227"/>
  <c r="S227"/>
  <c r="AH227"/>
  <c r="AK227"/>
  <c r="AN227"/>
  <c r="AQ227"/>
  <c r="AT227"/>
  <c r="AW227"/>
  <c r="AZ227"/>
  <c r="G228"/>
  <c r="J228"/>
  <c r="Q228"/>
  <c r="S228"/>
  <c r="T228"/>
  <c r="Y228"/>
  <c r="AH228"/>
  <c r="AK228"/>
  <c r="AN228"/>
  <c r="AQ228"/>
  <c r="AT228"/>
  <c r="AW228"/>
  <c r="AZ228"/>
  <c r="D229"/>
  <c r="G229"/>
  <c r="J229"/>
  <c r="P229"/>
  <c r="S229"/>
  <c r="Y229"/>
  <c r="AI229"/>
  <c r="AK229"/>
  <c r="AN229"/>
  <c r="AQ229"/>
  <c r="AR229"/>
  <c r="AT229"/>
  <c r="AW229"/>
  <c r="AZ229"/>
  <c r="D230"/>
  <c r="G230"/>
  <c r="J230"/>
  <c r="P230"/>
  <c r="S230"/>
  <c r="AH230"/>
  <c r="AK230"/>
  <c r="AN230"/>
  <c r="AQ230"/>
  <c r="AR230"/>
  <c r="AT230"/>
  <c r="AW230"/>
  <c r="AZ230"/>
  <c r="D231"/>
  <c r="G231"/>
  <c r="J231"/>
  <c r="P231"/>
  <c r="Q231"/>
  <c r="T231"/>
  <c r="Y231"/>
  <c r="AI231"/>
  <c r="AK231"/>
  <c r="AN231"/>
  <c r="AQ231"/>
  <c r="AT231"/>
  <c r="AW231"/>
  <c r="AZ231"/>
  <c r="G232"/>
  <c r="J232"/>
  <c r="P232"/>
  <c r="S232"/>
  <c r="AH232"/>
  <c r="AI232"/>
  <c r="AK232"/>
  <c r="AN232"/>
  <c r="AQ232"/>
  <c r="AR232"/>
  <c r="AT232"/>
  <c r="AW232"/>
  <c r="AZ232"/>
  <c r="D233"/>
  <c r="G233"/>
  <c r="J233"/>
  <c r="P233"/>
  <c r="S233"/>
  <c r="T233"/>
  <c r="Y233"/>
  <c r="AH233"/>
  <c r="AI233"/>
  <c r="AK233"/>
  <c r="AN233"/>
  <c r="AQ233"/>
  <c r="AR233"/>
  <c r="AT233"/>
  <c r="AW233"/>
  <c r="AZ233"/>
  <c r="D234"/>
  <c r="G234"/>
  <c r="J234"/>
  <c r="P234"/>
  <c r="S234"/>
  <c r="T234"/>
  <c r="AK234"/>
  <c r="AN234"/>
  <c r="AQ234"/>
  <c r="AT234"/>
  <c r="AW234"/>
  <c r="AZ234"/>
  <c r="D235"/>
  <c r="G235"/>
  <c r="J235"/>
  <c r="P235"/>
  <c r="Q235"/>
  <c r="Y235"/>
  <c r="AI235"/>
  <c r="AK235"/>
  <c r="AN235"/>
  <c r="AQ235"/>
  <c r="AR235"/>
  <c r="AT235"/>
  <c r="AW235"/>
  <c r="AZ235"/>
  <c r="BA236"/>
  <c r="G236"/>
  <c r="J236"/>
  <c r="P236"/>
  <c r="S236"/>
  <c r="T236"/>
  <c r="Y236"/>
  <c r="AH236"/>
  <c r="AK236"/>
  <c r="AN236"/>
  <c r="AQ236"/>
  <c r="AT236"/>
  <c r="AW236"/>
  <c r="AZ236"/>
  <c r="D237"/>
  <c r="G237"/>
  <c r="J237"/>
  <c r="P237"/>
  <c r="Q237"/>
  <c r="S237"/>
  <c r="T237"/>
  <c r="AK237"/>
  <c r="AN237"/>
  <c r="AQ237"/>
  <c r="AT237"/>
  <c r="AW237"/>
  <c r="AZ237"/>
  <c r="AO238"/>
  <c r="G238"/>
  <c r="J238"/>
  <c r="P238"/>
  <c r="S238"/>
  <c r="Z238"/>
  <c r="AH238"/>
  <c r="AI238"/>
  <c r="AK238"/>
  <c r="AN238"/>
  <c r="AQ238"/>
  <c r="AT238"/>
  <c r="AW238"/>
  <c r="AZ238"/>
  <c r="BA238"/>
  <c r="D239"/>
  <c r="G239"/>
  <c r="J239"/>
  <c r="P239"/>
  <c r="Q239"/>
  <c r="S239"/>
  <c r="T239"/>
  <c r="AK239"/>
  <c r="AN239"/>
  <c r="AQ239"/>
  <c r="AT239"/>
  <c r="AW239"/>
  <c r="AX239"/>
  <c r="AZ239"/>
  <c r="D240"/>
  <c r="G240"/>
  <c r="J240"/>
  <c r="P240"/>
  <c r="S240"/>
  <c r="T240"/>
  <c r="Z240"/>
  <c r="AH240"/>
  <c r="AK240"/>
  <c r="AN240"/>
  <c r="AQ240"/>
  <c r="AT240"/>
  <c r="AW240"/>
  <c r="AZ240"/>
  <c r="G241"/>
  <c r="J241"/>
  <c r="P241"/>
  <c r="S241"/>
  <c r="AK241"/>
  <c r="AN241"/>
  <c r="AQ241"/>
  <c r="AT241"/>
  <c r="AW241"/>
  <c r="AZ241"/>
  <c r="G242"/>
  <c r="J242"/>
  <c r="P242"/>
  <c r="T242"/>
  <c r="AK242"/>
  <c r="AN242"/>
  <c r="AQ242"/>
  <c r="AT242"/>
  <c r="AW242"/>
  <c r="AZ242"/>
  <c r="G243"/>
  <c r="J243"/>
  <c r="P243"/>
  <c r="S243"/>
  <c r="T243"/>
  <c r="AI243"/>
  <c r="AK243"/>
  <c r="AN243"/>
  <c r="AQ243"/>
  <c r="AT243"/>
  <c r="AW243"/>
  <c r="AZ243"/>
  <c r="D244"/>
  <c r="G244"/>
  <c r="J244"/>
  <c r="P244"/>
  <c r="S244"/>
  <c r="Y244"/>
  <c r="AH244"/>
  <c r="AK244"/>
  <c r="AN244"/>
  <c r="AQ244"/>
  <c r="AT244"/>
  <c r="AW244"/>
  <c r="AZ244"/>
  <c r="D245"/>
  <c r="G245"/>
  <c r="J245"/>
  <c r="P245"/>
  <c r="S245"/>
  <c r="AK245"/>
  <c r="AN245"/>
  <c r="AQ245"/>
  <c r="AT245"/>
  <c r="AW245"/>
  <c r="AZ245"/>
  <c r="D246"/>
  <c r="G246"/>
  <c r="J246"/>
  <c r="P246"/>
  <c r="S246"/>
  <c r="Z246"/>
  <c r="AH246"/>
  <c r="AK246"/>
  <c r="AN246"/>
  <c r="AQ246"/>
  <c r="AR246"/>
  <c r="AT246"/>
  <c r="AW246"/>
  <c r="AZ246"/>
  <c r="G247"/>
  <c r="J247"/>
  <c r="P247"/>
  <c r="S247"/>
  <c r="T247"/>
  <c r="Z247"/>
  <c r="AH247"/>
  <c r="AK247"/>
  <c r="AN247"/>
  <c r="AQ247"/>
  <c r="AR247"/>
  <c r="AT247"/>
  <c r="AW247"/>
  <c r="AZ247"/>
  <c r="AU248"/>
  <c r="G248"/>
  <c r="J248"/>
  <c r="P248"/>
  <c r="Q248"/>
  <c r="S248"/>
  <c r="Y248"/>
  <c r="Z248"/>
  <c r="AH248"/>
  <c r="AI248"/>
  <c r="AK248"/>
  <c r="AN248"/>
  <c r="AQ248"/>
  <c r="AR248"/>
  <c r="AT248"/>
  <c r="AW248"/>
  <c r="AZ248"/>
  <c r="G249"/>
  <c r="J249"/>
  <c r="P249"/>
  <c r="Q249"/>
  <c r="S249"/>
  <c r="T249"/>
  <c r="AH249"/>
  <c r="AK249"/>
  <c r="AN249"/>
  <c r="AQ249"/>
  <c r="AT249"/>
  <c r="AW249"/>
  <c r="AZ249"/>
  <c r="G250"/>
  <c r="J250"/>
  <c r="P250"/>
  <c r="S250"/>
  <c r="Y250"/>
  <c r="Z250"/>
  <c r="AI250"/>
  <c r="AK250"/>
  <c r="AN250"/>
  <c r="AQ250"/>
  <c r="AT250"/>
  <c r="AW250"/>
  <c r="AZ250"/>
  <c r="D251"/>
  <c r="G251"/>
  <c r="J251"/>
  <c r="P251"/>
  <c r="S251"/>
  <c r="Y251"/>
  <c r="AH251"/>
  <c r="AK251"/>
  <c r="AN251"/>
  <c r="AQ251"/>
  <c r="AR251"/>
  <c r="AT251"/>
  <c r="AW251"/>
  <c r="AZ251"/>
  <c r="G252"/>
  <c r="J252"/>
  <c r="P252"/>
  <c r="Q252"/>
  <c r="S252"/>
  <c r="Y252"/>
  <c r="AH252"/>
  <c r="AK252"/>
  <c r="AN252"/>
  <c r="AQ252"/>
  <c r="AR252"/>
  <c r="AT252"/>
  <c r="AW252"/>
  <c r="AZ252"/>
  <c r="D253"/>
  <c r="G253"/>
  <c r="J253"/>
  <c r="P253"/>
  <c r="S253"/>
  <c r="T253"/>
  <c r="Y253"/>
  <c r="AH253"/>
  <c r="AK253"/>
  <c r="AN253"/>
  <c r="AQ253"/>
  <c r="AT253"/>
  <c r="AW253"/>
  <c r="AZ253"/>
  <c r="G254"/>
  <c r="J254"/>
  <c r="P254"/>
  <c r="S254"/>
  <c r="T254"/>
  <c r="AH254"/>
  <c r="AK254"/>
  <c r="AN254"/>
  <c r="AQ254"/>
  <c r="AT254"/>
  <c r="AW254"/>
  <c r="AZ254"/>
  <c r="G255"/>
  <c r="J255"/>
  <c r="P255"/>
  <c r="S255"/>
  <c r="Y255"/>
  <c r="Z255"/>
  <c r="AH255"/>
  <c r="AK255"/>
  <c r="AN255"/>
  <c r="AQ255"/>
  <c r="AT255"/>
  <c r="AW255"/>
  <c r="AZ255"/>
  <c r="AU256"/>
  <c r="G256"/>
  <c r="J256"/>
  <c r="P256"/>
  <c r="S256"/>
  <c r="T256"/>
  <c r="Y256"/>
  <c r="Z256"/>
  <c r="AH256"/>
  <c r="AK256"/>
  <c r="AN256"/>
  <c r="AQ256"/>
  <c r="AR256"/>
  <c r="AT256"/>
  <c r="AW256"/>
  <c r="AZ256"/>
  <c r="G257"/>
  <c r="J257"/>
  <c r="P257"/>
  <c r="Q257"/>
  <c r="S257"/>
  <c r="T257"/>
  <c r="AH257"/>
  <c r="AI257"/>
  <c r="AK257"/>
  <c r="AN257"/>
  <c r="AQ257"/>
  <c r="AT257"/>
  <c r="AW257"/>
  <c r="AZ257"/>
  <c r="G258"/>
  <c r="J258"/>
  <c r="K258"/>
  <c r="P258"/>
  <c r="T258"/>
  <c r="AH258"/>
  <c r="AK258"/>
  <c r="AN258"/>
  <c r="AQ258"/>
  <c r="AT258"/>
  <c r="AW258"/>
  <c r="AZ258"/>
  <c r="G259"/>
  <c r="J259"/>
  <c r="P259"/>
  <c r="S259"/>
  <c r="T259"/>
  <c r="Y259"/>
  <c r="Z259"/>
  <c r="AI259"/>
  <c r="AK259"/>
  <c r="AN259"/>
  <c r="AQ259"/>
  <c r="AT259"/>
  <c r="AW259"/>
  <c r="AZ259"/>
  <c r="D260"/>
  <c r="G260"/>
  <c r="J260"/>
  <c r="P260"/>
  <c r="S260"/>
  <c r="T260"/>
  <c r="AI260"/>
  <c r="AK260"/>
  <c r="AN260"/>
  <c r="AQ260"/>
  <c r="AT260"/>
  <c r="AW260"/>
  <c r="AZ260"/>
  <c r="G261"/>
  <c r="J261"/>
  <c r="Q261"/>
  <c r="S261"/>
  <c r="Y261"/>
  <c r="AI261"/>
  <c r="AK261"/>
  <c r="AN261"/>
  <c r="AQ261"/>
  <c r="AR261"/>
  <c r="AT261"/>
  <c r="AW261"/>
  <c r="AZ261"/>
  <c r="AO262"/>
  <c r="G262"/>
  <c r="J262"/>
  <c r="P262"/>
  <c r="S262"/>
  <c r="Z262"/>
  <c r="AK262"/>
  <c r="AN262"/>
  <c r="AQ262"/>
  <c r="AT262"/>
  <c r="AW262"/>
  <c r="AZ262"/>
  <c r="D263"/>
  <c r="G263"/>
  <c r="J263"/>
  <c r="P263"/>
  <c r="Q263"/>
  <c r="S263"/>
  <c r="T263"/>
  <c r="Y263"/>
  <c r="AH263"/>
  <c r="AI263"/>
  <c r="AK263"/>
  <c r="AN263"/>
  <c r="AQ263"/>
  <c r="AR263"/>
  <c r="AT263"/>
  <c r="AW263"/>
  <c r="AZ263"/>
  <c r="G264"/>
  <c r="J264"/>
  <c r="P264"/>
  <c r="S264"/>
  <c r="T264"/>
  <c r="Y264"/>
  <c r="Z264"/>
  <c r="AK264"/>
  <c r="AN264"/>
  <c r="AQ264"/>
  <c r="AT264"/>
  <c r="AW264"/>
  <c r="AZ264"/>
  <c r="G265"/>
  <c r="J265"/>
  <c r="P265"/>
  <c r="S265"/>
  <c r="T265"/>
  <c r="AI265"/>
  <c r="AK265"/>
  <c r="AN265"/>
  <c r="AQ265"/>
  <c r="AR265"/>
  <c r="AT265"/>
  <c r="AW265"/>
  <c r="AZ265"/>
  <c r="G266"/>
  <c r="J266"/>
  <c r="P266"/>
  <c r="Q266"/>
  <c r="S266"/>
  <c r="Z266"/>
  <c r="AH266"/>
  <c r="AK266"/>
  <c r="AN266"/>
  <c r="AQ266"/>
  <c r="AT266"/>
  <c r="AW266"/>
  <c r="AZ266"/>
  <c r="G267"/>
  <c r="J267"/>
  <c r="P267"/>
  <c r="T267"/>
  <c r="Y267"/>
  <c r="AK267"/>
  <c r="AN267"/>
  <c r="AQ267"/>
  <c r="AT267"/>
  <c r="AW267"/>
  <c r="AZ267"/>
  <c r="G268"/>
  <c r="J268"/>
  <c r="P268"/>
  <c r="S268"/>
  <c r="T268"/>
  <c r="AH268"/>
  <c r="AK268"/>
  <c r="AN268"/>
  <c r="AQ268"/>
  <c r="AT268"/>
  <c r="AW268"/>
  <c r="AZ268"/>
  <c r="D269"/>
  <c r="G269"/>
  <c r="J269"/>
  <c r="P269"/>
  <c r="Q269"/>
  <c r="S269"/>
  <c r="AI269"/>
  <c r="AK269"/>
  <c r="AN269"/>
  <c r="AQ269"/>
  <c r="AT269"/>
  <c r="AW269"/>
  <c r="AZ269"/>
  <c r="G270"/>
  <c r="J270"/>
  <c r="P270"/>
  <c r="T270"/>
  <c r="Y270"/>
  <c r="AK270"/>
  <c r="AN270"/>
  <c r="AQ270"/>
  <c r="AT270"/>
  <c r="AW270"/>
  <c r="AZ270"/>
  <c r="G271"/>
  <c r="J271"/>
  <c r="P271"/>
  <c r="Q271"/>
  <c r="S271"/>
  <c r="T271"/>
  <c r="Y271"/>
  <c r="AH271"/>
  <c r="AK271"/>
  <c r="AN271"/>
  <c r="AQ271"/>
  <c r="AT271"/>
  <c r="AW271"/>
  <c r="AZ271"/>
  <c r="D272"/>
  <c r="G272"/>
  <c r="J272"/>
  <c r="P272"/>
  <c r="S272"/>
  <c r="T272"/>
  <c r="AK272"/>
  <c r="AN272"/>
  <c r="AQ272"/>
  <c r="AT272"/>
  <c r="AW272"/>
  <c r="AZ272"/>
  <c r="G273"/>
  <c r="J273"/>
  <c r="P273"/>
  <c r="T273"/>
  <c r="Z273"/>
  <c r="AI273"/>
  <c r="AK273"/>
  <c r="AN273"/>
  <c r="AQ273"/>
  <c r="AR273"/>
  <c r="AT273"/>
  <c r="AW273"/>
  <c r="AZ273"/>
  <c r="G274"/>
  <c r="J274"/>
  <c r="P274"/>
  <c r="S274"/>
  <c r="T274"/>
  <c r="Y274"/>
  <c r="AK274"/>
  <c r="AN274"/>
  <c r="AQ274"/>
  <c r="AR274"/>
  <c r="AT274"/>
  <c r="AW274"/>
  <c r="AZ274"/>
  <c r="D275"/>
  <c r="G275"/>
  <c r="J275"/>
  <c r="P275"/>
  <c r="S275"/>
  <c r="T275"/>
  <c r="Z275"/>
  <c r="AH275"/>
  <c r="AK275"/>
  <c r="AN275"/>
  <c r="AQ275"/>
  <c r="AR275"/>
  <c r="AT275"/>
  <c r="AW275"/>
  <c r="AZ275"/>
  <c r="G276"/>
  <c r="J276"/>
  <c r="K276"/>
  <c r="Q276"/>
  <c r="S276"/>
  <c r="Y276"/>
  <c r="AH276"/>
  <c r="AI276"/>
  <c r="AK276"/>
  <c r="AN276"/>
  <c r="AQ276"/>
  <c r="AT276"/>
  <c r="AW276"/>
  <c r="AZ276"/>
  <c r="D277"/>
  <c r="G277"/>
  <c r="J277"/>
  <c r="P277"/>
  <c r="S277"/>
  <c r="T277"/>
  <c r="Y277"/>
  <c r="Z277"/>
  <c r="AI277"/>
  <c r="AK277"/>
  <c r="AN277"/>
  <c r="AQ277"/>
  <c r="AT277"/>
  <c r="AW277"/>
  <c r="AZ277"/>
  <c r="G278"/>
  <c r="J278"/>
  <c r="Q278"/>
  <c r="AH278"/>
  <c r="AK278"/>
  <c r="AN278"/>
  <c r="AQ278"/>
  <c r="AT278"/>
  <c r="AW278"/>
  <c r="AZ278"/>
  <c r="AO279"/>
  <c r="G279"/>
  <c r="J279"/>
  <c r="P279"/>
  <c r="Q279"/>
  <c r="S279"/>
  <c r="T279"/>
  <c r="Z279"/>
  <c r="AK279"/>
  <c r="AN279"/>
  <c r="AQ279"/>
  <c r="AR279"/>
  <c r="AT279"/>
  <c r="AW279"/>
  <c r="AZ279"/>
  <c r="D280"/>
  <c r="G280"/>
  <c r="J280"/>
  <c r="P280"/>
  <c r="Q280"/>
  <c r="Y280"/>
  <c r="AH280"/>
  <c r="AI280"/>
  <c r="AK280"/>
  <c r="AN280"/>
  <c r="AQ280"/>
  <c r="AT280"/>
  <c r="AW280"/>
  <c r="AZ280"/>
  <c r="AX281"/>
  <c r="G281"/>
  <c r="J281"/>
  <c r="P281"/>
  <c r="Q281"/>
  <c r="S281"/>
  <c r="T281"/>
  <c r="AI281"/>
  <c r="AK281"/>
  <c r="AN281"/>
  <c r="AQ281"/>
  <c r="AR281"/>
  <c r="AT281"/>
  <c r="AW281"/>
  <c r="AZ281"/>
  <c r="D282"/>
  <c r="G282"/>
  <c r="J282"/>
  <c r="K282"/>
  <c r="Q282"/>
  <c r="T282"/>
  <c r="Y282"/>
  <c r="AH282"/>
  <c r="AK282"/>
  <c r="AN282"/>
  <c r="AQ282"/>
  <c r="AT282"/>
  <c r="AW282"/>
  <c r="AZ282"/>
  <c r="D283"/>
  <c r="G283"/>
  <c r="J283"/>
  <c r="P283"/>
  <c r="Q283"/>
  <c r="S283"/>
  <c r="Y283"/>
  <c r="AH283"/>
  <c r="AK283"/>
  <c r="AN283"/>
  <c r="AQ283"/>
  <c r="AT283"/>
  <c r="AW283"/>
  <c r="AZ283"/>
  <c r="BA283"/>
  <c r="G284"/>
  <c r="J284"/>
  <c r="K284"/>
  <c r="Q284"/>
  <c r="S284"/>
  <c r="T284"/>
  <c r="AI284"/>
  <c r="AK284"/>
  <c r="AN284"/>
  <c r="AQ284"/>
  <c r="AT284"/>
  <c r="AW284"/>
  <c r="AZ284"/>
  <c r="D285"/>
  <c r="G285"/>
  <c r="J285"/>
  <c r="P285"/>
  <c r="S285"/>
  <c r="T285"/>
  <c r="Z285"/>
  <c r="AH285"/>
  <c r="AK285"/>
  <c r="AN285"/>
  <c r="AQ285"/>
  <c r="AR285"/>
  <c r="AT285"/>
  <c r="AW285"/>
  <c r="AZ285"/>
  <c r="G286"/>
  <c r="J286"/>
  <c r="P286"/>
  <c r="Q286"/>
  <c r="S286"/>
  <c r="T286"/>
  <c r="Y286"/>
  <c r="AK286"/>
  <c r="AN286"/>
  <c r="AQ286"/>
  <c r="AT286"/>
  <c r="AW286"/>
  <c r="AZ286"/>
  <c r="D287"/>
  <c r="G287"/>
  <c r="J287"/>
  <c r="P287"/>
  <c r="S287"/>
  <c r="Y287"/>
  <c r="Z287"/>
  <c r="AK287"/>
  <c r="AN287"/>
  <c r="AQ287"/>
  <c r="AR287"/>
  <c r="AT287"/>
  <c r="AW287"/>
  <c r="AZ287"/>
  <c r="D288"/>
  <c r="G288"/>
  <c r="J288"/>
  <c r="P288"/>
  <c r="T288"/>
  <c r="AH288"/>
  <c r="AK288"/>
  <c r="AN288"/>
  <c r="AQ288"/>
  <c r="AT288"/>
  <c r="AW288"/>
  <c r="AZ288"/>
  <c r="G289"/>
  <c r="J289"/>
  <c r="P289"/>
  <c r="Q289"/>
  <c r="S289"/>
  <c r="Y289"/>
  <c r="Z289"/>
  <c r="AH289"/>
  <c r="AK289"/>
  <c r="AN289"/>
  <c r="AQ289"/>
  <c r="AR289"/>
  <c r="AT289"/>
  <c r="AW289"/>
  <c r="AZ289"/>
  <c r="G290"/>
  <c r="J290"/>
  <c r="S290"/>
  <c r="T290"/>
  <c r="Y290"/>
  <c r="AK290"/>
  <c r="AN290"/>
  <c r="AQ290"/>
  <c r="AT290"/>
  <c r="AW290"/>
  <c r="AZ290"/>
  <c r="G291"/>
  <c r="J291"/>
  <c r="K291"/>
  <c r="P291"/>
  <c r="Q291"/>
  <c r="S291"/>
  <c r="Z291"/>
  <c r="AH291"/>
  <c r="AK291"/>
  <c r="AN291"/>
  <c r="AQ291"/>
  <c r="AT291"/>
  <c r="AW291"/>
  <c r="AZ291"/>
  <c r="D292"/>
  <c r="G292"/>
  <c r="J292"/>
  <c r="K292"/>
  <c r="P292"/>
  <c r="Q292"/>
  <c r="S292"/>
  <c r="AI292"/>
  <c r="AK292"/>
  <c r="AN292"/>
  <c r="AQ292"/>
  <c r="AR292"/>
  <c r="AT292"/>
  <c r="AW292"/>
  <c r="AZ292"/>
  <c r="D293"/>
  <c r="G293"/>
  <c r="J293"/>
  <c r="K293"/>
  <c r="P293"/>
  <c r="Q293"/>
  <c r="S293"/>
  <c r="Y293"/>
  <c r="Z293"/>
  <c r="AH293"/>
  <c r="AK293"/>
  <c r="AN293"/>
  <c r="AQ293"/>
  <c r="AT293"/>
  <c r="AW293"/>
  <c r="AZ293"/>
  <c r="D294"/>
  <c r="G294"/>
  <c r="J294"/>
  <c r="P294"/>
  <c r="Q294"/>
  <c r="S294"/>
  <c r="T294"/>
  <c r="Y294"/>
  <c r="Z294"/>
  <c r="AH294"/>
  <c r="AI294"/>
  <c r="AK294"/>
  <c r="AN294"/>
  <c r="AQ294"/>
  <c r="AR294"/>
  <c r="AT294"/>
  <c r="AW294"/>
  <c r="AZ294"/>
  <c r="G295"/>
  <c r="J295"/>
  <c r="P295"/>
  <c r="Q295"/>
  <c r="S295"/>
  <c r="T295"/>
  <c r="AH295"/>
  <c r="AK295"/>
  <c r="AN295"/>
  <c r="AQ295"/>
  <c r="AT295"/>
  <c r="AW295"/>
  <c r="AZ295"/>
  <c r="G296"/>
  <c r="J296"/>
  <c r="P296"/>
  <c r="Q296"/>
  <c r="S296"/>
  <c r="AH296"/>
  <c r="AK296"/>
  <c r="AN296"/>
  <c r="AQ296"/>
  <c r="AT296"/>
  <c r="AW296"/>
  <c r="AZ296"/>
  <c r="G297"/>
  <c r="J297"/>
  <c r="P297"/>
  <c r="Q297"/>
  <c r="S297"/>
  <c r="Y297"/>
  <c r="AK297"/>
  <c r="AN297"/>
  <c r="AQ297"/>
  <c r="AT297"/>
  <c r="AW297"/>
  <c r="AZ297"/>
  <c r="D298"/>
  <c r="G298"/>
  <c r="J298"/>
  <c r="P298"/>
  <c r="S298"/>
  <c r="Y298"/>
  <c r="Z298"/>
  <c r="AK298"/>
  <c r="AN298"/>
  <c r="AQ298"/>
  <c r="AR298"/>
  <c r="AT298"/>
  <c r="AW298"/>
  <c r="AZ298"/>
  <c r="G299"/>
  <c r="J299"/>
  <c r="P299"/>
  <c r="Q299"/>
  <c r="S299"/>
  <c r="T299"/>
  <c r="Z299"/>
  <c r="AI299"/>
  <c r="AN299"/>
  <c r="AQ299"/>
  <c r="AT299"/>
  <c r="AW299"/>
  <c r="AZ299"/>
  <c r="G300"/>
  <c r="J300"/>
  <c r="P300"/>
  <c r="Q300"/>
  <c r="S300"/>
  <c r="Y300"/>
  <c r="AI300"/>
  <c r="AK300"/>
  <c r="AN300"/>
  <c r="AQ300"/>
  <c r="AT300"/>
  <c r="AW300"/>
  <c r="AZ300"/>
  <c r="G301"/>
  <c r="J301"/>
  <c r="P301"/>
  <c r="S301"/>
  <c r="Y301"/>
  <c r="Z301"/>
  <c r="AK301"/>
  <c r="AN301"/>
  <c r="AQ301"/>
  <c r="AR301"/>
  <c r="AT301"/>
  <c r="AW301"/>
  <c r="AZ301"/>
  <c r="G302"/>
  <c r="J302"/>
  <c r="P302"/>
  <c r="S302"/>
  <c r="T302"/>
  <c r="AK302"/>
  <c r="AN302"/>
  <c r="AQ302"/>
  <c r="AT302"/>
  <c r="AW302"/>
  <c r="AZ302"/>
  <c r="D303"/>
  <c r="G303"/>
  <c r="J303"/>
  <c r="P303"/>
  <c r="Q303"/>
  <c r="S303"/>
  <c r="T303"/>
  <c r="Z303"/>
  <c r="AI303"/>
  <c r="AK303"/>
  <c r="AN303"/>
  <c r="AQ303"/>
  <c r="AR303"/>
  <c r="AT303"/>
  <c r="AW303"/>
  <c r="AZ303"/>
  <c r="G304"/>
  <c r="J304"/>
  <c r="P304"/>
  <c r="Q304"/>
  <c r="S304"/>
  <c r="T304"/>
  <c r="Z304"/>
  <c r="AI304"/>
  <c r="AK304"/>
  <c r="AN304"/>
  <c r="AQ304"/>
  <c r="AT304"/>
  <c r="AW304"/>
  <c r="AZ304"/>
  <c r="G305"/>
  <c r="J305"/>
  <c r="P305"/>
  <c r="S305"/>
  <c r="Y305"/>
  <c r="Z305"/>
  <c r="AH305"/>
  <c r="AI305"/>
  <c r="AK305"/>
  <c r="AN305"/>
  <c r="AQ305"/>
  <c r="AT305"/>
  <c r="AW305"/>
  <c r="AZ305"/>
  <c r="D306"/>
  <c r="G306"/>
  <c r="J306"/>
  <c r="P306"/>
  <c r="Q306"/>
  <c r="S306"/>
  <c r="T306"/>
  <c r="Y306"/>
  <c r="Z306"/>
  <c r="AI306"/>
  <c r="AK306"/>
  <c r="AN306"/>
  <c r="AQ306"/>
  <c r="AT306"/>
  <c r="AW306"/>
  <c r="AZ306"/>
  <c r="G307"/>
  <c r="J307"/>
  <c r="P307"/>
  <c r="Q307"/>
  <c r="S307"/>
  <c r="T307"/>
  <c r="Y307"/>
  <c r="AH307"/>
  <c r="AK307"/>
  <c r="AN307"/>
  <c r="AQ307"/>
  <c r="AT307"/>
  <c r="AW307"/>
  <c r="AZ307"/>
  <c r="D308"/>
  <c r="G308"/>
  <c r="J308"/>
  <c r="P308"/>
  <c r="Q308"/>
  <c r="S308"/>
  <c r="Y308"/>
  <c r="AH308"/>
  <c r="AK308"/>
  <c r="AN308"/>
  <c r="AQ308"/>
  <c r="AR308"/>
  <c r="AT308"/>
  <c r="AW308"/>
  <c r="AZ308"/>
  <c r="G309"/>
  <c r="J309"/>
  <c r="P309"/>
  <c r="S309"/>
  <c r="T309"/>
  <c r="Y309"/>
  <c r="AH309"/>
  <c r="AK309"/>
  <c r="AN309"/>
  <c r="AQ309"/>
  <c r="AR309"/>
  <c r="AT309"/>
  <c r="AW309"/>
  <c r="AZ309"/>
  <c r="D310"/>
  <c r="G310"/>
  <c r="J310"/>
  <c r="P310"/>
  <c r="S310"/>
  <c r="T310"/>
  <c r="Z310"/>
  <c r="AK310"/>
  <c r="AN310"/>
  <c r="AQ310"/>
  <c r="AT310"/>
  <c r="AW310"/>
  <c r="AZ310"/>
  <c r="G311"/>
  <c r="J311"/>
  <c r="P311"/>
  <c r="S311"/>
  <c r="T311"/>
  <c r="Y311"/>
  <c r="AI311"/>
  <c r="AK311"/>
  <c r="AN311"/>
  <c r="AQ311"/>
  <c r="AR311"/>
  <c r="AT311"/>
  <c r="AW311"/>
  <c r="AZ311"/>
  <c r="D312"/>
  <c r="G312"/>
  <c r="J312"/>
  <c r="P312"/>
  <c r="S312"/>
  <c r="T312"/>
  <c r="AI312"/>
  <c r="AK312"/>
  <c r="AN312"/>
  <c r="AQ312"/>
  <c r="AR312"/>
  <c r="AT312"/>
  <c r="AW312"/>
  <c r="AZ312"/>
  <c r="G313"/>
  <c r="J313"/>
  <c r="P313"/>
  <c r="S313"/>
  <c r="T313"/>
  <c r="Y313"/>
  <c r="AK313"/>
  <c r="AN313"/>
  <c r="AQ313"/>
  <c r="AT313"/>
  <c r="AW313"/>
  <c r="AZ313"/>
  <c r="D314"/>
  <c r="G314"/>
  <c r="J314"/>
  <c r="K314"/>
  <c r="P314"/>
  <c r="S314"/>
  <c r="Y314"/>
  <c r="AI314"/>
  <c r="AK314"/>
  <c r="AN314"/>
  <c r="AQ314"/>
  <c r="AT314"/>
  <c r="AW314"/>
  <c r="AZ314"/>
  <c r="G315"/>
  <c r="J315"/>
  <c r="P315"/>
  <c r="Q315"/>
  <c r="S315"/>
  <c r="T315"/>
  <c r="AK315"/>
  <c r="AN315"/>
  <c r="AQ315"/>
  <c r="AR315"/>
  <c r="AT315"/>
  <c r="AW315"/>
  <c r="AZ315"/>
  <c r="D316"/>
  <c r="G316"/>
  <c r="J316"/>
  <c r="P316"/>
  <c r="S316"/>
  <c r="T316"/>
  <c r="Y316"/>
  <c r="Z316"/>
  <c r="AI316"/>
  <c r="AK316"/>
  <c r="AN316"/>
  <c r="AQ316"/>
  <c r="AR316"/>
  <c r="AT316"/>
  <c r="AW316"/>
  <c r="AZ316"/>
  <c r="G317"/>
  <c r="J317"/>
  <c r="K317"/>
  <c r="P317"/>
  <c r="Q317"/>
  <c r="S317"/>
  <c r="AK317"/>
  <c r="AN317"/>
  <c r="AQ317"/>
  <c r="AR317"/>
  <c r="AT317"/>
  <c r="AW317"/>
  <c r="AZ317"/>
  <c r="D318"/>
  <c r="G318"/>
  <c r="J318"/>
  <c r="P318"/>
  <c r="S318"/>
  <c r="T318"/>
  <c r="Y318"/>
  <c r="Z318"/>
  <c r="AI318"/>
  <c r="AK318"/>
  <c r="AN318"/>
  <c r="AQ318"/>
  <c r="AT318"/>
  <c r="AW318"/>
  <c r="AZ318"/>
  <c r="G319"/>
  <c r="J319"/>
  <c r="K319"/>
  <c r="P319"/>
  <c r="S319"/>
  <c r="T319"/>
  <c r="Y319"/>
  <c r="AI319"/>
  <c r="AK319"/>
  <c r="AN319"/>
  <c r="AQ319"/>
  <c r="AR319"/>
  <c r="AT319"/>
  <c r="AW319"/>
  <c r="AZ319"/>
  <c r="D320"/>
  <c r="G320"/>
  <c r="J320"/>
  <c r="P320"/>
  <c r="S320"/>
  <c r="Z320"/>
  <c r="AK320"/>
  <c r="AN320"/>
  <c r="AQ320"/>
  <c r="AT320"/>
  <c r="AW320"/>
  <c r="AZ320"/>
  <c r="G321"/>
  <c r="J321"/>
  <c r="P321"/>
  <c r="S321"/>
  <c r="Y321"/>
  <c r="AH321"/>
  <c r="AI321"/>
  <c r="AK321"/>
  <c r="AN321"/>
  <c r="AQ321"/>
  <c r="AT321"/>
  <c r="AW321"/>
  <c r="AZ321"/>
  <c r="G322"/>
  <c r="J322"/>
  <c r="P322"/>
  <c r="S322"/>
  <c r="Y322"/>
  <c r="Z322"/>
  <c r="AK322"/>
  <c r="AN322"/>
  <c r="AQ322"/>
  <c r="AT322"/>
  <c r="AW322"/>
  <c r="AZ322"/>
  <c r="D323"/>
  <c r="G323"/>
  <c r="J323"/>
  <c r="P323"/>
  <c r="S323"/>
  <c r="T323"/>
  <c r="Y323"/>
  <c r="AI323"/>
  <c r="AK323"/>
  <c r="AN323"/>
  <c r="AQ323"/>
  <c r="AT323"/>
  <c r="AW323"/>
  <c r="AZ323"/>
  <c r="D324"/>
  <c r="G324"/>
  <c r="J324"/>
  <c r="S324"/>
  <c r="T324"/>
  <c r="Y324"/>
  <c r="Z324"/>
  <c r="AH324"/>
  <c r="AK324"/>
  <c r="AN324"/>
  <c r="AQ324"/>
  <c r="AT324"/>
  <c r="AW324"/>
  <c r="AZ324"/>
  <c r="G325"/>
  <c r="J325"/>
  <c r="P325"/>
  <c r="S325"/>
  <c r="T325"/>
  <c r="AH325"/>
  <c r="AK325"/>
  <c r="AN325"/>
  <c r="AQ325"/>
  <c r="AT325"/>
  <c r="AW325"/>
  <c r="AZ325"/>
  <c r="D326"/>
  <c r="G326"/>
  <c r="J326"/>
  <c r="P326"/>
  <c r="Q326"/>
  <c r="S326"/>
  <c r="Y326"/>
  <c r="AH326"/>
  <c r="AK326"/>
  <c r="AN326"/>
  <c r="AQ326"/>
  <c r="AT326"/>
  <c r="AW326"/>
  <c r="AZ326"/>
  <c r="G327"/>
  <c r="J327"/>
  <c r="K327"/>
  <c r="P327"/>
  <c r="S327"/>
  <c r="Y327"/>
  <c r="AK327"/>
  <c r="AN327"/>
  <c r="AQ327"/>
  <c r="AR327"/>
  <c r="AT327"/>
  <c r="AW327"/>
  <c r="AZ327"/>
  <c r="G328"/>
  <c r="J328"/>
  <c r="P328"/>
  <c r="S328"/>
  <c r="T328"/>
  <c r="AH328"/>
  <c r="AK328"/>
  <c r="AN328"/>
  <c r="AQ328"/>
  <c r="AR328"/>
  <c r="AT328"/>
  <c r="AW328"/>
  <c r="AZ328"/>
  <c r="BA328"/>
  <c r="G329"/>
  <c r="J329"/>
  <c r="P329"/>
  <c r="S329"/>
  <c r="T329"/>
  <c r="Y329"/>
  <c r="AI329"/>
  <c r="AK329"/>
  <c r="AN329"/>
  <c r="AQ329"/>
  <c r="AR329"/>
  <c r="AT329"/>
  <c r="AW329"/>
  <c r="AZ329"/>
  <c r="G330"/>
  <c r="J330"/>
  <c r="P330"/>
  <c r="S330"/>
  <c r="Z330"/>
  <c r="AK330"/>
  <c r="AN330"/>
  <c r="AQ330"/>
  <c r="AT330"/>
  <c r="AW330"/>
  <c r="AZ330"/>
  <c r="G331"/>
  <c r="J331"/>
  <c r="P331"/>
  <c r="S331"/>
  <c r="AK331"/>
  <c r="AN331"/>
  <c r="AQ331"/>
  <c r="AT331"/>
  <c r="AW331"/>
  <c r="AZ331"/>
  <c r="G332"/>
  <c r="J332"/>
  <c r="P332"/>
  <c r="Q332"/>
  <c r="Y332"/>
  <c r="AH332"/>
  <c r="AK332"/>
  <c r="AN332"/>
  <c r="AQ332"/>
  <c r="AT332"/>
  <c r="AW332"/>
  <c r="AZ332"/>
  <c r="D333"/>
  <c r="G333"/>
  <c r="J333"/>
  <c r="P333"/>
  <c r="S333"/>
  <c r="Y333"/>
  <c r="AI333"/>
  <c r="AK333"/>
  <c r="AN333"/>
  <c r="AQ333"/>
  <c r="AT333"/>
  <c r="AW333"/>
  <c r="AZ333"/>
  <c r="G334"/>
  <c r="J334"/>
  <c r="P334"/>
  <c r="T334"/>
  <c r="Y334"/>
  <c r="Z334"/>
  <c r="AK334"/>
  <c r="AN334"/>
  <c r="AQ334"/>
  <c r="AR334"/>
  <c r="AT334"/>
  <c r="AW334"/>
  <c r="AZ334"/>
  <c r="G335"/>
  <c r="J335"/>
  <c r="P335"/>
  <c r="AH335"/>
  <c r="AK335"/>
  <c r="AN335"/>
  <c r="AQ335"/>
  <c r="AT335"/>
  <c r="AW335"/>
  <c r="AZ335"/>
  <c r="D336"/>
  <c r="G336"/>
  <c r="J336"/>
  <c r="P336"/>
  <c r="S336"/>
  <c r="T336"/>
  <c r="AI336"/>
  <c r="AK336"/>
  <c r="AN336"/>
  <c r="AQ336"/>
  <c r="AT336"/>
  <c r="AW336"/>
  <c r="AZ336"/>
  <c r="G337"/>
  <c r="J337"/>
  <c r="P337"/>
  <c r="S337"/>
  <c r="Y337"/>
  <c r="AH337"/>
  <c r="AK337"/>
  <c r="AN337"/>
  <c r="AQ337"/>
  <c r="AR337"/>
  <c r="AT337"/>
  <c r="AW337"/>
  <c r="AZ337"/>
  <c r="G338"/>
  <c r="J338"/>
  <c r="P338"/>
  <c r="Q338"/>
  <c r="S338"/>
  <c r="AH338"/>
  <c r="AI338"/>
  <c r="AK338"/>
  <c r="AN338"/>
  <c r="AQ338"/>
  <c r="AT338"/>
  <c r="AW338"/>
  <c r="AZ338"/>
  <c r="D339"/>
  <c r="G339"/>
  <c r="J339"/>
  <c r="P339"/>
  <c r="S339"/>
  <c r="Y339"/>
  <c r="AI339"/>
  <c r="AK339"/>
  <c r="AN339"/>
  <c r="AQ339"/>
  <c r="AT339"/>
  <c r="AW339"/>
  <c r="AZ339"/>
  <c r="G340"/>
  <c r="J340"/>
  <c r="P340"/>
  <c r="Q340"/>
  <c r="AH340"/>
  <c r="AK340"/>
  <c r="AN340"/>
  <c r="AQ340"/>
  <c r="AR340"/>
  <c r="AT340"/>
  <c r="AW340"/>
  <c r="AZ340"/>
  <c r="G341"/>
  <c r="J341"/>
  <c r="P341"/>
  <c r="Y341"/>
  <c r="AK341"/>
  <c r="AN341"/>
  <c r="AQ341"/>
  <c r="AT341"/>
  <c r="AW341"/>
  <c r="AZ341"/>
  <c r="AO342"/>
  <c r="G342"/>
  <c r="J342"/>
  <c r="K342"/>
  <c r="P342"/>
  <c r="S342"/>
  <c r="Z342"/>
  <c r="AI342"/>
  <c r="AK342"/>
  <c r="AN342"/>
  <c r="AQ342"/>
  <c r="AT342"/>
  <c r="AW342"/>
  <c r="AZ342"/>
  <c r="D343"/>
  <c r="G343"/>
  <c r="J343"/>
  <c r="P343"/>
  <c r="S343"/>
  <c r="T343"/>
  <c r="Y343"/>
  <c r="AH343"/>
  <c r="AK343"/>
  <c r="AN343"/>
  <c r="AQ343"/>
  <c r="AT343"/>
  <c r="AW343"/>
  <c r="AZ343"/>
  <c r="AU344"/>
  <c r="G344"/>
  <c r="J344"/>
  <c r="P344"/>
  <c r="Q344"/>
  <c r="S344"/>
  <c r="T344"/>
  <c r="Y344"/>
  <c r="Z344"/>
  <c r="AK344"/>
  <c r="AN344"/>
  <c r="AQ344"/>
  <c r="AR344"/>
  <c r="AT344"/>
  <c r="AW344"/>
  <c r="AZ344"/>
  <c r="D345"/>
  <c r="G345"/>
  <c r="J345"/>
  <c r="P345"/>
  <c r="AH345"/>
  <c r="AK345"/>
  <c r="AN345"/>
  <c r="AQ345"/>
  <c r="AT345"/>
  <c r="AW345"/>
  <c r="AZ345"/>
  <c r="G346"/>
  <c r="J346"/>
  <c r="K346"/>
  <c r="P346"/>
  <c r="Q346"/>
  <c r="S346"/>
  <c r="Y346"/>
  <c r="Z346"/>
  <c r="AH346"/>
  <c r="AK346"/>
  <c r="AN346"/>
  <c r="AQ346"/>
  <c r="AR346"/>
  <c r="AT346"/>
  <c r="AW346"/>
  <c r="AZ346"/>
  <c r="BA346"/>
  <c r="G347"/>
  <c r="J347"/>
  <c r="Q347"/>
  <c r="S347"/>
  <c r="Y347"/>
  <c r="AH347"/>
  <c r="AI347"/>
  <c r="AK347"/>
  <c r="AN347"/>
  <c r="AQ347"/>
  <c r="AR347"/>
  <c r="AT347"/>
  <c r="AW347"/>
  <c r="AZ347"/>
  <c r="D348"/>
  <c r="G348"/>
  <c r="J348"/>
  <c r="P348"/>
  <c r="Q348"/>
  <c r="Y348"/>
  <c r="AH348"/>
  <c r="AK348"/>
  <c r="AN348"/>
  <c r="AQ348"/>
  <c r="AT348"/>
  <c r="AW348"/>
  <c r="AZ348"/>
  <c r="G349"/>
  <c r="J349"/>
  <c r="P349"/>
  <c r="Q349"/>
  <c r="T349"/>
  <c r="AK349"/>
  <c r="AN349"/>
  <c r="AQ349"/>
  <c r="AT349"/>
  <c r="AW349"/>
  <c r="AZ349"/>
  <c r="G350"/>
  <c r="J350"/>
  <c r="P350"/>
  <c r="S350"/>
  <c r="Y350"/>
  <c r="Z350"/>
  <c r="AH350"/>
  <c r="AK350"/>
  <c r="AN350"/>
  <c r="AQ350"/>
  <c r="AR350"/>
  <c r="AT350"/>
  <c r="AW350"/>
  <c r="AZ350"/>
  <c r="BA350"/>
  <c r="D351"/>
  <c r="G351"/>
  <c r="J351"/>
  <c r="K351"/>
  <c r="Q351"/>
  <c r="T351"/>
  <c r="AI351"/>
  <c r="AK351"/>
  <c r="AN351"/>
  <c r="AQ351"/>
  <c r="AR351"/>
  <c r="AT351"/>
  <c r="AW351"/>
  <c r="AZ351"/>
  <c r="G352"/>
  <c r="J352"/>
  <c r="P352"/>
  <c r="T352"/>
  <c r="Y352"/>
  <c r="AH352"/>
  <c r="AK352"/>
  <c r="AN352"/>
  <c r="AQ352"/>
  <c r="AR352"/>
  <c r="AT352"/>
  <c r="AW352"/>
  <c r="AZ352"/>
  <c r="G353"/>
  <c r="J353"/>
  <c r="P353"/>
  <c r="S353"/>
  <c r="T353"/>
  <c r="AH353"/>
  <c r="AK353"/>
  <c r="AN353"/>
  <c r="AQ353"/>
  <c r="AT353"/>
  <c r="AW353"/>
  <c r="AZ353"/>
  <c r="G354"/>
  <c r="J354"/>
  <c r="Q354"/>
  <c r="S354"/>
  <c r="T354"/>
  <c r="AI354"/>
  <c r="AK354"/>
  <c r="AN354"/>
  <c r="AQ354"/>
  <c r="AR354"/>
  <c r="AT354"/>
  <c r="AW354"/>
  <c r="AZ354"/>
  <c r="D355"/>
  <c r="G355"/>
  <c r="J355"/>
  <c r="P355"/>
  <c r="Q355"/>
  <c r="S355"/>
  <c r="AI355"/>
  <c r="AK355"/>
  <c r="AN355"/>
  <c r="AQ355"/>
  <c r="AT355"/>
  <c r="AW355"/>
  <c r="AZ355"/>
  <c r="D356"/>
  <c r="G356"/>
  <c r="J356"/>
  <c r="P356"/>
  <c r="Y356"/>
  <c r="AH356"/>
  <c r="AK356"/>
  <c r="AN356"/>
  <c r="AQ356"/>
  <c r="AR356"/>
  <c r="AT356"/>
  <c r="AW356"/>
  <c r="AZ356"/>
  <c r="D357"/>
  <c r="G357"/>
  <c r="J357"/>
  <c r="P357"/>
  <c r="AH357"/>
  <c r="AK357"/>
  <c r="AN357"/>
  <c r="AQ357"/>
  <c r="AT357"/>
  <c r="AW357"/>
  <c r="AZ357"/>
  <c r="G358"/>
  <c r="J358"/>
  <c r="P358"/>
  <c r="Q358"/>
  <c r="T358"/>
  <c r="AH358"/>
  <c r="AK358"/>
  <c r="AN358"/>
  <c r="AQ358"/>
  <c r="AR358"/>
  <c r="AT358"/>
  <c r="AW358"/>
  <c r="AZ358"/>
  <c r="G359"/>
  <c r="J359"/>
  <c r="P359"/>
  <c r="S359"/>
  <c r="Z359"/>
  <c r="AH359"/>
  <c r="AI359"/>
  <c r="AK359"/>
  <c r="AN359"/>
  <c r="AQ359"/>
  <c r="AW359"/>
  <c r="AZ359"/>
  <c r="G360"/>
  <c r="J360"/>
  <c r="K360"/>
  <c r="P360"/>
  <c r="S360"/>
  <c r="T360"/>
  <c r="AK360"/>
  <c r="AN360"/>
  <c r="AQ360"/>
  <c r="AR360"/>
  <c r="AT360"/>
  <c r="AW360"/>
  <c r="AZ360"/>
  <c r="BA361"/>
  <c r="G361"/>
  <c r="J361"/>
  <c r="K361"/>
  <c r="P361"/>
  <c r="S361"/>
  <c r="T361"/>
  <c r="Y361"/>
  <c r="AH361"/>
  <c r="AK361"/>
  <c r="AN361"/>
  <c r="AQ361"/>
  <c r="AT361"/>
  <c r="AW361"/>
  <c r="AZ361"/>
  <c r="G362"/>
  <c r="J362"/>
  <c r="P362"/>
  <c r="Q362"/>
  <c r="T362"/>
  <c r="Y362"/>
  <c r="AK362"/>
  <c r="AN362"/>
  <c r="AQ362"/>
  <c r="AR362"/>
  <c r="AT362"/>
  <c r="AW362"/>
  <c r="AZ362"/>
  <c r="G363"/>
  <c r="J363"/>
  <c r="K363"/>
  <c r="P363"/>
  <c r="S363"/>
  <c r="T363"/>
  <c r="AI363"/>
  <c r="AK363"/>
  <c r="AN363"/>
  <c r="AQ363"/>
  <c r="AT363"/>
  <c r="AW363"/>
  <c r="AZ363"/>
  <c r="G364"/>
  <c r="J364"/>
  <c r="P364"/>
  <c r="Q364"/>
  <c r="S364"/>
  <c r="T364"/>
  <c r="AK364"/>
  <c r="AN364"/>
  <c r="AQ364"/>
  <c r="AT364"/>
  <c r="AW364"/>
  <c r="AZ364"/>
  <c r="G365"/>
  <c r="J365"/>
  <c r="K365"/>
  <c r="P365"/>
  <c r="Q365"/>
  <c r="Y365"/>
  <c r="AH365"/>
  <c r="AK365"/>
  <c r="AN365"/>
  <c r="AQ365"/>
  <c r="AR365"/>
  <c r="AT365"/>
  <c r="AW365"/>
  <c r="AX365"/>
  <c r="AZ365"/>
  <c r="D366"/>
  <c r="G366"/>
  <c r="J366"/>
  <c r="P366"/>
  <c r="S366"/>
  <c r="T366"/>
  <c r="Z366"/>
  <c r="AI366"/>
  <c r="AK366"/>
  <c r="AN366"/>
  <c r="AQ366"/>
  <c r="AT366"/>
  <c r="AW366"/>
  <c r="AZ366"/>
  <c r="D367"/>
  <c r="G367"/>
  <c r="J367"/>
  <c r="P367"/>
  <c r="Q367"/>
  <c r="T367"/>
  <c r="AK367"/>
  <c r="AN367"/>
  <c r="AQ367"/>
  <c r="AR367"/>
  <c r="AT367"/>
  <c r="AW367"/>
  <c r="AZ367"/>
  <c r="G368"/>
  <c r="J368"/>
  <c r="P368"/>
  <c r="Q368"/>
  <c r="S368"/>
  <c r="Z368"/>
  <c r="AK368"/>
  <c r="AN368"/>
  <c r="AQ368"/>
  <c r="AR368"/>
  <c r="AT368"/>
  <c r="AW368"/>
  <c r="AZ368"/>
  <c r="G369"/>
  <c r="J369"/>
  <c r="P369"/>
  <c r="Q369"/>
  <c r="S369"/>
  <c r="Z369"/>
  <c r="AH369"/>
  <c r="AI369"/>
  <c r="AK369"/>
  <c r="AN369"/>
  <c r="AQ369"/>
  <c r="AR369"/>
  <c r="AT369"/>
  <c r="AW369"/>
  <c r="AZ369"/>
  <c r="D370"/>
  <c r="G370"/>
  <c r="J370"/>
  <c r="P370"/>
  <c r="S370"/>
  <c r="T370"/>
  <c r="Y370"/>
  <c r="Z370"/>
  <c r="AK370"/>
  <c r="AN370"/>
  <c r="AQ370"/>
  <c r="AT370"/>
  <c r="AW370"/>
  <c r="AZ370"/>
  <c r="G371"/>
  <c r="J371"/>
  <c r="P371"/>
  <c r="S371"/>
  <c r="Y371"/>
  <c r="AH371"/>
  <c r="AI371"/>
  <c r="AK371"/>
  <c r="AN371"/>
  <c r="AQ371"/>
  <c r="AT371"/>
  <c r="AW371"/>
  <c r="AZ371"/>
  <c r="G372"/>
  <c r="J372"/>
  <c r="P372"/>
  <c r="T372"/>
  <c r="Y372"/>
  <c r="AH372"/>
  <c r="AK372"/>
  <c r="AN372"/>
  <c r="AQ372"/>
  <c r="AR372"/>
  <c r="AT372"/>
  <c r="AW372"/>
  <c r="AZ372"/>
  <c r="G373"/>
  <c r="J373"/>
  <c r="P373"/>
  <c r="Q373"/>
  <c r="S373"/>
  <c r="Y373"/>
  <c r="Z373"/>
  <c r="AH373"/>
  <c r="AK373"/>
  <c r="AN373"/>
  <c r="AQ373"/>
  <c r="AT373"/>
  <c r="AW373"/>
  <c r="AZ373"/>
  <c r="G374"/>
  <c r="J374"/>
  <c r="Q374"/>
  <c r="S374"/>
  <c r="T374"/>
  <c r="Y374"/>
  <c r="AK374"/>
  <c r="AN374"/>
  <c r="AQ374"/>
  <c r="AT374"/>
  <c r="AW374"/>
  <c r="AZ374"/>
  <c r="G375"/>
  <c r="J375"/>
  <c r="P375"/>
  <c r="S375"/>
  <c r="T375"/>
  <c r="Z375"/>
  <c r="AI375"/>
  <c r="AK375"/>
  <c r="AN375"/>
  <c r="AQ375"/>
  <c r="AT375"/>
  <c r="AW375"/>
  <c r="AZ375"/>
  <c r="D376"/>
  <c r="G376"/>
  <c r="J376"/>
  <c r="P376"/>
  <c r="S376"/>
  <c r="T376"/>
  <c r="AK376"/>
  <c r="AN376"/>
  <c r="AQ376"/>
  <c r="AR376"/>
  <c r="AT376"/>
  <c r="AW376"/>
  <c r="AZ376"/>
  <c r="D377"/>
  <c r="G377"/>
  <c r="J377"/>
  <c r="K377"/>
  <c r="P377"/>
  <c r="Q377"/>
  <c r="S377"/>
  <c r="T377"/>
  <c r="Z377"/>
  <c r="AH377"/>
  <c r="AI377"/>
  <c r="AK377"/>
  <c r="AN377"/>
  <c r="AQ377"/>
  <c r="AT377"/>
  <c r="AW377"/>
  <c r="AZ377"/>
  <c r="D378"/>
  <c r="G378"/>
  <c r="J378"/>
  <c r="P378"/>
  <c r="Q378"/>
  <c r="S378"/>
  <c r="T378"/>
  <c r="Z378"/>
  <c r="AH378"/>
  <c r="AI378"/>
  <c r="AK378"/>
  <c r="AN378"/>
  <c r="AQ378"/>
  <c r="AT378"/>
  <c r="AW378"/>
  <c r="AZ378"/>
  <c r="G379"/>
  <c r="J379"/>
  <c r="P379"/>
  <c r="Q379"/>
  <c r="S379"/>
  <c r="AH379"/>
  <c r="AK379"/>
  <c r="AQ379"/>
  <c r="AR379"/>
  <c r="AT379"/>
  <c r="AW379"/>
  <c r="AZ379"/>
  <c r="D380"/>
  <c r="G380"/>
  <c r="J380"/>
  <c r="P380"/>
  <c r="Q380"/>
  <c r="S380"/>
  <c r="Z380"/>
  <c r="AH380"/>
  <c r="AI380"/>
  <c r="AK380"/>
  <c r="AN380"/>
  <c r="AQ380"/>
  <c r="AT380"/>
  <c r="AW380"/>
  <c r="AZ380"/>
  <c r="G381"/>
  <c r="J381"/>
  <c r="P381"/>
  <c r="Q381"/>
  <c r="S381"/>
  <c r="T381"/>
  <c r="Z381"/>
  <c r="AH381"/>
  <c r="AI381"/>
  <c r="AK381"/>
  <c r="AN381"/>
  <c r="AQ381"/>
  <c r="AR381"/>
  <c r="AT381"/>
  <c r="AW381"/>
  <c r="AZ381"/>
  <c r="G382"/>
  <c r="J382"/>
  <c r="P382"/>
  <c r="S382"/>
  <c r="T382"/>
  <c r="Z382"/>
  <c r="AK382"/>
  <c r="AN382"/>
  <c r="AQ382"/>
  <c r="AT382"/>
  <c r="AW382"/>
  <c r="AZ382"/>
  <c r="AO383"/>
  <c r="G383"/>
  <c r="J383"/>
  <c r="P383"/>
  <c r="Q383"/>
  <c r="S383"/>
  <c r="T383"/>
  <c r="Y383"/>
  <c r="Z383"/>
  <c r="AH383"/>
  <c r="AI383"/>
  <c r="AK383"/>
  <c r="AN383"/>
  <c r="AQ383"/>
  <c r="AT383"/>
  <c r="AW383"/>
  <c r="AZ383"/>
  <c r="G384"/>
  <c r="J384"/>
  <c r="P384"/>
  <c r="Q384"/>
  <c r="S384"/>
  <c r="T384"/>
  <c r="Y384"/>
  <c r="AH384"/>
  <c r="AI384"/>
  <c r="AK384"/>
  <c r="AN384"/>
  <c r="AQ384"/>
  <c r="AR384"/>
  <c r="AT384"/>
  <c r="AW384"/>
  <c r="AZ384"/>
  <c r="G385"/>
  <c r="J385"/>
  <c r="K385"/>
  <c r="P385"/>
  <c r="Q385"/>
  <c r="T385"/>
  <c r="Y385"/>
  <c r="AH385"/>
  <c r="AK385"/>
  <c r="AN385"/>
  <c r="AQ385"/>
  <c r="AR385"/>
  <c r="AT385"/>
  <c r="AW385"/>
  <c r="AZ385"/>
  <c r="G386"/>
  <c r="J386"/>
  <c r="P386"/>
  <c r="Q386"/>
  <c r="S386"/>
  <c r="T386"/>
  <c r="AK386"/>
  <c r="AN386"/>
  <c r="AQ386"/>
  <c r="AT386"/>
  <c r="AW386"/>
  <c r="AZ386"/>
  <c r="G387"/>
  <c r="J387"/>
  <c r="P387"/>
  <c r="S387"/>
  <c r="T387"/>
  <c r="AI387"/>
  <c r="AK387"/>
  <c r="AN387"/>
  <c r="AQ387"/>
  <c r="AR387"/>
  <c r="AT387"/>
  <c r="AW387"/>
  <c r="AZ387"/>
  <c r="D388"/>
  <c r="G388"/>
  <c r="J388"/>
  <c r="K388"/>
  <c r="P388"/>
  <c r="S388"/>
  <c r="T388"/>
  <c r="Z388"/>
  <c r="AH388"/>
  <c r="AK388"/>
  <c r="AN388"/>
  <c r="AQ388"/>
  <c r="AR388"/>
  <c r="AT388"/>
  <c r="AW388"/>
  <c r="AZ388"/>
  <c r="G389"/>
  <c r="J389"/>
  <c r="P389"/>
  <c r="Q389"/>
  <c r="S389"/>
  <c r="T389"/>
  <c r="AI389"/>
  <c r="AK389"/>
  <c r="AN389"/>
  <c r="AQ389"/>
  <c r="AR389"/>
  <c r="AT389"/>
  <c r="AW389"/>
  <c r="AZ389"/>
  <c r="G390"/>
  <c r="J390"/>
  <c r="K390"/>
  <c r="P390"/>
  <c r="T390"/>
  <c r="Y390"/>
  <c r="AH390"/>
  <c r="AI390"/>
  <c r="AK390"/>
  <c r="AN390"/>
  <c r="AQ390"/>
  <c r="AT390"/>
  <c r="AW390"/>
  <c r="AZ390"/>
  <c r="G391"/>
  <c r="J391"/>
  <c r="P391"/>
  <c r="S391"/>
  <c r="T391"/>
  <c r="Y391"/>
  <c r="AH391"/>
  <c r="AI391"/>
  <c r="AK391"/>
  <c r="AN391"/>
  <c r="AQ391"/>
  <c r="AR391"/>
  <c r="AT391"/>
  <c r="AW391"/>
  <c r="AZ391"/>
  <c r="D392"/>
  <c r="G392"/>
  <c r="J392"/>
  <c r="P392"/>
  <c r="S392"/>
  <c r="T392"/>
  <c r="Y392"/>
  <c r="AH392"/>
  <c r="AK392"/>
  <c r="AN392"/>
  <c r="AQ392"/>
  <c r="AR392"/>
  <c r="AT392"/>
  <c r="AW392"/>
  <c r="AZ392"/>
  <c r="G393"/>
  <c r="J393"/>
  <c r="P393"/>
  <c r="S393"/>
  <c r="T393"/>
  <c r="Y393"/>
  <c r="Z393"/>
  <c r="AH393"/>
  <c r="AI393"/>
  <c r="AK393"/>
  <c r="AN393"/>
  <c r="AQ393"/>
  <c r="AR393"/>
  <c r="AT393"/>
  <c r="AW393"/>
  <c r="AZ393"/>
  <c r="D394"/>
  <c r="G394"/>
  <c r="J394"/>
  <c r="P394"/>
  <c r="S394"/>
  <c r="Y394"/>
  <c r="AH394"/>
  <c r="AI394"/>
  <c r="AK394"/>
  <c r="AN394"/>
  <c r="AQ394"/>
  <c r="AT394"/>
  <c r="AW394"/>
  <c r="AZ394"/>
  <c r="G395"/>
  <c r="J395"/>
  <c r="P395"/>
  <c r="Q395"/>
  <c r="S395"/>
  <c r="T395"/>
  <c r="Y395"/>
  <c r="AH395"/>
  <c r="AI395"/>
  <c r="AK395"/>
  <c r="AN395"/>
  <c r="AQ395"/>
  <c r="AT395"/>
  <c r="AW395"/>
  <c r="AZ395"/>
  <c r="G396"/>
  <c r="J396"/>
  <c r="P396"/>
  <c r="Q396"/>
  <c r="S396"/>
  <c r="T396"/>
  <c r="Y396"/>
  <c r="AH396"/>
  <c r="AK396"/>
  <c r="AN396"/>
  <c r="AQ396"/>
  <c r="AR396"/>
  <c r="AT396"/>
  <c r="AW396"/>
  <c r="AZ396"/>
  <c r="D397"/>
  <c r="G397"/>
  <c r="J397"/>
  <c r="K397"/>
  <c r="P397"/>
  <c r="S397"/>
  <c r="Y397"/>
  <c r="AI397"/>
  <c r="AK397"/>
  <c r="AN397"/>
  <c r="AQ397"/>
  <c r="AT397"/>
  <c r="AW397"/>
  <c r="AZ397"/>
  <c r="AO398"/>
  <c r="G398"/>
  <c r="J398"/>
  <c r="P398"/>
  <c r="S398"/>
  <c r="T398"/>
  <c r="AH398"/>
  <c r="AK398"/>
  <c r="AN398"/>
  <c r="AQ398"/>
  <c r="AT398"/>
  <c r="AW398"/>
  <c r="AZ398"/>
  <c r="G399"/>
  <c r="J399"/>
  <c r="Q399"/>
  <c r="S399"/>
  <c r="T399"/>
  <c r="Y399"/>
  <c r="Z399"/>
  <c r="AH399"/>
  <c r="AK399"/>
  <c r="AN399"/>
  <c r="AQ399"/>
  <c r="AT399"/>
  <c r="AW399"/>
  <c r="AZ399"/>
  <c r="D400"/>
  <c r="G400"/>
  <c r="J400"/>
  <c r="P400"/>
  <c r="Q400"/>
  <c r="S400"/>
  <c r="T400"/>
  <c r="Y400"/>
  <c r="AH400"/>
  <c r="AK400"/>
  <c r="AN400"/>
  <c r="AQ400"/>
  <c r="AT400"/>
  <c r="AW400"/>
  <c r="AZ400"/>
  <c r="G401"/>
  <c r="J401"/>
  <c r="P401"/>
  <c r="S401"/>
  <c r="T401"/>
  <c r="Y401"/>
  <c r="AH401"/>
  <c r="AI401"/>
  <c r="AK401"/>
  <c r="AN401"/>
  <c r="AQ401"/>
  <c r="AT401"/>
  <c r="AW401"/>
  <c r="AZ401"/>
  <c r="AL402"/>
  <c r="G402"/>
  <c r="J402"/>
  <c r="P402"/>
  <c r="Q402"/>
  <c r="S402"/>
  <c r="Y402"/>
  <c r="Z402"/>
  <c r="AI402"/>
  <c r="AK402"/>
  <c r="AN402"/>
  <c r="AQ402"/>
  <c r="AR402"/>
  <c r="AT402"/>
  <c r="AW402"/>
  <c r="AZ402"/>
  <c r="G403"/>
  <c r="J403"/>
  <c r="P403"/>
  <c r="S403"/>
  <c r="T403"/>
  <c r="AH403"/>
  <c r="AI403"/>
  <c r="AK403"/>
  <c r="AN403"/>
  <c r="AQ403"/>
  <c r="AT403"/>
  <c r="AW403"/>
  <c r="AZ403"/>
  <c r="G404"/>
  <c r="J404"/>
  <c r="P404"/>
  <c r="Q404"/>
  <c r="S404"/>
  <c r="Y404"/>
  <c r="AH404"/>
  <c r="AI404"/>
  <c r="AK404"/>
  <c r="AN404"/>
  <c r="AQ404"/>
  <c r="AR404"/>
  <c r="AT404"/>
  <c r="AW404"/>
  <c r="AZ404"/>
  <c r="G405"/>
  <c r="J405"/>
  <c r="Q405"/>
  <c r="S405"/>
  <c r="T405"/>
  <c r="Y405"/>
  <c r="Z405"/>
  <c r="AH405"/>
  <c r="AI405"/>
  <c r="AK405"/>
  <c r="AN405"/>
  <c r="AQ405"/>
  <c r="AT405"/>
  <c r="AZ405"/>
  <c r="G406"/>
  <c r="J406"/>
  <c r="P406"/>
  <c r="Q406"/>
  <c r="S406"/>
  <c r="T406"/>
  <c r="Y406"/>
  <c r="AH406"/>
  <c r="AI406"/>
  <c r="AK406"/>
  <c r="AN406"/>
  <c r="AQ406"/>
  <c r="AR406"/>
  <c r="AT406"/>
  <c r="AW406"/>
  <c r="AZ406"/>
  <c r="G407"/>
  <c r="J407"/>
  <c r="Q407"/>
  <c r="S407"/>
  <c r="T407"/>
  <c r="Y407"/>
  <c r="Z407"/>
  <c r="AH407"/>
  <c r="AK407"/>
  <c r="AN407"/>
  <c r="AQ407"/>
  <c r="AR407"/>
  <c r="AT407"/>
  <c r="AW407"/>
  <c r="AZ407"/>
  <c r="G408"/>
  <c r="J408"/>
  <c r="P408"/>
  <c r="S408"/>
  <c r="T408"/>
  <c r="Z408"/>
  <c r="AI408"/>
  <c r="AK408"/>
  <c r="AN408"/>
  <c r="AQ408"/>
  <c r="AR408"/>
  <c r="AT408"/>
  <c r="AW408"/>
  <c r="AZ408"/>
  <c r="G409"/>
  <c r="J409"/>
  <c r="P409"/>
  <c r="Q409"/>
  <c r="S409"/>
  <c r="T409"/>
  <c r="AH409"/>
  <c r="AK409"/>
  <c r="AN409"/>
  <c r="AQ409"/>
  <c r="AT409"/>
  <c r="AW409"/>
  <c r="AZ409"/>
  <c r="D410"/>
  <c r="G410"/>
  <c r="J410"/>
  <c r="Q410"/>
  <c r="S410"/>
  <c r="T410"/>
  <c r="Y410"/>
  <c r="Z410"/>
  <c r="AH410"/>
  <c r="AI410"/>
  <c r="AK410"/>
  <c r="AN410"/>
  <c r="AQ410"/>
  <c r="AR410"/>
  <c r="AT410"/>
  <c r="AW410"/>
  <c r="AZ410"/>
  <c r="AX411"/>
  <c r="G411"/>
  <c r="J411"/>
  <c r="P411"/>
  <c r="S411"/>
  <c r="T411"/>
  <c r="Y411"/>
  <c r="AH411"/>
  <c r="AI411"/>
  <c r="AK411"/>
  <c r="AN411"/>
  <c r="AQ411"/>
  <c r="AR411"/>
  <c r="AT411"/>
  <c r="AW411"/>
  <c r="AZ411"/>
  <c r="G412"/>
  <c r="J412"/>
  <c r="P412"/>
  <c r="Q412"/>
  <c r="S412"/>
  <c r="T412"/>
  <c r="Y412"/>
  <c r="AI412"/>
  <c r="AK412"/>
  <c r="AN412"/>
  <c r="AQ412"/>
  <c r="AT412"/>
  <c r="AW412"/>
  <c r="AZ412"/>
  <c r="D413"/>
  <c r="G413"/>
  <c r="J413"/>
  <c r="P413"/>
  <c r="Q413"/>
  <c r="S413"/>
  <c r="Y413"/>
  <c r="Z413"/>
  <c r="AI413"/>
  <c r="AK413"/>
  <c r="AN413"/>
  <c r="AQ413"/>
  <c r="AT413"/>
  <c r="AW413"/>
  <c r="AZ413"/>
  <c r="D414"/>
  <c r="G414"/>
  <c r="J414"/>
  <c r="P414"/>
  <c r="S414"/>
  <c r="T414"/>
  <c r="Y414"/>
  <c r="Z414"/>
  <c r="AI414"/>
  <c r="AK414"/>
  <c r="AN414"/>
  <c r="AQ414"/>
  <c r="AT414"/>
  <c r="AW414"/>
  <c r="AZ414"/>
  <c r="G415"/>
  <c r="J415"/>
  <c r="P415"/>
  <c r="Q415"/>
  <c r="S415"/>
  <c r="T415"/>
  <c r="Y415"/>
  <c r="AH415"/>
  <c r="AI415"/>
  <c r="AK415"/>
  <c r="AN415"/>
  <c r="AQ415"/>
  <c r="AR415"/>
  <c r="AT415"/>
  <c r="AW415"/>
  <c r="AZ415"/>
  <c r="G416"/>
  <c r="J416"/>
  <c r="P416"/>
  <c r="Q416"/>
  <c r="S416"/>
  <c r="Y416"/>
  <c r="Z416"/>
  <c r="AH416"/>
  <c r="AI416"/>
  <c r="AK416"/>
  <c r="AN416"/>
  <c r="AQ416"/>
  <c r="AR416"/>
  <c r="AT416"/>
  <c r="AW416"/>
  <c r="AZ416"/>
  <c r="D417"/>
  <c r="G417"/>
  <c r="J417"/>
  <c r="P417"/>
  <c r="Q417"/>
  <c r="S417"/>
  <c r="T417"/>
  <c r="Y417"/>
  <c r="AI417"/>
  <c r="AK417"/>
  <c r="AN417"/>
  <c r="AQ417"/>
  <c r="AR417"/>
  <c r="AT417"/>
  <c r="AW417"/>
  <c r="AZ417"/>
  <c r="G418"/>
  <c r="J418"/>
  <c r="Q418"/>
  <c r="S418"/>
  <c r="T418"/>
  <c r="Y418"/>
  <c r="AH418"/>
  <c r="AK418"/>
  <c r="AN418"/>
  <c r="AQ418"/>
  <c r="AR418"/>
  <c r="AT418"/>
  <c r="AW418"/>
  <c r="AZ418"/>
  <c r="D419"/>
  <c r="G419"/>
  <c r="J419"/>
  <c r="P419"/>
  <c r="Q419"/>
  <c r="S419"/>
  <c r="Y419"/>
  <c r="Z419"/>
  <c r="AI419"/>
  <c r="AK419"/>
  <c r="AN419"/>
  <c r="AQ419"/>
  <c r="AT419"/>
  <c r="AW419"/>
  <c r="AZ419"/>
  <c r="G420"/>
  <c r="J420"/>
  <c r="P420"/>
  <c r="Q420"/>
  <c r="S420"/>
  <c r="T420"/>
  <c r="Y420"/>
  <c r="Z420"/>
  <c r="AH420"/>
  <c r="AK420"/>
  <c r="AN420"/>
  <c r="AQ420"/>
  <c r="AR420"/>
  <c r="AT420"/>
  <c r="AW420"/>
  <c r="AZ420"/>
  <c r="D421"/>
  <c r="G421"/>
  <c r="J421"/>
  <c r="P421"/>
  <c r="S421"/>
  <c r="T421"/>
  <c r="Z421"/>
  <c r="AH421"/>
  <c r="AK421"/>
  <c r="AN421"/>
  <c r="AQ421"/>
  <c r="AT421"/>
  <c r="AW421"/>
  <c r="AZ421"/>
  <c r="AX422"/>
  <c r="G422"/>
  <c r="J422"/>
  <c r="P422"/>
  <c r="S422"/>
  <c r="T422"/>
  <c r="Y422"/>
  <c r="Z422"/>
  <c r="AI422"/>
  <c r="AK422"/>
  <c r="AN422"/>
  <c r="AQ422"/>
  <c r="AR422"/>
  <c r="AT422"/>
  <c r="AW422"/>
  <c r="AZ422"/>
  <c r="BA423"/>
  <c r="G423"/>
  <c r="J423"/>
  <c r="P423"/>
  <c r="T423"/>
  <c r="AH423"/>
  <c r="AI423"/>
  <c r="AK423"/>
  <c r="AN423"/>
  <c r="AQ423"/>
  <c r="AR423"/>
  <c r="AT423"/>
  <c r="AW423"/>
  <c r="AZ423"/>
  <c r="AO424"/>
  <c r="G424"/>
  <c r="J424"/>
  <c r="P424"/>
  <c r="Q424"/>
  <c r="S424"/>
  <c r="Y424"/>
  <c r="Z424"/>
  <c r="AH424"/>
  <c r="AI424"/>
  <c r="AK424"/>
  <c r="AN424"/>
  <c r="AQ424"/>
  <c r="AR424"/>
  <c r="AT424"/>
  <c r="AW424"/>
  <c r="AZ424"/>
  <c r="G425"/>
  <c r="J425"/>
  <c r="P425"/>
  <c r="T425"/>
  <c r="AH425"/>
  <c r="AK425"/>
  <c r="AN425"/>
  <c r="AQ425"/>
  <c r="AR425"/>
  <c r="AT425"/>
  <c r="AW425"/>
  <c r="AZ425"/>
  <c r="G426"/>
  <c r="J426"/>
  <c r="K426"/>
  <c r="P426"/>
  <c r="S426"/>
  <c r="T426"/>
  <c r="Y426"/>
  <c r="Z426"/>
  <c r="AI426"/>
  <c r="AK426"/>
  <c r="AN426"/>
  <c r="AQ426"/>
  <c r="AR426"/>
  <c r="AT426"/>
  <c r="AW426"/>
  <c r="AZ426"/>
  <c r="D427"/>
  <c r="G427"/>
  <c r="J427"/>
  <c r="P427"/>
  <c r="S427"/>
  <c r="T427"/>
  <c r="Y427"/>
  <c r="AI427"/>
  <c r="AK427"/>
  <c r="AN427"/>
  <c r="AQ427"/>
  <c r="AR427"/>
  <c r="AT427"/>
  <c r="AW427"/>
  <c r="AZ427"/>
  <c r="D428"/>
  <c r="G428"/>
  <c r="J428"/>
  <c r="P428"/>
  <c r="S428"/>
  <c r="T428"/>
  <c r="Z428"/>
  <c r="AH428"/>
  <c r="AI428"/>
  <c r="AK428"/>
  <c r="AN428"/>
  <c r="AQ428"/>
  <c r="AR428"/>
  <c r="AT428"/>
  <c r="AW428"/>
  <c r="AZ428"/>
  <c r="G429"/>
  <c r="J429"/>
  <c r="P429"/>
  <c r="Q429"/>
  <c r="S429"/>
  <c r="T429"/>
  <c r="Y429"/>
  <c r="Z429"/>
  <c r="AH429"/>
  <c r="AI429"/>
  <c r="AK429"/>
  <c r="AN429"/>
  <c r="AQ429"/>
  <c r="AR429"/>
  <c r="AT429"/>
  <c r="AW429"/>
  <c r="AZ429"/>
  <c r="BA430"/>
  <c r="G430"/>
  <c r="J430"/>
  <c r="P430"/>
  <c r="S430"/>
  <c r="T430"/>
  <c r="Y430"/>
  <c r="Z430"/>
  <c r="AH430"/>
  <c r="AI430"/>
  <c r="AK430"/>
  <c r="AN430"/>
  <c r="AQ430"/>
  <c r="AR430"/>
  <c r="AT430"/>
  <c r="AW430"/>
  <c r="AZ430"/>
  <c r="G431"/>
  <c r="J431"/>
  <c r="P431"/>
  <c r="Q431"/>
  <c r="S431"/>
  <c r="T431"/>
  <c r="Y431"/>
  <c r="AH431"/>
  <c r="AI431"/>
  <c r="AK431"/>
  <c r="AN431"/>
  <c r="AQ431"/>
  <c r="AR431"/>
  <c r="AT431"/>
  <c r="AW431"/>
  <c r="AZ431"/>
  <c r="BA432"/>
  <c r="G432"/>
  <c r="J432"/>
  <c r="P432"/>
  <c r="S432"/>
  <c r="T432"/>
  <c r="Z432"/>
  <c r="AH432"/>
  <c r="AI432"/>
  <c r="AK432"/>
  <c r="AN432"/>
  <c r="AQ432"/>
  <c r="AR432"/>
  <c r="AT432"/>
  <c r="AW432"/>
  <c r="AZ432"/>
  <c r="AO433"/>
  <c r="G433"/>
  <c r="J433"/>
  <c r="P433"/>
  <c r="Q433"/>
  <c r="S433"/>
  <c r="T433"/>
  <c r="Y433"/>
  <c r="Z433"/>
  <c r="AI433"/>
  <c r="AK433"/>
  <c r="AN433"/>
  <c r="AQ433"/>
  <c r="AT433"/>
  <c r="AW433"/>
  <c r="AZ433"/>
  <c r="BA433"/>
  <c r="AO434"/>
  <c r="G434"/>
  <c r="J434"/>
  <c r="P434"/>
  <c r="Q434"/>
  <c r="S434"/>
  <c r="T434"/>
  <c r="Y434"/>
  <c r="Z434"/>
  <c r="AH434"/>
  <c r="AI434"/>
  <c r="AK434"/>
  <c r="AN434"/>
  <c r="AQ434"/>
  <c r="AT434"/>
  <c r="AW434"/>
  <c r="BA434"/>
  <c r="D435"/>
  <c r="G435"/>
  <c r="J435"/>
  <c r="P435"/>
  <c r="S435"/>
  <c r="T435"/>
  <c r="Y435"/>
  <c r="Z435"/>
  <c r="AH435"/>
  <c r="AI435"/>
  <c r="AK435"/>
  <c r="AN435"/>
  <c r="AQ435"/>
  <c r="AT435"/>
  <c r="AW435"/>
  <c r="AZ435"/>
  <c r="D436"/>
  <c r="G436"/>
  <c r="J436"/>
  <c r="K436"/>
  <c r="P436"/>
  <c r="Q436"/>
  <c r="S436"/>
  <c r="T436"/>
  <c r="Z436"/>
  <c r="AH436"/>
  <c r="AI436"/>
  <c r="AK436"/>
  <c r="AN436"/>
  <c r="AQ436"/>
  <c r="AR436"/>
  <c r="AT436"/>
  <c r="AW436"/>
  <c r="AZ436"/>
  <c r="BA436"/>
  <c r="D437"/>
  <c r="G437"/>
  <c r="J437"/>
  <c r="P437"/>
  <c r="S437"/>
  <c r="T437"/>
  <c r="Z437"/>
  <c r="AI437"/>
  <c r="AK437"/>
  <c r="AN437"/>
  <c r="AQ437"/>
  <c r="AT437"/>
  <c r="AW437"/>
  <c r="D438"/>
  <c r="G438"/>
  <c r="J438"/>
  <c r="P438"/>
  <c r="Q438"/>
  <c r="S438"/>
  <c r="T438"/>
  <c r="Y438"/>
  <c r="Z438"/>
  <c r="AH438"/>
  <c r="AK438"/>
  <c r="AN438"/>
  <c r="AQ438"/>
  <c r="AT438"/>
  <c r="AW438"/>
  <c r="AZ438"/>
  <c r="BA438"/>
  <c r="D439"/>
  <c r="G439"/>
  <c r="J439"/>
  <c r="P439"/>
  <c r="S439"/>
  <c r="T439"/>
  <c r="Z439"/>
  <c r="AI439"/>
  <c r="AK439"/>
  <c r="AN439"/>
  <c r="AQ439"/>
  <c r="AT439"/>
  <c r="AW439"/>
  <c r="D440"/>
  <c r="G440"/>
  <c r="J440"/>
  <c r="P440"/>
  <c r="S440"/>
  <c r="T440"/>
  <c r="AI440"/>
  <c r="AK440"/>
  <c r="AN440"/>
  <c r="AQ440"/>
  <c r="AR440"/>
  <c r="AT440"/>
  <c r="AW440"/>
  <c r="AZ440"/>
  <c r="G441"/>
  <c r="J441"/>
  <c r="P441"/>
  <c r="Q441"/>
  <c r="S441"/>
  <c r="Y441"/>
  <c r="Z441"/>
  <c r="AI441"/>
  <c r="AK441"/>
  <c r="AN441"/>
  <c r="AQ441"/>
  <c r="AT441"/>
  <c r="AW441"/>
  <c r="AZ441"/>
  <c r="G442"/>
  <c r="J442"/>
  <c r="P442"/>
  <c r="Q442"/>
  <c r="T442"/>
  <c r="Y442"/>
  <c r="Z442"/>
  <c r="AH442"/>
  <c r="AK442"/>
  <c r="AN442"/>
  <c r="AQ442"/>
  <c r="AR442"/>
  <c r="AT442"/>
  <c r="AW442"/>
  <c r="AZ442"/>
  <c r="D443"/>
  <c r="G443"/>
  <c r="J443"/>
  <c r="P443"/>
  <c r="Q443"/>
  <c r="T443"/>
  <c r="AH443"/>
  <c r="AI443"/>
  <c r="AK443"/>
  <c r="AN443"/>
  <c r="AQ443"/>
  <c r="AT443"/>
  <c r="AW443"/>
  <c r="AZ443"/>
  <c r="BA444"/>
  <c r="G444"/>
  <c r="J444"/>
  <c r="K444"/>
  <c r="P444"/>
  <c r="Q444"/>
  <c r="S444"/>
  <c r="T444"/>
  <c r="AH444"/>
  <c r="AI444"/>
  <c r="AK444"/>
  <c r="AN444"/>
  <c r="AQ444"/>
  <c r="AT444"/>
  <c r="AW444"/>
  <c r="AZ444"/>
  <c r="D445"/>
  <c r="G445"/>
  <c r="J445"/>
  <c r="P445"/>
  <c r="Q445"/>
  <c r="S445"/>
  <c r="T445"/>
  <c r="Y445"/>
  <c r="Z445"/>
  <c r="AI445"/>
  <c r="AK445"/>
  <c r="AN445"/>
  <c r="AQ445"/>
  <c r="AR445"/>
  <c r="AT445"/>
  <c r="AW445"/>
  <c r="AZ445"/>
  <c r="D446"/>
  <c r="G446"/>
  <c r="J446"/>
  <c r="P446"/>
  <c r="Q446"/>
  <c r="T446"/>
  <c r="AK446"/>
  <c r="AN446"/>
  <c r="AQ446"/>
  <c r="AT446"/>
  <c r="AW446"/>
  <c r="AZ446"/>
  <c r="D447"/>
  <c r="G447"/>
  <c r="J447"/>
  <c r="P447"/>
  <c r="Q447"/>
  <c r="T447"/>
  <c r="Y447"/>
  <c r="AH447"/>
  <c r="AI447"/>
  <c r="AK447"/>
  <c r="AN447"/>
  <c r="AQ447"/>
  <c r="AR447"/>
  <c r="AT447"/>
  <c r="AW447"/>
  <c r="AZ447"/>
  <c r="D448"/>
  <c r="G448"/>
  <c r="J448"/>
  <c r="P448"/>
  <c r="Q448"/>
  <c r="S448"/>
  <c r="T448"/>
  <c r="AH448"/>
  <c r="AI448"/>
  <c r="AK448"/>
  <c r="AN448"/>
  <c r="AQ448"/>
  <c r="AT448"/>
  <c r="AW448"/>
  <c r="AZ448"/>
  <c r="D449"/>
  <c r="G449"/>
  <c r="J449"/>
  <c r="P449"/>
  <c r="Q449"/>
  <c r="S449"/>
  <c r="T449"/>
  <c r="Z449"/>
  <c r="AI449"/>
  <c r="AK449"/>
  <c r="AN449"/>
  <c r="AQ449"/>
  <c r="AT449"/>
  <c r="AW449"/>
  <c r="AZ449"/>
  <c r="D450"/>
  <c r="G450"/>
  <c r="J450"/>
  <c r="P450"/>
  <c r="S450"/>
  <c r="T450"/>
  <c r="Z450"/>
  <c r="AI450"/>
  <c r="AK450"/>
  <c r="AN450"/>
  <c r="AQ450"/>
  <c r="AT450"/>
  <c r="AW450"/>
  <c r="AZ450"/>
  <c r="D451"/>
  <c r="G451"/>
  <c r="J451"/>
  <c r="P451"/>
  <c r="Q451"/>
  <c r="S451"/>
  <c r="T451"/>
  <c r="Y451"/>
  <c r="Z451"/>
  <c r="AK451"/>
  <c r="AN451"/>
  <c r="AQ451"/>
  <c r="AT451"/>
  <c r="AW451"/>
  <c r="AZ451"/>
  <c r="D452"/>
  <c r="G452"/>
  <c r="J452"/>
  <c r="P452"/>
  <c r="Q452"/>
  <c r="S452"/>
  <c r="T452"/>
  <c r="Y452"/>
  <c r="Z452"/>
  <c r="AI452"/>
  <c r="AK452"/>
  <c r="AN452"/>
  <c r="AQ452"/>
  <c r="AR452"/>
  <c r="AT452"/>
  <c r="AW452"/>
  <c r="AZ452"/>
  <c r="D453"/>
  <c r="G453"/>
  <c r="J453"/>
  <c r="P453"/>
  <c r="Q453"/>
  <c r="S453"/>
  <c r="T453"/>
  <c r="Y453"/>
  <c r="Z453"/>
  <c r="AH453"/>
  <c r="AK453"/>
  <c r="AN453"/>
  <c r="AQ453"/>
  <c r="AR453"/>
  <c r="AT453"/>
  <c r="AW453"/>
  <c r="AZ453"/>
  <c r="BA453"/>
  <c r="D454"/>
  <c r="G454"/>
  <c r="J454"/>
  <c r="P454"/>
  <c r="Q454"/>
  <c r="S454"/>
  <c r="T454"/>
  <c r="Y454"/>
  <c r="Z454"/>
  <c r="AH454"/>
  <c r="AI454"/>
  <c r="AK454"/>
  <c r="AN454"/>
  <c r="AQ454"/>
  <c r="AT454"/>
  <c r="AW454"/>
  <c r="AZ454"/>
  <c r="BA454"/>
  <c r="AO455"/>
  <c r="G455"/>
  <c r="J455"/>
  <c r="P455"/>
  <c r="S455"/>
  <c r="T455"/>
  <c r="Z455"/>
  <c r="AI455"/>
  <c r="AK455"/>
  <c r="AN455"/>
  <c r="AQ455"/>
  <c r="AT455"/>
  <c r="AW455"/>
  <c r="AZ455"/>
  <c r="BA456"/>
  <c r="G456"/>
  <c r="J456"/>
  <c r="P456"/>
  <c r="S456"/>
  <c r="T456"/>
  <c r="Z456"/>
  <c r="AI456"/>
  <c r="AK456"/>
  <c r="AN456"/>
  <c r="AQ456"/>
  <c r="AT456"/>
  <c r="AW456"/>
  <c r="D457"/>
  <c r="G457"/>
  <c r="J457"/>
  <c r="P457"/>
  <c r="Q457"/>
  <c r="S457"/>
  <c r="T457"/>
  <c r="Y457"/>
  <c r="Z457"/>
  <c r="AH457"/>
  <c r="AI457"/>
  <c r="AK457"/>
  <c r="AN457"/>
  <c r="AQ457"/>
  <c r="AR457"/>
  <c r="AT457"/>
  <c r="AW457"/>
  <c r="AZ457"/>
  <c r="D458"/>
  <c r="G458"/>
  <c r="J458"/>
  <c r="P458"/>
  <c r="Q458"/>
  <c r="S458"/>
  <c r="T458"/>
  <c r="Y458"/>
  <c r="AH458"/>
  <c r="AI458"/>
  <c r="AK458"/>
  <c r="AN458"/>
  <c r="AQ458"/>
  <c r="AR458"/>
  <c r="AT458"/>
  <c r="AW458"/>
  <c r="AZ458"/>
  <c r="D459"/>
  <c r="G459"/>
  <c r="J459"/>
  <c r="P459"/>
  <c r="S459"/>
  <c r="T459"/>
  <c r="Z459"/>
  <c r="AI459"/>
  <c r="AK459"/>
  <c r="AN459"/>
  <c r="AQ459"/>
  <c r="AT459"/>
  <c r="AW459"/>
  <c r="AZ459"/>
  <c r="D460"/>
  <c r="G460"/>
  <c r="J460"/>
  <c r="P460"/>
  <c r="S460"/>
  <c r="T460"/>
  <c r="Z460"/>
  <c r="AI460"/>
  <c r="AK460"/>
  <c r="AN460"/>
  <c r="AQ460"/>
  <c r="AR460"/>
  <c r="AT460"/>
  <c r="AW460"/>
  <c r="D461"/>
  <c r="G461"/>
  <c r="J461"/>
  <c r="P461"/>
  <c r="Q461"/>
  <c r="S461"/>
  <c r="T461"/>
  <c r="Y461"/>
  <c r="AI461"/>
  <c r="AK461"/>
  <c r="AN461"/>
  <c r="AQ461"/>
  <c r="AR461"/>
  <c r="AT461"/>
  <c r="AW461"/>
  <c r="AZ461"/>
  <c r="Z462"/>
  <c r="G462"/>
  <c r="J462"/>
  <c r="K462"/>
  <c r="P462"/>
  <c r="S462"/>
  <c r="AH462"/>
  <c r="AI462"/>
  <c r="AK462"/>
  <c r="AN462"/>
  <c r="AQ462"/>
  <c r="AR462"/>
  <c r="AW462"/>
  <c r="AZ462"/>
  <c r="P133" l="1"/>
  <c r="S132"/>
  <c r="T131"/>
  <c r="Y130"/>
  <c r="P126"/>
  <c r="AH123"/>
  <c r="S122"/>
  <c r="P120"/>
  <c r="AR119"/>
  <c r="Y119"/>
  <c r="Q119"/>
  <c r="P118"/>
  <c r="AI117"/>
  <c r="S116"/>
  <c r="P115"/>
  <c r="S114"/>
  <c r="T113"/>
  <c r="P112"/>
  <c r="P110"/>
  <c r="Y109"/>
  <c r="Q109"/>
  <c r="E108"/>
  <c r="S106"/>
  <c r="T105"/>
  <c r="P104"/>
  <c r="Q103"/>
  <c r="S102"/>
  <c r="E102"/>
  <c r="P99"/>
  <c r="T98"/>
  <c r="P97"/>
  <c r="P95"/>
  <c r="S93"/>
  <c r="P92"/>
  <c r="Y91"/>
  <c r="S90"/>
  <c r="E90"/>
  <c r="P89"/>
  <c r="AI88"/>
  <c r="Y88"/>
  <c r="S87"/>
  <c r="T86"/>
  <c r="S84"/>
  <c r="T83"/>
  <c r="P82"/>
  <c r="T81"/>
  <c r="Y80"/>
  <c r="E79"/>
  <c r="T78"/>
  <c r="P76"/>
  <c r="AR75"/>
  <c r="S75"/>
  <c r="P74"/>
  <c r="AI73"/>
  <c r="S73"/>
  <c r="T72"/>
  <c r="Q71"/>
  <c r="P69"/>
  <c r="S65"/>
  <c r="Q63"/>
  <c r="AI59"/>
  <c r="E59"/>
  <c r="P57"/>
  <c r="AR56"/>
  <c r="AI56"/>
  <c r="Y56"/>
  <c r="Q56"/>
  <c r="AH54"/>
  <c r="AR53"/>
  <c r="Z53"/>
  <c r="S53"/>
  <c r="T52"/>
  <c r="P51"/>
  <c r="S49"/>
  <c r="T48"/>
  <c r="Y47"/>
  <c r="Q47"/>
  <c r="Q46"/>
  <c r="S45"/>
  <c r="T44"/>
  <c r="S42"/>
  <c r="E42"/>
  <c r="AH40"/>
  <c r="P40"/>
  <c r="AH134"/>
  <c r="P134"/>
  <c r="T133"/>
  <c r="S131"/>
  <c r="E131"/>
  <c r="P130"/>
  <c r="S128"/>
  <c r="AH127"/>
  <c r="T126"/>
  <c r="P123"/>
  <c r="AI122"/>
  <c r="P119"/>
  <c r="P117"/>
  <c r="T115"/>
  <c r="E113"/>
  <c r="T112"/>
  <c r="S111"/>
  <c r="P109"/>
  <c r="E107"/>
  <c r="Y106"/>
  <c r="S105"/>
  <c r="E105"/>
  <c r="P103"/>
  <c r="AR102"/>
  <c r="Y102"/>
  <c r="P101"/>
  <c r="S100"/>
  <c r="S98"/>
  <c r="BA96"/>
  <c r="Z96"/>
  <c r="S96"/>
  <c r="T95"/>
  <c r="P94"/>
  <c r="Y93"/>
  <c r="P91"/>
  <c r="AI90"/>
  <c r="T89"/>
  <c r="AH88"/>
  <c r="P88"/>
  <c r="AR87"/>
  <c r="S86"/>
  <c r="E86"/>
  <c r="P85"/>
  <c r="Y84"/>
  <c r="Q84"/>
  <c r="S83"/>
  <c r="E83"/>
  <c r="AI81"/>
  <c r="S81"/>
  <c r="AH80"/>
  <c r="P80"/>
  <c r="S78"/>
  <c r="E78"/>
  <c r="P77"/>
  <c r="AH73"/>
  <c r="Q73"/>
  <c r="E72"/>
  <c r="P71"/>
  <c r="AR70"/>
  <c r="AI70"/>
  <c r="Y70"/>
  <c r="Q70"/>
  <c r="P68"/>
  <c r="S67"/>
  <c r="P66"/>
  <c r="AR65"/>
  <c r="Y65"/>
  <c r="S64"/>
  <c r="P63"/>
  <c r="Y62"/>
  <c r="Q62"/>
  <c r="T60"/>
  <c r="Q59"/>
  <c r="S58"/>
  <c r="AH56"/>
  <c r="P56"/>
  <c r="S55"/>
  <c r="T54"/>
  <c r="S52"/>
  <c r="E52"/>
  <c r="P50"/>
  <c r="AR49"/>
  <c r="AI49"/>
  <c r="Y49"/>
  <c r="Q49"/>
  <c r="S48"/>
  <c r="AH47"/>
  <c r="P47"/>
  <c r="P46"/>
  <c r="AI45"/>
  <c r="E44"/>
  <c r="P43"/>
  <c r="AI42"/>
  <c r="Y42"/>
  <c r="T40"/>
  <c r="AR133"/>
  <c r="S133"/>
  <c r="P132"/>
  <c r="AR131"/>
  <c r="AI131"/>
  <c r="Q131"/>
  <c r="T130"/>
  <c r="AR128"/>
  <c r="Q128"/>
  <c r="AI126"/>
  <c r="S126"/>
  <c r="E126"/>
  <c r="P122"/>
  <c r="Q121"/>
  <c r="S120"/>
  <c r="AR118"/>
  <c r="AI118"/>
  <c r="E118"/>
  <c r="P116"/>
  <c r="S115"/>
  <c r="E115"/>
  <c r="P114"/>
  <c r="AR113"/>
  <c r="Y113"/>
  <c r="S112"/>
  <c r="AH111"/>
  <c r="Y111"/>
  <c r="S110"/>
  <c r="T109"/>
  <c r="P108"/>
  <c r="AI107"/>
  <c r="Y107"/>
  <c r="Q107"/>
  <c r="P106"/>
  <c r="Y105"/>
  <c r="S104"/>
  <c r="E104"/>
  <c r="T103"/>
  <c r="P102"/>
  <c r="S99"/>
  <c r="E99"/>
  <c r="Y98"/>
  <c r="AH96"/>
  <c r="Y96"/>
  <c r="S95"/>
  <c r="E95"/>
  <c r="T94"/>
  <c r="P93"/>
  <c r="S92"/>
  <c r="P90"/>
  <c r="S89"/>
  <c r="T88"/>
  <c r="P87"/>
  <c r="AR86"/>
  <c r="P84"/>
  <c r="S82"/>
  <c r="T80"/>
  <c r="P79"/>
  <c r="S76"/>
  <c r="P75"/>
  <c r="AI74"/>
  <c r="S74"/>
  <c r="P73"/>
  <c r="Q72"/>
  <c r="S69"/>
  <c r="Y67"/>
  <c r="T66"/>
  <c r="AH65"/>
  <c r="P65"/>
  <c r="AI64"/>
  <c r="T63"/>
  <c r="AH62"/>
  <c r="P59"/>
  <c r="AR58"/>
  <c r="S57"/>
  <c r="E57"/>
  <c r="AH55"/>
  <c r="Y55"/>
  <c r="S54"/>
  <c r="P53"/>
  <c r="AR52"/>
  <c r="S51"/>
  <c r="P49"/>
  <c r="Y48"/>
  <c r="T47"/>
  <c r="P45"/>
  <c r="Q44"/>
  <c r="AH42"/>
  <c r="P42"/>
  <c r="AI41"/>
  <c r="Y41"/>
  <c r="S40"/>
  <c r="Q133"/>
  <c r="AR130"/>
  <c r="Z130"/>
  <c r="S130"/>
  <c r="P128"/>
  <c r="AR127"/>
  <c r="S127"/>
  <c r="P124"/>
  <c r="AR123"/>
  <c r="Z123"/>
  <c r="P121"/>
  <c r="Y120"/>
  <c r="S119"/>
  <c r="E119"/>
  <c r="T116"/>
  <c r="Y115"/>
  <c r="P113"/>
  <c r="Q112"/>
  <c r="P111"/>
  <c r="E109"/>
  <c r="T108"/>
  <c r="AH107"/>
  <c r="P107"/>
  <c r="P105"/>
  <c r="AR104"/>
  <c r="AI104"/>
  <c r="Y104"/>
  <c r="S103"/>
  <c r="E103"/>
  <c r="T102"/>
  <c r="BA101"/>
  <c r="AR101"/>
  <c r="S101"/>
  <c r="E101"/>
  <c r="P100"/>
  <c r="AI99"/>
  <c r="P98"/>
  <c r="AR97"/>
  <c r="P96"/>
  <c r="S94"/>
  <c r="S91"/>
  <c r="T90"/>
  <c r="S88"/>
  <c r="AH86"/>
  <c r="P86"/>
  <c r="AH83"/>
  <c r="P83"/>
  <c r="P81"/>
  <c r="S80"/>
  <c r="P78"/>
  <c r="Z77"/>
  <c r="S77"/>
  <c r="AH74"/>
  <c r="Y74"/>
  <c r="Q74"/>
  <c r="Q69"/>
  <c r="E68"/>
  <c r="P67"/>
  <c r="S66"/>
  <c r="E66"/>
  <c r="P64"/>
  <c r="Z63"/>
  <c r="S63"/>
  <c r="P61"/>
  <c r="T59"/>
  <c r="AH58"/>
  <c r="P58"/>
  <c r="AR57"/>
  <c r="P55"/>
  <c r="AH52"/>
  <c r="P52"/>
  <c r="S50"/>
  <c r="AH48"/>
  <c r="P48"/>
  <c r="S47"/>
  <c r="E47"/>
  <c r="S46"/>
  <c r="P44"/>
  <c r="AI43"/>
  <c r="Z43"/>
  <c r="S43"/>
  <c r="T42"/>
  <c r="P41"/>
  <c r="Q40"/>
  <c r="D54"/>
  <c r="Z443"/>
  <c r="Z150"/>
  <c r="AO193"/>
  <c r="BA379"/>
  <c r="Z440"/>
  <c r="Z136"/>
  <c r="Z431"/>
  <c r="AU336"/>
  <c r="AL244"/>
  <c r="AU135"/>
  <c r="BA394"/>
  <c r="AO183"/>
  <c r="AU160"/>
  <c r="AO160"/>
  <c r="C455"/>
  <c r="C451"/>
  <c r="C447"/>
  <c r="C443"/>
  <c r="C439"/>
  <c r="C435"/>
  <c r="C427"/>
  <c r="C411"/>
  <c r="C403"/>
  <c r="C391"/>
  <c r="C383"/>
  <c r="C379"/>
  <c r="C359"/>
  <c r="C355"/>
  <c r="C347"/>
  <c r="C343"/>
  <c r="C331"/>
  <c r="C327"/>
  <c r="C311"/>
  <c r="C307"/>
  <c r="C303"/>
  <c r="C295"/>
  <c r="C283"/>
  <c r="C279"/>
  <c r="C267"/>
  <c r="C263"/>
  <c r="C259"/>
  <c r="C243"/>
  <c r="C239"/>
  <c r="C231"/>
  <c r="C219"/>
  <c r="C215"/>
  <c r="C211"/>
  <c r="C199"/>
  <c r="C176"/>
  <c r="C160"/>
  <c r="C156"/>
  <c r="C152"/>
  <c r="C140"/>
  <c r="C132"/>
  <c r="C120"/>
  <c r="C116"/>
  <c r="C104"/>
  <c r="C92"/>
  <c r="C84"/>
  <c r="C63"/>
  <c r="C50"/>
  <c r="C459"/>
  <c r="C431"/>
  <c r="C423"/>
  <c r="C419"/>
  <c r="C415"/>
  <c r="C407"/>
  <c r="C399"/>
  <c r="C395"/>
  <c r="C387"/>
  <c r="C375"/>
  <c r="C371"/>
  <c r="C367"/>
  <c r="C363"/>
  <c r="C351"/>
  <c r="C339"/>
  <c r="C335"/>
  <c r="C323"/>
  <c r="C319"/>
  <c r="C315"/>
  <c r="C299"/>
  <c r="C291"/>
  <c r="C287"/>
  <c r="C275"/>
  <c r="C271"/>
  <c r="C255"/>
  <c r="C251"/>
  <c r="C247"/>
  <c r="C235"/>
  <c r="C227"/>
  <c r="C223"/>
  <c r="C207"/>
  <c r="C203"/>
  <c r="C195"/>
  <c r="C191"/>
  <c r="C187"/>
  <c r="C180"/>
  <c r="C172"/>
  <c r="C164"/>
  <c r="C148"/>
  <c r="C144"/>
  <c r="C136"/>
  <c r="C128"/>
  <c r="C124"/>
  <c r="C112"/>
  <c r="C108"/>
  <c r="C100"/>
  <c r="C96"/>
  <c r="C76"/>
  <c r="C59"/>
  <c r="C58"/>
  <c r="C46"/>
  <c r="C460"/>
  <c r="C452"/>
  <c r="C448"/>
  <c r="C440"/>
  <c r="C432"/>
  <c r="C428"/>
  <c r="C420"/>
  <c r="C412"/>
  <c r="C408"/>
  <c r="C400"/>
  <c r="C388"/>
  <c r="C376"/>
  <c r="C368"/>
  <c r="C360"/>
  <c r="C356"/>
  <c r="C348"/>
  <c r="C344"/>
  <c r="C336"/>
  <c r="C332"/>
  <c r="C324"/>
  <c r="C316"/>
  <c r="C308"/>
  <c r="C300"/>
  <c r="C284"/>
  <c r="C280"/>
  <c r="C272"/>
  <c r="C264"/>
  <c r="C256"/>
  <c r="C248"/>
  <c r="C240"/>
  <c r="C232"/>
  <c r="C224"/>
  <c r="C212"/>
  <c r="C208"/>
  <c r="C200"/>
  <c r="C192"/>
  <c r="C188"/>
  <c r="C184"/>
  <c r="C181"/>
  <c r="C173"/>
  <c r="C169"/>
  <c r="C165"/>
  <c r="C157"/>
  <c r="C141"/>
  <c r="C137"/>
  <c r="C129"/>
  <c r="C121"/>
  <c r="C113"/>
  <c r="C101"/>
  <c r="C97"/>
  <c r="C86"/>
  <c r="C81"/>
  <c r="C71"/>
  <c r="C51"/>
  <c r="C49"/>
  <c r="C47"/>
  <c r="C41"/>
  <c r="C461"/>
  <c r="C457"/>
  <c r="C453"/>
  <c r="C449"/>
  <c r="C445"/>
  <c r="C441"/>
  <c r="C437"/>
  <c r="C433"/>
  <c r="C429"/>
  <c r="C425"/>
  <c r="C421"/>
  <c r="C417"/>
  <c r="C413"/>
  <c r="C409"/>
  <c r="C405"/>
  <c r="C401"/>
  <c r="C397"/>
  <c r="C393"/>
  <c r="C389"/>
  <c r="C385"/>
  <c r="C381"/>
  <c r="C377"/>
  <c r="C373"/>
  <c r="C369"/>
  <c r="C365"/>
  <c r="C361"/>
  <c r="C357"/>
  <c r="C353"/>
  <c r="C349"/>
  <c r="C345"/>
  <c r="C341"/>
  <c r="C337"/>
  <c r="C333"/>
  <c r="C329"/>
  <c r="C325"/>
  <c r="C321"/>
  <c r="C317"/>
  <c r="C313"/>
  <c r="C309"/>
  <c r="C305"/>
  <c r="C301"/>
  <c r="C297"/>
  <c r="C293"/>
  <c r="C289"/>
  <c r="C285"/>
  <c r="C281"/>
  <c r="C277"/>
  <c r="C273"/>
  <c r="C269"/>
  <c r="C265"/>
  <c r="C261"/>
  <c r="C257"/>
  <c r="C253"/>
  <c r="C249"/>
  <c r="C245"/>
  <c r="C241"/>
  <c r="C237"/>
  <c r="C233"/>
  <c r="C229"/>
  <c r="C225"/>
  <c r="C221"/>
  <c r="C217"/>
  <c r="C213"/>
  <c r="C209"/>
  <c r="C205"/>
  <c r="C201"/>
  <c r="C197"/>
  <c r="C193"/>
  <c r="C189"/>
  <c r="C185"/>
  <c r="C182"/>
  <c r="C178"/>
  <c r="C174"/>
  <c r="C170"/>
  <c r="C166"/>
  <c r="C162"/>
  <c r="C158"/>
  <c r="C154"/>
  <c r="C150"/>
  <c r="C146"/>
  <c r="C142"/>
  <c r="C138"/>
  <c r="C134"/>
  <c r="C130"/>
  <c r="C126"/>
  <c r="C122"/>
  <c r="C118"/>
  <c r="C114"/>
  <c r="C110"/>
  <c r="C106"/>
  <c r="C102"/>
  <c r="C98"/>
  <c r="C94"/>
  <c r="C90"/>
  <c r="C88"/>
  <c r="C82"/>
  <c r="C78"/>
  <c r="C74"/>
  <c r="C73"/>
  <c r="C70"/>
  <c r="C61"/>
  <c r="C56"/>
  <c r="C55"/>
  <c r="C54"/>
  <c r="C43"/>
  <c r="C456"/>
  <c r="C444"/>
  <c r="C436"/>
  <c r="C424"/>
  <c r="C416"/>
  <c r="C404"/>
  <c r="C396"/>
  <c r="C392"/>
  <c r="C384"/>
  <c r="C380"/>
  <c r="C372"/>
  <c r="C364"/>
  <c r="C352"/>
  <c r="C340"/>
  <c r="C328"/>
  <c r="C320"/>
  <c r="C312"/>
  <c r="C304"/>
  <c r="C296"/>
  <c r="C292"/>
  <c r="C288"/>
  <c r="C276"/>
  <c r="C268"/>
  <c r="C260"/>
  <c r="C252"/>
  <c r="C244"/>
  <c r="C236"/>
  <c r="C228"/>
  <c r="C220"/>
  <c r="C216"/>
  <c r="C204"/>
  <c r="C196"/>
  <c r="C177"/>
  <c r="C161"/>
  <c r="C153"/>
  <c r="C149"/>
  <c r="C145"/>
  <c r="C133"/>
  <c r="C125"/>
  <c r="C117"/>
  <c r="C109"/>
  <c r="C105"/>
  <c r="C93"/>
  <c r="C87"/>
  <c r="C42"/>
  <c r="C462"/>
  <c r="C458"/>
  <c r="C454"/>
  <c r="C450"/>
  <c r="C446"/>
  <c r="C442"/>
  <c r="C438"/>
  <c r="C434"/>
  <c r="C430"/>
  <c r="C426"/>
  <c r="C422"/>
  <c r="C418"/>
  <c r="C414"/>
  <c r="C410"/>
  <c r="C406"/>
  <c r="C402"/>
  <c r="C398"/>
  <c r="C394"/>
  <c r="C390"/>
  <c r="C386"/>
  <c r="C382"/>
  <c r="C378"/>
  <c r="C374"/>
  <c r="C370"/>
  <c r="C366"/>
  <c r="C362"/>
  <c r="C358"/>
  <c r="C354"/>
  <c r="C350"/>
  <c r="C346"/>
  <c r="C338"/>
  <c r="C334"/>
  <c r="C330"/>
  <c r="C326"/>
  <c r="C322"/>
  <c r="C318"/>
  <c r="C314"/>
  <c r="C310"/>
  <c r="C306"/>
  <c r="C302"/>
  <c r="C298"/>
  <c r="C294"/>
  <c r="C290"/>
  <c r="C286"/>
  <c r="C282"/>
  <c r="C278"/>
  <c r="C274"/>
  <c r="C270"/>
  <c r="C266"/>
  <c r="C262"/>
  <c r="C258"/>
  <c r="C254"/>
  <c r="C250"/>
  <c r="C246"/>
  <c r="C242"/>
  <c r="C238"/>
  <c r="C234"/>
  <c r="C230"/>
  <c r="C226"/>
  <c r="C222"/>
  <c r="C218"/>
  <c r="C214"/>
  <c r="C210"/>
  <c r="C206"/>
  <c r="C202"/>
  <c r="C198"/>
  <c r="C194"/>
  <c r="C190"/>
  <c r="C186"/>
  <c r="C183"/>
  <c r="C179"/>
  <c r="C175"/>
  <c r="C171"/>
  <c r="C167"/>
  <c r="C163"/>
  <c r="C159"/>
  <c r="C155"/>
  <c r="C151"/>
  <c r="C147"/>
  <c r="C143"/>
  <c r="C139"/>
  <c r="C135"/>
  <c r="C131"/>
  <c r="C127"/>
  <c r="C123"/>
  <c r="C119"/>
  <c r="C115"/>
  <c r="C111"/>
  <c r="C107"/>
  <c r="C103"/>
  <c r="C99"/>
  <c r="C95"/>
  <c r="C91"/>
  <c r="C83"/>
  <c r="C79"/>
  <c r="C75"/>
  <c r="C67"/>
  <c r="C66"/>
  <c r="C65"/>
  <c r="C62"/>
  <c r="C44"/>
  <c r="AX222"/>
  <c r="Z222"/>
  <c r="D48"/>
  <c r="Z167"/>
  <c r="Z461"/>
  <c r="BA458"/>
  <c r="BA376"/>
  <c r="D167"/>
  <c r="D426"/>
  <c r="D411"/>
  <c r="D184"/>
  <c r="D296"/>
  <c r="D434"/>
  <c r="D424"/>
  <c r="D379"/>
  <c r="D365"/>
  <c r="D299"/>
  <c r="D281"/>
  <c r="D267"/>
  <c r="D204"/>
  <c r="D396"/>
  <c r="D384"/>
  <c r="Z458"/>
  <c r="D276"/>
  <c r="D256"/>
  <c r="Q302"/>
  <c r="AR282"/>
  <c r="AH245"/>
  <c r="AR244"/>
  <c r="AR241"/>
  <c r="AH229"/>
  <c r="D227"/>
  <c r="Z223"/>
  <c r="D220"/>
  <c r="T172"/>
  <c r="AI453"/>
  <c r="AI451"/>
  <c r="T441"/>
  <c r="AI425"/>
  <c r="Y423"/>
  <c r="D401"/>
  <c r="AH397"/>
  <c r="AH284"/>
  <c r="AH267"/>
  <c r="AI241"/>
  <c r="AI225"/>
  <c r="D225"/>
  <c r="AR220"/>
  <c r="Z216"/>
  <c r="Z199"/>
  <c r="AH183"/>
  <c r="D266"/>
  <c r="AH446"/>
  <c r="Y444"/>
  <c r="AI438"/>
  <c r="Q334"/>
  <c r="Q330"/>
  <c r="Z314"/>
  <c r="Q251"/>
  <c r="T246"/>
  <c r="Y241"/>
  <c r="AI236"/>
  <c r="T230"/>
  <c r="Q229"/>
  <c r="AI223"/>
  <c r="AI216"/>
  <c r="D216"/>
  <c r="Z214"/>
  <c r="Q212"/>
  <c r="AI209"/>
  <c r="T203"/>
  <c r="D321"/>
  <c r="D265"/>
  <c r="T87"/>
  <c r="BA169"/>
  <c r="D169"/>
  <c r="AO169"/>
  <c r="AI167"/>
  <c r="AR165"/>
  <c r="AX165"/>
  <c r="D165"/>
  <c r="AR163"/>
  <c r="Y157"/>
  <c r="Q157"/>
  <c r="Y153"/>
  <c r="Q153"/>
  <c r="T152"/>
  <c r="AH151"/>
  <c r="Y129"/>
  <c r="Z114"/>
  <c r="Z411"/>
  <c r="AI400"/>
  <c r="Z400"/>
  <c r="Q394"/>
  <c r="Q392"/>
  <c r="AH389"/>
  <c r="AI388"/>
  <c r="AH386"/>
  <c r="Y386"/>
  <c r="Z384"/>
  <c r="AR382"/>
  <c r="AI382"/>
  <c r="AO382"/>
  <c r="D382"/>
  <c r="AI379"/>
  <c r="Z379"/>
  <c r="AH374"/>
  <c r="T373"/>
  <c r="Q372"/>
  <c r="T371"/>
  <c r="AH370"/>
  <c r="Q370"/>
  <c r="AH368"/>
  <c r="Y368"/>
  <c r="AR366"/>
  <c r="AH362"/>
  <c r="T356"/>
  <c r="AH355"/>
  <c r="AH351"/>
  <c r="T347"/>
  <c r="T345"/>
  <c r="AH344"/>
  <c r="AR341"/>
  <c r="T340"/>
  <c r="Z338"/>
  <c r="T337"/>
  <c r="AI331"/>
  <c r="T330"/>
  <c r="AI326"/>
  <c r="Z326"/>
  <c r="Q324"/>
  <c r="T320"/>
  <c r="AR318"/>
  <c r="T317"/>
  <c r="AH316"/>
  <c r="Q316"/>
  <c r="AR313"/>
  <c r="AI313"/>
  <c r="AR310"/>
  <c r="AR306"/>
  <c r="Y303"/>
  <c r="AH301"/>
  <c r="T300"/>
  <c r="BA299"/>
  <c r="AR299"/>
  <c r="AH298"/>
  <c r="Q298"/>
  <c r="T297"/>
  <c r="T292"/>
  <c r="Q287"/>
  <c r="Z283"/>
  <c r="Y197"/>
  <c r="AH195"/>
  <c r="Y162"/>
  <c r="AH108"/>
  <c r="D138"/>
  <c r="Z417"/>
  <c r="Q388"/>
  <c r="AR375"/>
  <c r="BA375"/>
  <c r="D375"/>
  <c r="Z371"/>
  <c r="BA363"/>
  <c r="Z363"/>
  <c r="Q361"/>
  <c r="AI358"/>
  <c r="Y358"/>
  <c r="D350"/>
  <c r="AI343"/>
  <c r="T342"/>
  <c r="AH341"/>
  <c r="Y338"/>
  <c r="AI320"/>
  <c r="Z290"/>
  <c r="AR286"/>
  <c r="AI255"/>
  <c r="T227"/>
  <c r="Y224"/>
  <c r="AH219"/>
  <c r="T214"/>
  <c r="AH213"/>
  <c r="Q213"/>
  <c r="AH208"/>
  <c r="AR207"/>
  <c r="Y205"/>
  <c r="Q205"/>
  <c r="BA204"/>
  <c r="Z202"/>
  <c r="D202"/>
  <c r="AH200"/>
  <c r="T199"/>
  <c r="AI194"/>
  <c r="Q186"/>
  <c r="Q184"/>
  <c r="AU183"/>
  <c r="AI181"/>
  <c r="Y181"/>
  <c r="Z176"/>
  <c r="AX175"/>
  <c r="AI171"/>
  <c r="Q171"/>
  <c r="T322"/>
  <c r="AR290"/>
  <c r="Z286"/>
  <c r="Q275"/>
  <c r="D217"/>
  <c r="T212"/>
  <c r="T202"/>
  <c r="AI197"/>
  <c r="Q192"/>
  <c r="Y191"/>
  <c r="AR188"/>
  <c r="AH179"/>
  <c r="T176"/>
  <c r="AI174"/>
  <c r="Y174"/>
  <c r="Y172"/>
  <c r="T170"/>
  <c r="AH166"/>
  <c r="Q166"/>
  <c r="T163"/>
  <c r="AR160"/>
  <c r="Z98"/>
  <c r="AI96"/>
  <c r="AH89"/>
  <c r="AH85"/>
  <c r="Q371"/>
  <c r="AH363"/>
  <c r="Z336"/>
  <c r="T335"/>
  <c r="AH334"/>
  <c r="Z332"/>
  <c r="T331"/>
  <c r="AI317"/>
  <c r="AI307"/>
  <c r="AI295"/>
  <c r="AI293"/>
  <c r="Y292"/>
  <c r="T291"/>
  <c r="Q288"/>
  <c r="Q146"/>
  <c r="D144"/>
  <c r="AR142"/>
  <c r="D142"/>
  <c r="AR129"/>
  <c r="Y116"/>
  <c r="AI376"/>
  <c r="AR370"/>
  <c r="AI370"/>
  <c r="Y367"/>
  <c r="AI362"/>
  <c r="Y357"/>
  <c r="Q357"/>
  <c r="Z355"/>
  <c r="Y353"/>
  <c r="Q353"/>
  <c r="Y351"/>
  <c r="AI349"/>
  <c r="T348"/>
  <c r="AH306"/>
  <c r="AI302"/>
  <c r="Z300"/>
  <c r="Z292"/>
  <c r="AI288"/>
  <c r="AX286"/>
  <c r="AR284"/>
  <c r="Q262"/>
  <c r="AR259"/>
  <c r="Z244"/>
  <c r="AU228"/>
  <c r="AR219"/>
  <c r="AX219"/>
  <c r="AI215"/>
  <c r="Z215"/>
  <c r="Q203"/>
  <c r="AI200"/>
  <c r="AR197"/>
  <c r="AH191"/>
  <c r="AH189"/>
  <c r="T187"/>
  <c r="T178"/>
  <c r="T175"/>
  <c r="Q168"/>
  <c r="AI164"/>
  <c r="AH162"/>
  <c r="AI149"/>
  <c r="Y148"/>
  <c r="AH115"/>
  <c r="Y85"/>
  <c r="D56"/>
  <c r="AH330"/>
  <c r="D329"/>
  <c r="Q328"/>
  <c r="AH290"/>
  <c r="Q290"/>
  <c r="T289"/>
  <c r="Y288"/>
  <c r="AU147"/>
  <c r="Y146"/>
  <c r="T145"/>
  <c r="Z138"/>
  <c r="AI125"/>
  <c r="Q124"/>
  <c r="T118"/>
  <c r="AI110"/>
  <c r="Y285"/>
  <c r="Q285"/>
  <c r="Z281"/>
  <c r="AI279"/>
  <c r="BA228"/>
  <c r="BA206"/>
  <c r="AI189"/>
  <c r="AH152"/>
  <c r="T244"/>
  <c r="AH239"/>
  <c r="T217"/>
  <c r="Y214"/>
  <c r="AH212"/>
  <c r="Y211"/>
  <c r="Y209"/>
  <c r="Z206"/>
  <c r="AR203"/>
  <c r="AU197"/>
  <c r="AI162"/>
  <c r="Y156"/>
  <c r="AI139"/>
  <c r="AR136"/>
  <c r="Y135"/>
  <c r="AH133"/>
  <c r="Y133"/>
  <c r="AI132"/>
  <c r="Z132"/>
  <c r="Y126"/>
  <c r="Z124"/>
  <c r="Q117"/>
  <c r="Q113"/>
  <c r="AI57"/>
  <c r="Y237"/>
  <c r="AH234"/>
  <c r="Z229"/>
  <c r="D226"/>
  <c r="AI221"/>
  <c r="Z221"/>
  <c r="Z217"/>
  <c r="D236"/>
  <c r="D166"/>
  <c r="AH279"/>
  <c r="AR264"/>
  <c r="AI264"/>
  <c r="D264"/>
  <c r="AH262"/>
  <c r="T261"/>
  <c r="BA255"/>
  <c r="T248"/>
  <c r="T106"/>
  <c r="D247"/>
  <c r="Y246"/>
  <c r="T215"/>
  <c r="T205"/>
  <c r="AH160"/>
  <c r="AH156"/>
  <c r="Q154"/>
  <c r="AI146"/>
  <c r="AH137"/>
  <c r="D134"/>
  <c r="D127"/>
  <c r="T121"/>
  <c r="AH120"/>
  <c r="Q115"/>
  <c r="Y57"/>
  <c r="T238"/>
  <c r="AI237"/>
  <c r="T235"/>
  <c r="BA232"/>
  <c r="AI219"/>
  <c r="D228"/>
  <c r="D219"/>
  <c r="D200"/>
  <c r="BA400"/>
  <c r="AR280"/>
  <c r="AR278"/>
  <c r="AR276"/>
  <c r="AI266"/>
  <c r="AX266"/>
  <c r="AO261"/>
  <c r="D261"/>
  <c r="AI212"/>
  <c r="BA199"/>
  <c r="Q194"/>
  <c r="AU193"/>
  <c r="AR189"/>
  <c r="Q187"/>
  <c r="AR180"/>
  <c r="T177"/>
  <c r="AH176"/>
  <c r="AH171"/>
  <c r="Z158"/>
  <c r="D158"/>
  <c r="Z152"/>
  <c r="Q140"/>
  <c r="Z135"/>
  <c r="D135"/>
  <c r="AI111"/>
  <c r="D111"/>
  <c r="T110"/>
  <c r="Q108"/>
  <c r="T107"/>
  <c r="AI106"/>
  <c r="Y101"/>
  <c r="Q101"/>
  <c r="T100"/>
  <c r="AH99"/>
  <c r="AI94"/>
  <c r="Y82"/>
  <c r="AR80"/>
  <c r="Y363"/>
  <c r="D362"/>
  <c r="AI360"/>
  <c r="Q360"/>
  <c r="T359"/>
  <c r="AI356"/>
  <c r="Q356"/>
  <c r="Q350"/>
  <c r="AR345"/>
  <c r="Y345"/>
  <c r="AI330"/>
  <c r="AU275"/>
  <c r="Y273"/>
  <c r="Y268"/>
  <c r="AI328"/>
  <c r="Q273"/>
  <c r="AI268"/>
  <c r="Y103"/>
  <c r="AI92"/>
  <c r="D87"/>
  <c r="AI84"/>
  <c r="AH57"/>
  <c r="AI52"/>
  <c r="AR405"/>
  <c r="AI364"/>
  <c r="T241"/>
  <c r="Y240"/>
  <c r="Y239"/>
  <c r="AI234"/>
  <c r="AH231"/>
  <c r="Y230"/>
  <c r="T226"/>
  <c r="Q220"/>
  <c r="Y216"/>
  <c r="Q216"/>
  <c r="AI214"/>
  <c r="D211"/>
  <c r="T200"/>
  <c r="AR199"/>
  <c r="D199"/>
  <c r="Z198"/>
  <c r="BA196"/>
  <c r="AI196"/>
  <c r="D196"/>
  <c r="AO195"/>
  <c r="Z193"/>
  <c r="AR187"/>
  <c r="AH186"/>
  <c r="Y183"/>
  <c r="T182"/>
  <c r="AI180"/>
  <c r="Y180"/>
  <c r="T179"/>
  <c r="Y176"/>
  <c r="Q173"/>
  <c r="Y167"/>
  <c r="T162"/>
  <c r="Y161"/>
  <c r="AR148"/>
  <c r="Q145"/>
  <c r="AI141"/>
  <c r="Q137"/>
  <c r="AH136"/>
  <c r="AO135"/>
  <c r="Z133"/>
  <c r="D130"/>
  <c r="Q123"/>
  <c r="AI120"/>
  <c r="BA111"/>
  <c r="Z111"/>
  <c r="AH109"/>
  <c r="AR106"/>
  <c r="AR105"/>
  <c r="Z101"/>
  <c r="T93"/>
  <c r="AH75"/>
  <c r="AH72"/>
  <c r="Y66"/>
  <c r="D405"/>
  <c r="T50"/>
  <c r="Q408"/>
  <c r="AI368"/>
  <c r="AH367"/>
  <c r="T365"/>
  <c r="Q243"/>
  <c r="Q240"/>
  <c r="AR237"/>
  <c r="AR234"/>
  <c r="T232"/>
  <c r="AI230"/>
  <c r="T229"/>
  <c r="AR228"/>
  <c r="Y227"/>
  <c r="AH225"/>
  <c r="AH223"/>
  <c r="Q222"/>
  <c r="Y218"/>
  <c r="Z209"/>
  <c r="T208"/>
  <c r="AH207"/>
  <c r="Y202"/>
  <c r="AR196"/>
  <c r="AH194"/>
  <c r="AI193"/>
  <c r="T192"/>
  <c r="T191"/>
  <c r="AH190"/>
  <c r="Z185"/>
  <c r="AH175"/>
  <c r="Q175"/>
  <c r="AI170"/>
  <c r="Q170"/>
  <c r="Q169"/>
  <c r="AH163"/>
  <c r="AI135"/>
  <c r="T134"/>
  <c r="AI133"/>
  <c r="T132"/>
  <c r="AI130"/>
  <c r="T129"/>
  <c r="AH128"/>
  <c r="Y128"/>
  <c r="T127"/>
  <c r="AR126"/>
  <c r="Z126"/>
  <c r="AH121"/>
  <c r="AR120"/>
  <c r="AR111"/>
  <c r="AI108"/>
  <c r="Y108"/>
  <c r="Y99"/>
  <c r="Q75"/>
  <c r="Q54"/>
  <c r="AR51"/>
  <c r="D51"/>
  <c r="AH209"/>
  <c r="T207"/>
  <c r="AI206"/>
  <c r="AI201"/>
  <c r="AH198"/>
  <c r="Y185"/>
  <c r="AH178"/>
  <c r="D174"/>
  <c r="AR162"/>
  <c r="Y160"/>
  <c r="Q152"/>
  <c r="AO326"/>
  <c r="AX326"/>
  <c r="Y340"/>
  <c r="AR336"/>
  <c r="T314"/>
  <c r="Z312"/>
  <c r="AI310"/>
  <c r="AH299"/>
  <c r="Z297"/>
  <c r="D274"/>
  <c r="AI272"/>
  <c r="Q267"/>
  <c r="Y260"/>
  <c r="T255"/>
  <c r="Y254"/>
  <c r="AH250"/>
  <c r="D358"/>
  <c r="AX347"/>
  <c r="AH329"/>
  <c r="AR325"/>
  <c r="AI322"/>
  <c r="D309"/>
  <c r="Y304"/>
  <c r="T301"/>
  <c r="Y279"/>
  <c r="T278"/>
  <c r="AH277"/>
  <c r="Q277"/>
  <c r="AI274"/>
  <c r="Z271"/>
  <c r="Z269"/>
  <c r="AI63"/>
  <c r="AH61"/>
  <c r="Q61"/>
  <c r="T57"/>
  <c r="AI55"/>
  <c r="AI51"/>
  <c r="Q51"/>
  <c r="D50"/>
  <c r="AO43"/>
  <c r="Q42"/>
  <c r="AH41"/>
  <c r="D403"/>
  <c r="AR291"/>
  <c r="AI291"/>
  <c r="D291"/>
  <c r="AI289"/>
  <c r="AR77"/>
  <c r="T76"/>
  <c r="AI72"/>
  <c r="T71"/>
  <c r="AH70"/>
  <c r="Z69"/>
  <c r="D69"/>
  <c r="AH68"/>
  <c r="AH63"/>
  <c r="Y63"/>
  <c r="Q55"/>
  <c r="T341"/>
  <c r="AR335"/>
  <c r="AI327"/>
  <c r="AR320"/>
  <c r="AI315"/>
  <c r="Y315"/>
  <c r="AI297"/>
  <c r="Y272"/>
  <c r="AH270"/>
  <c r="Y265"/>
  <c r="AI262"/>
  <c r="T245"/>
  <c r="AR159"/>
  <c r="BA159"/>
  <c r="AI155"/>
  <c r="AI153"/>
  <c r="Z151"/>
  <c r="D151"/>
  <c r="AR149"/>
  <c r="AR42"/>
  <c r="Q41"/>
  <c r="D40"/>
  <c r="T332"/>
  <c r="AI325"/>
  <c r="T321"/>
  <c r="D319"/>
  <c r="AH310"/>
  <c r="Q310"/>
  <c r="T305"/>
  <c r="Z284"/>
  <c r="D284"/>
  <c r="Y281"/>
  <c r="T280"/>
  <c r="T276"/>
  <c r="D271"/>
  <c r="AH59"/>
  <c r="Y59"/>
  <c r="Y51"/>
  <c r="AR47"/>
  <c r="D363"/>
  <c r="D153"/>
  <c r="Z296"/>
  <c r="AI244"/>
  <c r="AI242"/>
  <c r="BA182"/>
  <c r="AU182"/>
  <c r="Z179"/>
  <c r="AI177"/>
  <c r="Z177"/>
  <c r="AR172"/>
  <c r="Z168"/>
  <c r="D168"/>
  <c r="Z162"/>
  <c r="Q160"/>
  <c r="Q156"/>
  <c r="AH154"/>
  <c r="Y154"/>
  <c r="T153"/>
  <c r="Y152"/>
  <c r="Y150"/>
  <c r="Q150"/>
  <c r="T149"/>
  <c r="Z148"/>
  <c r="D148"/>
  <c r="Y145"/>
  <c r="AR143"/>
  <c r="AI143"/>
  <c r="Z143"/>
  <c r="D143"/>
  <c r="AR141"/>
  <c r="Q141"/>
  <c r="AH140"/>
  <c r="AO428"/>
  <c r="T137"/>
  <c r="Y132"/>
  <c r="AI129"/>
  <c r="Q129"/>
  <c r="Y127"/>
  <c r="Q125"/>
  <c r="AH124"/>
  <c r="Y122"/>
  <c r="AH119"/>
  <c r="AR116"/>
  <c r="AI114"/>
  <c r="AH113"/>
  <c r="AI112"/>
  <c r="AR110"/>
  <c r="AI102"/>
  <c r="AH101"/>
  <c r="AH97"/>
  <c r="Q97"/>
  <c r="AR95"/>
  <c r="Y95"/>
  <c r="AH92"/>
  <c r="Y92"/>
  <c r="D82"/>
  <c r="Q79"/>
  <c r="BA76"/>
  <c r="AI76"/>
  <c r="AR73"/>
  <c r="AH69"/>
  <c r="T68"/>
  <c r="AH66"/>
  <c r="Q66"/>
  <c r="AI53"/>
  <c r="D53"/>
  <c r="AH51"/>
  <c r="Y50"/>
  <c r="AH46"/>
  <c r="Y46"/>
  <c r="Y44"/>
  <c r="AO308"/>
  <c r="AH147"/>
  <c r="T139"/>
  <c r="AH138"/>
  <c r="AR132"/>
  <c r="AH129"/>
  <c r="D120"/>
  <c r="T119"/>
  <c r="AH104"/>
  <c r="AR103"/>
  <c r="AI103"/>
  <c r="AI100"/>
  <c r="BA98"/>
  <c r="AR98"/>
  <c r="Y94"/>
  <c r="Q94"/>
  <c r="D93"/>
  <c r="AR89"/>
  <c r="Z89"/>
  <c r="AH87"/>
  <c r="Y86"/>
  <c r="AO85"/>
  <c r="AR82"/>
  <c r="AI82"/>
  <c r="D80"/>
  <c r="AH79"/>
  <c r="AU215"/>
  <c r="AO215"/>
  <c r="Z412"/>
  <c r="D341"/>
  <c r="D273"/>
  <c r="D262"/>
  <c r="D254"/>
  <c r="D152"/>
  <c r="D136"/>
  <c r="AO404"/>
  <c r="AO178"/>
  <c r="D404"/>
  <c r="D331"/>
  <c r="D301"/>
  <c r="D250"/>
  <c r="D248"/>
  <c r="D213"/>
  <c r="AX159"/>
  <c r="BA137"/>
  <c r="AU137"/>
  <c r="D399"/>
  <c r="D373"/>
  <c r="D305"/>
  <c r="D279"/>
  <c r="D146"/>
  <c r="D137"/>
  <c r="AL397"/>
  <c r="C342"/>
  <c r="BA406"/>
  <c r="AH139"/>
  <c r="T138"/>
  <c r="AH130"/>
  <c r="Q130"/>
  <c r="Y118"/>
  <c r="AH67"/>
  <c r="Y40"/>
  <c r="D390"/>
  <c r="D238"/>
  <c r="AH261"/>
  <c r="Q151"/>
  <c r="T150"/>
  <c r="Q149"/>
  <c r="AH148"/>
  <c r="Q148"/>
  <c r="T136"/>
  <c r="AR135"/>
  <c r="AI134"/>
  <c r="Y134"/>
  <c r="Q134"/>
  <c r="AH132"/>
  <c r="Q132"/>
  <c r="AR91"/>
  <c r="T91"/>
  <c r="Z66"/>
  <c r="T65"/>
  <c r="Q64"/>
  <c r="AR63"/>
  <c r="AR60"/>
  <c r="AI60"/>
  <c r="Y60"/>
  <c r="Q60"/>
  <c r="Y58"/>
  <c r="Y53"/>
  <c r="AR50"/>
  <c r="BA414"/>
  <c r="BA370"/>
  <c r="Q268"/>
  <c r="Q234"/>
  <c r="D154"/>
  <c r="P153"/>
  <c r="AX152"/>
  <c r="AH125"/>
  <c r="D123"/>
  <c r="T101"/>
  <c r="Y100"/>
  <c r="AI71"/>
  <c r="Y147"/>
  <c r="Q147"/>
  <c r="Z145"/>
  <c r="T143"/>
  <c r="D129"/>
  <c r="AR90"/>
  <c r="Y90"/>
  <c r="Y87"/>
  <c r="Q87"/>
  <c r="T85"/>
  <c r="AH84"/>
  <c r="Y83"/>
  <c r="Y68"/>
  <c r="Q67"/>
  <c r="Z46"/>
  <c r="T45"/>
  <c r="AH43"/>
  <c r="D381"/>
  <c r="AR157"/>
  <c r="AI157"/>
  <c r="AR155"/>
  <c r="Z155"/>
  <c r="D155"/>
  <c r="AH112"/>
  <c r="AQ93"/>
  <c r="AH93"/>
  <c r="Z92"/>
  <c r="AR81"/>
  <c r="AR79"/>
  <c r="Y78"/>
  <c r="AO136"/>
  <c r="AU299"/>
  <c r="AO166"/>
  <c r="BA136"/>
  <c r="BA163"/>
  <c r="Y462"/>
  <c r="Q460"/>
  <c r="AH459"/>
  <c r="Y455"/>
  <c r="AH452"/>
  <c r="S447"/>
  <c r="Q430"/>
  <c r="Q428"/>
  <c r="AH426"/>
  <c r="S423"/>
  <c r="AI421"/>
  <c r="T397"/>
  <c r="AI396"/>
  <c r="AL393"/>
  <c r="BA393"/>
  <c r="AU391"/>
  <c r="BA391"/>
  <c r="T357"/>
  <c r="Q339"/>
  <c r="T338"/>
  <c r="AI337"/>
  <c r="AI334"/>
  <c r="S334"/>
  <c r="AI252"/>
  <c r="T250"/>
  <c r="S235"/>
  <c r="Q233"/>
  <c r="AI190"/>
  <c r="Q188"/>
  <c r="AI186"/>
  <c r="T185"/>
  <c r="AH182"/>
  <c r="Y178"/>
  <c r="S174"/>
  <c r="AQ165"/>
  <c r="Y158"/>
  <c r="T124"/>
  <c r="AR121"/>
  <c r="AI119"/>
  <c r="AH118"/>
  <c r="Q118"/>
  <c r="AR115"/>
  <c r="AI115"/>
  <c r="AI109"/>
  <c r="S109"/>
  <c r="AR107"/>
  <c r="S107"/>
  <c r="AH106"/>
  <c r="Q106"/>
  <c r="AH98"/>
  <c r="Q98"/>
  <c r="AR96"/>
  <c r="AH95"/>
  <c r="AI80"/>
  <c r="AI78"/>
  <c r="AI77"/>
  <c r="AH76"/>
  <c r="D75"/>
  <c r="T67"/>
  <c r="AL58"/>
  <c r="AQ49"/>
  <c r="AH49"/>
  <c r="AR48"/>
  <c r="AI48"/>
  <c r="Q48"/>
  <c r="Y45"/>
  <c r="D145"/>
  <c r="D141"/>
  <c r="AH456"/>
  <c r="Y456"/>
  <c r="Q456"/>
  <c r="AZ439"/>
  <c r="AR437"/>
  <c r="Y436"/>
  <c r="AR434"/>
  <c r="AH433"/>
  <c r="Q427"/>
  <c r="Y425"/>
  <c r="Q425"/>
  <c r="Q423"/>
  <c r="Y421"/>
  <c r="Q421"/>
  <c r="AX410"/>
  <c r="AH402"/>
  <c r="AR399"/>
  <c r="AI399"/>
  <c r="AR397"/>
  <c r="Q391"/>
  <c r="S390"/>
  <c r="AH382"/>
  <c r="Y382"/>
  <c r="Q382"/>
  <c r="AL377"/>
  <c r="AH366"/>
  <c r="Y366"/>
  <c r="Q366"/>
  <c r="AH364"/>
  <c r="AH360"/>
  <c r="S351"/>
  <c r="S349"/>
  <c r="AI345"/>
  <c r="Q345"/>
  <c r="AR343"/>
  <c r="Q343"/>
  <c r="AI341"/>
  <c r="Q341"/>
  <c r="AH339"/>
  <c r="AR338"/>
  <c r="Q327"/>
  <c r="P324"/>
  <c r="AR323"/>
  <c r="Q323"/>
  <c r="AR321"/>
  <c r="Q321"/>
  <c r="AH319"/>
  <c r="Q313"/>
  <c r="AH311"/>
  <c r="AR307"/>
  <c r="AH303"/>
  <c r="Q301"/>
  <c r="AI290"/>
  <c r="T283"/>
  <c r="AR267"/>
  <c r="AI267"/>
  <c r="T262"/>
  <c r="P261"/>
  <c r="AR260"/>
  <c r="Q260"/>
  <c r="AH259"/>
  <c r="Q259"/>
  <c r="S258"/>
  <c r="AI256"/>
  <c r="AI254"/>
  <c r="AR250"/>
  <c r="AH242"/>
  <c r="Q241"/>
  <c r="Y208"/>
  <c r="Y206"/>
  <c r="Y194"/>
  <c r="S193"/>
  <c r="AQ190"/>
  <c r="AR185"/>
  <c r="AR182"/>
  <c r="AR181"/>
  <c r="S176"/>
  <c r="AK163"/>
  <c r="AN160"/>
  <c r="AH145"/>
  <c r="Y141"/>
  <c r="Y140"/>
  <c r="AH126"/>
  <c r="Q126"/>
  <c r="S125"/>
  <c r="D125"/>
  <c r="AI124"/>
  <c r="S124"/>
  <c r="AR83"/>
  <c r="AI83"/>
  <c r="Q83"/>
  <c r="T82"/>
  <c r="BA81"/>
  <c r="Z81"/>
  <c r="T79"/>
  <c r="AH78"/>
  <c r="Q78"/>
  <c r="Y75"/>
  <c r="T73"/>
  <c r="P72"/>
  <c r="AR71"/>
  <c r="Z71"/>
  <c r="S71"/>
  <c r="T70"/>
  <c r="S68"/>
  <c r="AI67"/>
  <c r="Z67"/>
  <c r="D67"/>
  <c r="AR66"/>
  <c r="AI65"/>
  <c r="Q65"/>
  <c r="T61"/>
  <c r="AH60"/>
  <c r="P60"/>
  <c r="AR59"/>
  <c r="AI58"/>
  <c r="Q58"/>
  <c r="T56"/>
  <c r="T49"/>
  <c r="T46"/>
  <c r="AH45"/>
  <c r="AR44"/>
  <c r="T43"/>
  <c r="BA42"/>
  <c r="Z42"/>
  <c r="S41"/>
  <c r="Q462"/>
  <c r="AH460"/>
  <c r="Y459"/>
  <c r="Q455"/>
  <c r="AR450"/>
  <c r="AR443"/>
  <c r="S443"/>
  <c r="AR441"/>
  <c r="AR439"/>
  <c r="AR433"/>
  <c r="T380"/>
  <c r="S356"/>
  <c r="AI353"/>
  <c r="Q352"/>
  <c r="AI287"/>
  <c r="AH286"/>
  <c r="AH281"/>
  <c r="Y257"/>
  <c r="AR255"/>
  <c r="AR236"/>
  <c r="Q236"/>
  <c r="Y204"/>
  <c r="AH197"/>
  <c r="T196"/>
  <c r="S181"/>
  <c r="Y179"/>
  <c r="AI178"/>
  <c r="AH177"/>
  <c r="Y177"/>
  <c r="AH159"/>
  <c r="AI140"/>
  <c r="AR138"/>
  <c r="T125"/>
  <c r="AR124"/>
  <c r="AI123"/>
  <c r="S123"/>
  <c r="AI121"/>
  <c r="Y121"/>
  <c r="T120"/>
  <c r="S117"/>
  <c r="BA115"/>
  <c r="Z115"/>
  <c r="T111"/>
  <c r="AH110"/>
  <c r="AR109"/>
  <c r="AH100"/>
  <c r="Q100"/>
  <c r="T97"/>
  <c r="T96"/>
  <c r="AQ95"/>
  <c r="AH82"/>
  <c r="Q80"/>
  <c r="AR78"/>
  <c r="Y76"/>
  <c r="Q76"/>
  <c r="AI75"/>
  <c r="Z75"/>
  <c r="AO74"/>
  <c r="Z74"/>
  <c r="AI69"/>
  <c r="S62"/>
  <c r="AR46"/>
  <c r="AR45"/>
  <c r="Q45"/>
  <c r="AH44"/>
  <c r="AR43"/>
  <c r="T41"/>
  <c r="D456"/>
  <c r="D423"/>
  <c r="D391"/>
  <c r="D359"/>
  <c r="D194"/>
  <c r="D160"/>
  <c r="D74"/>
  <c r="AZ437"/>
  <c r="AH419"/>
  <c r="AH414"/>
  <c r="Q414"/>
  <c r="T413"/>
  <c r="AH412"/>
  <c r="Q411"/>
  <c r="AH387"/>
  <c r="Y387"/>
  <c r="Q387"/>
  <c r="AR383"/>
  <c r="AN379"/>
  <c r="AR378"/>
  <c r="Y369"/>
  <c r="T368"/>
  <c r="AI367"/>
  <c r="S367"/>
  <c r="AR364"/>
  <c r="AR363"/>
  <c r="AR361"/>
  <c r="AI361"/>
  <c r="Y355"/>
  <c r="AR349"/>
  <c r="Y349"/>
  <c r="P347"/>
  <c r="T346"/>
  <c r="AI340"/>
  <c r="S340"/>
  <c r="Q333"/>
  <c r="AH331"/>
  <c r="AR330"/>
  <c r="AH327"/>
  <c r="T326"/>
  <c r="Y325"/>
  <c r="Q325"/>
  <c r="AH323"/>
  <c r="AR322"/>
  <c r="AH318"/>
  <c r="Q318"/>
  <c r="AH313"/>
  <c r="T308"/>
  <c r="AR304"/>
  <c r="AR302"/>
  <c r="AR300"/>
  <c r="AK299"/>
  <c r="T298"/>
  <c r="AH297"/>
  <c r="Y296"/>
  <c r="T293"/>
  <c r="AI283"/>
  <c r="P282"/>
  <c r="Y278"/>
  <c r="AR272"/>
  <c r="Q272"/>
  <c r="AH269"/>
  <c r="Y269"/>
  <c r="T266"/>
  <c r="Q265"/>
  <c r="AR262"/>
  <c r="AH260"/>
  <c r="Y247"/>
  <c r="Q247"/>
  <c r="AR245"/>
  <c r="AI245"/>
  <c r="Y245"/>
  <c r="Q245"/>
  <c r="AR243"/>
  <c r="AH241"/>
  <c r="P228"/>
  <c r="AR227"/>
  <c r="AI227"/>
  <c r="AR225"/>
  <c r="AI222"/>
  <c r="S222"/>
  <c r="AI220"/>
  <c r="S220"/>
  <c r="Y217"/>
  <c r="AR214"/>
  <c r="AR212"/>
  <c r="Y212"/>
  <c r="AR210"/>
  <c r="T210"/>
  <c r="AR209"/>
  <c r="T209"/>
  <c r="AI207"/>
  <c r="Q207"/>
  <c r="AR205"/>
  <c r="Y201"/>
  <c r="Y199"/>
  <c r="Y198"/>
  <c r="Q198"/>
  <c r="AZ183"/>
  <c r="AR177"/>
  <c r="AQ172"/>
  <c r="AR170"/>
  <c r="AR161"/>
  <c r="Y155"/>
  <c r="AI150"/>
  <c r="AQ135"/>
  <c r="Y131"/>
  <c r="S129"/>
  <c r="AI128"/>
  <c r="AI127"/>
  <c r="Q127"/>
  <c r="AR125"/>
  <c r="Y125"/>
  <c r="AH94"/>
  <c r="AH91"/>
  <c r="Q91"/>
  <c r="Y89"/>
  <c r="Q89"/>
  <c r="AI86"/>
  <c r="Q86"/>
  <c r="AU85"/>
  <c r="AI85"/>
  <c r="S85"/>
  <c r="T84"/>
  <c r="Z73"/>
  <c r="AH71"/>
  <c r="Y71"/>
  <c r="S70"/>
  <c r="AI68"/>
  <c r="Q68"/>
  <c r="AI61"/>
  <c r="S61"/>
  <c r="Z59"/>
  <c r="S59"/>
  <c r="T55"/>
  <c r="AI54"/>
  <c r="AH53"/>
  <c r="Q53"/>
  <c r="AI50"/>
  <c r="Q50"/>
  <c r="Y460"/>
  <c r="Q459"/>
  <c r="AH455"/>
  <c r="Y428"/>
  <c r="Q426"/>
  <c r="S425"/>
  <c r="AR421"/>
  <c r="AR380"/>
  <c r="AR357"/>
  <c r="Q337"/>
  <c r="D289"/>
  <c r="AR449"/>
  <c r="Y448"/>
  <c r="Y446"/>
  <c r="AR438"/>
  <c r="AI420"/>
  <c r="AI418"/>
  <c r="AR413"/>
  <c r="Y409"/>
  <c r="AI407"/>
  <c r="AW405"/>
  <c r="AR386"/>
  <c r="AI386"/>
  <c r="T379"/>
  <c r="P374"/>
  <c r="AR373"/>
  <c r="AI373"/>
  <c r="AR371"/>
  <c r="AI335"/>
  <c r="Y335"/>
  <c r="Q335"/>
  <c r="AH333"/>
  <c r="AR332"/>
  <c r="Y330"/>
  <c r="AI298"/>
  <c r="AR296"/>
  <c r="T287"/>
  <c r="AI286"/>
  <c r="P284"/>
  <c r="P278"/>
  <c r="AR277"/>
  <c r="Q274"/>
  <c r="AH272"/>
  <c r="AR271"/>
  <c r="AI271"/>
  <c r="AR266"/>
  <c r="AO266"/>
  <c r="Q230"/>
  <c r="Y225"/>
  <c r="Y223"/>
  <c r="Y222"/>
  <c r="Y220"/>
  <c r="AR218"/>
  <c r="AI218"/>
  <c r="S218"/>
  <c r="AR216"/>
  <c r="AR211"/>
  <c r="AI211"/>
  <c r="S204"/>
  <c r="AH203"/>
  <c r="AR200"/>
  <c r="AR198"/>
  <c r="S190"/>
  <c r="S186"/>
  <c r="S178"/>
  <c r="AQ173"/>
  <c r="Y173"/>
  <c r="T169"/>
  <c r="AI158"/>
  <c r="AR153"/>
  <c r="AQ152"/>
  <c r="T148"/>
  <c r="AI147"/>
  <c r="T147"/>
  <c r="Y136"/>
  <c r="AH131"/>
  <c r="P131"/>
  <c r="T123"/>
  <c r="AH122"/>
  <c r="Q122"/>
  <c r="S121"/>
  <c r="D121"/>
  <c r="S118"/>
  <c r="T117"/>
  <c r="AH116"/>
  <c r="AH114"/>
  <c r="Y114"/>
  <c r="Q114"/>
  <c r="AR112"/>
  <c r="Y112"/>
  <c r="Y110"/>
  <c r="Q110"/>
  <c r="AQ106"/>
  <c r="Z106"/>
  <c r="AU106"/>
  <c r="AH105"/>
  <c r="Q105"/>
  <c r="T104"/>
  <c r="AQ103"/>
  <c r="AH103"/>
  <c r="AH102"/>
  <c r="Q102"/>
  <c r="AR100"/>
  <c r="Z100"/>
  <c r="T99"/>
  <c r="AI98"/>
  <c r="AI95"/>
  <c r="Q95"/>
  <c r="AR93"/>
  <c r="AI93"/>
  <c r="Q93"/>
  <c r="T92"/>
  <c r="T77"/>
  <c r="AR76"/>
  <c r="Z76"/>
  <c r="T74"/>
  <c r="T69"/>
  <c r="AH64"/>
  <c r="Y64"/>
  <c r="AL63"/>
  <c r="AR62"/>
  <c r="T62"/>
  <c r="Z55"/>
  <c r="Y54"/>
  <c r="Y52"/>
  <c r="Q52"/>
  <c r="T51"/>
  <c r="AQ50"/>
  <c r="AH50"/>
  <c r="AT462"/>
  <c r="T462"/>
  <c r="AZ460"/>
  <c r="AR459"/>
  <c r="AR451"/>
  <c r="AH449"/>
  <c r="Y449"/>
  <c r="AH445"/>
  <c r="Y443"/>
  <c r="AH441"/>
  <c r="AH440"/>
  <c r="Y440"/>
  <c r="Q440"/>
  <c r="AH439"/>
  <c r="Y439"/>
  <c r="Q439"/>
  <c r="AH437"/>
  <c r="Y437"/>
  <c r="Q437"/>
  <c r="AR435"/>
  <c r="AZ434"/>
  <c r="AH427"/>
  <c r="T424"/>
  <c r="T419"/>
  <c r="AR414"/>
  <c r="AH413"/>
  <c r="P407"/>
  <c r="P405"/>
  <c r="AR403"/>
  <c r="Y403"/>
  <c r="Q403"/>
  <c r="AR401"/>
  <c r="Q401"/>
  <c r="AR400"/>
  <c r="Q397"/>
  <c r="AR395"/>
  <c r="AR394"/>
  <c r="Q393"/>
  <c r="AR390"/>
  <c r="Q390"/>
  <c r="Y388"/>
  <c r="Y380"/>
  <c r="Y378"/>
  <c r="Y377"/>
  <c r="AH376"/>
  <c r="Y376"/>
  <c r="Q376"/>
  <c r="AH375"/>
  <c r="Y375"/>
  <c r="Q375"/>
  <c r="Q363"/>
  <c r="AT359"/>
  <c r="Y359"/>
  <c r="Q359"/>
  <c r="S358"/>
  <c r="AI357"/>
  <c r="S357"/>
  <c r="AR355"/>
  <c r="Y354"/>
  <c r="P351"/>
  <c r="T350"/>
  <c r="AH349"/>
  <c r="AR348"/>
  <c r="AI348"/>
  <c r="S348"/>
  <c r="AI346"/>
  <c r="AI344"/>
  <c r="AR342"/>
  <c r="T339"/>
  <c r="T333"/>
  <c r="Q329"/>
  <c r="Y328"/>
  <c r="T327"/>
  <c r="AR326"/>
  <c r="AR324"/>
  <c r="AI324"/>
  <c r="AH322"/>
  <c r="Q322"/>
  <c r="AH320"/>
  <c r="Y320"/>
  <c r="Q320"/>
  <c r="Y317"/>
  <c r="AH315"/>
  <c r="AR314"/>
  <c r="AH312"/>
  <c r="Y312"/>
  <c r="Q312"/>
  <c r="Y310"/>
  <c r="AI308"/>
  <c r="AH304"/>
  <c r="AH302"/>
  <c r="Y302"/>
  <c r="Y299"/>
  <c r="AR295"/>
  <c r="AR293"/>
  <c r="AH292"/>
  <c r="P290"/>
  <c r="AH287"/>
  <c r="AI285"/>
  <c r="S280"/>
  <c r="AI275"/>
  <c r="AH274"/>
  <c r="S273"/>
  <c r="S270"/>
  <c r="AR268"/>
  <c r="Y266"/>
  <c r="AH265"/>
  <c r="Y262"/>
  <c r="AR258"/>
  <c r="AI258"/>
  <c r="Y258"/>
  <c r="Q258"/>
  <c r="Q256"/>
  <c r="Q254"/>
  <c r="T251"/>
  <c r="Q250"/>
  <c r="AI246"/>
  <c r="Y243"/>
  <c r="S242"/>
  <c r="AR240"/>
  <c r="AI240"/>
  <c r="AR239"/>
  <c r="AR238"/>
  <c r="Y232"/>
  <c r="Q232"/>
  <c r="S231"/>
  <c r="AI228"/>
  <c r="AI226"/>
  <c r="S226"/>
  <c r="AR224"/>
  <c r="AI224"/>
  <c r="AR221"/>
  <c r="T206"/>
  <c r="AH205"/>
  <c r="AI202"/>
  <c r="S197"/>
  <c r="AH196"/>
  <c r="Y196"/>
  <c r="Q196"/>
  <c r="AI195"/>
  <c r="Y195"/>
  <c r="Y193"/>
  <c r="Q193"/>
  <c r="S192"/>
  <c r="AI191"/>
  <c r="AI187"/>
  <c r="Y187"/>
  <c r="AH185"/>
  <c r="Q185"/>
  <c r="AR184"/>
  <c r="AH181"/>
  <c r="T168"/>
  <c r="AR166"/>
  <c r="Y163"/>
  <c r="AH161"/>
  <c r="T159"/>
  <c r="AI148"/>
  <c r="AR145"/>
  <c r="Y143"/>
  <c r="S139"/>
  <c r="AR137"/>
  <c r="S134"/>
  <c r="P129"/>
  <c r="P127"/>
  <c r="Y124"/>
  <c r="Y123"/>
  <c r="T122"/>
  <c r="AR117"/>
  <c r="Y117"/>
  <c r="T114"/>
  <c r="AI113"/>
  <c r="S113"/>
  <c r="Q104"/>
  <c r="AI101"/>
  <c r="AR99"/>
  <c r="Q99"/>
  <c r="AI97"/>
  <c r="Y97"/>
  <c r="S97"/>
  <c r="AR94"/>
  <c r="AR92"/>
  <c r="Q90"/>
  <c r="AR88"/>
  <c r="Q88"/>
  <c r="Q85"/>
  <c r="AH81"/>
  <c r="Y81"/>
  <c r="Q81"/>
  <c r="AI79"/>
  <c r="Y79"/>
  <c r="S79"/>
  <c r="AH77"/>
  <c r="Y77"/>
  <c r="Q77"/>
  <c r="AR74"/>
  <c r="Y73"/>
  <c r="S72"/>
  <c r="AR69"/>
  <c r="Y69"/>
  <c r="AR68"/>
  <c r="AR67"/>
  <c r="AI66"/>
  <c r="AR64"/>
  <c r="T64"/>
  <c r="AI62"/>
  <c r="AR61"/>
  <c r="Y61"/>
  <c r="S60"/>
  <c r="Q57"/>
  <c r="S56"/>
  <c r="P54"/>
  <c r="T53"/>
  <c r="AQ52"/>
  <c r="AI47"/>
  <c r="AI46"/>
  <c r="AH461"/>
  <c r="AZ456"/>
  <c r="AR456"/>
  <c r="AR455"/>
  <c r="AR454"/>
  <c r="AH451"/>
  <c r="AH450"/>
  <c r="Y450"/>
  <c r="Q450"/>
  <c r="AR448"/>
  <c r="AR446"/>
  <c r="AI446"/>
  <c r="S446"/>
  <c r="AR444"/>
  <c r="AI442"/>
  <c r="S442"/>
  <c r="Q435"/>
  <c r="Y432"/>
  <c r="Q432"/>
  <c r="AH422"/>
  <c r="Q422"/>
  <c r="AR419"/>
  <c r="P418"/>
  <c r="AH417"/>
  <c r="T416"/>
  <c r="AR412"/>
  <c r="P410"/>
  <c r="AR409"/>
  <c r="AI409"/>
  <c r="AH408"/>
  <c r="Y408"/>
  <c r="T404"/>
  <c r="T402"/>
  <c r="P399"/>
  <c r="AR398"/>
  <c r="AI398"/>
  <c r="Y398"/>
  <c r="Q398"/>
  <c r="T394"/>
  <c r="AI392"/>
  <c r="Y389"/>
  <c r="AI385"/>
  <c r="S385"/>
  <c r="Y381"/>
  <c r="AU379"/>
  <c r="Y379"/>
  <c r="AR377"/>
  <c r="AR374"/>
  <c r="AI374"/>
  <c r="AI372"/>
  <c r="S372"/>
  <c r="T369"/>
  <c r="AI365"/>
  <c r="S365"/>
  <c r="Y364"/>
  <c r="S362"/>
  <c r="Y360"/>
  <c r="AR359"/>
  <c r="T355"/>
  <c r="AH354"/>
  <c r="P354"/>
  <c r="AR353"/>
  <c r="AI352"/>
  <c r="S352"/>
  <c r="AI350"/>
  <c r="S345"/>
  <c r="AH342"/>
  <c r="Y342"/>
  <c r="Q342"/>
  <c r="S341"/>
  <c r="AR339"/>
  <c r="AH336"/>
  <c r="Y336"/>
  <c r="Q336"/>
  <c r="S335"/>
  <c r="AR333"/>
  <c r="AI332"/>
  <c r="S332"/>
  <c r="AR331"/>
  <c r="Y331"/>
  <c r="Q331"/>
  <c r="Q319"/>
  <c r="AH317"/>
  <c r="AH314"/>
  <c r="Q314"/>
  <c r="Q311"/>
  <c r="AI309"/>
  <c r="Q309"/>
  <c r="AR305"/>
  <c r="Q305"/>
  <c r="AI301"/>
  <c r="AH300"/>
  <c r="AR297"/>
  <c r="AI296"/>
  <c r="T296"/>
  <c r="Y295"/>
  <c r="Y291"/>
  <c r="AR288"/>
  <c r="S288"/>
  <c r="Y284"/>
  <c r="AR283"/>
  <c r="AI282"/>
  <c r="S282"/>
  <c r="AI278"/>
  <c r="S278"/>
  <c r="P276"/>
  <c r="Y275"/>
  <c r="AH273"/>
  <c r="AR270"/>
  <c r="AI270"/>
  <c r="Q270"/>
  <c r="AR269"/>
  <c r="T269"/>
  <c r="S267"/>
  <c r="AH264"/>
  <c r="Q264"/>
  <c r="AR257"/>
  <c r="Q255"/>
  <c r="AR254"/>
  <c r="AR253"/>
  <c r="AI253"/>
  <c r="Q253"/>
  <c r="T252"/>
  <c r="AI251"/>
  <c r="AR249"/>
  <c r="AI249"/>
  <c r="Y249"/>
  <c r="AI247"/>
  <c r="Q246"/>
  <c r="Q244"/>
  <c r="AH243"/>
  <c r="AR242"/>
  <c r="Y242"/>
  <c r="Q242"/>
  <c r="AI239"/>
  <c r="Y238"/>
  <c r="Q238"/>
  <c r="AH237"/>
  <c r="AH235"/>
  <c r="Y234"/>
  <c r="AR231"/>
  <c r="Q210"/>
  <c r="Q209"/>
  <c r="AR204"/>
  <c r="Q202"/>
  <c r="AI199"/>
  <c r="AI198"/>
  <c r="T198"/>
  <c r="AR195"/>
  <c r="AR193"/>
  <c r="AR192"/>
  <c r="Q191"/>
  <c r="AQ187"/>
  <c r="AR186"/>
  <c r="T184"/>
  <c r="AR179"/>
  <c r="AR174"/>
  <c r="AI173"/>
  <c r="S173"/>
  <c r="Y171"/>
  <c r="S170"/>
  <c r="AH169"/>
  <c r="T166"/>
  <c r="AI165"/>
  <c r="AH164"/>
  <c r="AQ160"/>
  <c r="T158"/>
  <c r="Y151"/>
  <c r="AH149"/>
  <c r="Y149"/>
  <c r="AR147"/>
  <c r="AI142"/>
  <c r="AR139"/>
  <c r="P138"/>
  <c r="AR134"/>
  <c r="T128"/>
  <c r="P125"/>
  <c r="AR122"/>
  <c r="Q120"/>
  <c r="AH117"/>
  <c r="AI116"/>
  <c r="Q116"/>
  <c r="AR114"/>
  <c r="Q111"/>
  <c r="AR108"/>
  <c r="S108"/>
  <c r="AI105"/>
  <c r="Q96"/>
  <c r="Q92"/>
  <c r="AI91"/>
  <c r="AH90"/>
  <c r="AI89"/>
  <c r="AI87"/>
  <c r="AR85"/>
  <c r="AR84"/>
  <c r="Q82"/>
  <c r="T75"/>
  <c r="AR72"/>
  <c r="Y72"/>
  <c r="P70"/>
  <c r="P62"/>
  <c r="T58"/>
  <c r="AQ57"/>
  <c r="AR55"/>
  <c r="AR54"/>
  <c r="AQ53"/>
  <c r="AI44"/>
  <c r="S44"/>
  <c r="Y43"/>
  <c r="Q43"/>
  <c r="AR41"/>
  <c r="AR40"/>
  <c r="AI40"/>
  <c r="AX431"/>
  <c r="AO363"/>
  <c r="AX305"/>
  <c r="BA301"/>
  <c r="Z348"/>
  <c r="Z448"/>
  <c r="Z446"/>
  <c r="Z367"/>
  <c r="Z352"/>
  <c r="AX352"/>
  <c r="AO332"/>
  <c r="Z276"/>
  <c r="AO250"/>
  <c r="BA424"/>
  <c r="AX416"/>
  <c r="AL414"/>
  <c r="Z409"/>
  <c r="Z308"/>
  <c r="AX308"/>
  <c r="AX273"/>
  <c r="Z268"/>
  <c r="Z261"/>
  <c r="AO426"/>
  <c r="AO381"/>
  <c r="AX362"/>
  <c r="AO304"/>
  <c r="AO300"/>
  <c r="Z288"/>
  <c r="Z282"/>
  <c r="Z447"/>
  <c r="Z444"/>
  <c r="Z418"/>
  <c r="AX405"/>
  <c r="BA396"/>
  <c r="Z396"/>
  <c r="Z365"/>
  <c r="Z340"/>
  <c r="AO330"/>
  <c r="Z307"/>
  <c r="Z278"/>
  <c r="BA265"/>
  <c r="BA247"/>
  <c r="Z154"/>
  <c r="BA55"/>
  <c r="Z404"/>
  <c r="Z386"/>
  <c r="Z328"/>
  <c r="Z295"/>
  <c r="Z280"/>
  <c r="AU270"/>
  <c r="BA254"/>
  <c r="Z254"/>
  <c r="BA251"/>
  <c r="Z251"/>
  <c r="Z228"/>
  <c r="Z226"/>
  <c r="Z218"/>
  <c r="Z184"/>
  <c r="Z157"/>
  <c r="AX150"/>
  <c r="Z252"/>
  <c r="AU252"/>
  <c r="Z224"/>
  <c r="AL153"/>
  <c r="AU141"/>
  <c r="BA133"/>
  <c r="BA126"/>
  <c r="AO96"/>
  <c r="Z85"/>
  <c r="AX420"/>
  <c r="BA417"/>
  <c r="Z415"/>
  <c r="Z392"/>
  <c r="Z385"/>
  <c r="Z374"/>
  <c r="Z372"/>
  <c r="Z357"/>
  <c r="AO353"/>
  <c r="Z353"/>
  <c r="BA337"/>
  <c r="AU328"/>
  <c r="Z302"/>
  <c r="AL296"/>
  <c r="AU267"/>
  <c r="BA246"/>
  <c r="Z239"/>
  <c r="Z227"/>
  <c r="Z188"/>
  <c r="Z128"/>
  <c r="BA118"/>
  <c r="Z118"/>
  <c r="BA105"/>
  <c r="C89"/>
  <c r="C52"/>
  <c r="AC462"/>
  <c r="AA462"/>
  <c r="AB462"/>
  <c r="N462"/>
  <c r="L462"/>
  <c r="M462"/>
  <c r="K461"/>
  <c r="AA460"/>
  <c r="AB460"/>
  <c r="AC460"/>
  <c r="L460"/>
  <c r="M460"/>
  <c r="N460"/>
  <c r="AB459"/>
  <c r="AC459"/>
  <c r="AA459"/>
  <c r="M459"/>
  <c r="N459"/>
  <c r="L459"/>
  <c r="K458"/>
  <c r="AD457"/>
  <c r="AF457"/>
  <c r="AE457"/>
  <c r="U457"/>
  <c r="W457"/>
  <c r="V457"/>
  <c r="H457"/>
  <c r="AD454"/>
  <c r="AE454"/>
  <c r="AF454"/>
  <c r="U454"/>
  <c r="V454"/>
  <c r="W454"/>
  <c r="H454"/>
  <c r="AA453"/>
  <c r="AB453"/>
  <c r="AC453"/>
  <c r="L453"/>
  <c r="M453"/>
  <c r="N453"/>
  <c r="AE452"/>
  <c r="AF452"/>
  <c r="AD452"/>
  <c r="V452"/>
  <c r="W452"/>
  <c r="U452"/>
  <c r="H452"/>
  <c r="AF451"/>
  <c r="AD451"/>
  <c r="AE451"/>
  <c r="W451"/>
  <c r="U451"/>
  <c r="V451"/>
  <c r="H451"/>
  <c r="AD449"/>
  <c r="AE449"/>
  <c r="AF449"/>
  <c r="U449"/>
  <c r="V449"/>
  <c r="W449"/>
  <c r="H449"/>
  <c r="AE448"/>
  <c r="AF448"/>
  <c r="AD448"/>
  <c r="V448"/>
  <c r="W448"/>
  <c r="U448"/>
  <c r="H448"/>
  <c r="K447"/>
  <c r="AD446"/>
  <c r="AE446"/>
  <c r="AF446"/>
  <c r="U446"/>
  <c r="V446"/>
  <c r="W446"/>
  <c r="H446"/>
  <c r="K445"/>
  <c r="AF443"/>
  <c r="AD443"/>
  <c r="AE443"/>
  <c r="W443"/>
  <c r="U443"/>
  <c r="V443"/>
  <c r="H443"/>
  <c r="K442"/>
  <c r="AD441"/>
  <c r="AE441"/>
  <c r="AF441"/>
  <c r="U441"/>
  <c r="V441"/>
  <c r="W441"/>
  <c r="H441"/>
  <c r="AD438"/>
  <c r="AE438"/>
  <c r="AF438"/>
  <c r="U438"/>
  <c r="V438"/>
  <c r="W438"/>
  <c r="H438"/>
  <c r="AE436"/>
  <c r="AF436"/>
  <c r="AD436"/>
  <c r="V436"/>
  <c r="W436"/>
  <c r="U436"/>
  <c r="H436"/>
  <c r="K435"/>
  <c r="K433"/>
  <c r="AE432"/>
  <c r="AF432"/>
  <c r="AD432"/>
  <c r="V432"/>
  <c r="W432"/>
  <c r="U432"/>
  <c r="H432"/>
  <c r="AF431"/>
  <c r="AD431"/>
  <c r="AE431"/>
  <c r="W431"/>
  <c r="U431"/>
  <c r="V431"/>
  <c r="H431"/>
  <c r="AC430"/>
  <c r="AA430"/>
  <c r="AB430"/>
  <c r="N430"/>
  <c r="L430"/>
  <c r="M430"/>
  <c r="AA429"/>
  <c r="AB429"/>
  <c r="AC429"/>
  <c r="L429"/>
  <c r="M429"/>
  <c r="N429"/>
  <c r="AA428"/>
  <c r="AB428"/>
  <c r="AC428"/>
  <c r="L428"/>
  <c r="M428"/>
  <c r="N428"/>
  <c r="W427"/>
  <c r="U427"/>
  <c r="V427"/>
  <c r="H427"/>
  <c r="AD426"/>
  <c r="AE426"/>
  <c r="AF426"/>
  <c r="U426"/>
  <c r="V426"/>
  <c r="W426"/>
  <c r="H426"/>
  <c r="K424"/>
  <c r="W423"/>
  <c r="U423"/>
  <c r="V423"/>
  <c r="H423"/>
  <c r="K422"/>
  <c r="AD421"/>
  <c r="AE421"/>
  <c r="AF421"/>
  <c r="U421"/>
  <c r="V421"/>
  <c r="W421"/>
  <c r="H421"/>
  <c r="AF419"/>
  <c r="AD419"/>
  <c r="AE419"/>
  <c r="W419"/>
  <c r="U419"/>
  <c r="V419"/>
  <c r="H419"/>
  <c r="K418"/>
  <c r="AA417"/>
  <c r="AB417"/>
  <c r="AC417"/>
  <c r="L417"/>
  <c r="M417"/>
  <c r="N417"/>
  <c r="K416"/>
  <c r="AD414"/>
  <c r="AE414"/>
  <c r="AF414"/>
  <c r="U414"/>
  <c r="V414"/>
  <c r="W414"/>
  <c r="H414"/>
  <c r="K413"/>
  <c r="K410"/>
  <c r="AD409"/>
  <c r="AE409"/>
  <c r="AF409"/>
  <c r="U409"/>
  <c r="V409"/>
  <c r="W409"/>
  <c r="H409"/>
  <c r="AE408"/>
  <c r="AF408"/>
  <c r="AD408"/>
  <c r="V408"/>
  <c r="W408"/>
  <c r="U408"/>
  <c r="H408"/>
  <c r="K407"/>
  <c r="K405"/>
  <c r="AA404"/>
  <c r="AB404"/>
  <c r="AC404"/>
  <c r="L404"/>
  <c r="M404"/>
  <c r="N404"/>
  <c r="W403"/>
  <c r="U403"/>
  <c r="V403"/>
  <c r="H403"/>
  <c r="K402"/>
  <c r="AD401"/>
  <c r="AE401"/>
  <c r="AF401"/>
  <c r="L401"/>
  <c r="M401"/>
  <c r="N401"/>
  <c r="AB399"/>
  <c r="AC399"/>
  <c r="AA399"/>
  <c r="M399"/>
  <c r="N399"/>
  <c r="L399"/>
  <c r="U398"/>
  <c r="V398"/>
  <c r="W398"/>
  <c r="H398"/>
  <c r="AD397"/>
  <c r="AE397"/>
  <c r="AF397"/>
  <c r="L397"/>
  <c r="M397"/>
  <c r="N397"/>
  <c r="K396"/>
  <c r="AF395"/>
  <c r="AD395"/>
  <c r="AE395"/>
  <c r="M395"/>
  <c r="N395"/>
  <c r="L395"/>
  <c r="AC394"/>
  <c r="AA394"/>
  <c r="AB394"/>
  <c r="K394"/>
  <c r="AA393"/>
  <c r="AB393"/>
  <c r="AC393"/>
  <c r="L393"/>
  <c r="M393"/>
  <c r="N393"/>
  <c r="K391"/>
  <c r="AD390"/>
  <c r="AE390"/>
  <c r="AF390"/>
  <c r="N390"/>
  <c r="L390"/>
  <c r="M390"/>
  <c r="U389"/>
  <c r="V389"/>
  <c r="W389"/>
  <c r="AA388"/>
  <c r="AB388"/>
  <c r="AC388"/>
  <c r="L388"/>
  <c r="M388"/>
  <c r="N388"/>
  <c r="AB386"/>
  <c r="AC386"/>
  <c r="AA386"/>
  <c r="M386"/>
  <c r="N386"/>
  <c r="L386"/>
  <c r="AD384"/>
  <c r="AE384"/>
  <c r="AF384"/>
  <c r="U384"/>
  <c r="V384"/>
  <c r="W384"/>
  <c r="H384"/>
  <c r="AE383"/>
  <c r="AF383"/>
  <c r="AD383"/>
  <c r="V383"/>
  <c r="W383"/>
  <c r="U383"/>
  <c r="H383"/>
  <c r="AF382"/>
  <c r="AD382"/>
  <c r="AE382"/>
  <c r="W382"/>
  <c r="U382"/>
  <c r="V382"/>
  <c r="H382"/>
  <c r="AD381"/>
  <c r="AE381"/>
  <c r="AF381"/>
  <c r="U381"/>
  <c r="W381"/>
  <c r="V381"/>
  <c r="H381"/>
  <c r="AD380"/>
  <c r="AE380"/>
  <c r="AF380"/>
  <c r="U380"/>
  <c r="V380"/>
  <c r="W380"/>
  <c r="H380"/>
  <c r="AA379"/>
  <c r="AB379"/>
  <c r="AC379"/>
  <c r="L379"/>
  <c r="M379"/>
  <c r="N379"/>
  <c r="AB378"/>
  <c r="AC378"/>
  <c r="AA378"/>
  <c r="M378"/>
  <c r="N378"/>
  <c r="L378"/>
  <c r="AA377"/>
  <c r="AC377"/>
  <c r="AB377"/>
  <c r="L377"/>
  <c r="N377"/>
  <c r="M377"/>
  <c r="AB376"/>
  <c r="AA376"/>
  <c r="AC376"/>
  <c r="M376"/>
  <c r="L376"/>
  <c r="N376"/>
  <c r="AC375"/>
  <c r="AA375"/>
  <c r="AB375"/>
  <c r="N375"/>
  <c r="L375"/>
  <c r="M375"/>
  <c r="AA373"/>
  <c r="AB373"/>
  <c r="AC373"/>
  <c r="L373"/>
  <c r="M373"/>
  <c r="N373"/>
  <c r="AD371"/>
  <c r="AE371"/>
  <c r="AF371"/>
  <c r="U371"/>
  <c r="V371"/>
  <c r="W371"/>
  <c r="H371"/>
  <c r="AA369"/>
  <c r="AB369"/>
  <c r="AC369"/>
  <c r="L369"/>
  <c r="M369"/>
  <c r="N369"/>
  <c r="AD367"/>
  <c r="AE367"/>
  <c r="AF367"/>
  <c r="U367"/>
  <c r="V367"/>
  <c r="W367"/>
  <c r="H367"/>
  <c r="K366"/>
  <c r="AD363"/>
  <c r="AE363"/>
  <c r="AF363"/>
  <c r="U363"/>
  <c r="V363"/>
  <c r="W363"/>
  <c r="H363"/>
  <c r="AA362"/>
  <c r="AB362"/>
  <c r="AC362"/>
  <c r="K362"/>
  <c r="W360"/>
  <c r="U360"/>
  <c r="V360"/>
  <c r="H360"/>
  <c r="AC359"/>
  <c r="AA359"/>
  <c r="AB359"/>
  <c r="N359"/>
  <c r="L359"/>
  <c r="M359"/>
  <c r="W356"/>
  <c r="U356"/>
  <c r="V356"/>
  <c r="H356"/>
  <c r="AC355"/>
  <c r="AA355"/>
  <c r="AB355"/>
  <c r="N355"/>
  <c r="L355"/>
  <c r="M355"/>
  <c r="AF352"/>
  <c r="AD352"/>
  <c r="AE352"/>
  <c r="W352"/>
  <c r="U352"/>
  <c r="V352"/>
  <c r="H352"/>
  <c r="U351"/>
  <c r="V351"/>
  <c r="W351"/>
  <c r="K350"/>
  <c r="AE349"/>
  <c r="AF349"/>
  <c r="AD349"/>
  <c r="L349"/>
  <c r="M349"/>
  <c r="N349"/>
  <c r="AF348"/>
  <c r="AD348"/>
  <c r="AE348"/>
  <c r="W348"/>
  <c r="U348"/>
  <c r="V348"/>
  <c r="H348"/>
  <c r="U347"/>
  <c r="V347"/>
  <c r="W347"/>
  <c r="V345"/>
  <c r="W345"/>
  <c r="U345"/>
  <c r="H345"/>
  <c r="AB344"/>
  <c r="AC344"/>
  <c r="AA344"/>
  <c r="M344"/>
  <c r="N344"/>
  <c r="L344"/>
  <c r="U343"/>
  <c r="V343"/>
  <c r="W343"/>
  <c r="H343"/>
  <c r="AA342"/>
  <c r="AB342"/>
  <c r="AC342"/>
  <c r="L342"/>
  <c r="M342"/>
  <c r="N342"/>
  <c r="V341"/>
  <c r="W341"/>
  <c r="U341"/>
  <c r="H341"/>
  <c r="K340"/>
  <c r="U339"/>
  <c r="V339"/>
  <c r="W339"/>
  <c r="H339"/>
  <c r="K338"/>
  <c r="V337"/>
  <c r="W337"/>
  <c r="U337"/>
  <c r="AB336"/>
  <c r="AA336"/>
  <c r="AC336"/>
  <c r="M336"/>
  <c r="N336"/>
  <c r="L336"/>
  <c r="W335"/>
  <c r="V335"/>
  <c r="U335"/>
  <c r="H335"/>
  <c r="K334"/>
  <c r="V333"/>
  <c r="U333"/>
  <c r="W333"/>
  <c r="H333"/>
  <c r="AF332"/>
  <c r="AE332"/>
  <c r="AD332"/>
  <c r="W332"/>
  <c r="V332"/>
  <c r="U332"/>
  <c r="H332"/>
  <c r="AF331"/>
  <c r="AD331"/>
  <c r="AE331"/>
  <c r="N331"/>
  <c r="M331"/>
  <c r="L331"/>
  <c r="K330"/>
  <c r="AE329"/>
  <c r="AD329"/>
  <c r="AF329"/>
  <c r="L329"/>
  <c r="M329"/>
  <c r="N329"/>
  <c r="AB328"/>
  <c r="AA328"/>
  <c r="AC328"/>
  <c r="M328"/>
  <c r="L328"/>
  <c r="N328"/>
  <c r="AC327"/>
  <c r="AB327"/>
  <c r="AA327"/>
  <c r="AE325"/>
  <c r="AD325"/>
  <c r="AF325"/>
  <c r="L325"/>
  <c r="M325"/>
  <c r="N325"/>
  <c r="AF324"/>
  <c r="AE324"/>
  <c r="AD324"/>
  <c r="W324"/>
  <c r="V324"/>
  <c r="U324"/>
  <c r="H324"/>
  <c r="AC322"/>
  <c r="AA322"/>
  <c r="AB322"/>
  <c r="N322"/>
  <c r="L322"/>
  <c r="M322"/>
  <c r="AB320"/>
  <c r="AA320"/>
  <c r="AC320"/>
  <c r="M320"/>
  <c r="L320"/>
  <c r="N320"/>
  <c r="W319"/>
  <c r="V319"/>
  <c r="U319"/>
  <c r="H319"/>
  <c r="K318"/>
  <c r="AE317"/>
  <c r="AD317"/>
  <c r="AF317"/>
  <c r="L317"/>
  <c r="M317"/>
  <c r="N317"/>
  <c r="AC315"/>
  <c r="AB315"/>
  <c r="AA315"/>
  <c r="K315"/>
  <c r="AD314"/>
  <c r="AE314"/>
  <c r="AF314"/>
  <c r="U314"/>
  <c r="V314"/>
  <c r="W314"/>
  <c r="H314"/>
  <c r="AB312"/>
  <c r="AA312"/>
  <c r="AC312"/>
  <c r="M312"/>
  <c r="L312"/>
  <c r="N312"/>
  <c r="W311"/>
  <c r="V311"/>
  <c r="U311"/>
  <c r="H311"/>
  <c r="AC310"/>
  <c r="AA310"/>
  <c r="AB310"/>
  <c r="N310"/>
  <c r="L310"/>
  <c r="M310"/>
  <c r="AB308"/>
  <c r="AC308"/>
  <c r="AA308"/>
  <c r="W308"/>
  <c r="V308"/>
  <c r="U308"/>
  <c r="H308"/>
  <c r="K307"/>
  <c r="AA306"/>
  <c r="AC306"/>
  <c r="AB306"/>
  <c r="L306"/>
  <c r="N306"/>
  <c r="M306"/>
  <c r="AE305"/>
  <c r="AF305"/>
  <c r="AD305"/>
  <c r="V305"/>
  <c r="W305"/>
  <c r="U305"/>
  <c r="H305"/>
  <c r="AF304"/>
  <c r="AE304"/>
  <c r="AD304"/>
  <c r="W304"/>
  <c r="V304"/>
  <c r="U304"/>
  <c r="H304"/>
  <c r="K303"/>
  <c r="AE301"/>
  <c r="AF301"/>
  <c r="AD301"/>
  <c r="V301"/>
  <c r="W301"/>
  <c r="U301"/>
  <c r="H301"/>
  <c r="AF300"/>
  <c r="AE300"/>
  <c r="AD300"/>
  <c r="W300"/>
  <c r="V300"/>
  <c r="U300"/>
  <c r="H300"/>
  <c r="AC299"/>
  <c r="AB299"/>
  <c r="AA299"/>
  <c r="N299"/>
  <c r="M299"/>
  <c r="L299"/>
  <c r="K298"/>
  <c r="AF296"/>
  <c r="AE296"/>
  <c r="AD296"/>
  <c r="AC295"/>
  <c r="AB295"/>
  <c r="AA295"/>
  <c r="N295"/>
  <c r="M295"/>
  <c r="L295"/>
  <c r="AD294"/>
  <c r="AE294"/>
  <c r="AF294"/>
  <c r="U294"/>
  <c r="V294"/>
  <c r="W294"/>
  <c r="H294"/>
  <c r="AF292"/>
  <c r="AE292"/>
  <c r="AD292"/>
  <c r="W292"/>
  <c r="V292"/>
  <c r="U292"/>
  <c r="H292"/>
  <c r="AC291"/>
  <c r="AB291"/>
  <c r="AA291"/>
  <c r="N291"/>
  <c r="M291"/>
  <c r="L291"/>
  <c r="K289"/>
  <c r="AF288"/>
  <c r="AE288"/>
  <c r="AD288"/>
  <c r="W288"/>
  <c r="V288"/>
  <c r="U288"/>
  <c r="H288"/>
  <c r="K287"/>
  <c r="AA285"/>
  <c r="AB285"/>
  <c r="AC285"/>
  <c r="L285"/>
  <c r="M285"/>
  <c r="N285"/>
  <c r="AB284"/>
  <c r="AC284"/>
  <c r="AA284"/>
  <c r="M284"/>
  <c r="N284"/>
  <c r="L284"/>
  <c r="K283"/>
  <c r="AD282"/>
  <c r="AE282"/>
  <c r="AF282"/>
  <c r="U282"/>
  <c r="V282"/>
  <c r="W282"/>
  <c r="H282"/>
  <c r="AB280"/>
  <c r="AC280"/>
  <c r="AA280"/>
  <c r="M280"/>
  <c r="N280"/>
  <c r="L280"/>
  <c r="AD279"/>
  <c r="AF279"/>
  <c r="AE279"/>
  <c r="U279"/>
  <c r="W279"/>
  <c r="V279"/>
  <c r="H279"/>
  <c r="K278"/>
  <c r="AE277"/>
  <c r="AF277"/>
  <c r="AD277"/>
  <c r="V277"/>
  <c r="W277"/>
  <c r="U277"/>
  <c r="H277"/>
  <c r="AF276"/>
  <c r="AE276"/>
  <c r="AD276"/>
  <c r="W276"/>
  <c r="V276"/>
  <c r="U276"/>
  <c r="H276"/>
  <c r="AC275"/>
  <c r="AB275"/>
  <c r="AA275"/>
  <c r="N275"/>
  <c r="M275"/>
  <c r="L275"/>
  <c r="AD274"/>
  <c r="AE274"/>
  <c r="AF274"/>
  <c r="L274"/>
  <c r="N274"/>
  <c r="M274"/>
  <c r="K273"/>
  <c r="AF272"/>
  <c r="AE272"/>
  <c r="AD272"/>
  <c r="M272"/>
  <c r="N272"/>
  <c r="L272"/>
  <c r="K271"/>
  <c r="AD270"/>
  <c r="AE270"/>
  <c r="AF270"/>
  <c r="L270"/>
  <c r="N270"/>
  <c r="M270"/>
  <c r="K269"/>
  <c r="AF268"/>
  <c r="AD268"/>
  <c r="AE268"/>
  <c r="H268"/>
  <c r="AA266"/>
  <c r="AB266"/>
  <c r="AC266"/>
  <c r="L266"/>
  <c r="M266"/>
  <c r="N266"/>
  <c r="AE265"/>
  <c r="AF265"/>
  <c r="AD265"/>
  <c r="L265"/>
  <c r="M265"/>
  <c r="N265"/>
  <c r="K264"/>
  <c r="AD263"/>
  <c r="AE263"/>
  <c r="AF263"/>
  <c r="N263"/>
  <c r="L263"/>
  <c r="M263"/>
  <c r="K262"/>
  <c r="AF261"/>
  <c r="AD261"/>
  <c r="AE261"/>
  <c r="V261"/>
  <c r="W261"/>
  <c r="U261"/>
  <c r="H261"/>
  <c r="W260"/>
  <c r="U260"/>
  <c r="V260"/>
  <c r="H260"/>
  <c r="K259"/>
  <c r="AD258"/>
  <c r="AE258"/>
  <c r="AF258"/>
  <c r="N258"/>
  <c r="L258"/>
  <c r="M258"/>
  <c r="K257"/>
  <c r="AE255"/>
  <c r="AF255"/>
  <c r="AD255"/>
  <c r="V255"/>
  <c r="W255"/>
  <c r="U255"/>
  <c r="H255"/>
  <c r="AB254"/>
  <c r="AC254"/>
  <c r="AA254"/>
  <c r="M254"/>
  <c r="N254"/>
  <c r="L254"/>
  <c r="U253"/>
  <c r="V253"/>
  <c r="W253"/>
  <c r="H253"/>
  <c r="AD252"/>
  <c r="AE252"/>
  <c r="AF252"/>
  <c r="U252"/>
  <c r="V252"/>
  <c r="W252"/>
  <c r="H252"/>
  <c r="AA251"/>
  <c r="AB251"/>
  <c r="AC251"/>
  <c r="L251"/>
  <c r="M251"/>
  <c r="N251"/>
  <c r="AF250"/>
  <c r="AD250"/>
  <c r="AE250"/>
  <c r="W250"/>
  <c r="U250"/>
  <c r="V250"/>
  <c r="H250"/>
  <c r="K249"/>
  <c r="AA248"/>
  <c r="AB248"/>
  <c r="AC248"/>
  <c r="L248"/>
  <c r="M248"/>
  <c r="N248"/>
  <c r="K247"/>
  <c r="AC245"/>
  <c r="AA245"/>
  <c r="AB245"/>
  <c r="K245"/>
  <c r="AA242"/>
  <c r="AB242"/>
  <c r="AC242"/>
  <c r="K242"/>
  <c r="W241"/>
  <c r="U241"/>
  <c r="V241"/>
  <c r="H241"/>
  <c r="AE240"/>
  <c r="AF240"/>
  <c r="AD240"/>
  <c r="U240"/>
  <c r="V240"/>
  <c r="W240"/>
  <c r="K238"/>
  <c r="AD236"/>
  <c r="AE236"/>
  <c r="AF236"/>
  <c r="H236"/>
  <c r="AA234"/>
  <c r="AB234"/>
  <c r="AC234"/>
  <c r="L234"/>
  <c r="N234"/>
  <c r="M234"/>
  <c r="W233"/>
  <c r="U233"/>
  <c r="V233"/>
  <c r="H233"/>
  <c r="AC232"/>
  <c r="AA232"/>
  <c r="AB232"/>
  <c r="K232"/>
  <c r="AD231"/>
  <c r="AE231"/>
  <c r="AF231"/>
  <c r="L231"/>
  <c r="M231"/>
  <c r="N231"/>
  <c r="V230"/>
  <c r="W230"/>
  <c r="U230"/>
  <c r="AB229"/>
  <c r="AC229"/>
  <c r="AA229"/>
  <c r="M229"/>
  <c r="L229"/>
  <c r="N229"/>
  <c r="AC228"/>
  <c r="AB228"/>
  <c r="AA228"/>
  <c r="N228"/>
  <c r="L228"/>
  <c r="M228"/>
  <c r="AA226"/>
  <c r="AB226"/>
  <c r="AC226"/>
  <c r="L226"/>
  <c r="N226"/>
  <c r="M226"/>
  <c r="K225"/>
  <c r="AE224"/>
  <c r="AF224"/>
  <c r="AD224"/>
  <c r="U224"/>
  <c r="V224"/>
  <c r="W224"/>
  <c r="H224"/>
  <c r="K223"/>
  <c r="K222"/>
  <c r="AF221"/>
  <c r="AD221"/>
  <c r="AE221"/>
  <c r="W221"/>
  <c r="V221"/>
  <c r="U221"/>
  <c r="H221"/>
  <c r="K220"/>
  <c r="AA218"/>
  <c r="AB218"/>
  <c r="AC218"/>
  <c r="L218"/>
  <c r="N218"/>
  <c r="M218"/>
  <c r="K217"/>
  <c r="AA212"/>
  <c r="AC212"/>
  <c r="AB212"/>
  <c r="K212"/>
  <c r="AF211"/>
  <c r="AD211"/>
  <c r="AE211"/>
  <c r="H211"/>
  <c r="AA208"/>
  <c r="AB208"/>
  <c r="AC208"/>
  <c r="K208"/>
  <c r="AE207"/>
  <c r="AF207"/>
  <c r="AD207"/>
  <c r="L207"/>
  <c r="M207"/>
  <c r="N207"/>
  <c r="K206"/>
  <c r="AD205"/>
  <c r="AE205"/>
  <c r="AF205"/>
  <c r="N205"/>
  <c r="L205"/>
  <c r="M205"/>
  <c r="AA204"/>
  <c r="AB204"/>
  <c r="AC204"/>
  <c r="L204"/>
  <c r="M204"/>
  <c r="N204"/>
  <c r="AA203"/>
  <c r="AB203"/>
  <c r="AC203"/>
  <c r="L203"/>
  <c r="M203"/>
  <c r="N203"/>
  <c r="AC201"/>
  <c r="AA201"/>
  <c r="AB201"/>
  <c r="K201"/>
  <c r="AD200"/>
  <c r="AE200"/>
  <c r="AF200"/>
  <c r="L200"/>
  <c r="M200"/>
  <c r="N200"/>
  <c r="K199"/>
  <c r="M198"/>
  <c r="N198"/>
  <c r="L198"/>
  <c r="K196"/>
  <c r="AA195"/>
  <c r="AB195"/>
  <c r="AC195"/>
  <c r="K195"/>
  <c r="K193"/>
  <c r="AD192"/>
  <c r="AE192"/>
  <c r="AF192"/>
  <c r="L192"/>
  <c r="M192"/>
  <c r="N192"/>
  <c r="AA191"/>
  <c r="AB191"/>
  <c r="AC191"/>
  <c r="L191"/>
  <c r="M191"/>
  <c r="N191"/>
  <c r="AD189"/>
  <c r="AE189"/>
  <c r="AF189"/>
  <c r="N189"/>
  <c r="L189"/>
  <c r="M189"/>
  <c r="AA187"/>
  <c r="AB187"/>
  <c r="AC187"/>
  <c r="K187"/>
  <c r="AD185"/>
  <c r="AE185"/>
  <c r="AF185"/>
  <c r="U185"/>
  <c r="V185"/>
  <c r="W185"/>
  <c r="H185"/>
  <c r="AA184"/>
  <c r="AB184"/>
  <c r="AC184"/>
  <c r="L184"/>
  <c r="M184"/>
  <c r="N184"/>
  <c r="AA183"/>
  <c r="AB183"/>
  <c r="AC183"/>
  <c r="L183"/>
  <c r="M183"/>
  <c r="N183"/>
  <c r="K182"/>
  <c r="AD181"/>
  <c r="AE181"/>
  <c r="AF181"/>
  <c r="N181"/>
  <c r="L181"/>
  <c r="M181"/>
  <c r="U180"/>
  <c r="V180"/>
  <c r="W180"/>
  <c r="H180"/>
  <c r="K179"/>
  <c r="AB178"/>
  <c r="AA178"/>
  <c r="AC178"/>
  <c r="M178"/>
  <c r="N178"/>
  <c r="L178"/>
  <c r="AC177"/>
  <c r="AA177"/>
  <c r="AB177"/>
  <c r="N177"/>
  <c r="L177"/>
  <c r="M177"/>
  <c r="AA176"/>
  <c r="AB176"/>
  <c r="AC176"/>
  <c r="L176"/>
  <c r="M176"/>
  <c r="N176"/>
  <c r="AB175"/>
  <c r="AC175"/>
  <c r="AA175"/>
  <c r="M175"/>
  <c r="N175"/>
  <c r="L175"/>
  <c r="AD174"/>
  <c r="AE174"/>
  <c r="AF174"/>
  <c r="N174"/>
  <c r="L174"/>
  <c r="M174"/>
  <c r="K173"/>
  <c r="AB171"/>
  <c r="AC171"/>
  <c r="AA171"/>
  <c r="K171"/>
  <c r="AD170"/>
  <c r="AE170"/>
  <c r="AF170"/>
  <c r="N170"/>
  <c r="L170"/>
  <c r="M170"/>
  <c r="K169"/>
  <c r="AB167"/>
  <c r="AC167"/>
  <c r="AA167"/>
  <c r="M167"/>
  <c r="N167"/>
  <c r="L167"/>
  <c r="K166"/>
  <c r="AE164"/>
  <c r="AF164"/>
  <c r="AD164"/>
  <c r="H164"/>
  <c r="AB163"/>
  <c r="AC163"/>
  <c r="AA163"/>
  <c r="M163"/>
  <c r="N163"/>
  <c r="L163"/>
  <c r="AD161"/>
  <c r="AE161"/>
  <c r="AF161"/>
  <c r="U161"/>
  <c r="V161"/>
  <c r="W161"/>
  <c r="H161"/>
  <c r="AA160"/>
  <c r="AB160"/>
  <c r="AC160"/>
  <c r="L160"/>
  <c r="M160"/>
  <c r="N160"/>
  <c r="K159"/>
  <c r="AA157"/>
  <c r="AB157"/>
  <c r="AC157"/>
  <c r="L157"/>
  <c r="M157"/>
  <c r="N157"/>
  <c r="AE156"/>
  <c r="AF156"/>
  <c r="AD156"/>
  <c r="V156"/>
  <c r="W156"/>
  <c r="U156"/>
  <c r="H156"/>
  <c r="K155"/>
  <c r="K154"/>
  <c r="AD153"/>
  <c r="AE153"/>
  <c r="AF153"/>
  <c r="U153"/>
  <c r="V153"/>
  <c r="W153"/>
  <c r="H153"/>
  <c r="AA152"/>
  <c r="AB152"/>
  <c r="AC152"/>
  <c r="L152"/>
  <c r="M152"/>
  <c r="N152"/>
  <c r="AC150"/>
  <c r="AA150"/>
  <c r="AB150"/>
  <c r="N150"/>
  <c r="L150"/>
  <c r="M150"/>
  <c r="K148"/>
  <c r="M147"/>
  <c r="N147"/>
  <c r="L147"/>
  <c r="K146"/>
  <c r="AB145"/>
  <c r="AC145"/>
  <c r="AA145"/>
  <c r="M145"/>
  <c r="L145"/>
  <c r="N145"/>
  <c r="AA144"/>
  <c r="AC144"/>
  <c r="AB144"/>
  <c r="L144"/>
  <c r="N144"/>
  <c r="M144"/>
  <c r="AC142"/>
  <c r="AA142"/>
  <c r="AB142"/>
  <c r="N142"/>
  <c r="L142"/>
  <c r="M142"/>
  <c r="AF139"/>
  <c r="AD139"/>
  <c r="AE139"/>
  <c r="M139"/>
  <c r="N139"/>
  <c r="L139"/>
  <c r="AC138"/>
  <c r="AA138"/>
  <c r="AB138"/>
  <c r="N138"/>
  <c r="L138"/>
  <c r="M138"/>
  <c r="AD137"/>
  <c r="AE137"/>
  <c r="AF137"/>
  <c r="H137"/>
  <c r="K136"/>
  <c r="AC134"/>
  <c r="AA134"/>
  <c r="AB134"/>
  <c r="K134"/>
  <c r="K132"/>
  <c r="AF131"/>
  <c r="AD131"/>
  <c r="AE131"/>
  <c r="M131"/>
  <c r="N131"/>
  <c r="L131"/>
  <c r="AC130"/>
  <c r="AA130"/>
  <c r="AB130"/>
  <c r="N130"/>
  <c r="L130"/>
  <c r="M130"/>
  <c r="K128"/>
  <c r="AB127"/>
  <c r="AC127"/>
  <c r="AA127"/>
  <c r="K127"/>
  <c r="AA125"/>
  <c r="AB125"/>
  <c r="AC125"/>
  <c r="L125"/>
  <c r="M125"/>
  <c r="N125"/>
  <c r="AA124"/>
  <c r="AB124"/>
  <c r="AC124"/>
  <c r="L124"/>
  <c r="M124"/>
  <c r="N124"/>
  <c r="AB123"/>
  <c r="AC123"/>
  <c r="AA123"/>
  <c r="M123"/>
  <c r="N123"/>
  <c r="L123"/>
  <c r="AA121"/>
  <c r="AB121"/>
  <c r="AC121"/>
  <c r="K121"/>
  <c r="V120"/>
  <c r="W120"/>
  <c r="U120"/>
  <c r="H120"/>
  <c r="AB119"/>
  <c r="AC119"/>
  <c r="AA119"/>
  <c r="M119"/>
  <c r="N119"/>
  <c r="L119"/>
  <c r="K118"/>
  <c r="AD117"/>
  <c r="AE117"/>
  <c r="AF117"/>
  <c r="L117"/>
  <c r="M117"/>
  <c r="N117"/>
  <c r="AF115"/>
  <c r="AE115"/>
  <c r="AD115"/>
  <c r="W115"/>
  <c r="U115"/>
  <c r="V115"/>
  <c r="H115"/>
  <c r="AD113"/>
  <c r="AE113"/>
  <c r="AF113"/>
  <c r="H113"/>
  <c r="AA112"/>
  <c r="AC112"/>
  <c r="AB112"/>
  <c r="AB111"/>
  <c r="AC111"/>
  <c r="AA111"/>
  <c r="M111"/>
  <c r="L111"/>
  <c r="N111"/>
  <c r="AC109"/>
  <c r="AA109"/>
  <c r="AB109"/>
  <c r="N109"/>
  <c r="L109"/>
  <c r="M109"/>
  <c r="U108"/>
  <c r="V108"/>
  <c r="W108"/>
  <c r="AE107"/>
  <c r="AF107"/>
  <c r="AD107"/>
  <c r="L107"/>
  <c r="M107"/>
  <c r="N107"/>
  <c r="AB106"/>
  <c r="AC106"/>
  <c r="AA106"/>
  <c r="M106"/>
  <c r="N106"/>
  <c r="L106"/>
  <c r="K105"/>
  <c r="U104"/>
  <c r="V104"/>
  <c r="W104"/>
  <c r="H104"/>
  <c r="K102"/>
  <c r="AC99"/>
  <c r="AA99"/>
  <c r="AB99"/>
  <c r="K99"/>
  <c r="K98"/>
  <c r="AE97"/>
  <c r="AF97"/>
  <c r="AD97"/>
  <c r="H97"/>
  <c r="AF96"/>
  <c r="AD96"/>
  <c r="AE96"/>
  <c r="W96"/>
  <c r="U96"/>
  <c r="V96"/>
  <c r="H96"/>
  <c r="U94"/>
  <c r="V94"/>
  <c r="W94"/>
  <c r="H94"/>
  <c r="K91"/>
  <c r="U90"/>
  <c r="V90"/>
  <c r="W90"/>
  <c r="H90"/>
  <c r="U88"/>
  <c r="V88"/>
  <c r="W88"/>
  <c r="H88"/>
  <c r="K87"/>
  <c r="AF86"/>
  <c r="AD86"/>
  <c r="AE86"/>
  <c r="M86"/>
  <c r="N86"/>
  <c r="L86"/>
  <c r="U84"/>
  <c r="V84"/>
  <c r="W84"/>
  <c r="H84"/>
  <c r="AA83"/>
  <c r="AB83"/>
  <c r="AC83"/>
  <c r="K83"/>
  <c r="AB81"/>
  <c r="AC81"/>
  <c r="AA81"/>
  <c r="M81"/>
  <c r="N81"/>
  <c r="L81"/>
  <c r="AD79"/>
  <c r="AE79"/>
  <c r="AF79"/>
  <c r="H79"/>
  <c r="AB77"/>
  <c r="AC77"/>
  <c r="AA77"/>
  <c r="M77"/>
  <c r="N77"/>
  <c r="L77"/>
  <c r="K76"/>
  <c r="K75"/>
  <c r="AE74"/>
  <c r="AF74"/>
  <c r="AD74"/>
  <c r="V74"/>
  <c r="W74"/>
  <c r="U74"/>
  <c r="H74"/>
  <c r="AF73"/>
  <c r="AD73"/>
  <c r="AE73"/>
  <c r="W73"/>
  <c r="U73"/>
  <c r="V73"/>
  <c r="H73"/>
  <c r="AB71"/>
  <c r="AA71"/>
  <c r="AC71"/>
  <c r="M71"/>
  <c r="N71"/>
  <c r="L71"/>
  <c r="U70"/>
  <c r="V70"/>
  <c r="W70"/>
  <c r="H70"/>
  <c r="AE69"/>
  <c r="AF69"/>
  <c r="AD69"/>
  <c r="V69"/>
  <c r="W69"/>
  <c r="U69"/>
  <c r="H69"/>
  <c r="AF68"/>
  <c r="AD68"/>
  <c r="AE68"/>
  <c r="M68"/>
  <c r="N68"/>
  <c r="L68"/>
  <c r="AD66"/>
  <c r="AE66"/>
  <c r="AF66"/>
  <c r="U66"/>
  <c r="V66"/>
  <c r="W66"/>
  <c r="H66"/>
  <c r="AE65"/>
  <c r="AF65"/>
  <c r="AD65"/>
  <c r="L65"/>
  <c r="M65"/>
  <c r="N65"/>
  <c r="AB64"/>
  <c r="AC64"/>
  <c r="AA64"/>
  <c r="M64"/>
  <c r="N64"/>
  <c r="L64"/>
  <c r="AC63"/>
  <c r="AA63"/>
  <c r="AB63"/>
  <c r="N63"/>
  <c r="L63"/>
  <c r="M63"/>
  <c r="AA62"/>
  <c r="AB62"/>
  <c r="AC62"/>
  <c r="K62"/>
  <c r="K61"/>
  <c r="AF60"/>
  <c r="AD60"/>
  <c r="AE60"/>
  <c r="M60"/>
  <c r="N60"/>
  <c r="L60"/>
  <c r="AC59"/>
  <c r="AA59"/>
  <c r="AB59"/>
  <c r="N59"/>
  <c r="L59"/>
  <c r="M59"/>
  <c r="AB58"/>
  <c r="AC58"/>
  <c r="AA58"/>
  <c r="K58"/>
  <c r="AD57"/>
  <c r="AE57"/>
  <c r="AF57"/>
  <c r="N57"/>
  <c r="L57"/>
  <c r="M57"/>
  <c r="U56"/>
  <c r="V56"/>
  <c r="W56"/>
  <c r="H56"/>
  <c r="AA55"/>
  <c r="AB55"/>
  <c r="AC55"/>
  <c r="L55"/>
  <c r="M55"/>
  <c r="N55"/>
  <c r="K54"/>
  <c r="K53"/>
  <c r="AD52"/>
  <c r="AE52"/>
  <c r="AF52"/>
  <c r="L52"/>
  <c r="M52"/>
  <c r="N52"/>
  <c r="AA51"/>
  <c r="AB51"/>
  <c r="AC51"/>
  <c r="K51"/>
  <c r="AF50"/>
  <c r="AD50"/>
  <c r="AE50"/>
  <c r="H50"/>
  <c r="AC49"/>
  <c r="AA49"/>
  <c r="AB49"/>
  <c r="K49"/>
  <c r="AD48"/>
  <c r="AE48"/>
  <c r="AF48"/>
  <c r="L48"/>
  <c r="M48"/>
  <c r="N48"/>
  <c r="K47"/>
  <c r="K46"/>
  <c r="AD45"/>
  <c r="AE45"/>
  <c r="AF45"/>
  <c r="N45"/>
  <c r="L45"/>
  <c r="M45"/>
  <c r="AA44"/>
  <c r="AB44"/>
  <c r="AC44"/>
  <c r="L44"/>
  <c r="M44"/>
  <c r="N44"/>
  <c r="K43"/>
  <c r="K42"/>
  <c r="AC41"/>
  <c r="AA41"/>
  <c r="AB41"/>
  <c r="K41"/>
  <c r="AD40"/>
  <c r="AE40"/>
  <c r="AF40"/>
  <c r="H40"/>
  <c r="C80"/>
  <c r="C77"/>
  <c r="C72"/>
  <c r="C68"/>
  <c r="C64"/>
  <c r="K460"/>
  <c r="K459"/>
  <c r="AB457"/>
  <c r="AA457"/>
  <c r="AC457"/>
  <c r="M457"/>
  <c r="L457"/>
  <c r="N457"/>
  <c r="AE456"/>
  <c r="AF456"/>
  <c r="AD456"/>
  <c r="V456"/>
  <c r="W456"/>
  <c r="U456"/>
  <c r="H456"/>
  <c r="AF455"/>
  <c r="AD455"/>
  <c r="AE455"/>
  <c r="W455"/>
  <c r="U455"/>
  <c r="V455"/>
  <c r="H455"/>
  <c r="AC454"/>
  <c r="AA454"/>
  <c r="AB454"/>
  <c r="N454"/>
  <c r="L454"/>
  <c r="M454"/>
  <c r="K453"/>
  <c r="AA452"/>
  <c r="AB452"/>
  <c r="AC452"/>
  <c r="L452"/>
  <c r="M452"/>
  <c r="N452"/>
  <c r="AB451"/>
  <c r="AC451"/>
  <c r="AA451"/>
  <c r="M451"/>
  <c r="N451"/>
  <c r="L451"/>
  <c r="AD450"/>
  <c r="AE450"/>
  <c r="AF450"/>
  <c r="U450"/>
  <c r="V450"/>
  <c r="W450"/>
  <c r="H450"/>
  <c r="AA449"/>
  <c r="AB449"/>
  <c r="AC449"/>
  <c r="L449"/>
  <c r="M449"/>
  <c r="N449"/>
  <c r="AA448"/>
  <c r="AB448"/>
  <c r="AC448"/>
  <c r="L448"/>
  <c r="M448"/>
  <c r="N448"/>
  <c r="AC446"/>
  <c r="AA446"/>
  <c r="AB446"/>
  <c r="N446"/>
  <c r="L446"/>
  <c r="M446"/>
  <c r="AB443"/>
  <c r="AC443"/>
  <c r="AA443"/>
  <c r="M443"/>
  <c r="N443"/>
  <c r="L443"/>
  <c r="AA441"/>
  <c r="AB441"/>
  <c r="AC441"/>
  <c r="L441"/>
  <c r="M441"/>
  <c r="N441"/>
  <c r="AE440"/>
  <c r="AF440"/>
  <c r="AD440"/>
  <c r="V440"/>
  <c r="W440"/>
  <c r="U440"/>
  <c r="H440"/>
  <c r="AF439"/>
  <c r="AD439"/>
  <c r="AE439"/>
  <c r="W439"/>
  <c r="U439"/>
  <c r="V439"/>
  <c r="H439"/>
  <c r="AC438"/>
  <c r="AA438"/>
  <c r="AB438"/>
  <c r="N438"/>
  <c r="L438"/>
  <c r="M438"/>
  <c r="AD437"/>
  <c r="AE437"/>
  <c r="AF437"/>
  <c r="U437"/>
  <c r="V437"/>
  <c r="W437"/>
  <c r="H437"/>
  <c r="AA436"/>
  <c r="AB436"/>
  <c r="AC436"/>
  <c r="L436"/>
  <c r="M436"/>
  <c r="N436"/>
  <c r="AD434"/>
  <c r="AE434"/>
  <c r="AF434"/>
  <c r="U434"/>
  <c r="V434"/>
  <c r="W434"/>
  <c r="H434"/>
  <c r="AA432"/>
  <c r="AB432"/>
  <c r="AC432"/>
  <c r="L432"/>
  <c r="M432"/>
  <c r="N432"/>
  <c r="AB431"/>
  <c r="AC431"/>
  <c r="AA431"/>
  <c r="M431"/>
  <c r="N431"/>
  <c r="L431"/>
  <c r="K430"/>
  <c r="K429"/>
  <c r="K428"/>
  <c r="AF427"/>
  <c r="AD427"/>
  <c r="AE427"/>
  <c r="M427"/>
  <c r="N427"/>
  <c r="L427"/>
  <c r="AC426"/>
  <c r="AA426"/>
  <c r="AB426"/>
  <c r="N426"/>
  <c r="L426"/>
  <c r="M426"/>
  <c r="U425"/>
  <c r="V425"/>
  <c r="W425"/>
  <c r="H425"/>
  <c r="AF423"/>
  <c r="AD423"/>
  <c r="AE423"/>
  <c r="M423"/>
  <c r="N423"/>
  <c r="L423"/>
  <c r="AA421"/>
  <c r="AB421"/>
  <c r="AC421"/>
  <c r="L421"/>
  <c r="M421"/>
  <c r="N421"/>
  <c r="AE420"/>
  <c r="AF420"/>
  <c r="AD420"/>
  <c r="V420"/>
  <c r="W420"/>
  <c r="U420"/>
  <c r="H420"/>
  <c r="AB419"/>
  <c r="AC419"/>
  <c r="AA419"/>
  <c r="M419"/>
  <c r="N419"/>
  <c r="L419"/>
  <c r="K417"/>
  <c r="AF415"/>
  <c r="AD415"/>
  <c r="AE415"/>
  <c r="W415"/>
  <c r="U415"/>
  <c r="V415"/>
  <c r="H415"/>
  <c r="AC414"/>
  <c r="AA414"/>
  <c r="AB414"/>
  <c r="N414"/>
  <c r="L414"/>
  <c r="M414"/>
  <c r="AE412"/>
  <c r="AF412"/>
  <c r="AD412"/>
  <c r="V412"/>
  <c r="W412"/>
  <c r="U412"/>
  <c r="H412"/>
  <c r="AF411"/>
  <c r="AD411"/>
  <c r="AE411"/>
  <c r="W411"/>
  <c r="U411"/>
  <c r="V411"/>
  <c r="H411"/>
  <c r="AA409"/>
  <c r="AB409"/>
  <c r="AC409"/>
  <c r="L409"/>
  <c r="M409"/>
  <c r="N409"/>
  <c r="AA408"/>
  <c r="AB408"/>
  <c r="AC408"/>
  <c r="L408"/>
  <c r="M408"/>
  <c r="N408"/>
  <c r="U406"/>
  <c r="V406"/>
  <c r="W406"/>
  <c r="H406"/>
  <c r="K404"/>
  <c r="AF403"/>
  <c r="AD403"/>
  <c r="AE403"/>
  <c r="M403"/>
  <c r="N403"/>
  <c r="L403"/>
  <c r="AA401"/>
  <c r="AB401"/>
  <c r="AC401"/>
  <c r="K401"/>
  <c r="AE400"/>
  <c r="AF400"/>
  <c r="AD400"/>
  <c r="V400"/>
  <c r="W400"/>
  <c r="U400"/>
  <c r="H400"/>
  <c r="K399"/>
  <c r="AD398"/>
  <c r="AE398"/>
  <c r="AF398"/>
  <c r="N398"/>
  <c r="L398"/>
  <c r="M398"/>
  <c r="AA397"/>
  <c r="AB397"/>
  <c r="AC397"/>
  <c r="AB395"/>
  <c r="AC395"/>
  <c r="AA395"/>
  <c r="K395"/>
  <c r="K393"/>
  <c r="AE392"/>
  <c r="AF392"/>
  <c r="AD392"/>
  <c r="V392"/>
  <c r="W392"/>
  <c r="U392"/>
  <c r="H392"/>
  <c r="W391"/>
  <c r="U391"/>
  <c r="V391"/>
  <c r="AC390"/>
  <c r="AA390"/>
  <c r="AB390"/>
  <c r="AD389"/>
  <c r="AE389"/>
  <c r="AF389"/>
  <c r="H389"/>
  <c r="AF387"/>
  <c r="AD387"/>
  <c r="AE387"/>
  <c r="W387"/>
  <c r="U387"/>
  <c r="V387"/>
  <c r="H387"/>
  <c r="K386"/>
  <c r="AD385"/>
  <c r="AE385"/>
  <c r="AF385"/>
  <c r="U385"/>
  <c r="W385"/>
  <c r="V385"/>
  <c r="H385"/>
  <c r="AA384"/>
  <c r="AB384"/>
  <c r="AC384"/>
  <c r="L384"/>
  <c r="M384"/>
  <c r="N384"/>
  <c r="AA383"/>
  <c r="AB383"/>
  <c r="AC383"/>
  <c r="L383"/>
  <c r="M383"/>
  <c r="N383"/>
  <c r="AB382"/>
  <c r="AC382"/>
  <c r="AA382"/>
  <c r="M382"/>
  <c r="N382"/>
  <c r="L382"/>
  <c r="AC381"/>
  <c r="AB381"/>
  <c r="AA381"/>
  <c r="N381"/>
  <c r="L381"/>
  <c r="M381"/>
  <c r="AA380"/>
  <c r="AB380"/>
  <c r="AC380"/>
  <c r="L380"/>
  <c r="M380"/>
  <c r="N380"/>
  <c r="K379"/>
  <c r="K378"/>
  <c r="K376"/>
  <c r="K375"/>
  <c r="AD374"/>
  <c r="AF374"/>
  <c r="AE374"/>
  <c r="U374"/>
  <c r="W374"/>
  <c r="V374"/>
  <c r="H374"/>
  <c r="K373"/>
  <c r="AF372"/>
  <c r="AD372"/>
  <c r="AE372"/>
  <c r="W372"/>
  <c r="U372"/>
  <c r="V372"/>
  <c r="H372"/>
  <c r="AC371"/>
  <c r="AA371"/>
  <c r="AB371"/>
  <c r="N371"/>
  <c r="L371"/>
  <c r="M371"/>
  <c r="AD370"/>
  <c r="AE370"/>
  <c r="AF370"/>
  <c r="U370"/>
  <c r="V370"/>
  <c r="W370"/>
  <c r="H370"/>
  <c r="K369"/>
  <c r="AF368"/>
  <c r="AD368"/>
  <c r="AE368"/>
  <c r="W368"/>
  <c r="U368"/>
  <c r="V368"/>
  <c r="H368"/>
  <c r="AC367"/>
  <c r="AA367"/>
  <c r="AB367"/>
  <c r="N367"/>
  <c r="L367"/>
  <c r="M367"/>
  <c r="W364"/>
  <c r="U364"/>
  <c r="V364"/>
  <c r="H364"/>
  <c r="AC363"/>
  <c r="AA363"/>
  <c r="AB363"/>
  <c r="N363"/>
  <c r="L363"/>
  <c r="M363"/>
  <c r="AF360"/>
  <c r="AD360"/>
  <c r="AE360"/>
  <c r="M360"/>
  <c r="N360"/>
  <c r="L360"/>
  <c r="K359"/>
  <c r="U358"/>
  <c r="V358"/>
  <c r="W358"/>
  <c r="H358"/>
  <c r="AE357"/>
  <c r="AF357"/>
  <c r="AD357"/>
  <c r="V357"/>
  <c r="W357"/>
  <c r="U357"/>
  <c r="H357"/>
  <c r="AF356"/>
  <c r="AD356"/>
  <c r="AE356"/>
  <c r="M356"/>
  <c r="N356"/>
  <c r="L356"/>
  <c r="K355"/>
  <c r="U354"/>
  <c r="V354"/>
  <c r="W354"/>
  <c r="H354"/>
  <c r="AE353"/>
  <c r="AF353"/>
  <c r="AD353"/>
  <c r="V353"/>
  <c r="W353"/>
  <c r="U353"/>
  <c r="H353"/>
  <c r="AB352"/>
  <c r="AC352"/>
  <c r="AA352"/>
  <c r="M352"/>
  <c r="N352"/>
  <c r="L352"/>
  <c r="AD351"/>
  <c r="AE351"/>
  <c r="AF351"/>
  <c r="H351"/>
  <c r="AA349"/>
  <c r="AB349"/>
  <c r="AC349"/>
  <c r="K349"/>
  <c r="AB348"/>
  <c r="AC348"/>
  <c r="AA348"/>
  <c r="M348"/>
  <c r="N348"/>
  <c r="L348"/>
  <c r="AD347"/>
  <c r="AE347"/>
  <c r="AF347"/>
  <c r="H347"/>
  <c r="AE345"/>
  <c r="AF345"/>
  <c r="AD345"/>
  <c r="L345"/>
  <c r="M345"/>
  <c r="N345"/>
  <c r="K344"/>
  <c r="AD343"/>
  <c r="AE343"/>
  <c r="AF343"/>
  <c r="N343"/>
  <c r="L343"/>
  <c r="M343"/>
  <c r="AE341"/>
  <c r="AF341"/>
  <c r="AD341"/>
  <c r="L341"/>
  <c r="M341"/>
  <c r="N341"/>
  <c r="AD339"/>
  <c r="AE339"/>
  <c r="AF339"/>
  <c r="N339"/>
  <c r="L339"/>
  <c r="M339"/>
  <c r="AE337"/>
  <c r="AF337"/>
  <c r="AD337"/>
  <c r="H337"/>
  <c r="K336"/>
  <c r="AF335"/>
  <c r="AD335"/>
  <c r="AE335"/>
  <c r="N335"/>
  <c r="M335"/>
  <c r="L335"/>
  <c r="AE333"/>
  <c r="AD333"/>
  <c r="AF333"/>
  <c r="L333"/>
  <c r="M333"/>
  <c r="N333"/>
  <c r="AB332"/>
  <c r="AA332"/>
  <c r="AC332"/>
  <c r="M332"/>
  <c r="L332"/>
  <c r="N332"/>
  <c r="AC331"/>
  <c r="AB331"/>
  <c r="AA331"/>
  <c r="K331"/>
  <c r="AA329"/>
  <c r="AB329"/>
  <c r="AC329"/>
  <c r="K329"/>
  <c r="K328"/>
  <c r="AD326"/>
  <c r="AE326"/>
  <c r="AF326"/>
  <c r="U326"/>
  <c r="V326"/>
  <c r="W326"/>
  <c r="H326"/>
  <c r="AA325"/>
  <c r="AB325"/>
  <c r="AC325"/>
  <c r="K325"/>
  <c r="AB324"/>
  <c r="AA324"/>
  <c r="AC324"/>
  <c r="M324"/>
  <c r="L324"/>
  <c r="N324"/>
  <c r="W323"/>
  <c r="V323"/>
  <c r="U323"/>
  <c r="H323"/>
  <c r="K322"/>
  <c r="V321"/>
  <c r="U321"/>
  <c r="W321"/>
  <c r="H321"/>
  <c r="K320"/>
  <c r="AF319"/>
  <c r="AD319"/>
  <c r="AE319"/>
  <c r="N319"/>
  <c r="M319"/>
  <c r="L319"/>
  <c r="AA317"/>
  <c r="AB317"/>
  <c r="AC317"/>
  <c r="AF316"/>
  <c r="AE316"/>
  <c r="AD316"/>
  <c r="W316"/>
  <c r="V316"/>
  <c r="U316"/>
  <c r="H316"/>
  <c r="AC314"/>
  <c r="AA314"/>
  <c r="AB314"/>
  <c r="N314"/>
  <c r="L314"/>
  <c r="M314"/>
  <c r="V313"/>
  <c r="U313"/>
  <c r="W313"/>
  <c r="H313"/>
  <c r="K312"/>
  <c r="AF311"/>
  <c r="AD311"/>
  <c r="AE311"/>
  <c r="N311"/>
  <c r="M311"/>
  <c r="L311"/>
  <c r="K310"/>
  <c r="V309"/>
  <c r="W309"/>
  <c r="U309"/>
  <c r="H309"/>
  <c r="M308"/>
  <c r="N308"/>
  <c r="L308"/>
  <c r="K306"/>
  <c r="AA305"/>
  <c r="AB305"/>
  <c r="AC305"/>
  <c r="L305"/>
  <c r="M305"/>
  <c r="N305"/>
  <c r="AB304"/>
  <c r="AC304"/>
  <c r="AA304"/>
  <c r="M304"/>
  <c r="N304"/>
  <c r="L304"/>
  <c r="AD302"/>
  <c r="AE302"/>
  <c r="AF302"/>
  <c r="U302"/>
  <c r="V302"/>
  <c r="W302"/>
  <c r="H302"/>
  <c r="AA301"/>
  <c r="AB301"/>
  <c r="AC301"/>
  <c r="L301"/>
  <c r="M301"/>
  <c r="N301"/>
  <c r="AB300"/>
  <c r="AC300"/>
  <c r="AA300"/>
  <c r="M300"/>
  <c r="N300"/>
  <c r="L300"/>
  <c r="K299"/>
  <c r="AE297"/>
  <c r="AF297"/>
  <c r="AD297"/>
  <c r="V297"/>
  <c r="W297"/>
  <c r="U297"/>
  <c r="H297"/>
  <c r="AB296"/>
  <c r="AC296"/>
  <c r="AA296"/>
  <c r="W296"/>
  <c r="V296"/>
  <c r="U296"/>
  <c r="H296"/>
  <c r="K295"/>
  <c r="AA294"/>
  <c r="AC294"/>
  <c r="AB294"/>
  <c r="L294"/>
  <c r="N294"/>
  <c r="M294"/>
  <c r="AB292"/>
  <c r="AC292"/>
  <c r="AA292"/>
  <c r="M292"/>
  <c r="N292"/>
  <c r="L292"/>
  <c r="AD290"/>
  <c r="AE290"/>
  <c r="AF290"/>
  <c r="U290"/>
  <c r="V290"/>
  <c r="W290"/>
  <c r="H290"/>
  <c r="AB288"/>
  <c r="AC288"/>
  <c r="AA288"/>
  <c r="M288"/>
  <c r="N288"/>
  <c r="L288"/>
  <c r="AD286"/>
  <c r="AE286"/>
  <c r="AF286"/>
  <c r="U286"/>
  <c r="V286"/>
  <c r="W286"/>
  <c r="H286"/>
  <c r="K285"/>
  <c r="AA282"/>
  <c r="AC282"/>
  <c r="AB282"/>
  <c r="L282"/>
  <c r="N282"/>
  <c r="M282"/>
  <c r="AE281"/>
  <c r="AF281"/>
  <c r="AD281"/>
  <c r="V281"/>
  <c r="W281"/>
  <c r="U281"/>
  <c r="H281"/>
  <c r="K280"/>
  <c r="AC279"/>
  <c r="AB279"/>
  <c r="AA279"/>
  <c r="N279"/>
  <c r="M279"/>
  <c r="L279"/>
  <c r="AA277"/>
  <c r="AB277"/>
  <c r="AC277"/>
  <c r="L277"/>
  <c r="M277"/>
  <c r="N277"/>
  <c r="AB276"/>
  <c r="AC276"/>
  <c r="AA276"/>
  <c r="M276"/>
  <c r="N276"/>
  <c r="L276"/>
  <c r="K275"/>
  <c r="AA274"/>
  <c r="AC274"/>
  <c r="AB274"/>
  <c r="K274"/>
  <c r="AB272"/>
  <c r="AC272"/>
  <c r="AA272"/>
  <c r="K272"/>
  <c r="AA270"/>
  <c r="AC270"/>
  <c r="AB270"/>
  <c r="K270"/>
  <c r="AB268"/>
  <c r="AC268"/>
  <c r="AA268"/>
  <c r="M268"/>
  <c r="N268"/>
  <c r="L268"/>
  <c r="U267"/>
  <c r="V267"/>
  <c r="W267"/>
  <c r="H267"/>
  <c r="K266"/>
  <c r="AA265"/>
  <c r="AB265"/>
  <c r="AC265"/>
  <c r="K265"/>
  <c r="AC263"/>
  <c r="AA263"/>
  <c r="AB263"/>
  <c r="K263"/>
  <c r="AA261"/>
  <c r="AB261"/>
  <c r="AC261"/>
  <c r="L261"/>
  <c r="M261"/>
  <c r="N261"/>
  <c r="AF260"/>
  <c r="AD260"/>
  <c r="AE260"/>
  <c r="M260"/>
  <c r="N260"/>
  <c r="L260"/>
  <c r="AC258"/>
  <c r="AA258"/>
  <c r="AB258"/>
  <c r="AD256"/>
  <c r="AE256"/>
  <c r="AF256"/>
  <c r="U256"/>
  <c r="V256"/>
  <c r="W256"/>
  <c r="H256"/>
  <c r="AA255"/>
  <c r="AB255"/>
  <c r="AC255"/>
  <c r="L255"/>
  <c r="M255"/>
  <c r="N255"/>
  <c r="K254"/>
  <c r="AD253"/>
  <c r="AE253"/>
  <c r="AF253"/>
  <c r="N253"/>
  <c r="L253"/>
  <c r="M253"/>
  <c r="AA252"/>
  <c r="AB252"/>
  <c r="AC252"/>
  <c r="L252"/>
  <c r="M252"/>
  <c r="N252"/>
  <c r="K251"/>
  <c r="AB250"/>
  <c r="AC250"/>
  <c r="AA250"/>
  <c r="M250"/>
  <c r="N250"/>
  <c r="L250"/>
  <c r="U249"/>
  <c r="V249"/>
  <c r="W249"/>
  <c r="K248"/>
  <c r="AF246"/>
  <c r="AD246"/>
  <c r="AE246"/>
  <c r="W246"/>
  <c r="U246"/>
  <c r="V246"/>
  <c r="H246"/>
  <c r="AD244"/>
  <c r="AE244"/>
  <c r="AF244"/>
  <c r="U244"/>
  <c r="V244"/>
  <c r="W244"/>
  <c r="H244"/>
  <c r="V243"/>
  <c r="W243"/>
  <c r="U243"/>
  <c r="H243"/>
  <c r="AF241"/>
  <c r="AE241"/>
  <c r="AD241"/>
  <c r="M241"/>
  <c r="N241"/>
  <c r="L241"/>
  <c r="AC240"/>
  <c r="AA240"/>
  <c r="AB240"/>
  <c r="H240"/>
  <c r="AD239"/>
  <c r="AE239"/>
  <c r="AF239"/>
  <c r="U239"/>
  <c r="W239"/>
  <c r="V239"/>
  <c r="H239"/>
  <c r="W237"/>
  <c r="V237"/>
  <c r="U237"/>
  <c r="H237"/>
  <c r="AC236"/>
  <c r="AB236"/>
  <c r="AA236"/>
  <c r="N236"/>
  <c r="L236"/>
  <c r="M236"/>
  <c r="U235"/>
  <c r="V235"/>
  <c r="W235"/>
  <c r="H235"/>
  <c r="K234"/>
  <c r="AF233"/>
  <c r="AE233"/>
  <c r="AD233"/>
  <c r="M233"/>
  <c r="N233"/>
  <c r="L233"/>
  <c r="AB231"/>
  <c r="AC231"/>
  <c r="AA231"/>
  <c r="K231"/>
  <c r="AE230"/>
  <c r="AD230"/>
  <c r="AF230"/>
  <c r="H230"/>
  <c r="K229"/>
  <c r="K228"/>
  <c r="AD227"/>
  <c r="AE227"/>
  <c r="AF227"/>
  <c r="U227"/>
  <c r="V227"/>
  <c r="W227"/>
  <c r="H227"/>
  <c r="AC224"/>
  <c r="AA224"/>
  <c r="AB224"/>
  <c r="N224"/>
  <c r="L224"/>
  <c r="M224"/>
  <c r="AB221"/>
  <c r="AC221"/>
  <c r="AA221"/>
  <c r="M221"/>
  <c r="L221"/>
  <c r="N221"/>
  <c r="AD219"/>
  <c r="AE219"/>
  <c r="AF219"/>
  <c r="U219"/>
  <c r="V219"/>
  <c r="W219"/>
  <c r="H219"/>
  <c r="AE216"/>
  <c r="AF216"/>
  <c r="AD216"/>
  <c r="U216"/>
  <c r="V216"/>
  <c r="W216"/>
  <c r="H216"/>
  <c r="AD215"/>
  <c r="AE215"/>
  <c r="AF215"/>
  <c r="U215"/>
  <c r="W215"/>
  <c r="V215"/>
  <c r="H215"/>
  <c r="AE214"/>
  <c r="AD214"/>
  <c r="AF214"/>
  <c r="V214"/>
  <c r="W214"/>
  <c r="U214"/>
  <c r="H214"/>
  <c r="AD213"/>
  <c r="AF213"/>
  <c r="AE213"/>
  <c r="U213"/>
  <c r="W213"/>
  <c r="V213"/>
  <c r="H213"/>
  <c r="AB211"/>
  <c r="AA211"/>
  <c r="AC211"/>
  <c r="L211"/>
  <c r="M211"/>
  <c r="N211"/>
  <c r="AF210"/>
  <c r="AE210"/>
  <c r="AD210"/>
  <c r="W210"/>
  <c r="V210"/>
  <c r="U210"/>
  <c r="H210"/>
  <c r="AD209"/>
  <c r="AF209"/>
  <c r="AE209"/>
  <c r="U209"/>
  <c r="W209"/>
  <c r="V209"/>
  <c r="H209"/>
  <c r="AA207"/>
  <c r="AB207"/>
  <c r="AC207"/>
  <c r="AC205"/>
  <c r="AA205"/>
  <c r="AB205"/>
  <c r="K205"/>
  <c r="K204"/>
  <c r="K203"/>
  <c r="AF202"/>
  <c r="AD202"/>
  <c r="AE202"/>
  <c r="W202"/>
  <c r="U202"/>
  <c r="V202"/>
  <c r="H202"/>
  <c r="AA200"/>
  <c r="AB200"/>
  <c r="AC200"/>
  <c r="K200"/>
  <c r="K198"/>
  <c r="U197"/>
  <c r="V197"/>
  <c r="W197"/>
  <c r="H197"/>
  <c r="AF194"/>
  <c r="AD194"/>
  <c r="AE194"/>
  <c r="W194"/>
  <c r="U194"/>
  <c r="V194"/>
  <c r="H194"/>
  <c r="AA192"/>
  <c r="AB192"/>
  <c r="AC192"/>
  <c r="K192"/>
  <c r="K191"/>
  <c r="W190"/>
  <c r="U190"/>
  <c r="V190"/>
  <c r="H190"/>
  <c r="AC189"/>
  <c r="AA189"/>
  <c r="AB189"/>
  <c r="K189"/>
  <c r="AD188"/>
  <c r="AE188"/>
  <c r="AF188"/>
  <c r="U188"/>
  <c r="V188"/>
  <c r="W188"/>
  <c r="H188"/>
  <c r="W186"/>
  <c r="U186"/>
  <c r="V186"/>
  <c r="H186"/>
  <c r="AC185"/>
  <c r="AA185"/>
  <c r="AB185"/>
  <c r="N185"/>
  <c r="L185"/>
  <c r="M185"/>
  <c r="K184"/>
  <c r="K183"/>
  <c r="AC181"/>
  <c r="AA181"/>
  <c r="AB181"/>
  <c r="K181"/>
  <c r="AD180"/>
  <c r="AE180"/>
  <c r="AF180"/>
  <c r="N180"/>
  <c r="L180"/>
  <c r="M180"/>
  <c r="K178"/>
  <c r="K177"/>
  <c r="K176"/>
  <c r="K175"/>
  <c r="AC174"/>
  <c r="AA174"/>
  <c r="AB174"/>
  <c r="K174"/>
  <c r="AE172"/>
  <c r="AF172"/>
  <c r="AD172"/>
  <c r="V172"/>
  <c r="W172"/>
  <c r="U172"/>
  <c r="H172"/>
  <c r="AC170"/>
  <c r="AA170"/>
  <c r="AB170"/>
  <c r="K170"/>
  <c r="AE168"/>
  <c r="AF168"/>
  <c r="AD168"/>
  <c r="V168"/>
  <c r="W168"/>
  <c r="U168"/>
  <c r="H168"/>
  <c r="K167"/>
  <c r="AD165"/>
  <c r="AE165"/>
  <c r="AF165"/>
  <c r="U165"/>
  <c r="V165"/>
  <c r="W165"/>
  <c r="H165"/>
  <c r="AA164"/>
  <c r="AB164"/>
  <c r="AC164"/>
  <c r="L164"/>
  <c r="M164"/>
  <c r="N164"/>
  <c r="K163"/>
  <c r="AD162"/>
  <c r="AE162"/>
  <c r="AF162"/>
  <c r="U162"/>
  <c r="V162"/>
  <c r="W162"/>
  <c r="H162"/>
  <c r="AA161"/>
  <c r="AB161"/>
  <c r="AC161"/>
  <c r="L161"/>
  <c r="M161"/>
  <c r="N161"/>
  <c r="K160"/>
  <c r="AD158"/>
  <c r="AE158"/>
  <c r="AF158"/>
  <c r="U158"/>
  <c r="V158"/>
  <c r="W158"/>
  <c r="H158"/>
  <c r="K157"/>
  <c r="AA156"/>
  <c r="AB156"/>
  <c r="AC156"/>
  <c r="L156"/>
  <c r="M156"/>
  <c r="N156"/>
  <c r="AA153"/>
  <c r="AB153"/>
  <c r="AC153"/>
  <c r="L153"/>
  <c r="M153"/>
  <c r="N153"/>
  <c r="K152"/>
  <c r="AF151"/>
  <c r="AD151"/>
  <c r="AE151"/>
  <c r="W151"/>
  <c r="U151"/>
  <c r="V151"/>
  <c r="H151"/>
  <c r="K150"/>
  <c r="AD149"/>
  <c r="AE149"/>
  <c r="AF149"/>
  <c r="U149"/>
  <c r="V149"/>
  <c r="W149"/>
  <c r="H149"/>
  <c r="AE148"/>
  <c r="AF148"/>
  <c r="AD148"/>
  <c r="K147"/>
  <c r="K145"/>
  <c r="K144"/>
  <c r="AF143"/>
  <c r="AD143"/>
  <c r="AE143"/>
  <c r="W143"/>
  <c r="U143"/>
  <c r="V143"/>
  <c r="H143"/>
  <c r="K142"/>
  <c r="U141"/>
  <c r="W141"/>
  <c r="V141"/>
  <c r="H141"/>
  <c r="AE140"/>
  <c r="AD140"/>
  <c r="AF140"/>
  <c r="V140"/>
  <c r="U140"/>
  <c r="W140"/>
  <c r="H140"/>
  <c r="AB139"/>
  <c r="AC139"/>
  <c r="AA139"/>
  <c r="K139"/>
  <c r="K138"/>
  <c r="AA137"/>
  <c r="AB137"/>
  <c r="AC137"/>
  <c r="L137"/>
  <c r="M137"/>
  <c r="N137"/>
  <c r="AF135"/>
  <c r="AD135"/>
  <c r="AE135"/>
  <c r="W135"/>
  <c r="U135"/>
  <c r="V135"/>
  <c r="H135"/>
  <c r="AD133"/>
  <c r="AE133"/>
  <c r="AF133"/>
  <c r="U133"/>
  <c r="V133"/>
  <c r="W133"/>
  <c r="H133"/>
  <c r="AB131"/>
  <c r="AC131"/>
  <c r="AA131"/>
  <c r="K131"/>
  <c r="K130"/>
  <c r="U129"/>
  <c r="V129"/>
  <c r="W129"/>
  <c r="H129"/>
  <c r="AD126"/>
  <c r="AE126"/>
  <c r="AF126"/>
  <c r="U126"/>
  <c r="V126"/>
  <c r="W126"/>
  <c r="H126"/>
  <c r="K125"/>
  <c r="K124"/>
  <c r="K123"/>
  <c r="AD122"/>
  <c r="AE122"/>
  <c r="AF122"/>
  <c r="U122"/>
  <c r="V122"/>
  <c r="W122"/>
  <c r="H122"/>
  <c r="AE120"/>
  <c r="AF120"/>
  <c r="AD120"/>
  <c r="L120"/>
  <c r="M120"/>
  <c r="N120"/>
  <c r="K119"/>
  <c r="AA117"/>
  <c r="AB117"/>
  <c r="AC117"/>
  <c r="K117"/>
  <c r="V116"/>
  <c r="W116"/>
  <c r="U116"/>
  <c r="H116"/>
  <c r="AB115"/>
  <c r="AA115"/>
  <c r="AC115"/>
  <c r="M115"/>
  <c r="N115"/>
  <c r="L115"/>
  <c r="AE114"/>
  <c r="AF114"/>
  <c r="AD114"/>
  <c r="U114"/>
  <c r="V114"/>
  <c r="W114"/>
  <c r="H114"/>
  <c r="AB113"/>
  <c r="AC113"/>
  <c r="AA113"/>
  <c r="L113"/>
  <c r="M113"/>
  <c r="N113"/>
  <c r="K111"/>
  <c r="W110"/>
  <c r="U110"/>
  <c r="V110"/>
  <c r="H110"/>
  <c r="K109"/>
  <c r="AD108"/>
  <c r="AE108"/>
  <c r="AF108"/>
  <c r="H108"/>
  <c r="AA107"/>
  <c r="AB107"/>
  <c r="AC107"/>
  <c r="K107"/>
  <c r="K106"/>
  <c r="AD104"/>
  <c r="AE104"/>
  <c r="AF104"/>
  <c r="N104"/>
  <c r="L104"/>
  <c r="M104"/>
  <c r="U103"/>
  <c r="V103"/>
  <c r="W103"/>
  <c r="H103"/>
  <c r="AF101"/>
  <c r="AD101"/>
  <c r="AE101"/>
  <c r="W101"/>
  <c r="U101"/>
  <c r="V101"/>
  <c r="H101"/>
  <c r="AF100"/>
  <c r="AD100"/>
  <c r="AE100"/>
  <c r="W100"/>
  <c r="U100"/>
  <c r="V100"/>
  <c r="H100"/>
  <c r="AA97"/>
  <c r="AB97"/>
  <c r="AC97"/>
  <c r="L97"/>
  <c r="M97"/>
  <c r="N97"/>
  <c r="AB96"/>
  <c r="AC96"/>
  <c r="AA96"/>
  <c r="M96"/>
  <c r="N96"/>
  <c r="L96"/>
  <c r="U95"/>
  <c r="V95"/>
  <c r="W95"/>
  <c r="H95"/>
  <c r="AD94"/>
  <c r="AE94"/>
  <c r="AF94"/>
  <c r="L94"/>
  <c r="M94"/>
  <c r="N94"/>
  <c r="V93"/>
  <c r="W93"/>
  <c r="U93"/>
  <c r="H93"/>
  <c r="AF92"/>
  <c r="AD92"/>
  <c r="AE92"/>
  <c r="W92"/>
  <c r="U92"/>
  <c r="V92"/>
  <c r="H92"/>
  <c r="AD90"/>
  <c r="AE90"/>
  <c r="AF90"/>
  <c r="N90"/>
  <c r="L90"/>
  <c r="M90"/>
  <c r="AD89"/>
  <c r="AE89"/>
  <c r="AF89"/>
  <c r="U89"/>
  <c r="W89"/>
  <c r="V89"/>
  <c r="H89"/>
  <c r="AD88"/>
  <c r="AE88"/>
  <c r="AF88"/>
  <c r="L88"/>
  <c r="M88"/>
  <c r="N88"/>
  <c r="V87"/>
  <c r="W87"/>
  <c r="U87"/>
  <c r="AB86"/>
  <c r="AC86"/>
  <c r="AA86"/>
  <c r="K86"/>
  <c r="AD85"/>
  <c r="AE85"/>
  <c r="AF85"/>
  <c r="U85"/>
  <c r="W85"/>
  <c r="V85"/>
  <c r="H85"/>
  <c r="AD84"/>
  <c r="AE84"/>
  <c r="AF84"/>
  <c r="N84"/>
  <c r="L84"/>
  <c r="M84"/>
  <c r="V82"/>
  <c r="W82"/>
  <c r="U82"/>
  <c r="H82"/>
  <c r="K81"/>
  <c r="U80"/>
  <c r="V80"/>
  <c r="W80"/>
  <c r="H80"/>
  <c r="AA79"/>
  <c r="AB79"/>
  <c r="AC79"/>
  <c r="L79"/>
  <c r="M79"/>
  <c r="N79"/>
  <c r="K77"/>
  <c r="AA74"/>
  <c r="AB74"/>
  <c r="AC74"/>
  <c r="N74"/>
  <c r="L74"/>
  <c r="M74"/>
  <c r="AB73"/>
  <c r="AA73"/>
  <c r="AC73"/>
  <c r="M73"/>
  <c r="N73"/>
  <c r="L73"/>
  <c r="V72"/>
  <c r="U72"/>
  <c r="W72"/>
  <c r="H72"/>
  <c r="K71"/>
  <c r="AD70"/>
  <c r="AE70"/>
  <c r="AF70"/>
  <c r="L70"/>
  <c r="N70"/>
  <c r="M70"/>
  <c r="AA69"/>
  <c r="AB69"/>
  <c r="AC69"/>
  <c r="L69"/>
  <c r="M69"/>
  <c r="N69"/>
  <c r="AB68"/>
  <c r="AC68"/>
  <c r="AA68"/>
  <c r="K68"/>
  <c r="AD67"/>
  <c r="AE67"/>
  <c r="AF67"/>
  <c r="U67"/>
  <c r="V67"/>
  <c r="W67"/>
  <c r="H67"/>
  <c r="AA66"/>
  <c r="AB66"/>
  <c r="AC66"/>
  <c r="L66"/>
  <c r="M66"/>
  <c r="N66"/>
  <c r="AA65"/>
  <c r="AB65"/>
  <c r="AC65"/>
  <c r="K65"/>
  <c r="K64"/>
  <c r="K63"/>
  <c r="AB60"/>
  <c r="AC60"/>
  <c r="AA60"/>
  <c r="K60"/>
  <c r="K59"/>
  <c r="AC57"/>
  <c r="AB57"/>
  <c r="AA57"/>
  <c r="AD56"/>
  <c r="AE56"/>
  <c r="AF56"/>
  <c r="N56"/>
  <c r="L56"/>
  <c r="M56"/>
  <c r="K55"/>
  <c r="AA52"/>
  <c r="AB52"/>
  <c r="AC52"/>
  <c r="K52"/>
  <c r="AB50"/>
  <c r="AC50"/>
  <c r="AA50"/>
  <c r="M50"/>
  <c r="N50"/>
  <c r="L50"/>
  <c r="AA48"/>
  <c r="AB48"/>
  <c r="AC48"/>
  <c r="K48"/>
  <c r="V47"/>
  <c r="W47"/>
  <c r="U47"/>
  <c r="AC45"/>
  <c r="AA45"/>
  <c r="AB45"/>
  <c r="K45"/>
  <c r="K44"/>
  <c r="AA40"/>
  <c r="AB40"/>
  <c r="AC40"/>
  <c r="L40"/>
  <c r="M40"/>
  <c r="N40"/>
  <c r="C168"/>
  <c r="C69"/>
  <c r="C53"/>
  <c r="C40"/>
  <c r="AD461"/>
  <c r="AE461"/>
  <c r="AF461"/>
  <c r="U461"/>
  <c r="V461"/>
  <c r="W461"/>
  <c r="H461"/>
  <c r="AE458"/>
  <c r="AF458"/>
  <c r="AD458"/>
  <c r="U458"/>
  <c r="V458"/>
  <c r="W458"/>
  <c r="H458"/>
  <c r="K457"/>
  <c r="AA456"/>
  <c r="AB456"/>
  <c r="AC456"/>
  <c r="L456"/>
  <c r="M456"/>
  <c r="N456"/>
  <c r="AB455"/>
  <c r="AC455"/>
  <c r="AA455"/>
  <c r="M455"/>
  <c r="N455"/>
  <c r="L455"/>
  <c r="K454"/>
  <c r="K452"/>
  <c r="K451"/>
  <c r="AC450"/>
  <c r="AA450"/>
  <c r="AB450"/>
  <c r="N450"/>
  <c r="L450"/>
  <c r="M450"/>
  <c r="K449"/>
  <c r="K448"/>
  <c r="AF447"/>
  <c r="AD447"/>
  <c r="AE447"/>
  <c r="W447"/>
  <c r="U447"/>
  <c r="V447"/>
  <c r="H447"/>
  <c r="K446"/>
  <c r="AD445"/>
  <c r="AE445"/>
  <c r="AF445"/>
  <c r="U445"/>
  <c r="V445"/>
  <c r="W445"/>
  <c r="H445"/>
  <c r="AE444"/>
  <c r="AF444"/>
  <c r="AD444"/>
  <c r="V444"/>
  <c r="W444"/>
  <c r="U444"/>
  <c r="H444"/>
  <c r="K443"/>
  <c r="AD442"/>
  <c r="AE442"/>
  <c r="AF442"/>
  <c r="U442"/>
  <c r="V442"/>
  <c r="W442"/>
  <c r="H442"/>
  <c r="K441"/>
  <c r="AA440"/>
  <c r="AB440"/>
  <c r="AC440"/>
  <c r="L440"/>
  <c r="M440"/>
  <c r="N440"/>
  <c r="AB439"/>
  <c r="AC439"/>
  <c r="AA439"/>
  <c r="M439"/>
  <c r="N439"/>
  <c r="L439"/>
  <c r="K438"/>
  <c r="AA437"/>
  <c r="AB437"/>
  <c r="AC437"/>
  <c r="L437"/>
  <c r="M437"/>
  <c r="N437"/>
  <c r="AF435"/>
  <c r="AD435"/>
  <c r="AE435"/>
  <c r="W435"/>
  <c r="U435"/>
  <c r="V435"/>
  <c r="H435"/>
  <c r="AC434"/>
  <c r="AA434"/>
  <c r="AB434"/>
  <c r="N434"/>
  <c r="L434"/>
  <c r="M434"/>
  <c r="AD433"/>
  <c r="AE433"/>
  <c r="AF433"/>
  <c r="U433"/>
  <c r="V433"/>
  <c r="W433"/>
  <c r="H433"/>
  <c r="K432"/>
  <c r="K431"/>
  <c r="AB427"/>
  <c r="AC427"/>
  <c r="AA427"/>
  <c r="K427"/>
  <c r="AD425"/>
  <c r="AE425"/>
  <c r="AF425"/>
  <c r="L425"/>
  <c r="M425"/>
  <c r="N425"/>
  <c r="AE424"/>
  <c r="AF424"/>
  <c r="AD424"/>
  <c r="V424"/>
  <c r="W424"/>
  <c r="U424"/>
  <c r="H424"/>
  <c r="AB423"/>
  <c r="AC423"/>
  <c r="AA423"/>
  <c r="K423"/>
  <c r="AD422"/>
  <c r="AE422"/>
  <c r="AF422"/>
  <c r="U422"/>
  <c r="V422"/>
  <c r="W422"/>
  <c r="H422"/>
  <c r="K421"/>
  <c r="AA420"/>
  <c r="AB420"/>
  <c r="AC420"/>
  <c r="L420"/>
  <c r="M420"/>
  <c r="N420"/>
  <c r="K419"/>
  <c r="AD418"/>
  <c r="AE418"/>
  <c r="AF418"/>
  <c r="U418"/>
  <c r="V418"/>
  <c r="W418"/>
  <c r="H418"/>
  <c r="AE416"/>
  <c r="AF416"/>
  <c r="AD416"/>
  <c r="V416"/>
  <c r="W416"/>
  <c r="U416"/>
  <c r="H416"/>
  <c r="AB415"/>
  <c r="AC415"/>
  <c r="AA415"/>
  <c r="M415"/>
  <c r="N415"/>
  <c r="L415"/>
  <c r="K414"/>
  <c r="AD413"/>
  <c r="AE413"/>
  <c r="AF413"/>
  <c r="U413"/>
  <c r="V413"/>
  <c r="W413"/>
  <c r="H413"/>
  <c r="AA412"/>
  <c r="AB412"/>
  <c r="AC412"/>
  <c r="L412"/>
  <c r="M412"/>
  <c r="N412"/>
  <c r="AB411"/>
  <c r="AC411"/>
  <c r="AA411"/>
  <c r="M411"/>
  <c r="N411"/>
  <c r="L411"/>
  <c r="AD410"/>
  <c r="AE410"/>
  <c r="AF410"/>
  <c r="U410"/>
  <c r="V410"/>
  <c r="W410"/>
  <c r="H410"/>
  <c r="K409"/>
  <c r="K408"/>
  <c r="AF407"/>
  <c r="AD407"/>
  <c r="AE407"/>
  <c r="W407"/>
  <c r="U407"/>
  <c r="V407"/>
  <c r="H407"/>
  <c r="AD406"/>
  <c r="AE406"/>
  <c r="AF406"/>
  <c r="N406"/>
  <c r="L406"/>
  <c r="M406"/>
  <c r="AD405"/>
  <c r="AE405"/>
  <c r="AF405"/>
  <c r="U405"/>
  <c r="V405"/>
  <c r="W405"/>
  <c r="H405"/>
  <c r="AB403"/>
  <c r="AC403"/>
  <c r="AA403"/>
  <c r="K403"/>
  <c r="AD402"/>
  <c r="AE402"/>
  <c r="AF402"/>
  <c r="U402"/>
  <c r="V402"/>
  <c r="W402"/>
  <c r="H402"/>
  <c r="AA400"/>
  <c r="AB400"/>
  <c r="AC400"/>
  <c r="L400"/>
  <c r="M400"/>
  <c r="N400"/>
  <c r="AC398"/>
  <c r="AA398"/>
  <c r="AB398"/>
  <c r="K398"/>
  <c r="AE396"/>
  <c r="AF396"/>
  <c r="AD396"/>
  <c r="V396"/>
  <c r="W396"/>
  <c r="U396"/>
  <c r="H396"/>
  <c r="U394"/>
  <c r="V394"/>
  <c r="W394"/>
  <c r="H394"/>
  <c r="AA392"/>
  <c r="AB392"/>
  <c r="AC392"/>
  <c r="L392"/>
  <c r="M392"/>
  <c r="N392"/>
  <c r="AF391"/>
  <c r="AD391"/>
  <c r="AE391"/>
  <c r="H391"/>
  <c r="AA389"/>
  <c r="AB389"/>
  <c r="AC389"/>
  <c r="L389"/>
  <c r="M389"/>
  <c r="N389"/>
  <c r="AB387"/>
  <c r="AC387"/>
  <c r="AA387"/>
  <c r="M387"/>
  <c r="L387"/>
  <c r="N387"/>
  <c r="AC385"/>
  <c r="AB385"/>
  <c r="AA385"/>
  <c r="N385"/>
  <c r="L385"/>
  <c r="M385"/>
  <c r="K384"/>
  <c r="K383"/>
  <c r="K382"/>
  <c r="K381"/>
  <c r="K380"/>
  <c r="AB374"/>
  <c r="AC374"/>
  <c r="AA374"/>
  <c r="M374"/>
  <c r="N374"/>
  <c r="L374"/>
  <c r="AB372"/>
  <c r="AC372"/>
  <c r="AA372"/>
  <c r="M372"/>
  <c r="N372"/>
  <c r="L372"/>
  <c r="K371"/>
  <c r="AA370"/>
  <c r="AB370"/>
  <c r="AC370"/>
  <c r="L370"/>
  <c r="M370"/>
  <c r="N370"/>
  <c r="AB368"/>
  <c r="AC368"/>
  <c r="AA368"/>
  <c r="M368"/>
  <c r="N368"/>
  <c r="L368"/>
  <c r="K367"/>
  <c r="AD366"/>
  <c r="AE366"/>
  <c r="AF366"/>
  <c r="U366"/>
  <c r="V366"/>
  <c r="W366"/>
  <c r="H366"/>
  <c r="AE365"/>
  <c r="AF365"/>
  <c r="AD365"/>
  <c r="V365"/>
  <c r="W365"/>
  <c r="U365"/>
  <c r="H365"/>
  <c r="AF364"/>
  <c r="AD364"/>
  <c r="AE364"/>
  <c r="M364"/>
  <c r="N364"/>
  <c r="L364"/>
  <c r="U362"/>
  <c r="V362"/>
  <c r="W362"/>
  <c r="H362"/>
  <c r="AE361"/>
  <c r="AF361"/>
  <c r="AD361"/>
  <c r="V361"/>
  <c r="W361"/>
  <c r="U361"/>
  <c r="H361"/>
  <c r="AB360"/>
  <c r="AC360"/>
  <c r="AA360"/>
  <c r="AD358"/>
  <c r="AE358"/>
  <c r="AF358"/>
  <c r="L358"/>
  <c r="M358"/>
  <c r="N358"/>
  <c r="AA357"/>
  <c r="AB357"/>
  <c r="AC357"/>
  <c r="L357"/>
  <c r="M357"/>
  <c r="N357"/>
  <c r="AB356"/>
  <c r="AC356"/>
  <c r="AA356"/>
  <c r="K356"/>
  <c r="AD354"/>
  <c r="AE354"/>
  <c r="AF354"/>
  <c r="L354"/>
  <c r="M354"/>
  <c r="N354"/>
  <c r="AA353"/>
  <c r="AB353"/>
  <c r="AC353"/>
  <c r="L353"/>
  <c r="M353"/>
  <c r="N353"/>
  <c r="K352"/>
  <c r="AC351"/>
  <c r="AA351"/>
  <c r="AB351"/>
  <c r="N351"/>
  <c r="L351"/>
  <c r="M351"/>
  <c r="AD350"/>
  <c r="AE350"/>
  <c r="AF350"/>
  <c r="U350"/>
  <c r="V350"/>
  <c r="W350"/>
  <c r="H350"/>
  <c r="K348"/>
  <c r="AC347"/>
  <c r="AA347"/>
  <c r="AB347"/>
  <c r="N347"/>
  <c r="L347"/>
  <c r="M347"/>
  <c r="AD346"/>
  <c r="AE346"/>
  <c r="AF346"/>
  <c r="U346"/>
  <c r="V346"/>
  <c r="W346"/>
  <c r="H346"/>
  <c r="AA345"/>
  <c r="AB345"/>
  <c r="AC345"/>
  <c r="K345"/>
  <c r="AC343"/>
  <c r="AA343"/>
  <c r="AB343"/>
  <c r="K343"/>
  <c r="AA341"/>
  <c r="AB341"/>
  <c r="AC341"/>
  <c r="K341"/>
  <c r="AF340"/>
  <c r="AD340"/>
  <c r="AE340"/>
  <c r="W340"/>
  <c r="U340"/>
  <c r="V340"/>
  <c r="H340"/>
  <c r="AC339"/>
  <c r="AA339"/>
  <c r="AB339"/>
  <c r="K339"/>
  <c r="AD338"/>
  <c r="AE338"/>
  <c r="AF338"/>
  <c r="U338"/>
  <c r="V338"/>
  <c r="W338"/>
  <c r="H338"/>
  <c r="AA337"/>
  <c r="AB337"/>
  <c r="AC337"/>
  <c r="L337"/>
  <c r="M337"/>
  <c r="N337"/>
  <c r="AC335"/>
  <c r="AB335"/>
  <c r="AA335"/>
  <c r="K335"/>
  <c r="AD334"/>
  <c r="AE334"/>
  <c r="AF334"/>
  <c r="U334"/>
  <c r="V334"/>
  <c r="W334"/>
  <c r="H334"/>
  <c r="AA333"/>
  <c r="AB333"/>
  <c r="AC333"/>
  <c r="K333"/>
  <c r="K332"/>
  <c r="AD330"/>
  <c r="AE330"/>
  <c r="AF330"/>
  <c r="U330"/>
  <c r="V330"/>
  <c r="W330"/>
  <c r="H330"/>
  <c r="W327"/>
  <c r="V327"/>
  <c r="U327"/>
  <c r="H327"/>
  <c r="AC326"/>
  <c r="AA326"/>
  <c r="AB326"/>
  <c r="N326"/>
  <c r="L326"/>
  <c r="M326"/>
  <c r="K324"/>
  <c r="AF323"/>
  <c r="AD323"/>
  <c r="AE323"/>
  <c r="N323"/>
  <c r="M323"/>
  <c r="L323"/>
  <c r="AE321"/>
  <c r="AD321"/>
  <c r="AF321"/>
  <c r="L321"/>
  <c r="M321"/>
  <c r="N321"/>
  <c r="AC319"/>
  <c r="AB319"/>
  <c r="AA319"/>
  <c r="AD318"/>
  <c r="AE318"/>
  <c r="AF318"/>
  <c r="U318"/>
  <c r="V318"/>
  <c r="W318"/>
  <c r="H318"/>
  <c r="AB316"/>
  <c r="AA316"/>
  <c r="AC316"/>
  <c r="M316"/>
  <c r="L316"/>
  <c r="N316"/>
  <c r="W315"/>
  <c r="V315"/>
  <c r="U315"/>
  <c r="H315"/>
  <c r="AE313"/>
  <c r="AD313"/>
  <c r="AF313"/>
  <c r="L313"/>
  <c r="M313"/>
  <c r="N313"/>
  <c r="AC311"/>
  <c r="AB311"/>
  <c r="AA311"/>
  <c r="K311"/>
  <c r="AE309"/>
  <c r="AF309"/>
  <c r="AD309"/>
  <c r="L309"/>
  <c r="M309"/>
  <c r="N309"/>
  <c r="K308"/>
  <c r="AD307"/>
  <c r="AF307"/>
  <c r="AE307"/>
  <c r="U307"/>
  <c r="W307"/>
  <c r="V307"/>
  <c r="H307"/>
  <c r="K305"/>
  <c r="K304"/>
  <c r="AD303"/>
  <c r="AF303"/>
  <c r="AE303"/>
  <c r="U303"/>
  <c r="W303"/>
  <c r="V303"/>
  <c r="H303"/>
  <c r="AA302"/>
  <c r="AC302"/>
  <c r="AB302"/>
  <c r="L302"/>
  <c r="N302"/>
  <c r="M302"/>
  <c r="K301"/>
  <c r="K300"/>
  <c r="AD298"/>
  <c r="AE298"/>
  <c r="AF298"/>
  <c r="U298"/>
  <c r="V298"/>
  <c r="W298"/>
  <c r="H298"/>
  <c r="AA297"/>
  <c r="AB297"/>
  <c r="AC297"/>
  <c r="L297"/>
  <c r="M297"/>
  <c r="N297"/>
  <c r="M296"/>
  <c r="N296"/>
  <c r="L296"/>
  <c r="K294"/>
  <c r="AE293"/>
  <c r="AF293"/>
  <c r="AD293"/>
  <c r="V293"/>
  <c r="W293"/>
  <c r="U293"/>
  <c r="H293"/>
  <c r="AA290"/>
  <c r="AC290"/>
  <c r="AB290"/>
  <c r="L290"/>
  <c r="N290"/>
  <c r="M290"/>
  <c r="AE289"/>
  <c r="AF289"/>
  <c r="AD289"/>
  <c r="V289"/>
  <c r="W289"/>
  <c r="U289"/>
  <c r="H289"/>
  <c r="K288"/>
  <c r="AD287"/>
  <c r="AF287"/>
  <c r="AE287"/>
  <c r="U287"/>
  <c r="W287"/>
  <c r="V287"/>
  <c r="H287"/>
  <c r="AA286"/>
  <c r="AC286"/>
  <c r="AB286"/>
  <c r="L286"/>
  <c r="N286"/>
  <c r="M286"/>
  <c r="AD283"/>
  <c r="AF283"/>
  <c r="AE283"/>
  <c r="U283"/>
  <c r="W283"/>
  <c r="V283"/>
  <c r="H283"/>
  <c r="AA281"/>
  <c r="AB281"/>
  <c r="AC281"/>
  <c r="L281"/>
  <c r="M281"/>
  <c r="N281"/>
  <c r="K279"/>
  <c r="AD278"/>
  <c r="AE278"/>
  <c r="AF278"/>
  <c r="U278"/>
  <c r="V278"/>
  <c r="W278"/>
  <c r="H278"/>
  <c r="K277"/>
  <c r="AE273"/>
  <c r="AF273"/>
  <c r="AD273"/>
  <c r="V273"/>
  <c r="W273"/>
  <c r="U273"/>
  <c r="H273"/>
  <c r="AD271"/>
  <c r="AF271"/>
  <c r="AE271"/>
  <c r="U271"/>
  <c r="W271"/>
  <c r="V271"/>
  <c r="H271"/>
  <c r="AE269"/>
  <c r="AF269"/>
  <c r="AD269"/>
  <c r="V269"/>
  <c r="W269"/>
  <c r="U269"/>
  <c r="H269"/>
  <c r="K268"/>
  <c r="AD267"/>
  <c r="AE267"/>
  <c r="AF267"/>
  <c r="N267"/>
  <c r="L267"/>
  <c r="M267"/>
  <c r="AF264"/>
  <c r="AD264"/>
  <c r="AE264"/>
  <c r="W264"/>
  <c r="U264"/>
  <c r="V264"/>
  <c r="H264"/>
  <c r="AD262"/>
  <c r="AE262"/>
  <c r="AF262"/>
  <c r="V262"/>
  <c r="U262"/>
  <c r="W262"/>
  <c r="H262"/>
  <c r="K261"/>
  <c r="AB260"/>
  <c r="AC260"/>
  <c r="AA260"/>
  <c r="K260"/>
  <c r="AF259"/>
  <c r="AD259"/>
  <c r="AE259"/>
  <c r="W259"/>
  <c r="U259"/>
  <c r="V259"/>
  <c r="H259"/>
  <c r="AD257"/>
  <c r="AE257"/>
  <c r="AF257"/>
  <c r="U257"/>
  <c r="V257"/>
  <c r="W257"/>
  <c r="H257"/>
  <c r="AA256"/>
  <c r="AB256"/>
  <c r="AC256"/>
  <c r="L256"/>
  <c r="M256"/>
  <c r="N256"/>
  <c r="K255"/>
  <c r="AC253"/>
  <c r="AA253"/>
  <c r="AB253"/>
  <c r="K253"/>
  <c r="K252"/>
  <c r="K250"/>
  <c r="AD249"/>
  <c r="AE249"/>
  <c r="AF249"/>
  <c r="H249"/>
  <c r="AE247"/>
  <c r="AF247"/>
  <c r="AD247"/>
  <c r="V247"/>
  <c r="W247"/>
  <c r="U247"/>
  <c r="H247"/>
  <c r="AB246"/>
  <c r="AC246"/>
  <c r="AA246"/>
  <c r="M246"/>
  <c r="N246"/>
  <c r="L246"/>
  <c r="U245"/>
  <c r="V245"/>
  <c r="W245"/>
  <c r="H245"/>
  <c r="AA244"/>
  <c r="AB244"/>
  <c r="AC244"/>
  <c r="L244"/>
  <c r="M244"/>
  <c r="N244"/>
  <c r="AE243"/>
  <c r="AF243"/>
  <c r="AD243"/>
  <c r="L243"/>
  <c r="M243"/>
  <c r="N243"/>
  <c r="V242"/>
  <c r="U242"/>
  <c r="W242"/>
  <c r="H242"/>
  <c r="AB241"/>
  <c r="AA241"/>
  <c r="AC241"/>
  <c r="K241"/>
  <c r="N240"/>
  <c r="L240"/>
  <c r="M240"/>
  <c r="AB239"/>
  <c r="AC239"/>
  <c r="AA239"/>
  <c r="L239"/>
  <c r="M239"/>
  <c r="N239"/>
  <c r="AE238"/>
  <c r="AD238"/>
  <c r="AF238"/>
  <c r="V238"/>
  <c r="W238"/>
  <c r="U238"/>
  <c r="H238"/>
  <c r="AF237"/>
  <c r="AD237"/>
  <c r="AE237"/>
  <c r="M237"/>
  <c r="L237"/>
  <c r="N237"/>
  <c r="K236"/>
  <c r="AD235"/>
  <c r="AE235"/>
  <c r="AF235"/>
  <c r="N235"/>
  <c r="L235"/>
  <c r="M235"/>
  <c r="V234"/>
  <c r="U234"/>
  <c r="W234"/>
  <c r="AB233"/>
  <c r="AA233"/>
  <c r="AC233"/>
  <c r="K233"/>
  <c r="U232"/>
  <c r="V232"/>
  <c r="W232"/>
  <c r="H232"/>
  <c r="AA230"/>
  <c r="AC230"/>
  <c r="AB230"/>
  <c r="L230"/>
  <c r="M230"/>
  <c r="N230"/>
  <c r="AA227"/>
  <c r="AB227"/>
  <c r="AC227"/>
  <c r="N227"/>
  <c r="L227"/>
  <c r="M227"/>
  <c r="AF225"/>
  <c r="AE225"/>
  <c r="AD225"/>
  <c r="W225"/>
  <c r="U225"/>
  <c r="V225"/>
  <c r="H225"/>
  <c r="AD223"/>
  <c r="AE223"/>
  <c r="AF223"/>
  <c r="U223"/>
  <c r="W223"/>
  <c r="V223"/>
  <c r="H223"/>
  <c r="AE222"/>
  <c r="AD222"/>
  <c r="AF222"/>
  <c r="V222"/>
  <c r="W222"/>
  <c r="U222"/>
  <c r="H222"/>
  <c r="K221"/>
  <c r="AD220"/>
  <c r="AE220"/>
  <c r="AF220"/>
  <c r="W220"/>
  <c r="U220"/>
  <c r="V220"/>
  <c r="H220"/>
  <c r="AA219"/>
  <c r="AB219"/>
  <c r="AC219"/>
  <c r="N219"/>
  <c r="L219"/>
  <c r="M219"/>
  <c r="AF217"/>
  <c r="AE217"/>
  <c r="AD217"/>
  <c r="W217"/>
  <c r="U217"/>
  <c r="V217"/>
  <c r="H217"/>
  <c r="AC216"/>
  <c r="AA216"/>
  <c r="AB216"/>
  <c r="N216"/>
  <c r="L216"/>
  <c r="M216"/>
  <c r="AB215"/>
  <c r="AC215"/>
  <c r="AA215"/>
  <c r="M215"/>
  <c r="L215"/>
  <c r="N215"/>
  <c r="AC214"/>
  <c r="AA214"/>
  <c r="AB214"/>
  <c r="N214"/>
  <c r="L214"/>
  <c r="M214"/>
  <c r="AB213"/>
  <c r="AA213"/>
  <c r="AC213"/>
  <c r="M213"/>
  <c r="L213"/>
  <c r="N213"/>
  <c r="V212"/>
  <c r="W212"/>
  <c r="U212"/>
  <c r="H212"/>
  <c r="K211"/>
  <c r="AB210"/>
  <c r="AC210"/>
  <c r="AA210"/>
  <c r="M210"/>
  <c r="N210"/>
  <c r="L210"/>
  <c r="AC209"/>
  <c r="AB209"/>
  <c r="AA209"/>
  <c r="N209"/>
  <c r="M209"/>
  <c r="L209"/>
  <c r="U208"/>
  <c r="V208"/>
  <c r="W208"/>
  <c r="H208"/>
  <c r="AF206"/>
  <c r="AD206"/>
  <c r="AE206"/>
  <c r="W206"/>
  <c r="U206"/>
  <c r="V206"/>
  <c r="H206"/>
  <c r="U204"/>
  <c r="V204"/>
  <c r="W204"/>
  <c r="AB202"/>
  <c r="AC202"/>
  <c r="AA202"/>
  <c r="M202"/>
  <c r="N202"/>
  <c r="L202"/>
  <c r="U201"/>
  <c r="V201"/>
  <c r="W201"/>
  <c r="H201"/>
  <c r="AE199"/>
  <c r="AF199"/>
  <c r="AD199"/>
  <c r="V199"/>
  <c r="W199"/>
  <c r="U199"/>
  <c r="H199"/>
  <c r="AF198"/>
  <c r="AD198"/>
  <c r="AE198"/>
  <c r="AD197"/>
  <c r="AE197"/>
  <c r="AF197"/>
  <c r="N197"/>
  <c r="L197"/>
  <c r="M197"/>
  <c r="AD196"/>
  <c r="AE196"/>
  <c r="AF196"/>
  <c r="U196"/>
  <c r="V196"/>
  <c r="W196"/>
  <c r="H196"/>
  <c r="V195"/>
  <c r="W195"/>
  <c r="U195"/>
  <c r="H195"/>
  <c r="AB194"/>
  <c r="AC194"/>
  <c r="AA194"/>
  <c r="M194"/>
  <c r="N194"/>
  <c r="L194"/>
  <c r="AD193"/>
  <c r="AE193"/>
  <c r="AF193"/>
  <c r="U193"/>
  <c r="V193"/>
  <c r="W193"/>
  <c r="H193"/>
  <c r="AF190"/>
  <c r="AD190"/>
  <c r="AE190"/>
  <c r="M190"/>
  <c r="N190"/>
  <c r="L190"/>
  <c r="AA188"/>
  <c r="AB188"/>
  <c r="AC188"/>
  <c r="L188"/>
  <c r="M188"/>
  <c r="N188"/>
  <c r="V187"/>
  <c r="W187"/>
  <c r="U187"/>
  <c r="H187"/>
  <c r="AF186"/>
  <c r="AD186"/>
  <c r="AE186"/>
  <c r="M186"/>
  <c r="N186"/>
  <c r="L186"/>
  <c r="K185"/>
  <c r="AF182"/>
  <c r="AD182"/>
  <c r="AE182"/>
  <c r="W182"/>
  <c r="U182"/>
  <c r="V182"/>
  <c r="H182"/>
  <c r="AA180"/>
  <c r="AB180"/>
  <c r="AC180"/>
  <c r="K180"/>
  <c r="AE179"/>
  <c r="AF179"/>
  <c r="AD179"/>
  <c r="V179"/>
  <c r="U179"/>
  <c r="W179"/>
  <c r="H179"/>
  <c r="W178"/>
  <c r="U178"/>
  <c r="V178"/>
  <c r="AD173"/>
  <c r="AE173"/>
  <c r="AF173"/>
  <c r="U173"/>
  <c r="V173"/>
  <c r="W173"/>
  <c r="H173"/>
  <c r="AA172"/>
  <c r="AB172"/>
  <c r="AC172"/>
  <c r="L172"/>
  <c r="M172"/>
  <c r="N172"/>
  <c r="W171"/>
  <c r="U171"/>
  <c r="V171"/>
  <c r="H171"/>
  <c r="AD169"/>
  <c r="AE169"/>
  <c r="AF169"/>
  <c r="U169"/>
  <c r="V169"/>
  <c r="W169"/>
  <c r="H169"/>
  <c r="AA168"/>
  <c r="AB168"/>
  <c r="AC168"/>
  <c r="L168"/>
  <c r="M168"/>
  <c r="N168"/>
  <c r="AD166"/>
  <c r="AE166"/>
  <c r="AF166"/>
  <c r="U166"/>
  <c r="V166"/>
  <c r="W166"/>
  <c r="H166"/>
  <c r="AA165"/>
  <c r="AB165"/>
  <c r="AC165"/>
  <c r="L165"/>
  <c r="M165"/>
  <c r="N165"/>
  <c r="K164"/>
  <c r="AC162"/>
  <c r="AA162"/>
  <c r="AB162"/>
  <c r="N162"/>
  <c r="L162"/>
  <c r="M162"/>
  <c r="K161"/>
  <c r="AF159"/>
  <c r="AD159"/>
  <c r="AE159"/>
  <c r="W159"/>
  <c r="U159"/>
  <c r="V159"/>
  <c r="H159"/>
  <c r="AC158"/>
  <c r="AA158"/>
  <c r="AB158"/>
  <c r="N158"/>
  <c r="L158"/>
  <c r="M158"/>
  <c r="K156"/>
  <c r="AF155"/>
  <c r="AD155"/>
  <c r="AE155"/>
  <c r="W155"/>
  <c r="U155"/>
  <c r="V155"/>
  <c r="H155"/>
  <c r="AD154"/>
  <c r="AE154"/>
  <c r="AF154"/>
  <c r="U154"/>
  <c r="V154"/>
  <c r="W154"/>
  <c r="H154"/>
  <c r="K153"/>
  <c r="AB151"/>
  <c r="AC151"/>
  <c r="AA151"/>
  <c r="M151"/>
  <c r="N151"/>
  <c r="L151"/>
  <c r="AA149"/>
  <c r="AB149"/>
  <c r="AC149"/>
  <c r="L149"/>
  <c r="M149"/>
  <c r="N149"/>
  <c r="AA148"/>
  <c r="AB148"/>
  <c r="AC148"/>
  <c r="V148"/>
  <c r="W148"/>
  <c r="U148"/>
  <c r="H148"/>
  <c r="AF147"/>
  <c r="AD147"/>
  <c r="AE147"/>
  <c r="AD146"/>
  <c r="AE146"/>
  <c r="AF146"/>
  <c r="U146"/>
  <c r="V146"/>
  <c r="W146"/>
  <c r="H146"/>
  <c r="AB143"/>
  <c r="AC143"/>
  <c r="AA143"/>
  <c r="M143"/>
  <c r="L143"/>
  <c r="N143"/>
  <c r="AD141"/>
  <c r="AF141"/>
  <c r="AE141"/>
  <c r="M141"/>
  <c r="L141"/>
  <c r="N141"/>
  <c r="AA140"/>
  <c r="AC140"/>
  <c r="AB140"/>
  <c r="L140"/>
  <c r="N140"/>
  <c r="M140"/>
  <c r="K137"/>
  <c r="AE136"/>
  <c r="AF136"/>
  <c r="AD136"/>
  <c r="V136"/>
  <c r="W136"/>
  <c r="U136"/>
  <c r="H136"/>
  <c r="AB135"/>
  <c r="AC135"/>
  <c r="AA135"/>
  <c r="M135"/>
  <c r="N135"/>
  <c r="L135"/>
  <c r="U134"/>
  <c r="V134"/>
  <c r="W134"/>
  <c r="H134"/>
  <c r="AA133"/>
  <c r="AB133"/>
  <c r="AC133"/>
  <c r="L133"/>
  <c r="M133"/>
  <c r="N133"/>
  <c r="AE132"/>
  <c r="AF132"/>
  <c r="AD132"/>
  <c r="V132"/>
  <c r="W132"/>
  <c r="U132"/>
  <c r="H132"/>
  <c r="AD129"/>
  <c r="AE129"/>
  <c r="AF129"/>
  <c r="L129"/>
  <c r="M129"/>
  <c r="N129"/>
  <c r="AE128"/>
  <c r="AF128"/>
  <c r="AD128"/>
  <c r="V128"/>
  <c r="W128"/>
  <c r="U128"/>
  <c r="H128"/>
  <c r="W127"/>
  <c r="U127"/>
  <c r="V127"/>
  <c r="H127"/>
  <c r="AC126"/>
  <c r="AA126"/>
  <c r="AB126"/>
  <c r="N126"/>
  <c r="L126"/>
  <c r="M126"/>
  <c r="U125"/>
  <c r="V125"/>
  <c r="W125"/>
  <c r="AC122"/>
  <c r="AA122"/>
  <c r="AB122"/>
  <c r="N122"/>
  <c r="L122"/>
  <c r="M122"/>
  <c r="U121"/>
  <c r="V121"/>
  <c r="W121"/>
  <c r="H121"/>
  <c r="AA120"/>
  <c r="AB120"/>
  <c r="AC120"/>
  <c r="K120"/>
  <c r="W119"/>
  <c r="U119"/>
  <c r="V119"/>
  <c r="AD118"/>
  <c r="AE118"/>
  <c r="AF118"/>
  <c r="U118"/>
  <c r="V118"/>
  <c r="W118"/>
  <c r="H118"/>
  <c r="AE116"/>
  <c r="AF116"/>
  <c r="AD116"/>
  <c r="L116"/>
  <c r="M116"/>
  <c r="N116"/>
  <c r="K115"/>
  <c r="AC114"/>
  <c r="AA114"/>
  <c r="AB114"/>
  <c r="N114"/>
  <c r="L114"/>
  <c r="M114"/>
  <c r="K113"/>
  <c r="V112"/>
  <c r="W112"/>
  <c r="U112"/>
  <c r="H112"/>
  <c r="AF110"/>
  <c r="AD110"/>
  <c r="AE110"/>
  <c r="M110"/>
  <c r="N110"/>
  <c r="L110"/>
  <c r="U109"/>
  <c r="V109"/>
  <c r="W109"/>
  <c r="AA108"/>
  <c r="AC108"/>
  <c r="AB108"/>
  <c r="L108"/>
  <c r="M108"/>
  <c r="N108"/>
  <c r="AD105"/>
  <c r="AE105"/>
  <c r="AF105"/>
  <c r="W105"/>
  <c r="U105"/>
  <c r="V105"/>
  <c r="H105"/>
  <c r="AC104"/>
  <c r="AA104"/>
  <c r="AB104"/>
  <c r="K104"/>
  <c r="AD103"/>
  <c r="AE103"/>
  <c r="AF103"/>
  <c r="L103"/>
  <c r="M103"/>
  <c r="N103"/>
  <c r="AE102"/>
  <c r="AF102"/>
  <c r="AD102"/>
  <c r="V102"/>
  <c r="W102"/>
  <c r="U102"/>
  <c r="H102"/>
  <c r="AB101"/>
  <c r="AC101"/>
  <c r="AA101"/>
  <c r="M101"/>
  <c r="N101"/>
  <c r="L101"/>
  <c r="AB100"/>
  <c r="AC100"/>
  <c r="AA100"/>
  <c r="M100"/>
  <c r="N100"/>
  <c r="L100"/>
  <c r="U99"/>
  <c r="V99"/>
  <c r="W99"/>
  <c r="H99"/>
  <c r="AD98"/>
  <c r="AE98"/>
  <c r="AF98"/>
  <c r="U98"/>
  <c r="V98"/>
  <c r="W98"/>
  <c r="H98"/>
  <c r="K97"/>
  <c r="K96"/>
  <c r="AD95"/>
  <c r="AE95"/>
  <c r="AF95"/>
  <c r="N95"/>
  <c r="L95"/>
  <c r="M95"/>
  <c r="AA94"/>
  <c r="AB94"/>
  <c r="AC94"/>
  <c r="K94"/>
  <c r="AE93"/>
  <c r="AF93"/>
  <c r="AD93"/>
  <c r="L93"/>
  <c r="M93"/>
  <c r="N93"/>
  <c r="AB92"/>
  <c r="AC92"/>
  <c r="AA92"/>
  <c r="M92"/>
  <c r="N92"/>
  <c r="L92"/>
  <c r="AD91"/>
  <c r="AE91"/>
  <c r="AF91"/>
  <c r="U91"/>
  <c r="V91"/>
  <c r="W91"/>
  <c r="H91"/>
  <c r="AA90"/>
  <c r="AB90"/>
  <c r="AC90"/>
  <c r="K90"/>
  <c r="AB89"/>
  <c r="AC89"/>
  <c r="AA89"/>
  <c r="N89"/>
  <c r="L89"/>
  <c r="M89"/>
  <c r="AA88"/>
  <c r="AB88"/>
  <c r="AC88"/>
  <c r="K88"/>
  <c r="AE87"/>
  <c r="AF87"/>
  <c r="AD87"/>
  <c r="H87"/>
  <c r="AC85"/>
  <c r="AB85"/>
  <c r="AA85"/>
  <c r="N85"/>
  <c r="L85"/>
  <c r="M85"/>
  <c r="AC84"/>
  <c r="AA84"/>
  <c r="AB84"/>
  <c r="K84"/>
  <c r="U83"/>
  <c r="V83"/>
  <c r="W83"/>
  <c r="H83"/>
  <c r="AE82"/>
  <c r="AF82"/>
  <c r="AD82"/>
  <c r="L82"/>
  <c r="M82"/>
  <c r="N82"/>
  <c r="AD80"/>
  <c r="AE80"/>
  <c r="AF80"/>
  <c r="N80"/>
  <c r="L80"/>
  <c r="M80"/>
  <c r="K79"/>
  <c r="AE78"/>
  <c r="AF78"/>
  <c r="AD78"/>
  <c r="V78"/>
  <c r="W78"/>
  <c r="U78"/>
  <c r="H78"/>
  <c r="AD76"/>
  <c r="AE76"/>
  <c r="AF76"/>
  <c r="U76"/>
  <c r="V76"/>
  <c r="W76"/>
  <c r="H76"/>
  <c r="AD75"/>
  <c r="AE75"/>
  <c r="AF75"/>
  <c r="U75"/>
  <c r="V75"/>
  <c r="W75"/>
  <c r="H75"/>
  <c r="K74"/>
  <c r="K73"/>
  <c r="AE72"/>
  <c r="AD72"/>
  <c r="AF72"/>
  <c r="N72"/>
  <c r="L72"/>
  <c r="M72"/>
  <c r="AA70"/>
  <c r="AC70"/>
  <c r="AB70"/>
  <c r="K70"/>
  <c r="K69"/>
  <c r="AC67"/>
  <c r="AA67"/>
  <c r="AB67"/>
  <c r="N67"/>
  <c r="L67"/>
  <c r="M67"/>
  <c r="K66"/>
  <c r="U62"/>
  <c r="V62"/>
  <c r="W62"/>
  <c r="H62"/>
  <c r="AE61"/>
  <c r="AF61"/>
  <c r="AD61"/>
  <c r="V61"/>
  <c r="W61"/>
  <c r="U61"/>
  <c r="H61"/>
  <c r="W58"/>
  <c r="V58"/>
  <c r="U58"/>
  <c r="H58"/>
  <c r="AA56"/>
  <c r="AB56"/>
  <c r="AC56"/>
  <c r="K56"/>
  <c r="AF54"/>
  <c r="AE54"/>
  <c r="AD54"/>
  <c r="W54"/>
  <c r="U54"/>
  <c r="V54"/>
  <c r="H54"/>
  <c r="AE53"/>
  <c r="AF53"/>
  <c r="AD53"/>
  <c r="U53"/>
  <c r="V53"/>
  <c r="W53"/>
  <c r="H53"/>
  <c r="V51"/>
  <c r="W51"/>
  <c r="U51"/>
  <c r="H51"/>
  <c r="K50"/>
  <c r="U49"/>
  <c r="V49"/>
  <c r="W49"/>
  <c r="H49"/>
  <c r="AE47"/>
  <c r="AF47"/>
  <c r="AD47"/>
  <c r="H47"/>
  <c r="AF46"/>
  <c r="AD46"/>
  <c r="AE46"/>
  <c r="W46"/>
  <c r="U46"/>
  <c r="V46"/>
  <c r="H46"/>
  <c r="U44"/>
  <c r="V44"/>
  <c r="W44"/>
  <c r="AE43"/>
  <c r="AF43"/>
  <c r="AD43"/>
  <c r="V43"/>
  <c r="W43"/>
  <c r="U43"/>
  <c r="H43"/>
  <c r="AF42"/>
  <c r="AD42"/>
  <c r="AE42"/>
  <c r="W42"/>
  <c r="U42"/>
  <c r="V42"/>
  <c r="H42"/>
  <c r="U41"/>
  <c r="V41"/>
  <c r="W41"/>
  <c r="H41"/>
  <c r="K40"/>
  <c r="C85"/>
  <c r="C60"/>
  <c r="C57"/>
  <c r="C48"/>
  <c r="C45"/>
  <c r="AD462"/>
  <c r="AE462"/>
  <c r="AF462"/>
  <c r="U462"/>
  <c r="V462"/>
  <c r="W462"/>
  <c r="H462"/>
  <c r="AA461"/>
  <c r="AB461"/>
  <c r="AC461"/>
  <c r="L461"/>
  <c r="M461"/>
  <c r="N461"/>
  <c r="AE460"/>
  <c r="AF460"/>
  <c r="AD460"/>
  <c r="V460"/>
  <c r="W460"/>
  <c r="U460"/>
  <c r="H460"/>
  <c r="AF459"/>
  <c r="AD459"/>
  <c r="AE459"/>
  <c r="W459"/>
  <c r="U459"/>
  <c r="V459"/>
  <c r="H459"/>
  <c r="AC458"/>
  <c r="AA458"/>
  <c r="AB458"/>
  <c r="N458"/>
  <c r="L458"/>
  <c r="M458"/>
  <c r="K456"/>
  <c r="K455"/>
  <c r="AD453"/>
  <c r="AE453"/>
  <c r="AF453"/>
  <c r="U453"/>
  <c r="V453"/>
  <c r="W453"/>
  <c r="H453"/>
  <c r="K450"/>
  <c r="AB447"/>
  <c r="AC447"/>
  <c r="AA447"/>
  <c r="M447"/>
  <c r="N447"/>
  <c r="L447"/>
  <c r="AA445"/>
  <c r="AB445"/>
  <c r="AC445"/>
  <c r="L445"/>
  <c r="M445"/>
  <c r="N445"/>
  <c r="AA444"/>
  <c r="AB444"/>
  <c r="AC444"/>
  <c r="L444"/>
  <c r="M444"/>
  <c r="N444"/>
  <c r="AC442"/>
  <c r="AA442"/>
  <c r="AB442"/>
  <c r="N442"/>
  <c r="L442"/>
  <c r="M442"/>
  <c r="K440"/>
  <c r="K439"/>
  <c r="K437"/>
  <c r="AB435"/>
  <c r="AC435"/>
  <c r="AA435"/>
  <c r="M435"/>
  <c r="N435"/>
  <c r="L435"/>
  <c r="K434"/>
  <c r="AA433"/>
  <c r="AB433"/>
  <c r="AC433"/>
  <c r="L433"/>
  <c r="M433"/>
  <c r="N433"/>
  <c r="AD430"/>
  <c r="AE430"/>
  <c r="AF430"/>
  <c r="U430"/>
  <c r="V430"/>
  <c r="W430"/>
  <c r="H430"/>
  <c r="AD429"/>
  <c r="AE429"/>
  <c r="AF429"/>
  <c r="U429"/>
  <c r="V429"/>
  <c r="W429"/>
  <c r="H429"/>
  <c r="AE428"/>
  <c r="AF428"/>
  <c r="AD428"/>
  <c r="V428"/>
  <c r="W428"/>
  <c r="U428"/>
  <c r="H428"/>
  <c r="AA425"/>
  <c r="AB425"/>
  <c r="AC425"/>
  <c r="K425"/>
  <c r="AA424"/>
  <c r="AB424"/>
  <c r="AC424"/>
  <c r="L424"/>
  <c r="M424"/>
  <c r="N424"/>
  <c r="AC422"/>
  <c r="AA422"/>
  <c r="AB422"/>
  <c r="N422"/>
  <c r="L422"/>
  <c r="M422"/>
  <c r="K420"/>
  <c r="AC418"/>
  <c r="AA418"/>
  <c r="AB418"/>
  <c r="N418"/>
  <c r="L418"/>
  <c r="M418"/>
  <c r="AD417"/>
  <c r="AE417"/>
  <c r="AF417"/>
  <c r="U417"/>
  <c r="V417"/>
  <c r="W417"/>
  <c r="H417"/>
  <c r="AA416"/>
  <c r="AB416"/>
  <c r="AC416"/>
  <c r="L416"/>
  <c r="M416"/>
  <c r="N416"/>
  <c r="K415"/>
  <c r="AA413"/>
  <c r="AB413"/>
  <c r="AC413"/>
  <c r="L413"/>
  <c r="M413"/>
  <c r="N413"/>
  <c r="K412"/>
  <c r="K411"/>
  <c r="AC410"/>
  <c r="AA410"/>
  <c r="AB410"/>
  <c r="N410"/>
  <c r="L410"/>
  <c r="M410"/>
  <c r="AB407"/>
  <c r="AC407"/>
  <c r="AA407"/>
  <c r="M407"/>
  <c r="N407"/>
  <c r="L407"/>
  <c r="AC406"/>
  <c r="AA406"/>
  <c r="AB406"/>
  <c r="K406"/>
  <c r="AA405"/>
  <c r="AB405"/>
  <c r="AC405"/>
  <c r="L405"/>
  <c r="M405"/>
  <c r="N405"/>
  <c r="AE404"/>
  <c r="AF404"/>
  <c r="AD404"/>
  <c r="V404"/>
  <c r="W404"/>
  <c r="U404"/>
  <c r="H404"/>
  <c r="AC402"/>
  <c r="AA402"/>
  <c r="AB402"/>
  <c r="N402"/>
  <c r="L402"/>
  <c r="M402"/>
  <c r="U401"/>
  <c r="V401"/>
  <c r="W401"/>
  <c r="H401"/>
  <c r="K400"/>
  <c r="AF399"/>
  <c r="AD399"/>
  <c r="AE399"/>
  <c r="W399"/>
  <c r="U399"/>
  <c r="V399"/>
  <c r="H399"/>
  <c r="U397"/>
  <c r="V397"/>
  <c r="W397"/>
  <c r="H397"/>
  <c r="AA396"/>
  <c r="AB396"/>
  <c r="AC396"/>
  <c r="L396"/>
  <c r="M396"/>
  <c r="N396"/>
  <c r="W395"/>
  <c r="U395"/>
  <c r="V395"/>
  <c r="H395"/>
  <c r="AD394"/>
  <c r="AE394"/>
  <c r="AF394"/>
  <c r="N394"/>
  <c r="L394"/>
  <c r="M394"/>
  <c r="AD393"/>
  <c r="AE393"/>
  <c r="AF393"/>
  <c r="U393"/>
  <c r="V393"/>
  <c r="W393"/>
  <c r="H393"/>
  <c r="K392"/>
  <c r="AB391"/>
  <c r="AC391"/>
  <c r="AA391"/>
  <c r="M391"/>
  <c r="N391"/>
  <c r="L391"/>
  <c r="U390"/>
  <c r="V390"/>
  <c r="W390"/>
  <c r="H390"/>
  <c r="K389"/>
  <c r="AE388"/>
  <c r="AF388"/>
  <c r="AD388"/>
  <c r="V388"/>
  <c r="W388"/>
  <c r="U388"/>
  <c r="H388"/>
  <c r="K387"/>
  <c r="AF386"/>
  <c r="AD386"/>
  <c r="AE386"/>
  <c r="W386"/>
  <c r="U386"/>
  <c r="V386"/>
  <c r="H386"/>
  <c r="AE379"/>
  <c r="AF379"/>
  <c r="AD379"/>
  <c r="V379"/>
  <c r="W379"/>
  <c r="U379"/>
  <c r="H379"/>
  <c r="AF378"/>
  <c r="AD378"/>
  <c r="AE378"/>
  <c r="W378"/>
  <c r="U378"/>
  <c r="V378"/>
  <c r="H378"/>
  <c r="AD377"/>
  <c r="AE377"/>
  <c r="AF377"/>
  <c r="V377"/>
  <c r="U377"/>
  <c r="W377"/>
  <c r="H377"/>
  <c r="AF376"/>
  <c r="AD376"/>
  <c r="AE376"/>
  <c r="W376"/>
  <c r="U376"/>
  <c r="V376"/>
  <c r="H376"/>
  <c r="AE375"/>
  <c r="AF375"/>
  <c r="AD375"/>
  <c r="V375"/>
  <c r="W375"/>
  <c r="U375"/>
  <c r="H375"/>
  <c r="K374"/>
  <c r="AE373"/>
  <c r="AF373"/>
  <c r="AD373"/>
  <c r="V373"/>
  <c r="W373"/>
  <c r="U373"/>
  <c r="H373"/>
  <c r="K372"/>
  <c r="K370"/>
  <c r="AE369"/>
  <c r="AF369"/>
  <c r="AD369"/>
  <c r="V369"/>
  <c r="W369"/>
  <c r="U369"/>
  <c r="H369"/>
  <c r="K368"/>
  <c r="AA366"/>
  <c r="AB366"/>
  <c r="AC366"/>
  <c r="L366"/>
  <c r="M366"/>
  <c r="N366"/>
  <c r="AA365"/>
  <c r="AB365"/>
  <c r="AC365"/>
  <c r="L365"/>
  <c r="M365"/>
  <c r="N365"/>
  <c r="AB364"/>
  <c r="AC364"/>
  <c r="AA364"/>
  <c r="K364"/>
  <c r="AD362"/>
  <c r="AE362"/>
  <c r="AF362"/>
  <c r="L362"/>
  <c r="M362"/>
  <c r="N362"/>
  <c r="AA361"/>
  <c r="AB361"/>
  <c r="AC361"/>
  <c r="L361"/>
  <c r="M361"/>
  <c r="N361"/>
  <c r="AD359"/>
  <c r="AE359"/>
  <c r="AF359"/>
  <c r="U359"/>
  <c r="V359"/>
  <c r="W359"/>
  <c r="H359"/>
  <c r="AA358"/>
  <c r="AB358"/>
  <c r="AC358"/>
  <c r="K358"/>
  <c r="K357"/>
  <c r="AD355"/>
  <c r="AE355"/>
  <c r="AF355"/>
  <c r="U355"/>
  <c r="V355"/>
  <c r="W355"/>
  <c r="H355"/>
  <c r="AA354"/>
  <c r="AB354"/>
  <c r="AC354"/>
  <c r="K354"/>
  <c r="K353"/>
  <c r="AA350"/>
  <c r="AB350"/>
  <c r="AC350"/>
  <c r="L350"/>
  <c r="M350"/>
  <c r="N350"/>
  <c r="V349"/>
  <c r="W349"/>
  <c r="U349"/>
  <c r="H349"/>
  <c r="K347"/>
  <c r="AA346"/>
  <c r="AB346"/>
  <c r="AC346"/>
  <c r="L346"/>
  <c r="M346"/>
  <c r="N346"/>
  <c r="AF344"/>
  <c r="AD344"/>
  <c r="AE344"/>
  <c r="W344"/>
  <c r="U344"/>
  <c r="V344"/>
  <c r="H344"/>
  <c r="AD342"/>
  <c r="AE342"/>
  <c r="AF342"/>
  <c r="U342"/>
  <c r="V342"/>
  <c r="W342"/>
  <c r="H342"/>
  <c r="AB340"/>
  <c r="AC340"/>
  <c r="AA340"/>
  <c r="M340"/>
  <c r="N340"/>
  <c r="L340"/>
  <c r="AA338"/>
  <c r="AB338"/>
  <c r="AC338"/>
  <c r="L338"/>
  <c r="M338"/>
  <c r="N338"/>
  <c r="K337"/>
  <c r="AF336"/>
  <c r="AE336"/>
  <c r="AD336"/>
  <c r="W336"/>
  <c r="U336"/>
  <c r="V336"/>
  <c r="H336"/>
  <c r="AC334"/>
  <c r="AA334"/>
  <c r="AB334"/>
  <c r="N334"/>
  <c r="L334"/>
  <c r="M334"/>
  <c r="W331"/>
  <c r="V331"/>
  <c r="U331"/>
  <c r="H331"/>
  <c r="AC330"/>
  <c r="AA330"/>
  <c r="AB330"/>
  <c r="N330"/>
  <c r="L330"/>
  <c r="M330"/>
  <c r="V329"/>
  <c r="U329"/>
  <c r="W329"/>
  <c r="H329"/>
  <c r="AF328"/>
  <c r="AE328"/>
  <c r="AD328"/>
  <c r="W328"/>
  <c r="V328"/>
  <c r="U328"/>
  <c r="H328"/>
  <c r="AF327"/>
  <c r="AD327"/>
  <c r="AE327"/>
  <c r="N327"/>
  <c r="M327"/>
  <c r="L327"/>
  <c r="K326"/>
  <c r="V325"/>
  <c r="U325"/>
  <c r="W325"/>
  <c r="H325"/>
  <c r="AC323"/>
  <c r="AB323"/>
  <c r="AA323"/>
  <c r="K323"/>
  <c r="AD322"/>
  <c r="AE322"/>
  <c r="AF322"/>
  <c r="U322"/>
  <c r="V322"/>
  <c r="W322"/>
  <c r="H322"/>
  <c r="AA321"/>
  <c r="AB321"/>
  <c r="AC321"/>
  <c r="K321"/>
  <c r="AF320"/>
  <c r="AE320"/>
  <c r="AD320"/>
  <c r="W320"/>
  <c r="V320"/>
  <c r="U320"/>
  <c r="H320"/>
  <c r="AC318"/>
  <c r="AA318"/>
  <c r="AB318"/>
  <c r="N318"/>
  <c r="L318"/>
  <c r="M318"/>
  <c r="V317"/>
  <c r="U317"/>
  <c r="W317"/>
  <c r="H317"/>
  <c r="K316"/>
  <c r="AF315"/>
  <c r="AD315"/>
  <c r="AE315"/>
  <c r="N315"/>
  <c r="M315"/>
  <c r="L315"/>
  <c r="AA313"/>
  <c r="AB313"/>
  <c r="AC313"/>
  <c r="K313"/>
  <c r="AF312"/>
  <c r="AE312"/>
  <c r="AD312"/>
  <c r="W312"/>
  <c r="V312"/>
  <c r="U312"/>
  <c r="H312"/>
  <c r="AD310"/>
  <c r="AE310"/>
  <c r="AF310"/>
  <c r="U310"/>
  <c r="V310"/>
  <c r="W310"/>
  <c r="H310"/>
  <c r="AA309"/>
  <c r="AB309"/>
  <c r="AC309"/>
  <c r="K309"/>
  <c r="AF308"/>
  <c r="AE308"/>
  <c r="AD308"/>
  <c r="AC307"/>
  <c r="AB307"/>
  <c r="AA307"/>
  <c r="N307"/>
  <c r="M307"/>
  <c r="L307"/>
  <c r="AD306"/>
  <c r="AE306"/>
  <c r="AF306"/>
  <c r="U306"/>
  <c r="V306"/>
  <c r="W306"/>
  <c r="H306"/>
  <c r="AC303"/>
  <c r="AB303"/>
  <c r="AA303"/>
  <c r="N303"/>
  <c r="M303"/>
  <c r="L303"/>
  <c r="K302"/>
  <c r="AD299"/>
  <c r="AF299"/>
  <c r="AE299"/>
  <c r="U299"/>
  <c r="W299"/>
  <c r="V299"/>
  <c r="H299"/>
  <c r="AA298"/>
  <c r="AC298"/>
  <c r="AB298"/>
  <c r="L298"/>
  <c r="N298"/>
  <c r="M298"/>
  <c r="K297"/>
  <c r="K296"/>
  <c r="AD295"/>
  <c r="AF295"/>
  <c r="AE295"/>
  <c r="U295"/>
  <c r="W295"/>
  <c r="V295"/>
  <c r="H295"/>
  <c r="AA293"/>
  <c r="AB293"/>
  <c r="AC293"/>
  <c r="L293"/>
  <c r="M293"/>
  <c r="N293"/>
  <c r="AD291"/>
  <c r="AF291"/>
  <c r="AE291"/>
  <c r="U291"/>
  <c r="W291"/>
  <c r="V291"/>
  <c r="H291"/>
  <c r="K290"/>
  <c r="AA289"/>
  <c r="AB289"/>
  <c r="AC289"/>
  <c r="L289"/>
  <c r="M289"/>
  <c r="N289"/>
  <c r="AC287"/>
  <c r="AB287"/>
  <c r="AA287"/>
  <c r="N287"/>
  <c r="M287"/>
  <c r="L287"/>
  <c r="K286"/>
  <c r="AE285"/>
  <c r="AF285"/>
  <c r="AD285"/>
  <c r="V285"/>
  <c r="W285"/>
  <c r="U285"/>
  <c r="H285"/>
  <c r="AF284"/>
  <c r="AE284"/>
  <c r="AD284"/>
  <c r="W284"/>
  <c r="V284"/>
  <c r="U284"/>
  <c r="H284"/>
  <c r="AC283"/>
  <c r="AB283"/>
  <c r="AA283"/>
  <c r="N283"/>
  <c r="M283"/>
  <c r="L283"/>
  <c r="K281"/>
  <c r="AF280"/>
  <c r="AE280"/>
  <c r="AD280"/>
  <c r="W280"/>
  <c r="V280"/>
  <c r="U280"/>
  <c r="H280"/>
  <c r="AA278"/>
  <c r="AC278"/>
  <c r="AB278"/>
  <c r="L278"/>
  <c r="N278"/>
  <c r="M278"/>
  <c r="AD275"/>
  <c r="AF275"/>
  <c r="AE275"/>
  <c r="U275"/>
  <c r="W275"/>
  <c r="V275"/>
  <c r="H275"/>
  <c r="U274"/>
  <c r="V274"/>
  <c r="W274"/>
  <c r="H274"/>
  <c r="AA273"/>
  <c r="AB273"/>
  <c r="AC273"/>
  <c r="L273"/>
  <c r="M273"/>
  <c r="N273"/>
  <c r="W272"/>
  <c r="V272"/>
  <c r="U272"/>
  <c r="H272"/>
  <c r="AC271"/>
  <c r="AB271"/>
  <c r="AA271"/>
  <c r="N271"/>
  <c r="M271"/>
  <c r="L271"/>
  <c r="U270"/>
  <c r="V270"/>
  <c r="W270"/>
  <c r="H270"/>
  <c r="AA269"/>
  <c r="AB269"/>
  <c r="AC269"/>
  <c r="L269"/>
  <c r="M269"/>
  <c r="N269"/>
  <c r="W268"/>
  <c r="U268"/>
  <c r="V268"/>
  <c r="AC267"/>
  <c r="AA267"/>
  <c r="AB267"/>
  <c r="K267"/>
  <c r="AD266"/>
  <c r="AE266"/>
  <c r="AF266"/>
  <c r="U266"/>
  <c r="V266"/>
  <c r="W266"/>
  <c r="H266"/>
  <c r="V265"/>
  <c r="W265"/>
  <c r="U265"/>
  <c r="H265"/>
  <c r="AB264"/>
  <c r="AC264"/>
  <c r="AA264"/>
  <c r="M264"/>
  <c r="N264"/>
  <c r="L264"/>
  <c r="U263"/>
  <c r="V263"/>
  <c r="W263"/>
  <c r="H263"/>
  <c r="AA262"/>
  <c r="AB262"/>
  <c r="AC262"/>
  <c r="L262"/>
  <c r="M262"/>
  <c r="N262"/>
  <c r="AB259"/>
  <c r="AC259"/>
  <c r="AA259"/>
  <c r="M259"/>
  <c r="N259"/>
  <c r="L259"/>
  <c r="U258"/>
  <c r="V258"/>
  <c r="W258"/>
  <c r="H258"/>
  <c r="AC257"/>
  <c r="AA257"/>
  <c r="AB257"/>
  <c r="N257"/>
  <c r="L257"/>
  <c r="M257"/>
  <c r="K256"/>
  <c r="AF254"/>
  <c r="AD254"/>
  <c r="AE254"/>
  <c r="W254"/>
  <c r="U254"/>
  <c r="V254"/>
  <c r="H254"/>
  <c r="AE251"/>
  <c r="AF251"/>
  <c r="AD251"/>
  <c r="V251"/>
  <c r="W251"/>
  <c r="U251"/>
  <c r="H251"/>
  <c r="AC249"/>
  <c r="AA249"/>
  <c r="AB249"/>
  <c r="N249"/>
  <c r="L249"/>
  <c r="M249"/>
  <c r="AD248"/>
  <c r="AE248"/>
  <c r="AF248"/>
  <c r="U248"/>
  <c r="V248"/>
  <c r="W248"/>
  <c r="H248"/>
  <c r="AA247"/>
  <c r="AB247"/>
  <c r="AC247"/>
  <c r="L247"/>
  <c r="M247"/>
  <c r="N247"/>
  <c r="K246"/>
  <c r="AD245"/>
  <c r="AE245"/>
  <c r="AF245"/>
  <c r="N245"/>
  <c r="L245"/>
  <c r="M245"/>
  <c r="K244"/>
  <c r="AA243"/>
  <c r="AB243"/>
  <c r="AC243"/>
  <c r="K243"/>
  <c r="AE242"/>
  <c r="AF242"/>
  <c r="AD242"/>
  <c r="L242"/>
  <c r="N242"/>
  <c r="M242"/>
  <c r="K240"/>
  <c r="K239"/>
  <c r="AA238"/>
  <c r="AC238"/>
  <c r="AB238"/>
  <c r="L238"/>
  <c r="M238"/>
  <c r="N238"/>
  <c r="AB237"/>
  <c r="AC237"/>
  <c r="AA237"/>
  <c r="K237"/>
  <c r="W236"/>
  <c r="U236"/>
  <c r="V236"/>
  <c r="AA235"/>
  <c r="AB235"/>
  <c r="AC235"/>
  <c r="K235"/>
  <c r="AE234"/>
  <c r="AF234"/>
  <c r="AD234"/>
  <c r="H234"/>
  <c r="AE232"/>
  <c r="AF232"/>
  <c r="AD232"/>
  <c r="N232"/>
  <c r="L232"/>
  <c r="M232"/>
  <c r="U231"/>
  <c r="W231"/>
  <c r="V231"/>
  <c r="H231"/>
  <c r="K230"/>
  <c r="AF229"/>
  <c r="AD229"/>
  <c r="AE229"/>
  <c r="W229"/>
  <c r="V229"/>
  <c r="U229"/>
  <c r="H229"/>
  <c r="AD228"/>
  <c r="AE228"/>
  <c r="AF228"/>
  <c r="W228"/>
  <c r="U228"/>
  <c r="V228"/>
  <c r="H228"/>
  <c r="AE226"/>
  <c r="AF226"/>
  <c r="AD226"/>
  <c r="V226"/>
  <c r="U226"/>
  <c r="W226"/>
  <c r="H226"/>
  <c r="AB225"/>
  <c r="AA225"/>
  <c r="AC225"/>
  <c r="M225"/>
  <c r="N225"/>
  <c r="L225"/>
  <c r="AB223"/>
  <c r="AC223"/>
  <c r="AA223"/>
  <c r="L223"/>
  <c r="M223"/>
  <c r="N223"/>
  <c r="AA222"/>
  <c r="AC222"/>
  <c r="AB222"/>
  <c r="L222"/>
  <c r="M222"/>
  <c r="N222"/>
  <c r="AC220"/>
  <c r="AB220"/>
  <c r="AA220"/>
  <c r="N220"/>
  <c r="L220"/>
  <c r="M220"/>
  <c r="K219"/>
  <c r="AE218"/>
  <c r="AF218"/>
  <c r="AD218"/>
  <c r="V218"/>
  <c r="U218"/>
  <c r="W218"/>
  <c r="H218"/>
  <c r="AB217"/>
  <c r="AA217"/>
  <c r="AC217"/>
  <c r="M217"/>
  <c r="N217"/>
  <c r="L217"/>
  <c r="K215"/>
  <c r="K214"/>
  <c r="K213"/>
  <c r="AE212"/>
  <c r="AD212"/>
  <c r="AF212"/>
  <c r="L212"/>
  <c r="N212"/>
  <c r="M212"/>
  <c r="W211"/>
  <c r="U211"/>
  <c r="V211"/>
  <c r="K210"/>
  <c r="K209"/>
  <c r="AD208"/>
  <c r="AE208"/>
  <c r="AF208"/>
  <c r="L208"/>
  <c r="M208"/>
  <c r="N208"/>
  <c r="V207"/>
  <c r="W207"/>
  <c r="U207"/>
  <c r="H207"/>
  <c r="AB206"/>
  <c r="AC206"/>
  <c r="AA206"/>
  <c r="M206"/>
  <c r="N206"/>
  <c r="L206"/>
  <c r="U205"/>
  <c r="V205"/>
  <c r="W205"/>
  <c r="H205"/>
  <c r="AD204"/>
  <c r="AE204"/>
  <c r="AF204"/>
  <c r="H204"/>
  <c r="AE203"/>
  <c r="AF203"/>
  <c r="AD203"/>
  <c r="V203"/>
  <c r="W203"/>
  <c r="U203"/>
  <c r="H203"/>
  <c r="K202"/>
  <c r="AD201"/>
  <c r="AE201"/>
  <c r="AF201"/>
  <c r="N201"/>
  <c r="L201"/>
  <c r="M201"/>
  <c r="U200"/>
  <c r="V200"/>
  <c r="W200"/>
  <c r="H200"/>
  <c r="AA199"/>
  <c r="AB199"/>
  <c r="AC199"/>
  <c r="L199"/>
  <c r="M199"/>
  <c r="N199"/>
  <c r="AB198"/>
  <c r="AC198"/>
  <c r="AA198"/>
  <c r="W198"/>
  <c r="U198"/>
  <c r="V198"/>
  <c r="H198"/>
  <c r="AC197"/>
  <c r="AA197"/>
  <c r="AB197"/>
  <c r="K197"/>
  <c r="AA196"/>
  <c r="AB196"/>
  <c r="AC196"/>
  <c r="L196"/>
  <c r="M196"/>
  <c r="N196"/>
  <c r="AE195"/>
  <c r="AF195"/>
  <c r="AD195"/>
  <c r="L195"/>
  <c r="M195"/>
  <c r="N195"/>
  <c r="K194"/>
  <c r="AC193"/>
  <c r="AA193"/>
  <c r="AB193"/>
  <c r="N193"/>
  <c r="L193"/>
  <c r="M193"/>
  <c r="U192"/>
  <c r="V192"/>
  <c r="W192"/>
  <c r="H192"/>
  <c r="AE191"/>
  <c r="AF191"/>
  <c r="AD191"/>
  <c r="V191"/>
  <c r="W191"/>
  <c r="U191"/>
  <c r="H191"/>
  <c r="AB190"/>
  <c r="AC190"/>
  <c r="AA190"/>
  <c r="K190"/>
  <c r="U189"/>
  <c r="V189"/>
  <c r="W189"/>
  <c r="H189"/>
  <c r="K188"/>
  <c r="AE187"/>
  <c r="AF187"/>
  <c r="AD187"/>
  <c r="L187"/>
  <c r="M187"/>
  <c r="N187"/>
  <c r="AB186"/>
  <c r="AC186"/>
  <c r="AA186"/>
  <c r="K186"/>
  <c r="AD184"/>
  <c r="AE184"/>
  <c r="AF184"/>
  <c r="U184"/>
  <c r="V184"/>
  <c r="W184"/>
  <c r="H184"/>
  <c r="AE183"/>
  <c r="AF183"/>
  <c r="AD183"/>
  <c r="V183"/>
  <c r="W183"/>
  <c r="U183"/>
  <c r="H183"/>
  <c r="AB182"/>
  <c r="AC182"/>
  <c r="AA182"/>
  <c r="M182"/>
  <c r="N182"/>
  <c r="L182"/>
  <c r="U181"/>
  <c r="V181"/>
  <c r="W181"/>
  <c r="H181"/>
  <c r="AA179"/>
  <c r="AB179"/>
  <c r="AC179"/>
  <c r="L179"/>
  <c r="N179"/>
  <c r="M179"/>
  <c r="AF178"/>
  <c r="AE178"/>
  <c r="AD178"/>
  <c r="H178"/>
  <c r="AE177"/>
  <c r="AF177"/>
  <c r="AD177"/>
  <c r="U177"/>
  <c r="V177"/>
  <c r="W177"/>
  <c r="H177"/>
  <c r="AE176"/>
  <c r="AF176"/>
  <c r="AD176"/>
  <c r="V176"/>
  <c r="W176"/>
  <c r="U176"/>
  <c r="H176"/>
  <c r="AF175"/>
  <c r="AD175"/>
  <c r="AE175"/>
  <c r="W175"/>
  <c r="U175"/>
  <c r="V175"/>
  <c r="H175"/>
  <c r="U174"/>
  <c r="V174"/>
  <c r="W174"/>
  <c r="H174"/>
  <c r="AA173"/>
  <c r="AB173"/>
  <c r="AC173"/>
  <c r="L173"/>
  <c r="M173"/>
  <c r="N173"/>
  <c r="K172"/>
  <c r="AF171"/>
  <c r="AD171"/>
  <c r="AE171"/>
  <c r="M171"/>
  <c r="N171"/>
  <c r="L171"/>
  <c r="U170"/>
  <c r="V170"/>
  <c r="W170"/>
  <c r="H170"/>
  <c r="AA169"/>
  <c r="AB169"/>
  <c r="AC169"/>
  <c r="L169"/>
  <c r="M169"/>
  <c r="N169"/>
  <c r="K168"/>
  <c r="AF167"/>
  <c r="AD167"/>
  <c r="AE167"/>
  <c r="W167"/>
  <c r="U167"/>
  <c r="V167"/>
  <c r="H167"/>
  <c r="AC166"/>
  <c r="AA166"/>
  <c r="AB166"/>
  <c r="N166"/>
  <c r="L166"/>
  <c r="M166"/>
  <c r="K165"/>
  <c r="V164"/>
  <c r="W164"/>
  <c r="U164"/>
  <c r="AF163"/>
  <c r="AD163"/>
  <c r="AE163"/>
  <c r="W163"/>
  <c r="U163"/>
  <c r="V163"/>
  <c r="H163"/>
  <c r="K162"/>
  <c r="AE160"/>
  <c r="AF160"/>
  <c r="AD160"/>
  <c r="V160"/>
  <c r="W160"/>
  <c r="U160"/>
  <c r="H160"/>
  <c r="AB159"/>
  <c r="AC159"/>
  <c r="AA159"/>
  <c r="M159"/>
  <c r="N159"/>
  <c r="L159"/>
  <c r="K158"/>
  <c r="AD157"/>
  <c r="AE157"/>
  <c r="AF157"/>
  <c r="U157"/>
  <c r="V157"/>
  <c r="W157"/>
  <c r="H157"/>
  <c r="AB155"/>
  <c r="AC155"/>
  <c r="AA155"/>
  <c r="M155"/>
  <c r="N155"/>
  <c r="L155"/>
  <c r="AC154"/>
  <c r="AA154"/>
  <c r="AB154"/>
  <c r="N154"/>
  <c r="L154"/>
  <c r="M154"/>
  <c r="AE152"/>
  <c r="AF152"/>
  <c r="AD152"/>
  <c r="V152"/>
  <c r="W152"/>
  <c r="U152"/>
  <c r="H152"/>
  <c r="K151"/>
  <c r="AD150"/>
  <c r="AE150"/>
  <c r="AF150"/>
  <c r="U150"/>
  <c r="V150"/>
  <c r="W150"/>
  <c r="H150"/>
  <c r="K149"/>
  <c r="L148"/>
  <c r="M148"/>
  <c r="N148"/>
  <c r="AB147"/>
  <c r="AC147"/>
  <c r="AA147"/>
  <c r="W147"/>
  <c r="U147"/>
  <c r="V147"/>
  <c r="H147"/>
  <c r="AC146"/>
  <c r="AA146"/>
  <c r="AB146"/>
  <c r="N146"/>
  <c r="L146"/>
  <c r="M146"/>
  <c r="AD145"/>
  <c r="AE145"/>
  <c r="AF145"/>
  <c r="U145"/>
  <c r="W145"/>
  <c r="V145"/>
  <c r="H145"/>
  <c r="AE144"/>
  <c r="AD144"/>
  <c r="AF144"/>
  <c r="V144"/>
  <c r="U144"/>
  <c r="W144"/>
  <c r="H144"/>
  <c r="K143"/>
  <c r="AE142"/>
  <c r="AD142"/>
  <c r="AF142"/>
  <c r="V142"/>
  <c r="U142"/>
  <c r="W142"/>
  <c r="H142"/>
  <c r="AB141"/>
  <c r="AC141"/>
  <c r="AA141"/>
  <c r="K141"/>
  <c r="K140"/>
  <c r="W139"/>
  <c r="U139"/>
  <c r="V139"/>
  <c r="H139"/>
  <c r="AD138"/>
  <c r="AE138"/>
  <c r="AF138"/>
  <c r="U138"/>
  <c r="V138"/>
  <c r="W138"/>
  <c r="H138"/>
  <c r="U137"/>
  <c r="V137"/>
  <c r="W137"/>
  <c r="AA136"/>
  <c r="AB136"/>
  <c r="AC136"/>
  <c r="L136"/>
  <c r="M136"/>
  <c r="N136"/>
  <c r="AD134"/>
  <c r="AE134"/>
  <c r="AF134"/>
  <c r="N134"/>
  <c r="L134"/>
  <c r="M134"/>
  <c r="K133"/>
  <c r="AA132"/>
  <c r="AB132"/>
  <c r="AC132"/>
  <c r="L132"/>
  <c r="M132"/>
  <c r="N132"/>
  <c r="W131"/>
  <c r="U131"/>
  <c r="V131"/>
  <c r="H131"/>
  <c r="AD130"/>
  <c r="AE130"/>
  <c r="AF130"/>
  <c r="U130"/>
  <c r="V130"/>
  <c r="W130"/>
  <c r="H130"/>
  <c r="AA129"/>
  <c r="AB129"/>
  <c r="AC129"/>
  <c r="K129"/>
  <c r="AA128"/>
  <c r="AB128"/>
  <c r="AC128"/>
  <c r="L128"/>
  <c r="M128"/>
  <c r="N128"/>
  <c r="AF127"/>
  <c r="AD127"/>
  <c r="AE127"/>
  <c r="M127"/>
  <c r="N127"/>
  <c r="L127"/>
  <c r="AD125"/>
  <c r="AE125"/>
  <c r="AF125"/>
  <c r="H125"/>
  <c r="AE124"/>
  <c r="AF124"/>
  <c r="AD124"/>
  <c r="V124"/>
  <c r="W124"/>
  <c r="U124"/>
  <c r="H124"/>
  <c r="AF123"/>
  <c r="AD123"/>
  <c r="AE123"/>
  <c r="W123"/>
  <c r="U123"/>
  <c r="V123"/>
  <c r="H123"/>
  <c r="K122"/>
  <c r="AD121"/>
  <c r="AE121"/>
  <c r="AF121"/>
  <c r="L121"/>
  <c r="M121"/>
  <c r="N121"/>
  <c r="AF119"/>
  <c r="AD119"/>
  <c r="AE119"/>
  <c r="H119"/>
  <c r="AC118"/>
  <c r="AA118"/>
  <c r="AB118"/>
  <c r="N118"/>
  <c r="L118"/>
  <c r="M118"/>
  <c r="U117"/>
  <c r="V117"/>
  <c r="W117"/>
  <c r="H117"/>
  <c r="AA116"/>
  <c r="AB116"/>
  <c r="AC116"/>
  <c r="K116"/>
  <c r="K114"/>
  <c r="U113"/>
  <c r="W113"/>
  <c r="V113"/>
  <c r="AE112"/>
  <c r="AD112"/>
  <c r="AF112"/>
  <c r="L112"/>
  <c r="M112"/>
  <c r="N112"/>
  <c r="AF111"/>
  <c r="AD111"/>
  <c r="AE111"/>
  <c r="W111"/>
  <c r="V111"/>
  <c r="U111"/>
  <c r="H111"/>
  <c r="AB110"/>
  <c r="AC110"/>
  <c r="AA110"/>
  <c r="K110"/>
  <c r="AD109"/>
  <c r="AE109"/>
  <c r="AF109"/>
  <c r="H109"/>
  <c r="K108"/>
  <c r="V107"/>
  <c r="W107"/>
  <c r="U107"/>
  <c r="H107"/>
  <c r="AF106"/>
  <c r="AD106"/>
  <c r="AE106"/>
  <c r="W106"/>
  <c r="U106"/>
  <c r="V106"/>
  <c r="H106"/>
  <c r="AB105"/>
  <c r="AC105"/>
  <c r="AA105"/>
  <c r="M105"/>
  <c r="N105"/>
  <c r="L105"/>
  <c r="AA103"/>
  <c r="AB103"/>
  <c r="AC103"/>
  <c r="K103"/>
  <c r="AA102"/>
  <c r="AB102"/>
  <c r="AC102"/>
  <c r="L102"/>
  <c r="M102"/>
  <c r="N102"/>
  <c r="K101"/>
  <c r="K100"/>
  <c r="AD99"/>
  <c r="AE99"/>
  <c r="AF99"/>
  <c r="N99"/>
  <c r="L99"/>
  <c r="M99"/>
  <c r="AA98"/>
  <c r="AB98"/>
  <c r="AC98"/>
  <c r="L98"/>
  <c r="M98"/>
  <c r="N98"/>
  <c r="V97"/>
  <c r="W97"/>
  <c r="U97"/>
  <c r="AC95"/>
  <c r="AA95"/>
  <c r="AB95"/>
  <c r="K95"/>
  <c r="AA93"/>
  <c r="AB93"/>
  <c r="AC93"/>
  <c r="K93"/>
  <c r="K92"/>
  <c r="AC91"/>
  <c r="AA91"/>
  <c r="AB91"/>
  <c r="N91"/>
  <c r="L91"/>
  <c r="M91"/>
  <c r="K89"/>
  <c r="AA87"/>
  <c r="AB87"/>
  <c r="AC87"/>
  <c r="L87"/>
  <c r="M87"/>
  <c r="N87"/>
  <c r="W86"/>
  <c r="U86"/>
  <c r="V86"/>
  <c r="H86"/>
  <c r="K85"/>
  <c r="AD83"/>
  <c r="AE83"/>
  <c r="AF83"/>
  <c r="L83"/>
  <c r="M83"/>
  <c r="N83"/>
  <c r="AA82"/>
  <c r="AB82"/>
  <c r="AC82"/>
  <c r="K82"/>
  <c r="AF81"/>
  <c r="AD81"/>
  <c r="AE81"/>
  <c r="W81"/>
  <c r="U81"/>
  <c r="V81"/>
  <c r="H81"/>
  <c r="AC80"/>
  <c r="AA80"/>
  <c r="AB80"/>
  <c r="K80"/>
  <c r="U79"/>
  <c r="V79"/>
  <c r="W79"/>
  <c r="AA78"/>
  <c r="AB78"/>
  <c r="AC78"/>
  <c r="L78"/>
  <c r="M78"/>
  <c r="N78"/>
  <c r="AF77"/>
  <c r="AD77"/>
  <c r="AE77"/>
  <c r="W77"/>
  <c r="U77"/>
  <c r="V77"/>
  <c r="H77"/>
  <c r="AC76"/>
  <c r="AA76"/>
  <c r="AB76"/>
  <c r="N76"/>
  <c r="L76"/>
  <c r="M76"/>
  <c r="AA75"/>
  <c r="AB75"/>
  <c r="AC75"/>
  <c r="L75"/>
  <c r="M75"/>
  <c r="N75"/>
  <c r="AC72"/>
  <c r="AA72"/>
  <c r="AB72"/>
  <c r="K72"/>
  <c r="AD71"/>
  <c r="AF71"/>
  <c r="AE71"/>
  <c r="U71"/>
  <c r="W71"/>
  <c r="V71"/>
  <c r="H71"/>
  <c r="W68"/>
  <c r="U68"/>
  <c r="V68"/>
  <c r="H68"/>
  <c r="K67"/>
  <c r="V65"/>
  <c r="W65"/>
  <c r="U65"/>
  <c r="H65"/>
  <c r="AF64"/>
  <c r="AD64"/>
  <c r="AE64"/>
  <c r="W64"/>
  <c r="U64"/>
  <c r="V64"/>
  <c r="H64"/>
  <c r="AD63"/>
  <c r="AE63"/>
  <c r="AF63"/>
  <c r="U63"/>
  <c r="V63"/>
  <c r="W63"/>
  <c r="H63"/>
  <c r="AD62"/>
  <c r="AE62"/>
  <c r="AF62"/>
  <c r="L62"/>
  <c r="M62"/>
  <c r="N62"/>
  <c r="AA61"/>
  <c r="AB61"/>
  <c r="AC61"/>
  <c r="L61"/>
  <c r="M61"/>
  <c r="N61"/>
  <c r="W60"/>
  <c r="U60"/>
  <c r="V60"/>
  <c r="H60"/>
  <c r="AD59"/>
  <c r="AE59"/>
  <c r="AF59"/>
  <c r="U59"/>
  <c r="V59"/>
  <c r="W59"/>
  <c r="H59"/>
  <c r="AF58"/>
  <c r="AD58"/>
  <c r="AE58"/>
  <c r="M58"/>
  <c r="L58"/>
  <c r="N58"/>
  <c r="W57"/>
  <c r="U57"/>
  <c r="V57"/>
  <c r="H57"/>
  <c r="AE55"/>
  <c r="AF55"/>
  <c r="AD55"/>
  <c r="V55"/>
  <c r="U55"/>
  <c r="W55"/>
  <c r="H55"/>
  <c r="AB54"/>
  <c r="AA54"/>
  <c r="AC54"/>
  <c r="M54"/>
  <c r="L54"/>
  <c r="N54"/>
  <c r="AC53"/>
  <c r="AA53"/>
  <c r="AB53"/>
  <c r="N53"/>
  <c r="L53"/>
  <c r="M53"/>
  <c r="U52"/>
  <c r="V52"/>
  <c r="W52"/>
  <c r="H52"/>
  <c r="AE51"/>
  <c r="AF51"/>
  <c r="AD51"/>
  <c r="L51"/>
  <c r="M51"/>
  <c r="N51"/>
  <c r="W50"/>
  <c r="U50"/>
  <c r="V50"/>
  <c r="AD49"/>
  <c r="AE49"/>
  <c r="AF49"/>
  <c r="N49"/>
  <c r="L49"/>
  <c r="M49"/>
  <c r="U48"/>
  <c r="V48"/>
  <c r="W48"/>
  <c r="H48"/>
  <c r="AA47"/>
  <c r="AB47"/>
  <c r="AC47"/>
  <c r="L47"/>
  <c r="M47"/>
  <c r="N47"/>
  <c r="AB46"/>
  <c r="AC46"/>
  <c r="AA46"/>
  <c r="M46"/>
  <c r="N46"/>
  <c r="L46"/>
  <c r="U45"/>
  <c r="V45"/>
  <c r="W45"/>
  <c r="H45"/>
  <c r="AD44"/>
  <c r="AE44"/>
  <c r="AF44"/>
  <c r="H44"/>
  <c r="AA43"/>
  <c r="AB43"/>
  <c r="AC43"/>
  <c r="L43"/>
  <c r="M43"/>
  <c r="N43"/>
  <c r="AB42"/>
  <c r="AC42"/>
  <c r="AA42"/>
  <c r="M42"/>
  <c r="N42"/>
  <c r="L42"/>
  <c r="AD41"/>
  <c r="AE41"/>
  <c r="AF41"/>
  <c r="N41"/>
  <c r="L41"/>
  <c r="M41"/>
  <c r="U40"/>
  <c r="V40"/>
  <c r="W40"/>
  <c r="AL288"/>
  <c r="AL280"/>
  <c r="AL218"/>
  <c r="AO218"/>
  <c r="AL421"/>
  <c r="AX421"/>
  <c r="AX356"/>
  <c r="BA356"/>
  <c r="AU356"/>
  <c r="AL303"/>
  <c r="AX303"/>
  <c r="AO316"/>
  <c r="AX430"/>
  <c r="AO385"/>
  <c r="AU366"/>
  <c r="BA366"/>
  <c r="AX366"/>
  <c r="AO352"/>
  <c r="AU352"/>
  <c r="AX349"/>
  <c r="AX293"/>
  <c r="AL293"/>
  <c r="AL287"/>
  <c r="AX428"/>
  <c r="AX424"/>
  <c r="AL416"/>
  <c r="AX413"/>
  <c r="AX367"/>
  <c r="AU367"/>
  <c r="BA367"/>
  <c r="AO366"/>
  <c r="AX306"/>
  <c r="BA222"/>
  <c r="AX221"/>
  <c r="BA219"/>
  <c r="BA217"/>
  <c r="AL179"/>
  <c r="AL162"/>
  <c r="AX409"/>
  <c r="AL284"/>
  <c r="AX277"/>
  <c r="AL251"/>
  <c r="AX251"/>
  <c r="AL239"/>
  <c r="AO221"/>
  <c r="AO219"/>
  <c r="AO217"/>
  <c r="AO207"/>
  <c r="AL176"/>
  <c r="BA429"/>
  <c r="AX418"/>
  <c r="AL396"/>
  <c r="AX369"/>
  <c r="AX368"/>
  <c r="BA362"/>
  <c r="AU362"/>
  <c r="BA344"/>
  <c r="BA309"/>
  <c r="AX294"/>
  <c r="AX290"/>
  <c r="AX285"/>
  <c r="AL250"/>
  <c r="AX250"/>
  <c r="AO246"/>
  <c r="AL238"/>
  <c r="AX238"/>
  <c r="BA221"/>
  <c r="AL178"/>
  <c r="AX140"/>
  <c r="AU140"/>
  <c r="BA140"/>
  <c r="AL276"/>
  <c r="AO268"/>
  <c r="AX261"/>
  <c r="AL261"/>
  <c r="AU148"/>
  <c r="BA148"/>
  <c r="BA139"/>
  <c r="V116" i="5"/>
  <c r="V100"/>
  <c r="V88"/>
  <c r="V76"/>
  <c r="V64"/>
  <c r="V52"/>
  <c r="V29"/>
  <c r="V112"/>
  <c r="V104"/>
  <c r="V92"/>
  <c r="V80"/>
  <c r="V72"/>
  <c r="V60"/>
  <c r="V48"/>
  <c r="V33"/>
  <c r="V108"/>
  <c r="V96"/>
  <c r="V84"/>
  <c r="V68"/>
  <c r="V56"/>
  <c r="V44"/>
  <c r="V37"/>
  <c r="V119"/>
  <c r="V115"/>
  <c r="V111"/>
  <c r="V107"/>
  <c r="V103"/>
  <c r="V99"/>
  <c r="V95"/>
  <c r="V91"/>
  <c r="V87"/>
  <c r="V83"/>
  <c r="V79"/>
  <c r="V75"/>
  <c r="V71"/>
  <c r="V67"/>
  <c r="V63"/>
  <c r="V59"/>
  <c r="V55"/>
  <c r="V51"/>
  <c r="V47"/>
  <c r="V43"/>
  <c r="V40"/>
  <c r="V36"/>
  <c r="V32"/>
  <c r="V28"/>
  <c r="V118"/>
  <c r="V114"/>
  <c r="V110"/>
  <c r="V106"/>
  <c r="V102"/>
  <c r="V98"/>
  <c r="V94"/>
  <c r="V90"/>
  <c r="V86"/>
  <c r="V82"/>
  <c r="V78"/>
  <c r="V74"/>
  <c r="V70"/>
  <c r="V66"/>
  <c r="V62"/>
  <c r="V58"/>
  <c r="V54"/>
  <c r="V50"/>
  <c r="V46"/>
  <c r="V42"/>
  <c r="V39"/>
  <c r="V35"/>
  <c r="V31"/>
  <c r="V27"/>
  <c r="V117"/>
  <c r="V113"/>
  <c r="V109"/>
  <c r="V105"/>
  <c r="V101"/>
  <c r="V97"/>
  <c r="V93"/>
  <c r="V89"/>
  <c r="V85"/>
  <c r="V81"/>
  <c r="V77"/>
  <c r="V73"/>
  <c r="V69"/>
  <c r="V65"/>
  <c r="V61"/>
  <c r="V57"/>
  <c r="V53"/>
  <c r="V49"/>
  <c r="V45"/>
  <c r="V41"/>
  <c r="V38"/>
  <c r="V34"/>
  <c r="V30"/>
  <c r="V26"/>
  <c r="E436" i="34"/>
  <c r="E378"/>
  <c r="E370"/>
  <c r="E359"/>
  <c r="E70"/>
  <c r="E440"/>
  <c r="E410"/>
  <c r="E272"/>
  <c r="E417"/>
  <c r="E388"/>
  <c r="E380"/>
  <c r="E275"/>
  <c r="E240"/>
  <c r="E185"/>
  <c r="E428"/>
  <c r="E367"/>
  <c r="E356"/>
  <c r="E209"/>
  <c r="E171"/>
  <c r="AL447"/>
  <c r="AL445"/>
  <c r="AL443"/>
  <c r="AL441"/>
  <c r="AL425"/>
  <c r="Z398"/>
  <c r="AO392"/>
  <c r="AL340"/>
  <c r="AL334"/>
  <c r="AL328"/>
  <c r="AL231"/>
  <c r="AX231"/>
  <c r="Z231"/>
  <c r="AO231"/>
  <c r="BA231"/>
  <c r="AL228"/>
  <c r="AX227"/>
  <c r="BA227"/>
  <c r="AX226"/>
  <c r="BA226"/>
  <c r="AU212"/>
  <c r="AX157"/>
  <c r="BA150"/>
  <c r="AX149"/>
  <c r="AU142"/>
  <c r="BA142"/>
  <c r="E461"/>
  <c r="E460"/>
  <c r="E459"/>
  <c r="E458"/>
  <c r="E457"/>
  <c r="E456"/>
  <c r="E454"/>
  <c r="E453"/>
  <c r="E452"/>
  <c r="E451"/>
  <c r="E450"/>
  <c r="E449"/>
  <c r="E448"/>
  <c r="E447"/>
  <c r="E446"/>
  <c r="E445"/>
  <c r="E443"/>
  <c r="E439"/>
  <c r="E435"/>
  <c r="E427"/>
  <c r="E423"/>
  <c r="E419"/>
  <c r="D412"/>
  <c r="D408"/>
  <c r="D406"/>
  <c r="E394"/>
  <c r="E391"/>
  <c r="D374"/>
  <c r="E345"/>
  <c r="D286"/>
  <c r="E263"/>
  <c r="E231"/>
  <c r="E229"/>
  <c r="E201"/>
  <c r="E179"/>
  <c r="AL418"/>
  <c r="AL415"/>
  <c r="AL409"/>
  <c r="AX399"/>
  <c r="AX398"/>
  <c r="BA395"/>
  <c r="AO395"/>
  <c r="Z395"/>
  <c r="Z394"/>
  <c r="AU392"/>
  <c r="AO391"/>
  <c r="Z391"/>
  <c r="BA390"/>
  <c r="AU390"/>
  <c r="AO390"/>
  <c r="Z390"/>
  <c r="BA389"/>
  <c r="AU389"/>
  <c r="AO389"/>
  <c r="Z389"/>
  <c r="AX386"/>
  <c r="AX385"/>
  <c r="AX384"/>
  <c r="AO384"/>
  <c r="BA383"/>
  <c r="AU383"/>
  <c r="BA378"/>
  <c r="AU378"/>
  <c r="BA377"/>
  <c r="AU377"/>
  <c r="AX374"/>
  <c r="AX373"/>
  <c r="AX372"/>
  <c r="AX371"/>
  <c r="AO367"/>
  <c r="BA364"/>
  <c r="AU364"/>
  <c r="AO362"/>
  <c r="Z362"/>
  <c r="AO358"/>
  <c r="Z358"/>
  <c r="Z356"/>
  <c r="AO351"/>
  <c r="Z351"/>
  <c r="AO347"/>
  <c r="Z347"/>
  <c r="AO340"/>
  <c r="AL338"/>
  <c r="AO334"/>
  <c r="BA332"/>
  <c r="AO328"/>
  <c r="AL326"/>
  <c r="AL309"/>
  <c r="Z309"/>
  <c r="AX304"/>
  <c r="AX300"/>
  <c r="AL292"/>
  <c r="AL290"/>
  <c r="AX288"/>
  <c r="AL286"/>
  <c r="AX284"/>
  <c r="AL282"/>
  <c r="AX280"/>
  <c r="AL278"/>
  <c r="AX276"/>
  <c r="BA270"/>
  <c r="AO270"/>
  <c r="BA268"/>
  <c r="AL267"/>
  <c r="AL266"/>
  <c r="AL262"/>
  <c r="AO258"/>
  <c r="AX257"/>
  <c r="AO252"/>
  <c r="AX242"/>
  <c r="AL242"/>
  <c r="Z236"/>
  <c r="AL236"/>
  <c r="Z234"/>
  <c r="AO234"/>
  <c r="BA234"/>
  <c r="AL234"/>
  <c r="AX234"/>
  <c r="AX223"/>
  <c r="BA223"/>
  <c r="AL223"/>
  <c r="AL205"/>
  <c r="AL201"/>
  <c r="AL186"/>
  <c r="BA156"/>
  <c r="AX155"/>
  <c r="E438"/>
  <c r="D398"/>
  <c r="E397"/>
  <c r="D385"/>
  <c r="E376"/>
  <c r="E351"/>
  <c r="D335"/>
  <c r="E324"/>
  <c r="E321"/>
  <c r="D302"/>
  <c r="E292"/>
  <c r="E260"/>
  <c r="D257"/>
  <c r="E244"/>
  <c r="E239"/>
  <c r="E157"/>
  <c r="AL427"/>
  <c r="AL423"/>
  <c r="BA418"/>
  <c r="BA415"/>
  <c r="AX408"/>
  <c r="BA407"/>
  <c r="BA405"/>
  <c r="BA401"/>
  <c r="AL399"/>
  <c r="AL398"/>
  <c r="BA392"/>
  <c r="BA365"/>
  <c r="AU365"/>
  <c r="AO364"/>
  <c r="BA360"/>
  <c r="BA354"/>
  <c r="BA349"/>
  <c r="AL344"/>
  <c r="AX340"/>
  <c r="AX334"/>
  <c r="AL332"/>
  <c r="AX328"/>
  <c r="AL324"/>
  <c r="BA290"/>
  <c r="BA286"/>
  <c r="BA282"/>
  <c r="BA278"/>
  <c r="AL268"/>
  <c r="AL263"/>
  <c r="AL257"/>
  <c r="BA243"/>
  <c r="AO243"/>
  <c r="AL232"/>
  <c r="Z232"/>
  <c r="AL230"/>
  <c r="AX230"/>
  <c r="Z230"/>
  <c r="AO230"/>
  <c r="BA230"/>
  <c r="AX228"/>
  <c r="AL227"/>
  <c r="AL226"/>
  <c r="AX224"/>
  <c r="BA224"/>
  <c r="AL224"/>
  <c r="AO223"/>
  <c r="AX220"/>
  <c r="BA220"/>
  <c r="AL220"/>
  <c r="AX216"/>
  <c r="BA216"/>
  <c r="AL216"/>
  <c r="AL189"/>
  <c r="AL157"/>
  <c r="BA154"/>
  <c r="AL149"/>
  <c r="E437"/>
  <c r="E421"/>
  <c r="E385"/>
  <c r="E348"/>
  <c r="E343"/>
  <c r="D295"/>
  <c r="E287"/>
  <c r="E283"/>
  <c r="D270"/>
  <c r="E251"/>
  <c r="D249"/>
  <c r="AL460"/>
  <c r="AL458"/>
  <c r="AL456"/>
  <c r="AL454"/>
  <c r="AL452"/>
  <c r="AL450"/>
  <c r="AL440"/>
  <c r="AL439"/>
  <c r="AL438"/>
  <c r="AL437"/>
  <c r="AL436"/>
  <c r="AL435"/>
  <c r="AL434"/>
  <c r="AL433"/>
  <c r="AL432"/>
  <c r="AX412"/>
  <c r="BA399"/>
  <c r="BA398"/>
  <c r="AX395"/>
  <c r="AL395"/>
  <c r="AO393"/>
  <c r="AX390"/>
  <c r="AX389"/>
  <c r="BA386"/>
  <c r="AU386"/>
  <c r="BA385"/>
  <c r="AU385"/>
  <c r="BA384"/>
  <c r="AU384"/>
  <c r="AX383"/>
  <c r="AX378"/>
  <c r="AX377"/>
  <c r="BA374"/>
  <c r="AU374"/>
  <c r="BA373"/>
  <c r="AU373"/>
  <c r="BA372"/>
  <c r="AU372"/>
  <c r="BA371"/>
  <c r="AU371"/>
  <c r="AO365"/>
  <c r="Z364"/>
  <c r="AO360"/>
  <c r="Z360"/>
  <c r="AO356"/>
  <c r="AO354"/>
  <c r="Z354"/>
  <c r="AO349"/>
  <c r="Z349"/>
  <c r="AO344"/>
  <c r="AL342"/>
  <c r="AL336"/>
  <c r="AX332"/>
  <c r="AL330"/>
  <c r="AO324"/>
  <c r="AL322"/>
  <c r="AL320"/>
  <c r="AL318"/>
  <c r="AL316"/>
  <c r="AL314"/>
  <c r="AL312"/>
  <c r="AL310"/>
  <c r="AX307"/>
  <c r="AX302"/>
  <c r="AX298"/>
  <c r="AX297"/>
  <c r="AX296"/>
  <c r="AX295"/>
  <c r="AL273"/>
  <c r="AL271"/>
  <c r="AX268"/>
  <c r="AL264"/>
  <c r="AO256"/>
  <c r="AO248"/>
  <c r="Z243"/>
  <c r="BA242"/>
  <c r="AO242"/>
  <c r="Z242"/>
  <c r="AL240"/>
  <c r="Z235"/>
  <c r="AO235"/>
  <c r="BA235"/>
  <c r="AL235"/>
  <c r="AX235"/>
  <c r="AX225"/>
  <c r="BA225"/>
  <c r="AL225"/>
  <c r="AO224"/>
  <c r="BA152"/>
  <c r="AU144"/>
  <c r="BA144"/>
  <c r="AL197"/>
  <c r="AL195"/>
  <c r="AL192"/>
  <c r="AL190"/>
  <c r="AL187"/>
  <c r="AL222"/>
  <c r="AX218"/>
  <c r="AX214"/>
  <c r="AL206"/>
  <c r="AL196"/>
  <c r="AL194"/>
  <c r="BA164"/>
  <c r="BA162"/>
  <c r="AO239"/>
  <c r="AO222"/>
  <c r="BA218"/>
  <c r="BA214"/>
  <c r="Z204"/>
  <c r="Z200"/>
  <c r="BA197"/>
  <c r="Z195"/>
  <c r="AL193"/>
  <c r="Z192"/>
  <c r="AL191"/>
  <c r="Z190"/>
  <c r="AL188"/>
  <c r="Z187"/>
  <c r="AL183"/>
  <c r="Z178"/>
  <c r="Z174"/>
  <c r="BA167"/>
  <c r="AU167"/>
  <c r="AL139"/>
  <c r="Z139"/>
  <c r="AL137"/>
  <c r="Z137"/>
  <c r="E403"/>
  <c r="E253"/>
  <c r="E293"/>
  <c r="E230"/>
  <c r="E224"/>
  <c r="E205"/>
  <c r="E294"/>
  <c r="E219"/>
  <c r="E214"/>
  <c r="E190"/>
  <c r="E189"/>
  <c r="E188"/>
  <c r="E413"/>
  <c r="E140"/>
  <c r="E377"/>
  <c r="E97"/>
  <c r="E363"/>
  <c r="E310"/>
  <c r="E175"/>
  <c r="E174"/>
  <c r="E414"/>
  <c r="E373"/>
  <c r="E308"/>
  <c r="E261"/>
  <c r="E141"/>
  <c r="E124"/>
  <c r="E323"/>
  <c r="E306"/>
  <c r="E298"/>
  <c r="E146"/>
  <c r="E333"/>
  <c r="E331"/>
  <c r="E316"/>
  <c r="E273"/>
  <c r="E234"/>
  <c r="E167"/>
  <c r="E166"/>
  <c r="E54"/>
  <c r="E355"/>
  <c r="E339"/>
  <c r="E303"/>
  <c r="E277"/>
  <c r="E237"/>
  <c r="E235"/>
  <c r="E222"/>
  <c r="E221"/>
  <c r="E212"/>
  <c r="E198"/>
  <c r="E173"/>
  <c r="E172"/>
  <c r="E133"/>
  <c r="E132"/>
  <c r="E365"/>
  <c r="E341"/>
  <c r="E312"/>
  <c r="E181"/>
  <c r="E155"/>
  <c r="E357"/>
  <c r="E314"/>
  <c r="E305"/>
  <c r="E285"/>
  <c r="E269"/>
  <c r="E245"/>
  <c r="E220"/>
  <c r="E207"/>
  <c r="E191"/>
  <c r="E180"/>
  <c r="E160"/>
  <c r="E149"/>
  <c r="E148"/>
  <c r="E142"/>
  <c r="E71"/>
  <c r="E46"/>
  <c r="E404"/>
  <c r="E408"/>
  <c r="E400"/>
  <c r="E392"/>
  <c r="E336"/>
  <c r="E320"/>
  <c r="E288"/>
  <c r="E280"/>
  <c r="E282"/>
  <c r="E274"/>
  <c r="E250"/>
  <c r="E122"/>
  <c r="E366"/>
  <c r="E358"/>
  <c r="E326"/>
  <c r="E318"/>
  <c r="E262"/>
  <c r="E254"/>
  <c r="E246"/>
  <c r="E233"/>
  <c r="E227"/>
  <c r="E223"/>
  <c r="AL462"/>
  <c r="AX462"/>
  <c r="Z427"/>
  <c r="AX425"/>
  <c r="Z425"/>
  <c r="AX423"/>
  <c r="Z423"/>
  <c r="BA427"/>
  <c r="AX461"/>
  <c r="AX460"/>
  <c r="AX459"/>
  <c r="AX458"/>
  <c r="AX457"/>
  <c r="AX456"/>
  <c r="AX455"/>
  <c r="AX454"/>
  <c r="AX453"/>
  <c r="AX452"/>
  <c r="AX451"/>
  <c r="AX450"/>
  <c r="AX449"/>
  <c r="AX448"/>
  <c r="AX447"/>
  <c r="AX446"/>
  <c r="AX445"/>
  <c r="AX444"/>
  <c r="AX443"/>
  <c r="AX442"/>
  <c r="AX441"/>
  <c r="AX440"/>
  <c r="AX439"/>
  <c r="AX438"/>
  <c r="AX437"/>
  <c r="AX436"/>
  <c r="AX435"/>
  <c r="AX434"/>
  <c r="AX433"/>
  <c r="AX432"/>
  <c r="AX427"/>
  <c r="Z403"/>
  <c r="AU403"/>
  <c r="BA403"/>
  <c r="Z397"/>
  <c r="AO397"/>
  <c r="AX397"/>
  <c r="AO396"/>
  <c r="AX396"/>
  <c r="Z401"/>
  <c r="AX401"/>
  <c r="AL401"/>
  <c r="Z345"/>
  <c r="AX345"/>
  <c r="AL345"/>
  <c r="Z343"/>
  <c r="AX343"/>
  <c r="AL343"/>
  <c r="Z341"/>
  <c r="AX341"/>
  <c r="AL341"/>
  <c r="Z339"/>
  <c r="AX339"/>
  <c r="AL339"/>
  <c r="Z337"/>
  <c r="AX337"/>
  <c r="AL337"/>
  <c r="Z335"/>
  <c r="AX335"/>
  <c r="AL335"/>
  <c r="Z333"/>
  <c r="AX333"/>
  <c r="AL333"/>
  <c r="Z331"/>
  <c r="AX331"/>
  <c r="AL331"/>
  <c r="Z329"/>
  <c r="AX329"/>
  <c r="AL329"/>
  <c r="Z327"/>
  <c r="AX327"/>
  <c r="AL327"/>
  <c r="Z325"/>
  <c r="AX325"/>
  <c r="AL325"/>
  <c r="Z323"/>
  <c r="AX323"/>
  <c r="AL323"/>
  <c r="Z321"/>
  <c r="AX321"/>
  <c r="AL321"/>
  <c r="Z319"/>
  <c r="AX319"/>
  <c r="AL319"/>
  <c r="Z317"/>
  <c r="AX317"/>
  <c r="AL317"/>
  <c r="Z315"/>
  <c r="AX315"/>
  <c r="AL315"/>
  <c r="Z313"/>
  <c r="AX313"/>
  <c r="AL313"/>
  <c r="Z311"/>
  <c r="AX311"/>
  <c r="AL311"/>
  <c r="AX393"/>
  <c r="AX392"/>
  <c r="Z253"/>
  <c r="AO253"/>
  <c r="AX253"/>
  <c r="Z249"/>
  <c r="AO249"/>
  <c r="AX249"/>
  <c r="Z245"/>
  <c r="AO245"/>
  <c r="AX245"/>
  <c r="Z241"/>
  <c r="AO241"/>
  <c r="AX241"/>
  <c r="Z237"/>
  <c r="AO237"/>
  <c r="AX237"/>
  <c r="Z233"/>
  <c r="AO233"/>
  <c r="AX233"/>
  <c r="BA253"/>
  <c r="AL253"/>
  <c r="BA249"/>
  <c r="AL249"/>
  <c r="BA245"/>
  <c r="AL245"/>
  <c r="BA241"/>
  <c r="AL241"/>
  <c r="BA237"/>
  <c r="AL237"/>
  <c r="BA233"/>
  <c r="AL233"/>
  <c r="AX267"/>
  <c r="Z267"/>
  <c r="AX265"/>
  <c r="Z265"/>
  <c r="AX263"/>
  <c r="Z263"/>
  <c r="Z211"/>
  <c r="BA211"/>
  <c r="Z207"/>
  <c r="BA207"/>
  <c r="AL274"/>
  <c r="AL272"/>
  <c r="AL270"/>
  <c r="AL260"/>
  <c r="AL258"/>
  <c r="AX274"/>
  <c r="AX272"/>
  <c r="AX270"/>
  <c r="AX260"/>
  <c r="AX258"/>
  <c r="AX256"/>
  <c r="AX252"/>
  <c r="AX248"/>
  <c r="AX244"/>
  <c r="AX240"/>
  <c r="AX236"/>
  <c r="AX232"/>
  <c r="AO211"/>
  <c r="AL210"/>
  <c r="AL212"/>
  <c r="AL208"/>
  <c r="E216"/>
  <c r="E200"/>
  <c r="E192"/>
  <c r="E184"/>
  <c r="E176"/>
  <c r="E156"/>
  <c r="E218"/>
  <c r="E210"/>
  <c r="E186"/>
  <c r="E178"/>
  <c r="E170"/>
  <c r="E162"/>
  <c r="E137"/>
  <c r="E153"/>
  <c r="E135"/>
  <c r="E62"/>
  <c r="D85" l="1"/>
  <c r="D89"/>
  <c r="D45"/>
  <c r="D49"/>
  <c r="D68"/>
  <c r="D71"/>
  <c r="D117"/>
  <c r="D42"/>
  <c r="D59"/>
  <c r="D91"/>
  <c r="D41"/>
  <c r="D70"/>
  <c r="D79"/>
  <c r="D55"/>
  <c r="D110"/>
  <c r="D106"/>
  <c r="D64"/>
  <c r="D77"/>
  <c r="D58"/>
  <c r="D112"/>
  <c r="D46"/>
  <c r="D47"/>
  <c r="D103"/>
  <c r="D105"/>
  <c r="D102"/>
  <c r="D124"/>
  <c r="D131"/>
  <c r="D118"/>
  <c r="D126"/>
  <c r="AL46"/>
  <c r="BA52"/>
  <c r="AO41"/>
  <c r="Z44"/>
  <c r="AU49"/>
  <c r="AL49"/>
  <c r="AL78"/>
  <c r="AL76"/>
  <c r="AL100"/>
  <c r="AO45"/>
  <c r="BA48"/>
  <c r="AO57"/>
  <c r="AL109"/>
  <c r="AU40"/>
  <c r="AL40"/>
  <c r="AL90"/>
  <c r="AL98"/>
  <c r="BA79"/>
  <c r="AL121"/>
  <c r="AL91"/>
  <c r="BA112"/>
  <c r="BA113"/>
  <c r="Z80"/>
  <c r="AL107"/>
  <c r="Z117"/>
  <c r="AU129"/>
  <c r="BA54"/>
  <c r="BA57"/>
  <c r="AO104"/>
  <c r="AU113"/>
  <c r="AO109"/>
  <c r="AX71"/>
  <c r="AO105"/>
  <c r="AL70"/>
  <c r="AO101"/>
  <c r="AU124"/>
  <c r="AO69"/>
  <c r="AU53"/>
  <c r="Z105"/>
  <c r="Z91"/>
  <c r="D101"/>
  <c r="D109"/>
  <c r="D57"/>
  <c r="D52"/>
  <c r="D78"/>
  <c r="D83"/>
  <c r="D107"/>
  <c r="D113"/>
  <c r="D122"/>
  <c r="AU52"/>
  <c r="AU41"/>
  <c r="AL41"/>
  <c r="BA49"/>
  <c r="AL77"/>
  <c r="AL84"/>
  <c r="AL96"/>
  <c r="AL108"/>
  <c r="AU45"/>
  <c r="AL45"/>
  <c r="Z48"/>
  <c r="AU57"/>
  <c r="AL89"/>
  <c r="AL97"/>
  <c r="BA40"/>
  <c r="Z79"/>
  <c r="BA121"/>
  <c r="AL99"/>
  <c r="Z113"/>
  <c r="AO80"/>
  <c r="AO117"/>
  <c r="BA116"/>
  <c r="AO56"/>
  <c r="AX60"/>
  <c r="Z68"/>
  <c r="Z93"/>
  <c r="Z125"/>
  <c r="BA129"/>
  <c r="AU134"/>
  <c r="AX72"/>
  <c r="BA127"/>
  <c r="AU54"/>
  <c r="BA97"/>
  <c r="AO108"/>
  <c r="Z90"/>
  <c r="AU74"/>
  <c r="AX62"/>
  <c r="AL71"/>
  <c r="BA70"/>
  <c r="BA122"/>
  <c r="AO127"/>
  <c r="BA41"/>
  <c r="AU44"/>
  <c r="Z49"/>
  <c r="BA84"/>
  <c r="AL92"/>
  <c r="BA45"/>
  <c r="AO48"/>
  <c r="AL87"/>
  <c r="AL105"/>
  <c r="Z40"/>
  <c r="AL94"/>
  <c r="AL102"/>
  <c r="Z120"/>
  <c r="Z121"/>
  <c r="AL106"/>
  <c r="AL110"/>
  <c r="AU80"/>
  <c r="AL80"/>
  <c r="AU117"/>
  <c r="AL117"/>
  <c r="Z116"/>
  <c r="AU56"/>
  <c r="Z60"/>
  <c r="Z94"/>
  <c r="Z129"/>
  <c r="BA134"/>
  <c r="AO44"/>
  <c r="AL72"/>
  <c r="BA131"/>
  <c r="AO97"/>
  <c r="AX65"/>
  <c r="AO47"/>
  <c r="BA62"/>
  <c r="AL62"/>
  <c r="AU126"/>
  <c r="BA132"/>
  <c r="AL123"/>
  <c r="AX124"/>
  <c r="Z102"/>
  <c r="AO132"/>
  <c r="Z61"/>
  <c r="BA77"/>
  <c r="AO61"/>
  <c r="D86"/>
  <c r="D62"/>
  <c r="AL42"/>
  <c r="AL50"/>
  <c r="AO52"/>
  <c r="AL44"/>
  <c r="Z52"/>
  <c r="Z41"/>
  <c r="BA44"/>
  <c r="AO49"/>
  <c r="Z84"/>
  <c r="AL88"/>
  <c r="AL104"/>
  <c r="AL114"/>
  <c r="Z45"/>
  <c r="AU48"/>
  <c r="AL48"/>
  <c r="Z57"/>
  <c r="AL93"/>
  <c r="AL101"/>
  <c r="AO40"/>
  <c r="AL95"/>
  <c r="AL103"/>
  <c r="Z110"/>
  <c r="AL113"/>
  <c r="BA80"/>
  <c r="BA117"/>
  <c r="Z56"/>
  <c r="BA56"/>
  <c r="AL60"/>
  <c r="Z134"/>
  <c r="AU121"/>
  <c r="AO54"/>
  <c r="AX52"/>
  <c r="AO79"/>
  <c r="BA109"/>
  <c r="AX70"/>
  <c r="BA124"/>
  <c r="AX126"/>
  <c r="AU63"/>
  <c r="Z64"/>
  <c r="Z78"/>
  <c r="AU132"/>
  <c r="AO63"/>
  <c r="D66"/>
  <c r="D119"/>
  <c r="D95"/>
  <c r="D97"/>
  <c r="D99"/>
  <c r="D104"/>
  <c r="D115"/>
  <c r="D44"/>
  <c r="D72"/>
  <c r="AU65"/>
  <c r="D90"/>
  <c r="D108"/>
  <c r="D132"/>
  <c r="D133"/>
  <c r="E106"/>
  <c r="BA53"/>
  <c r="E45"/>
  <c r="E41"/>
  <c r="E127"/>
  <c r="E117"/>
  <c r="E112"/>
  <c r="E53"/>
  <c r="E120"/>
  <c r="E48"/>
  <c r="E136"/>
  <c r="E165"/>
  <c r="E390"/>
  <c r="E138"/>
  <c r="E228"/>
  <c r="E144"/>
  <c r="E381"/>
  <c r="E123"/>
  <c r="E302"/>
  <c r="E154"/>
  <c r="E401"/>
  <c r="E362"/>
  <c r="E202"/>
  <c r="E168"/>
  <c r="E286"/>
  <c r="E226"/>
  <c r="E152"/>
  <c r="E225"/>
  <c r="E256"/>
  <c r="E396"/>
  <c r="E55"/>
  <c r="E309"/>
  <c r="E411"/>
  <c r="E158"/>
  <c r="E236"/>
  <c r="E211"/>
  <c r="E424"/>
  <c r="E284"/>
  <c r="E145"/>
  <c r="E199"/>
  <c r="E299"/>
  <c r="E329"/>
  <c r="E296"/>
  <c r="E67"/>
  <c r="E248"/>
  <c r="AO77"/>
  <c r="E143"/>
  <c r="E151"/>
  <c r="E382"/>
  <c r="E264"/>
  <c r="E265"/>
  <c r="E301"/>
  <c r="E204"/>
  <c r="E196"/>
  <c r="E213"/>
  <c r="E276"/>
  <c r="E405"/>
  <c r="E194"/>
  <c r="E238"/>
  <c r="E270"/>
  <c r="E350"/>
  <c r="E266"/>
  <c r="E384"/>
  <c r="E406"/>
  <c r="E379"/>
  <c r="E399"/>
  <c r="E434"/>
  <c r="E267"/>
  <c r="AL359"/>
  <c r="AU369"/>
  <c r="E374"/>
  <c r="AL248"/>
  <c r="Z361"/>
  <c r="AU406"/>
  <c r="E279"/>
  <c r="E58"/>
  <c r="E130"/>
  <c r="E129"/>
  <c r="E85"/>
  <c r="E121"/>
  <c r="E64"/>
  <c r="E91"/>
  <c r="E74"/>
  <c r="E69"/>
  <c r="E80"/>
  <c r="E82"/>
  <c r="E87"/>
  <c r="E56"/>
  <c r="E89"/>
  <c r="E111"/>
  <c r="E134"/>
  <c r="E93"/>
  <c r="E77"/>
  <c r="E125"/>
  <c r="E40"/>
  <c r="E50"/>
  <c r="E51"/>
  <c r="AX53"/>
  <c r="D322"/>
  <c r="E322"/>
  <c r="AL400"/>
  <c r="AU244"/>
  <c r="AO73"/>
  <c r="AX247"/>
  <c r="D332"/>
  <c r="E332"/>
  <c r="D383"/>
  <c r="E383"/>
  <c r="D338"/>
  <c r="E338"/>
  <c r="BA461"/>
  <c r="D431"/>
  <c r="E431"/>
  <c r="D92"/>
  <c r="E92"/>
  <c r="AO459"/>
  <c r="D94"/>
  <c r="E94"/>
  <c r="AO355"/>
  <c r="D327"/>
  <c r="E327"/>
  <c r="D416"/>
  <c r="E416"/>
  <c r="AX139"/>
  <c r="AU158"/>
  <c r="BA306"/>
  <c r="AX375"/>
  <c r="AU455"/>
  <c r="D88"/>
  <c r="E88"/>
  <c r="D330"/>
  <c r="E330"/>
  <c r="D368"/>
  <c r="E368"/>
  <c r="D430"/>
  <c r="E430"/>
  <c r="D255"/>
  <c r="E255"/>
  <c r="D203"/>
  <c r="E203"/>
  <c r="E319"/>
  <c r="D402"/>
  <c r="E402"/>
  <c r="D252"/>
  <c r="E252"/>
  <c r="D393"/>
  <c r="E393"/>
  <c r="D81"/>
  <c r="E81"/>
  <c r="D187"/>
  <c r="E187"/>
  <c r="D164"/>
  <c r="E164"/>
  <c r="D73"/>
  <c r="E73"/>
  <c r="D208"/>
  <c r="E208"/>
  <c r="D116"/>
  <c r="E116"/>
  <c r="D197"/>
  <c r="E197"/>
  <c r="D206"/>
  <c r="E206"/>
  <c r="D147"/>
  <c r="E147"/>
  <c r="D304"/>
  <c r="E304"/>
  <c r="D389"/>
  <c r="E389"/>
  <c r="D215"/>
  <c r="E215"/>
  <c r="D268"/>
  <c r="E268"/>
  <c r="D315"/>
  <c r="E315"/>
  <c r="D361"/>
  <c r="E361"/>
  <c r="D307"/>
  <c r="E307"/>
  <c r="D441"/>
  <c r="E441"/>
  <c r="D61"/>
  <c r="E61"/>
  <c r="D128"/>
  <c r="E128"/>
  <c r="D369"/>
  <c r="E369"/>
  <c r="D387"/>
  <c r="E387"/>
  <c r="D395"/>
  <c r="E395"/>
  <c r="D150"/>
  <c r="E150"/>
  <c r="D352"/>
  <c r="E352"/>
  <c r="D98"/>
  <c r="E98"/>
  <c r="D139"/>
  <c r="E139"/>
  <c r="D182"/>
  <c r="E182"/>
  <c r="D300"/>
  <c r="E300"/>
  <c r="D317"/>
  <c r="E317"/>
  <c r="D342"/>
  <c r="E342"/>
  <c r="D325"/>
  <c r="E325"/>
  <c r="D60"/>
  <c r="E60"/>
  <c r="D311"/>
  <c r="E311"/>
  <c r="D346"/>
  <c r="E346"/>
  <c r="D337"/>
  <c r="E337"/>
  <c r="D415"/>
  <c r="E415"/>
  <c r="D63"/>
  <c r="E63"/>
  <c r="D159"/>
  <c r="E159"/>
  <c r="D313"/>
  <c r="E313"/>
  <c r="D183"/>
  <c r="E183"/>
  <c r="D353"/>
  <c r="E353"/>
  <c r="D347"/>
  <c r="E347"/>
  <c r="AO460"/>
  <c r="D161"/>
  <c r="E161"/>
  <c r="Z257"/>
  <c r="AO336"/>
  <c r="D433"/>
  <c r="E433"/>
  <c r="D65"/>
  <c r="E65"/>
  <c r="D163"/>
  <c r="E163"/>
  <c r="D425"/>
  <c r="E425"/>
  <c r="D258"/>
  <c r="E258"/>
  <c r="AO357"/>
  <c r="AO388"/>
  <c r="AL143"/>
  <c r="AL177"/>
  <c r="D241"/>
  <c r="E241"/>
  <c r="D429"/>
  <c r="E429"/>
  <c r="AX271"/>
  <c r="AX344"/>
  <c r="D344"/>
  <c r="E344"/>
  <c r="D420"/>
  <c r="E420"/>
  <c r="AU417"/>
  <c r="D193"/>
  <c r="E193"/>
  <c r="BA368"/>
  <c r="AO257"/>
  <c r="D462"/>
  <c r="E462"/>
  <c r="AX400"/>
  <c r="AU289"/>
  <c r="D360"/>
  <c r="E360"/>
  <c r="BA215"/>
  <c r="D100"/>
  <c r="E100"/>
  <c r="AX283"/>
  <c r="AU163"/>
  <c r="E247"/>
  <c r="E281"/>
  <c r="BA135"/>
  <c r="E110"/>
  <c r="E289"/>
  <c r="BA387"/>
  <c r="E75"/>
  <c r="AU428"/>
  <c r="AU332"/>
  <c r="Z376"/>
  <c r="AO209"/>
  <c r="AX136"/>
  <c r="AX166"/>
  <c r="BA274"/>
  <c r="D259"/>
  <c r="E259"/>
  <c r="D177"/>
  <c r="E177"/>
  <c r="BA43"/>
  <c r="AO284"/>
  <c r="AX342"/>
  <c r="BA69"/>
  <c r="BA331"/>
  <c r="D232"/>
  <c r="E232"/>
  <c r="BA160"/>
  <c r="AL254"/>
  <c r="AX269"/>
  <c r="AU351"/>
  <c r="AX415"/>
  <c r="AU43"/>
  <c r="E291"/>
  <c r="AO147"/>
  <c r="D96"/>
  <c r="E96"/>
  <c r="E295"/>
  <c r="E271"/>
  <c r="AX255"/>
  <c r="BA347"/>
  <c r="D195"/>
  <c r="E195"/>
  <c r="AU368"/>
  <c r="E49"/>
  <c r="AU459"/>
  <c r="AX217"/>
  <c r="AU237"/>
  <c r="AO216"/>
  <c r="AU331"/>
  <c r="AX163"/>
  <c r="AU387"/>
  <c r="BA269"/>
  <c r="BA420"/>
  <c r="AU261"/>
  <c r="AO375"/>
  <c r="AO182"/>
  <c r="D455"/>
  <c r="E455"/>
  <c r="AU61"/>
  <c r="AL368"/>
  <c r="AU169"/>
  <c r="Z122"/>
  <c r="BA440"/>
  <c r="AX291"/>
  <c r="AX142"/>
  <c r="BA63"/>
  <c r="AL174"/>
  <c r="AL247"/>
  <c r="AX264"/>
  <c r="D84"/>
  <c r="E84"/>
  <c r="AX336"/>
  <c r="Z54"/>
  <c r="AO260"/>
  <c r="AO275"/>
  <c r="AO158"/>
  <c r="AU73"/>
  <c r="D432"/>
  <c r="E432"/>
  <c r="D114"/>
  <c r="E114"/>
  <c r="BA428"/>
  <c r="AL364"/>
  <c r="AU400"/>
  <c r="BA410"/>
  <c r="AO120"/>
  <c r="AU370"/>
  <c r="BA244"/>
  <c r="AX243"/>
  <c r="AX370"/>
  <c r="AO55"/>
  <c r="AU269"/>
  <c r="AU375"/>
  <c r="AU404"/>
  <c r="D43"/>
  <c r="E43"/>
  <c r="D422"/>
  <c r="E422"/>
  <c r="BA308"/>
  <c r="AL151"/>
  <c r="AO159"/>
  <c r="AX322"/>
  <c r="BA281"/>
  <c r="AX63"/>
  <c r="BA147"/>
  <c r="E426"/>
  <c r="E375"/>
  <c r="E169"/>
  <c r="E217"/>
  <c r="D407"/>
  <c r="E407"/>
  <c r="D442"/>
  <c r="E442"/>
  <c r="E335"/>
  <c r="E398"/>
  <c r="E249"/>
  <c r="E412"/>
  <c r="D76"/>
  <c r="E76"/>
  <c r="AX299"/>
  <c r="BA369"/>
  <c r="AL184"/>
  <c r="AX254"/>
  <c r="BA351"/>
  <c r="AL405"/>
  <c r="AU69"/>
  <c r="E257"/>
  <c r="AO225"/>
  <c r="AO401"/>
  <c r="AO220"/>
  <c r="AO227"/>
  <c r="AX338"/>
  <c r="BA202"/>
  <c r="BA336"/>
  <c r="AL144"/>
  <c r="AL302"/>
  <c r="AX320"/>
  <c r="AL243"/>
  <c r="AU247"/>
  <c r="AO247"/>
  <c r="AO368"/>
  <c r="AU281"/>
  <c r="AL265"/>
  <c r="AX215"/>
  <c r="AO208"/>
  <c r="AO226"/>
  <c r="AO387"/>
  <c r="AX169"/>
  <c r="AU347"/>
  <c r="AU55"/>
  <c r="AX61"/>
  <c r="BA462"/>
  <c r="AU410"/>
  <c r="AO274"/>
  <c r="BA168"/>
  <c r="AX351"/>
  <c r="BA66"/>
  <c r="AL305"/>
  <c r="AO206"/>
  <c r="BA397"/>
  <c r="AX147"/>
  <c r="BA195"/>
  <c r="AO196"/>
  <c r="AO199"/>
  <c r="BA275"/>
  <c r="AX417"/>
  <c r="AU87"/>
  <c r="BA193"/>
  <c r="AO276"/>
  <c r="AX137"/>
  <c r="AU240"/>
  <c r="AU357"/>
  <c r="AU388"/>
  <c r="AU102"/>
  <c r="AO53"/>
  <c r="BA240"/>
  <c r="AX429"/>
  <c r="AO100"/>
  <c r="AO214"/>
  <c r="AU308"/>
  <c r="BA357"/>
  <c r="AL148"/>
  <c r="BA325"/>
  <c r="AU159"/>
  <c r="AU172"/>
  <c r="AU184"/>
  <c r="BA213"/>
  <c r="AL429"/>
  <c r="AL387"/>
  <c r="AO203"/>
  <c r="AO254"/>
  <c r="BA321"/>
  <c r="AO377"/>
  <c r="AX213"/>
  <c r="AU430"/>
  <c r="AL182"/>
  <c r="AU178"/>
  <c r="AO213"/>
  <c r="AU254"/>
  <c r="BA327"/>
  <c r="AL147"/>
  <c r="AL159"/>
  <c r="AX182"/>
  <c r="Z387"/>
  <c r="BA51"/>
  <c r="AO172"/>
  <c r="AO184"/>
  <c r="AU213"/>
  <c r="BA91"/>
  <c r="AU136"/>
  <c r="AL215"/>
  <c r="AL155"/>
  <c r="BA291"/>
  <c r="AO128"/>
  <c r="BA209"/>
  <c r="AO414"/>
  <c r="AO66"/>
  <c r="BA298"/>
  <c r="AU450"/>
  <c r="AX58"/>
  <c r="AX391"/>
  <c r="AU306"/>
  <c r="BA82"/>
  <c r="AO168"/>
  <c r="AO92"/>
  <c r="AU291"/>
  <c r="BA459"/>
  <c r="AU210"/>
  <c r="AL154"/>
  <c r="BA119"/>
  <c r="AO450"/>
  <c r="BA460"/>
  <c r="AO369"/>
  <c r="AL213"/>
  <c r="AU168"/>
  <c r="AX154"/>
  <c r="AL169"/>
  <c r="AO210"/>
  <c r="AU355"/>
  <c r="AO411"/>
  <c r="BA450"/>
  <c r="AU462"/>
  <c r="AL214"/>
  <c r="AX177"/>
  <c r="BA210"/>
  <c r="AU128"/>
  <c r="AU414"/>
  <c r="AU66"/>
  <c r="AU460"/>
  <c r="BA94"/>
  <c r="BA68"/>
  <c r="BA73"/>
  <c r="AX75"/>
  <c r="AL156"/>
  <c r="AU266"/>
  <c r="BA355"/>
  <c r="AO394"/>
  <c r="AU68"/>
  <c r="AL73"/>
  <c r="AL136"/>
  <c r="BA248"/>
  <c r="BA359"/>
  <c r="AO378"/>
  <c r="AL394"/>
  <c r="AO440"/>
  <c r="AL68"/>
  <c r="AX123"/>
  <c r="AU145"/>
  <c r="AU176"/>
  <c r="BA183"/>
  <c r="AO259"/>
  <c r="AX289"/>
  <c r="AO296"/>
  <c r="AU353"/>
  <c r="AO359"/>
  <c r="AL369"/>
  <c r="BA437"/>
  <c r="AU456"/>
  <c r="AL74"/>
  <c r="AU75"/>
  <c r="AO255"/>
  <c r="AO121"/>
  <c r="BA158"/>
  <c r="BA177"/>
  <c r="AO190"/>
  <c r="AO283"/>
  <c r="AO306"/>
  <c r="AO376"/>
  <c r="BA388"/>
  <c r="AU394"/>
  <c r="AU420"/>
  <c r="BA455"/>
  <c r="BA88"/>
  <c r="AX184"/>
  <c r="BA353"/>
  <c r="AX376"/>
  <c r="AX69"/>
  <c r="AO83"/>
  <c r="AL166"/>
  <c r="AU439"/>
  <c r="BA176"/>
  <c r="AU185"/>
  <c r="AO204"/>
  <c r="AU259"/>
  <c r="AL269"/>
  <c r="BA296"/>
  <c r="AX355"/>
  <c r="AU359"/>
  <c r="AO75"/>
  <c r="AL259"/>
  <c r="AU255"/>
  <c r="AX55"/>
  <c r="AU177"/>
  <c r="BA190"/>
  <c r="AU283"/>
  <c r="AL299"/>
  <c r="AU376"/>
  <c r="AL388"/>
  <c r="BA145"/>
  <c r="AL163"/>
  <c r="AL376"/>
  <c r="AL69"/>
  <c r="AO439"/>
  <c r="BA65"/>
  <c r="AU166"/>
  <c r="AO185"/>
  <c r="AL355"/>
  <c r="AL412"/>
  <c r="AU437"/>
  <c r="AX145"/>
  <c r="AX359"/>
  <c r="AU393"/>
  <c r="AO379"/>
  <c r="AL55"/>
  <c r="BA61"/>
  <c r="AX156"/>
  <c r="BA172"/>
  <c r="AO177"/>
  <c r="BA266"/>
  <c r="AL375"/>
  <c r="AL61"/>
  <c r="AO68"/>
  <c r="AX73"/>
  <c r="AO88"/>
  <c r="BA166"/>
  <c r="AL283"/>
  <c r="AX394"/>
  <c r="AU440"/>
  <c r="AX353"/>
  <c r="BA439"/>
  <c r="AX68"/>
  <c r="AL75"/>
  <c r="AO145"/>
  <c r="AX174"/>
  <c r="BA185"/>
  <c r="AU265"/>
  <c r="AU296"/>
  <c r="AL297"/>
  <c r="AO437"/>
  <c r="AO456"/>
  <c r="BA75"/>
  <c r="AL145"/>
  <c r="AX183"/>
  <c r="BA289"/>
  <c r="AX50"/>
  <c r="AX43"/>
  <c r="AX51"/>
  <c r="AO58"/>
  <c r="AX85"/>
  <c r="AL86"/>
  <c r="Z83"/>
  <c r="AX92"/>
  <c r="AO98"/>
  <c r="AO102"/>
  <c r="AX118"/>
  <c r="AL122"/>
  <c r="AX48"/>
  <c r="AL57"/>
  <c r="AX115"/>
  <c r="AX40"/>
  <c r="AX90"/>
  <c r="AX79"/>
  <c r="AU95"/>
  <c r="AU103"/>
  <c r="BA120"/>
  <c r="AX91"/>
  <c r="AO99"/>
  <c r="AO110"/>
  <c r="AO107"/>
  <c r="AX117"/>
  <c r="AX191"/>
  <c r="AX195"/>
  <c r="AX199"/>
  <c r="AX203"/>
  <c r="AU209"/>
  <c r="BA208"/>
  <c r="AU211"/>
  <c r="AL211"/>
  <c r="AO310"/>
  <c r="AU311"/>
  <c r="AU319"/>
  <c r="AO321"/>
  <c r="AO323"/>
  <c r="AO329"/>
  <c r="AO337"/>
  <c r="AO343"/>
  <c r="AO425"/>
  <c r="Z50"/>
  <c r="AU92"/>
  <c r="AL125"/>
  <c r="AX162"/>
  <c r="AO197"/>
  <c r="AL198"/>
  <c r="AU214"/>
  <c r="AU239"/>
  <c r="BA125"/>
  <c r="AX129"/>
  <c r="AO137"/>
  <c r="AO139"/>
  <c r="AU146"/>
  <c r="AU192"/>
  <c r="AL202"/>
  <c r="AU88"/>
  <c r="AL199"/>
  <c r="Z208"/>
  <c r="BA104"/>
  <c r="AO119"/>
  <c r="AL127"/>
  <c r="AX127"/>
  <c r="AL131"/>
  <c r="Z141"/>
  <c r="AX143"/>
  <c r="AU151"/>
  <c r="BA180"/>
  <c r="AX180"/>
  <c r="BA257"/>
  <c r="Z260"/>
  <c r="AO265"/>
  <c r="BA276"/>
  <c r="AO278"/>
  <c r="AU280"/>
  <c r="AL285"/>
  <c r="AO287"/>
  <c r="BA288"/>
  <c r="AO290"/>
  <c r="BA293"/>
  <c r="AO309"/>
  <c r="AL347"/>
  <c r="AL367"/>
  <c r="AL390"/>
  <c r="AL406"/>
  <c r="AO407"/>
  <c r="AL417"/>
  <c r="AU423"/>
  <c r="AO441"/>
  <c r="AO443"/>
  <c r="AO445"/>
  <c r="AO447"/>
  <c r="AL453"/>
  <c r="AL461"/>
  <c r="E349"/>
  <c r="D349"/>
  <c r="E364"/>
  <c r="D364"/>
  <c r="E372"/>
  <c r="D372"/>
  <c r="E444"/>
  <c r="D444"/>
  <c r="AO87"/>
  <c r="AX153"/>
  <c r="AO154"/>
  <c r="Z170"/>
  <c r="Z181"/>
  <c r="Z189"/>
  <c r="AU243"/>
  <c r="AU249"/>
  <c r="BA258"/>
  <c r="AU278"/>
  <c r="AO307"/>
  <c r="BA335"/>
  <c r="BA341"/>
  <c r="AU349"/>
  <c r="AL373"/>
  <c r="AL385"/>
  <c r="AO412"/>
  <c r="AU447"/>
  <c r="Z65"/>
  <c r="BA86"/>
  <c r="BA99"/>
  <c r="AU104"/>
  <c r="BA155"/>
  <c r="Z171"/>
  <c r="BA186"/>
  <c r="BA201"/>
  <c r="Z205"/>
  <c r="AU268"/>
  <c r="AO285"/>
  <c r="AO289"/>
  <c r="BA302"/>
  <c r="AU329"/>
  <c r="AU335"/>
  <c r="AL356"/>
  <c r="AL360"/>
  <c r="AX403"/>
  <c r="AO408"/>
  <c r="BA412"/>
  <c r="AU449"/>
  <c r="AU149"/>
  <c r="AL150"/>
  <c r="BA157"/>
  <c r="AU161"/>
  <c r="Z212"/>
  <c r="AU227"/>
  <c r="Z270"/>
  <c r="AL442"/>
  <c r="AL444"/>
  <c r="AL446"/>
  <c r="AL448"/>
  <c r="AO42"/>
  <c r="AO50"/>
  <c r="Z51"/>
  <c r="BA102"/>
  <c r="BA72"/>
  <c r="AU78"/>
  <c r="AL124"/>
  <c r="AU133"/>
  <c r="AO70"/>
  <c r="AU101"/>
  <c r="AU118"/>
  <c r="AX133"/>
  <c r="AO165"/>
  <c r="AL175"/>
  <c r="AU262"/>
  <c r="AO140"/>
  <c r="BA179"/>
  <c r="BA198"/>
  <c r="AU202"/>
  <c r="AU251"/>
  <c r="BA273"/>
  <c r="AU279"/>
  <c r="BA326"/>
  <c r="BA342"/>
  <c r="AU358"/>
  <c r="AX387"/>
  <c r="AX404"/>
  <c r="AX407"/>
  <c r="AU431"/>
  <c r="AX173"/>
  <c r="AO176"/>
  <c r="AU198"/>
  <c r="BA256"/>
  <c r="AU322"/>
  <c r="BA330"/>
  <c r="BA191"/>
  <c r="AU233"/>
  <c r="AL306"/>
  <c r="AX310"/>
  <c r="AX312"/>
  <c r="AX357"/>
  <c r="AL361"/>
  <c r="AL413"/>
  <c r="AO416"/>
  <c r="AO422"/>
  <c r="AU432"/>
  <c r="AX287"/>
  <c r="AO318"/>
  <c r="AU340"/>
  <c r="AL352"/>
  <c r="AX282"/>
  <c r="BA316"/>
  <c r="AU323"/>
  <c r="AO442"/>
  <c r="AO458"/>
  <c r="BA314"/>
  <c r="AU333"/>
  <c r="BA339"/>
  <c r="AU303"/>
  <c r="AO436"/>
  <c r="BA446"/>
  <c r="BA457"/>
  <c r="BA421"/>
  <c r="AU115"/>
  <c r="BA192"/>
  <c r="AU229"/>
  <c r="AL229"/>
  <c r="BA272"/>
  <c r="BA59"/>
  <c r="BA64"/>
  <c r="AO67"/>
  <c r="AU93"/>
  <c r="BA110"/>
  <c r="BA138"/>
  <c r="AX275"/>
  <c r="AO298"/>
  <c r="AL378"/>
  <c r="AL53"/>
  <c r="AO81"/>
  <c r="AO111"/>
  <c r="BA128"/>
  <c r="AL138"/>
  <c r="AL158"/>
  <c r="AX168"/>
  <c r="AU238"/>
  <c r="AU338"/>
  <c r="AO350"/>
  <c r="AO361"/>
  <c r="AO444"/>
  <c r="BA89"/>
  <c r="BA114"/>
  <c r="AL185"/>
  <c r="BA250"/>
  <c r="BA260"/>
  <c r="AX301"/>
  <c r="AU382"/>
  <c r="AL431"/>
  <c r="AX381"/>
  <c r="AX414"/>
  <c r="AX426"/>
  <c r="AO452"/>
  <c r="AL279"/>
  <c r="AU292"/>
  <c r="BA380"/>
  <c r="AL380"/>
  <c r="BA408"/>
  <c r="AL419"/>
  <c r="BA448"/>
  <c r="BA294"/>
  <c r="AO301"/>
  <c r="AU348"/>
  <c r="AX360"/>
  <c r="AO451"/>
  <c r="AL43"/>
  <c r="AL51"/>
  <c r="AU58"/>
  <c r="AX49"/>
  <c r="AL85"/>
  <c r="AX82"/>
  <c r="AO76"/>
  <c r="AX83"/>
  <c r="AX84"/>
  <c r="AX96"/>
  <c r="AX100"/>
  <c r="AL118"/>
  <c r="Z87"/>
  <c r="AL115"/>
  <c r="AX102"/>
  <c r="AU79"/>
  <c r="AL79"/>
  <c r="AX95"/>
  <c r="AX103"/>
  <c r="AO106"/>
  <c r="AU110"/>
  <c r="AU99"/>
  <c r="BA103"/>
  <c r="AX110"/>
  <c r="Z112"/>
  <c r="AU107"/>
  <c r="AX189"/>
  <c r="AX192"/>
  <c r="AX196"/>
  <c r="AX200"/>
  <c r="AX204"/>
  <c r="AX208"/>
  <c r="AX212"/>
  <c r="AX209"/>
  <c r="AX210"/>
  <c r="AX207"/>
  <c r="AU313"/>
  <c r="AU321"/>
  <c r="AO325"/>
  <c r="AO331"/>
  <c r="AO345"/>
  <c r="AO427"/>
  <c r="Z62"/>
  <c r="Z70"/>
  <c r="AU94"/>
  <c r="AX125"/>
  <c r="AL146"/>
  <c r="Z164"/>
  <c r="AO167"/>
  <c r="AU195"/>
  <c r="AU218"/>
  <c r="AL56"/>
  <c r="Z58"/>
  <c r="AO60"/>
  <c r="AU82"/>
  <c r="AU100"/>
  <c r="AO134"/>
  <c r="BA146"/>
  <c r="AU162"/>
  <c r="AO164"/>
  <c r="AL167"/>
  <c r="AU200"/>
  <c r="AL204"/>
  <c r="Z72"/>
  <c r="AU97"/>
  <c r="Z131"/>
  <c r="AO141"/>
  <c r="BA143"/>
  <c r="AO151"/>
  <c r="AU152"/>
  <c r="AU180"/>
  <c r="AO180"/>
  <c r="AU242"/>
  <c r="BA280"/>
  <c r="AO282"/>
  <c r="AU284"/>
  <c r="AO292"/>
  <c r="AU300"/>
  <c r="AU325"/>
  <c r="AU345"/>
  <c r="AL389"/>
  <c r="AU398"/>
  <c r="AL403"/>
  <c r="AL408"/>
  <c r="AL455"/>
  <c r="E243"/>
  <c r="D243"/>
  <c r="E354"/>
  <c r="D354"/>
  <c r="E418"/>
  <c r="D418"/>
  <c r="Z97"/>
  <c r="AU108"/>
  <c r="BA153"/>
  <c r="BA170"/>
  <c r="AX170"/>
  <c r="BA181"/>
  <c r="AX181"/>
  <c r="BA189"/>
  <c r="AU232"/>
  <c r="AO232"/>
  <c r="AU290"/>
  <c r="AO297"/>
  <c r="AO302"/>
  <c r="AU360"/>
  <c r="AL392"/>
  <c r="AU445"/>
  <c r="BA449"/>
  <c r="AL52"/>
  <c r="AO65"/>
  <c r="AO86"/>
  <c r="Z99"/>
  <c r="AU155"/>
  <c r="BA171"/>
  <c r="AX171"/>
  <c r="AX186"/>
  <c r="AU186"/>
  <c r="AO201"/>
  <c r="AU205"/>
  <c r="AU258"/>
  <c r="AO281"/>
  <c r="AU297"/>
  <c r="AL349"/>
  <c r="AL365"/>
  <c r="AO402"/>
  <c r="AU411"/>
  <c r="AU425"/>
  <c r="AO430"/>
  <c r="AO462"/>
  <c r="E242"/>
  <c r="D242"/>
  <c r="E290"/>
  <c r="D290"/>
  <c r="E297"/>
  <c r="D297"/>
  <c r="E334"/>
  <c r="D334"/>
  <c r="E371"/>
  <c r="D371"/>
  <c r="Z47"/>
  <c r="AU90"/>
  <c r="AO149"/>
  <c r="AU157"/>
  <c r="AO161"/>
  <c r="AO212"/>
  <c r="AO228"/>
  <c r="AU231"/>
  <c r="BA74"/>
  <c r="BA71"/>
  <c r="AU46"/>
  <c r="AU72"/>
  <c r="AL128"/>
  <c r="AO118"/>
  <c r="BA123"/>
  <c r="AL133"/>
  <c r="AL135"/>
  <c r="AL165"/>
  <c r="AU206"/>
  <c r="BA262"/>
  <c r="BA174"/>
  <c r="BA175"/>
  <c r="BA187"/>
  <c r="AU246"/>
  <c r="BA264"/>
  <c r="BA271"/>
  <c r="AU273"/>
  <c r="AL307"/>
  <c r="AX346"/>
  <c r="AX350"/>
  <c r="BA358"/>
  <c r="AO374"/>
  <c r="AX388"/>
  <c r="AU408"/>
  <c r="BA431"/>
  <c r="AL173"/>
  <c r="AO198"/>
  <c r="AL256"/>
  <c r="AX179"/>
  <c r="AL217"/>
  <c r="AL219"/>
  <c r="BA312"/>
  <c r="AU320"/>
  <c r="AX348"/>
  <c r="AL357"/>
  <c r="BA413"/>
  <c r="AU188"/>
  <c r="AX318"/>
  <c r="BA340"/>
  <c r="BA352"/>
  <c r="AL422"/>
  <c r="AL430"/>
  <c r="AU316"/>
  <c r="AU435"/>
  <c r="BA442"/>
  <c r="AU461"/>
  <c r="AU314"/>
  <c r="BA333"/>
  <c r="AO303"/>
  <c r="AU438"/>
  <c r="AU454"/>
  <c r="AU457"/>
  <c r="AO115"/>
  <c r="AO229"/>
  <c r="AO288"/>
  <c r="AL66"/>
  <c r="AU67"/>
  <c r="AO84"/>
  <c r="AO89"/>
  <c r="AO114"/>
  <c r="AO130"/>
  <c r="BA141"/>
  <c r="AU298"/>
  <c r="AL379"/>
  <c r="AX402"/>
  <c r="AL59"/>
  <c r="AU81"/>
  <c r="AU98"/>
  <c r="AU111"/>
  <c r="AX138"/>
  <c r="AX158"/>
  <c r="AU241"/>
  <c r="BA259"/>
  <c r="AL298"/>
  <c r="BA338"/>
  <c r="AU350"/>
  <c r="AU361"/>
  <c r="AO93"/>
  <c r="AO116"/>
  <c r="AX185"/>
  <c r="AL252"/>
  <c r="AL301"/>
  <c r="BA305"/>
  <c r="AX363"/>
  <c r="AX382"/>
  <c r="AL304"/>
  <c r="AX324"/>
  <c r="AL381"/>
  <c r="AO419"/>
  <c r="AL426"/>
  <c r="AX279"/>
  <c r="AU380"/>
  <c r="AO448"/>
  <c r="AU294"/>
  <c r="AU301"/>
  <c r="AO348"/>
  <c r="AU451"/>
  <c r="AX46"/>
  <c r="AX47"/>
  <c r="BA58"/>
  <c r="AX41"/>
  <c r="AX81"/>
  <c r="AX78"/>
  <c r="AL82"/>
  <c r="AU76"/>
  <c r="AU83"/>
  <c r="AL83"/>
  <c r="AO90"/>
  <c r="AX104"/>
  <c r="AX108"/>
  <c r="AX114"/>
  <c r="AX45"/>
  <c r="AX57"/>
  <c r="AX89"/>
  <c r="AX93"/>
  <c r="AX97"/>
  <c r="AX111"/>
  <c r="AX119"/>
  <c r="AX98"/>
  <c r="AX120"/>
  <c r="AX121"/>
  <c r="AX106"/>
  <c r="AO91"/>
  <c r="AX99"/>
  <c r="AX112"/>
  <c r="AX113"/>
  <c r="AX80"/>
  <c r="AX107"/>
  <c r="AX116"/>
  <c r="AX187"/>
  <c r="AX190"/>
  <c r="AX193"/>
  <c r="AX197"/>
  <c r="AX201"/>
  <c r="AX205"/>
  <c r="AL209"/>
  <c r="AU207"/>
  <c r="AL207"/>
  <c r="AU315"/>
  <c r="AO311"/>
  <c r="AO333"/>
  <c r="AO339"/>
  <c r="AO403"/>
  <c r="AU427"/>
  <c r="AU50"/>
  <c r="AL134"/>
  <c r="AX146"/>
  <c r="AL164"/>
  <c r="AU203"/>
  <c r="AX56"/>
  <c r="AU60"/>
  <c r="AU96"/>
  <c r="Z103"/>
  <c r="AO125"/>
  <c r="AX134"/>
  <c r="AU164"/>
  <c r="AX167"/>
  <c r="AU190"/>
  <c r="AU208"/>
  <c r="AL200"/>
  <c r="AO72"/>
  <c r="Z119"/>
  <c r="AU127"/>
  <c r="AX131"/>
  <c r="AX141"/>
  <c r="AU143"/>
  <c r="AO144"/>
  <c r="AX151"/>
  <c r="AO152"/>
  <c r="AL180"/>
  <c r="AU225"/>
  <c r="AU235"/>
  <c r="AO244"/>
  <c r="Z274"/>
  <c r="AL277"/>
  <c r="BA284"/>
  <c r="AO286"/>
  <c r="AL289"/>
  <c r="AO291"/>
  <c r="AO299"/>
  <c r="BA300"/>
  <c r="AU304"/>
  <c r="AU337"/>
  <c r="AL384"/>
  <c r="AU396"/>
  <c r="AO400"/>
  <c r="AO418"/>
  <c r="AL420"/>
  <c r="BA441"/>
  <c r="BA443"/>
  <c r="BA445"/>
  <c r="BA447"/>
  <c r="AL457"/>
  <c r="E328"/>
  <c r="D328"/>
  <c r="E386"/>
  <c r="D386"/>
  <c r="AX54"/>
  <c r="AL54"/>
  <c r="BA108"/>
  <c r="AU153"/>
  <c r="AU170"/>
  <c r="AO170"/>
  <c r="AU181"/>
  <c r="AO181"/>
  <c r="AO189"/>
  <c r="AU220"/>
  <c r="AU224"/>
  <c r="AU230"/>
  <c r="AO273"/>
  <c r="AU286"/>
  <c r="AU354"/>
  <c r="AL371"/>
  <c r="AO405"/>
  <c r="AX406"/>
  <c r="AU407"/>
  <c r="AU409"/>
  <c r="AU415"/>
  <c r="BA425"/>
  <c r="AU443"/>
  <c r="AU86"/>
  <c r="Z104"/>
  <c r="AU109"/>
  <c r="AO155"/>
  <c r="AU156"/>
  <c r="AU171"/>
  <c r="AO171"/>
  <c r="AO186"/>
  <c r="Z201"/>
  <c r="BA205"/>
  <c r="AU223"/>
  <c r="AU234"/>
  <c r="AO236"/>
  <c r="BA267"/>
  <c r="AO277"/>
  <c r="AU295"/>
  <c r="BA297"/>
  <c r="AU307"/>
  <c r="AU341"/>
  <c r="AL407"/>
  <c r="AO410"/>
  <c r="BA411"/>
  <c r="AO417"/>
  <c r="AO420"/>
  <c r="AU47"/>
  <c r="AO142"/>
  <c r="AU150"/>
  <c r="AO157"/>
  <c r="AU226"/>
  <c r="AO267"/>
  <c r="AL449"/>
  <c r="BA50"/>
  <c r="AU62"/>
  <c r="AU71"/>
  <c r="BA46"/>
  <c r="AU105"/>
  <c r="AO122"/>
  <c r="AX135"/>
  <c r="AL160"/>
  <c r="BA78"/>
  <c r="AU123"/>
  <c r="AX132"/>
  <c r="AO148"/>
  <c r="BA165"/>
  <c r="BA178"/>
  <c r="AX259"/>
  <c r="AL140"/>
  <c r="AU174"/>
  <c r="AU175"/>
  <c r="AX178"/>
  <c r="AO173"/>
  <c r="AU245"/>
  <c r="AU264"/>
  <c r="AU271"/>
  <c r="AX278"/>
  <c r="AL295"/>
  <c r="AL308"/>
  <c r="BA322"/>
  <c r="AU397"/>
  <c r="AU429"/>
  <c r="BA173"/>
  <c r="AX176"/>
  <c r="AO179"/>
  <c r="AU221"/>
  <c r="AX246"/>
  <c r="BA285"/>
  <c r="AU191"/>
  <c r="AL221"/>
  <c r="AU253"/>
  <c r="BA277"/>
  <c r="BA310"/>
  <c r="AU312"/>
  <c r="AO320"/>
  <c r="AL348"/>
  <c r="AU413"/>
  <c r="BA416"/>
  <c r="AL428"/>
  <c r="BA188"/>
  <c r="BA287"/>
  <c r="BA318"/>
  <c r="AU334"/>
  <c r="AL366"/>
  <c r="BA422"/>
  <c r="AO453"/>
  <c r="AO435"/>
  <c r="AO461"/>
  <c r="AO314"/>
  <c r="BA343"/>
  <c r="AO438"/>
  <c r="AO454"/>
  <c r="AU421"/>
  <c r="BA229"/>
  <c r="AU272"/>
  <c r="AO280"/>
  <c r="AO59"/>
  <c r="AO64"/>
  <c r="AX66"/>
  <c r="BA67"/>
  <c r="AU84"/>
  <c r="AU89"/>
  <c r="AU114"/>
  <c r="AU130"/>
  <c r="AO138"/>
  <c r="AU274"/>
  <c r="AU327"/>
  <c r="AX379"/>
  <c r="BA404"/>
  <c r="AU42"/>
  <c r="AX59"/>
  <c r="AL64"/>
  <c r="AL67"/>
  <c r="BA92"/>
  <c r="BA100"/>
  <c r="AO112"/>
  <c r="AL130"/>
  <c r="AX262"/>
  <c r="AX330"/>
  <c r="AO346"/>
  <c r="AL353"/>
  <c r="AX358"/>
  <c r="AU402"/>
  <c r="BA93"/>
  <c r="AL255"/>
  <c r="AU260"/>
  <c r="AU305"/>
  <c r="AL363"/>
  <c r="AL382"/>
  <c r="BA381"/>
  <c r="AU419"/>
  <c r="BA426"/>
  <c r="BA452"/>
  <c r="AX292"/>
  <c r="BA324"/>
  <c r="BA345"/>
  <c r="AO371"/>
  <c r="AO380"/>
  <c r="AO294"/>
  <c r="AU363"/>
  <c r="AX42"/>
  <c r="AU51"/>
  <c r="AL47"/>
  <c r="AX44"/>
  <c r="AX77"/>
  <c r="AL81"/>
  <c r="AX86"/>
  <c r="AX76"/>
  <c r="BA83"/>
  <c r="AX88"/>
  <c r="AO94"/>
  <c r="AX122"/>
  <c r="AX87"/>
  <c r="AX101"/>
  <c r="AX105"/>
  <c r="AX109"/>
  <c r="AL111"/>
  <c r="AL119"/>
  <c r="AX94"/>
  <c r="AO95"/>
  <c r="AO103"/>
  <c r="AU120"/>
  <c r="AL120"/>
  <c r="AO113"/>
  <c r="AU91"/>
  <c r="BA95"/>
  <c r="AU112"/>
  <c r="AL112"/>
  <c r="Z107"/>
  <c r="AU116"/>
  <c r="AL116"/>
  <c r="AX188"/>
  <c r="AX194"/>
  <c r="AX198"/>
  <c r="AX202"/>
  <c r="AX206"/>
  <c r="BA212"/>
  <c r="AX211"/>
  <c r="AU317"/>
  <c r="AO313"/>
  <c r="AO315"/>
  <c r="AO317"/>
  <c r="AO319"/>
  <c r="AO327"/>
  <c r="AO335"/>
  <c r="AO341"/>
  <c r="AU401"/>
  <c r="AO423"/>
  <c r="AU77"/>
  <c r="Z88"/>
  <c r="AL129"/>
  <c r="AX164"/>
  <c r="Z197"/>
  <c r="AU199"/>
  <c r="BA60"/>
  <c r="Z82"/>
  <c r="AU125"/>
  <c r="AO129"/>
  <c r="AO146"/>
  <c r="AU187"/>
  <c r="AU204"/>
  <c r="Z95"/>
  <c r="AL203"/>
  <c r="AU119"/>
  <c r="Z127"/>
  <c r="AU131"/>
  <c r="AO131"/>
  <c r="AL141"/>
  <c r="AO143"/>
  <c r="AX144"/>
  <c r="BA151"/>
  <c r="AL152"/>
  <c r="Z180"/>
  <c r="AU189"/>
  <c r="AU257"/>
  <c r="Z272"/>
  <c r="AU276"/>
  <c r="AL281"/>
  <c r="AU288"/>
  <c r="AU293"/>
  <c r="BA304"/>
  <c r="AL351"/>
  <c r="AL358"/>
  <c r="AL362"/>
  <c r="AX364"/>
  <c r="AL370"/>
  <c r="AL391"/>
  <c r="AU399"/>
  <c r="Z406"/>
  <c r="AO409"/>
  <c r="AL410"/>
  <c r="AO415"/>
  <c r="AU442"/>
  <c r="AU444"/>
  <c r="AU446"/>
  <c r="AU448"/>
  <c r="AL451"/>
  <c r="AL459"/>
  <c r="E340"/>
  <c r="D340"/>
  <c r="BA87"/>
  <c r="Z108"/>
  <c r="AO153"/>
  <c r="AU154"/>
  <c r="AL161"/>
  <c r="AL170"/>
  <c r="AL181"/>
  <c r="AU216"/>
  <c r="AO240"/>
  <c r="BA263"/>
  <c r="AO271"/>
  <c r="AU282"/>
  <c r="AO295"/>
  <c r="BA329"/>
  <c r="AL372"/>
  <c r="AL374"/>
  <c r="AL386"/>
  <c r="AU405"/>
  <c r="BA409"/>
  <c r="AU418"/>
  <c r="AU441"/>
  <c r="AO449"/>
  <c r="E278"/>
  <c r="D278"/>
  <c r="E409"/>
  <c r="D409"/>
  <c r="AL65"/>
  <c r="Z86"/>
  <c r="AO156"/>
  <c r="AL171"/>
  <c r="Z186"/>
  <c r="AU201"/>
  <c r="AO205"/>
  <c r="AU236"/>
  <c r="AU263"/>
  <c r="AO269"/>
  <c r="BA295"/>
  <c r="AU302"/>
  <c r="BA307"/>
  <c r="BA323"/>
  <c r="AL354"/>
  <c r="AU395"/>
  <c r="AO406"/>
  <c r="AU412"/>
  <c r="AO429"/>
  <c r="AO431"/>
  <c r="BA47"/>
  <c r="BA90"/>
  <c r="BA107"/>
  <c r="Z109"/>
  <c r="AL142"/>
  <c r="BA149"/>
  <c r="AO150"/>
  <c r="BA161"/>
  <c r="Z258"/>
  <c r="AO263"/>
  <c r="AO62"/>
  <c r="AO71"/>
  <c r="AO46"/>
  <c r="AO78"/>
  <c r="AU122"/>
  <c r="AO126"/>
  <c r="AX128"/>
  <c r="AO133"/>
  <c r="AU139"/>
  <c r="AX148"/>
  <c r="AO163"/>
  <c r="AL172"/>
  <c r="AU70"/>
  <c r="AO123"/>
  <c r="AO124"/>
  <c r="AL126"/>
  <c r="AL132"/>
  <c r="BA106"/>
  <c r="AU165"/>
  <c r="AU194"/>
  <c r="AO174"/>
  <c r="AO175"/>
  <c r="AO202"/>
  <c r="AO251"/>
  <c r="AO264"/>
  <c r="BA279"/>
  <c r="AL294"/>
  <c r="AU309"/>
  <c r="BA311"/>
  <c r="BA313"/>
  <c r="BA315"/>
  <c r="BA317"/>
  <c r="BA319"/>
  <c r="AU326"/>
  <c r="AU342"/>
  <c r="AL346"/>
  <c r="AL350"/>
  <c r="AO370"/>
  <c r="AO399"/>
  <c r="AL404"/>
  <c r="AL411"/>
  <c r="AU434"/>
  <c r="AU173"/>
  <c r="AU179"/>
  <c r="BA200"/>
  <c r="BA239"/>
  <c r="AL246"/>
  <c r="AU285"/>
  <c r="AO322"/>
  <c r="AU330"/>
  <c r="AO373"/>
  <c r="AO386"/>
  <c r="AO162"/>
  <c r="AO191"/>
  <c r="AU217"/>
  <c r="AU219"/>
  <c r="AU277"/>
  <c r="AU222"/>
  <c r="AU310"/>
  <c r="AO312"/>
  <c r="BA320"/>
  <c r="AX361"/>
  <c r="AO372"/>
  <c r="AO413"/>
  <c r="AU416"/>
  <c r="AL424"/>
  <c r="AO432"/>
  <c r="AO188"/>
  <c r="AU287"/>
  <c r="AO293"/>
  <c r="AU318"/>
  <c r="BA334"/>
  <c r="AU422"/>
  <c r="AX316"/>
  <c r="AU453"/>
  <c r="BA435"/>
  <c r="AU458"/>
  <c r="AX314"/>
  <c r="AU339"/>
  <c r="AU343"/>
  <c r="BA303"/>
  <c r="AU436"/>
  <c r="AO446"/>
  <c r="AO457"/>
  <c r="AO421"/>
  <c r="AO192"/>
  <c r="AX229"/>
  <c r="AO272"/>
  <c r="AU59"/>
  <c r="AU64"/>
  <c r="AX74"/>
  <c r="BA85"/>
  <c r="BA130"/>
  <c r="AU138"/>
  <c r="AU250"/>
  <c r="AL275"/>
  <c r="AL291"/>
  <c r="AO51"/>
  <c r="AX64"/>
  <c r="AX67"/>
  <c r="AX130"/>
  <c r="AL168"/>
  <c r="AX172"/>
  <c r="AU196"/>
  <c r="BA252"/>
  <c r="AX309"/>
  <c r="AO338"/>
  <c r="AU346"/>
  <c r="AX354"/>
  <c r="BA402"/>
  <c r="AU424"/>
  <c r="AU433"/>
  <c r="AO82"/>
  <c r="AO305"/>
  <c r="BA382"/>
  <c r="BA419"/>
  <c r="BA261"/>
  <c r="AL300"/>
  <c r="AU381"/>
  <c r="AU426"/>
  <c r="AU452"/>
  <c r="BA292"/>
  <c r="AU324"/>
  <c r="AX380"/>
  <c r="AX419"/>
  <c r="BA348"/>
  <c r="AL383"/>
  <c r="BA451"/>
  <c r="A16" l="1"/>
  <c r="A17"/>
  <c r="A18"/>
  <c r="A19"/>
  <c r="A20"/>
  <c r="A21"/>
  <c r="A22"/>
  <c r="A23"/>
  <c r="A24"/>
  <c r="A25"/>
  <c r="A26"/>
  <c r="A27"/>
  <c r="A28"/>
  <c r="A29"/>
  <c r="A30"/>
  <c r="A31"/>
  <c r="A32"/>
  <c r="A33"/>
  <c r="A34"/>
  <c r="A35"/>
  <c r="A36"/>
  <c r="A37"/>
  <c r="A38"/>
  <c r="A39"/>
  <c r="A15"/>
  <c r="AB2" i="5"/>
  <c r="Z2"/>
  <c r="A2" i="37"/>
  <c r="C81" i="6" l="1"/>
  <c r="AW81" s="1"/>
  <c r="C4" i="12" l="1"/>
  <c r="A3" i="13" l="1"/>
  <c r="A4"/>
  <c r="A5"/>
  <c r="A6"/>
  <c r="A7"/>
  <c r="A8"/>
  <c r="A9"/>
  <c r="A10"/>
  <c r="A11"/>
  <c r="A12"/>
  <c r="A13"/>
  <c r="A14"/>
  <c r="A15"/>
  <c r="A16"/>
  <c r="A17"/>
  <c r="A18"/>
  <c r="A19"/>
  <c r="A20"/>
  <c r="A21"/>
  <c r="A22"/>
  <c r="A2"/>
  <c r="B4" i="1" l="1"/>
  <c r="B5"/>
  <c r="B6"/>
  <c r="B7"/>
  <c r="B8"/>
  <c r="B9"/>
  <c r="B10"/>
  <c r="B72" i="6" l="1"/>
  <c r="O72" s="1"/>
  <c r="B8" i="37"/>
  <c r="B39" i="6"/>
  <c r="O39" s="1"/>
  <c r="B4" i="37"/>
  <c r="B106" i="6"/>
  <c r="AO106" s="1"/>
  <c r="B7" i="37"/>
  <c r="B57" i="6"/>
  <c r="AO57" s="1"/>
  <c r="B3" i="37"/>
  <c r="B103" i="6"/>
  <c r="W103" s="1"/>
  <c r="B5" i="37"/>
  <c r="B83" i="6"/>
  <c r="F83" s="1"/>
  <c r="B6" i="37"/>
  <c r="W72" i="6"/>
  <c r="B2" i="37"/>
  <c r="B81" i="6"/>
  <c r="B2" i="13"/>
  <c r="D4" i="12"/>
  <c r="A5" i="1"/>
  <c r="A5" i="12" s="1"/>
  <c r="A6" i="1"/>
  <c r="A6" i="12" s="1"/>
  <c r="A7" i="1"/>
  <c r="A7" i="12" s="1"/>
  <c r="A8" i="1"/>
  <c r="A8" i="12" s="1"/>
  <c r="A9" i="1"/>
  <c r="A9" i="12" s="1"/>
  <c r="A10" i="1"/>
  <c r="A10" i="12" s="1"/>
  <c r="A4" i="1"/>
  <c r="A81" i="6"/>
  <c r="E81" s="1"/>
  <c r="W83" l="1"/>
  <c r="O57"/>
  <c r="AF106"/>
  <c r="W106"/>
  <c r="AF57"/>
  <c r="F39"/>
  <c r="AO39"/>
  <c r="AF83"/>
  <c r="W57"/>
  <c r="AY39"/>
  <c r="H39" i="12" s="1"/>
  <c r="AF39" i="6"/>
  <c r="O83"/>
  <c r="F57"/>
  <c r="W39"/>
  <c r="O106"/>
  <c r="AY72"/>
  <c r="H72" i="12" s="1"/>
  <c r="O103" i="6"/>
  <c r="AO83"/>
  <c r="AY57"/>
  <c r="F106"/>
  <c r="F72"/>
  <c r="AY83"/>
  <c r="H83" i="12" s="1"/>
  <c r="AY106" i="6"/>
  <c r="H106" i="12" s="1"/>
  <c r="AF72" i="6"/>
  <c r="AO72"/>
  <c r="AO103"/>
  <c r="AF103"/>
  <c r="AY103"/>
  <c r="H103" i="12" s="1"/>
  <c r="F103" i="6"/>
  <c r="F81"/>
  <c r="AN81"/>
  <c r="H98" i="12" l="1"/>
  <c r="H105"/>
  <c r="H141"/>
  <c r="H53"/>
  <c r="H71"/>
  <c r="H120"/>
  <c r="H22"/>
  <c r="H61"/>
  <c r="H59"/>
  <c r="H89"/>
  <c r="H7"/>
  <c r="H124"/>
  <c r="H10"/>
  <c r="H57"/>
  <c r="H9"/>
  <c r="H97"/>
  <c r="H5"/>
  <c r="H43"/>
  <c r="H8"/>
  <c r="H96"/>
  <c r="H6"/>
  <c r="H28"/>
  <c r="M2" i="7"/>
  <c r="B2" s="1"/>
  <c r="C2"/>
  <c r="B16" i="34" l="1"/>
  <c r="B17"/>
  <c r="B18"/>
  <c r="B19"/>
  <c r="B20"/>
  <c r="B21"/>
  <c r="B22"/>
  <c r="B23"/>
  <c r="B24"/>
  <c r="B25"/>
  <c r="B26"/>
  <c r="B27"/>
  <c r="B28"/>
  <c r="B29"/>
  <c r="B30"/>
  <c r="B31"/>
  <c r="B32"/>
  <c r="B33"/>
  <c r="B34"/>
  <c r="B35"/>
  <c r="B36"/>
  <c r="B37"/>
  <c r="B38"/>
  <c r="B39"/>
  <c r="B15"/>
  <c r="V19" i="5" l="1"/>
  <c r="V7"/>
  <c r="V25"/>
  <c r="V22"/>
  <c r="V18"/>
  <c r="V14"/>
  <c r="V10"/>
  <c r="V6"/>
  <c r="V15"/>
  <c r="V3"/>
  <c r="V2"/>
  <c r="V24"/>
  <c r="V21"/>
  <c r="V17"/>
  <c r="V13"/>
  <c r="V9"/>
  <c r="V5"/>
  <c r="V23"/>
  <c r="V11"/>
  <c r="V20"/>
  <c r="V16"/>
  <c r="V12"/>
  <c r="V8"/>
  <c r="V4"/>
  <c r="O5" i="12"/>
  <c r="O6"/>
  <c r="O7"/>
  <c r="O8"/>
  <c r="O9"/>
  <c r="O10"/>
  <c r="M5"/>
  <c r="M6"/>
  <c r="M7"/>
  <c r="M8"/>
  <c r="M9"/>
  <c r="M10"/>
  <c r="M4"/>
  <c r="L7" l="1"/>
  <c r="N10"/>
  <c r="L6"/>
  <c r="L9"/>
  <c r="L5"/>
  <c r="N7"/>
  <c r="L10"/>
  <c r="L8"/>
  <c r="N6" i="1"/>
  <c r="E4" i="41" s="1"/>
  <c r="N6" i="12"/>
  <c r="N9"/>
  <c r="N5"/>
  <c r="N8"/>
  <c r="M8" i="1"/>
  <c r="D6" i="41" s="1"/>
  <c r="N4" i="1"/>
  <c r="E2" i="41" s="1"/>
  <c r="N8" i="1"/>
  <c r="E6" i="41" s="1"/>
  <c r="M10" i="1"/>
  <c r="D8" i="41" s="1"/>
  <c r="N9" i="1"/>
  <c r="E7" i="41" s="1"/>
  <c r="N5" i="1"/>
  <c r="E3" i="41" s="1"/>
  <c r="M7" i="1"/>
  <c r="D5" i="41" s="1"/>
  <c r="M4" i="1"/>
  <c r="D2" i="41" s="1"/>
  <c r="M9" i="1"/>
  <c r="M5"/>
  <c r="D3" i="41" s="1"/>
  <c r="M6" i="1"/>
  <c r="N7"/>
  <c r="E5" i="41" s="1"/>
  <c r="N10" i="1"/>
  <c r="E8" i="41" s="1"/>
  <c r="E179" l="1"/>
  <c r="Q9" i="1"/>
  <c r="D7" i="41"/>
  <c r="Q6" i="1"/>
  <c r="D4" i="41"/>
  <c r="Q5" i="1"/>
  <c r="Q4"/>
  <c r="Q7"/>
  <c r="Q8"/>
  <c r="Q10"/>
  <c r="H16" i="34"/>
  <c r="H5" i="1"/>
  <c r="Z5"/>
  <c r="AH5"/>
  <c r="AI5"/>
  <c r="K3" i="37" s="1"/>
  <c r="AF5" i="1"/>
  <c r="Z5" i="12" s="1"/>
  <c r="AG5" i="1"/>
  <c r="J17" i="34"/>
  <c r="K17"/>
  <c r="H6" i="1"/>
  <c r="AH6"/>
  <c r="AI6"/>
  <c r="K4" i="37" s="1"/>
  <c r="AF6" i="1"/>
  <c r="Z6" i="12" s="1"/>
  <c r="AG6" i="1"/>
  <c r="H7"/>
  <c r="AH7"/>
  <c r="AI7"/>
  <c r="K5" i="37" s="1"/>
  <c r="AF7" i="1"/>
  <c r="Z7" i="12" s="1"/>
  <c r="AG7" i="1"/>
  <c r="AA7" i="12" s="1"/>
  <c r="H19" i="34"/>
  <c r="J19"/>
  <c r="K19"/>
  <c r="H8" i="1"/>
  <c r="AH8"/>
  <c r="AI8"/>
  <c r="K6" i="37" s="1"/>
  <c r="AF8" i="1"/>
  <c r="Z8" i="12" s="1"/>
  <c r="AG8" i="1"/>
  <c r="H9"/>
  <c r="AH9"/>
  <c r="AI9"/>
  <c r="K7" i="37" s="1"/>
  <c r="AF9" i="1"/>
  <c r="Z9" i="12" s="1"/>
  <c r="AG9" i="1"/>
  <c r="J21" i="34"/>
  <c r="K21"/>
  <c r="H10" i="1"/>
  <c r="AH10"/>
  <c r="AF10"/>
  <c r="Z10" i="12" s="1"/>
  <c r="AG10" i="1"/>
  <c r="K22" i="34"/>
  <c r="AI22"/>
  <c r="G23"/>
  <c r="J23"/>
  <c r="AI23"/>
  <c r="G24"/>
  <c r="J24"/>
  <c r="G25"/>
  <c r="J25"/>
  <c r="K25"/>
  <c r="AI25"/>
  <c r="G26"/>
  <c r="J26"/>
  <c r="AI26"/>
  <c r="G27"/>
  <c r="J27"/>
  <c r="AI27"/>
  <c r="G29"/>
  <c r="J29"/>
  <c r="K29"/>
  <c r="G30"/>
  <c r="J30"/>
  <c r="G31"/>
  <c r="J31"/>
  <c r="G32"/>
  <c r="J32"/>
  <c r="K32"/>
  <c r="G33"/>
  <c r="J33"/>
  <c r="G34"/>
  <c r="J34"/>
  <c r="C21" i="13"/>
  <c r="G35" i="34"/>
  <c r="J35"/>
  <c r="K35"/>
  <c r="G36"/>
  <c r="J36"/>
  <c r="K36"/>
  <c r="G37"/>
  <c r="J37"/>
  <c r="G38"/>
  <c r="J38"/>
  <c r="K38"/>
  <c r="G39"/>
  <c r="J39"/>
  <c r="K39"/>
  <c r="D179" i="41" l="1"/>
  <c r="R9" i="1"/>
  <c r="F7" i="41"/>
  <c r="R10" i="1"/>
  <c r="F8" i="41"/>
  <c r="R8" i="1"/>
  <c r="F6" i="41"/>
  <c r="R7" i="1"/>
  <c r="F5" i="41"/>
  <c r="R6" i="1"/>
  <c r="F4" i="41"/>
  <c r="R5" i="1"/>
  <c r="F3" i="41"/>
  <c r="J8" i="37"/>
  <c r="J6"/>
  <c r="J5"/>
  <c r="J3"/>
  <c r="J4"/>
  <c r="G3"/>
  <c r="J7"/>
  <c r="AI20" i="34"/>
  <c r="AA9" i="12"/>
  <c r="AI19" i="34"/>
  <c r="AA8" i="12"/>
  <c r="AI16" i="34"/>
  <c r="AA5" i="12"/>
  <c r="AI21" i="34"/>
  <c r="AA10" i="12"/>
  <c r="AI17" i="34"/>
  <c r="AA6" i="12"/>
  <c r="X103" i="6"/>
  <c r="P10" i="12"/>
  <c r="K10"/>
  <c r="P8"/>
  <c r="K8"/>
  <c r="P7"/>
  <c r="K7"/>
  <c r="X39" i="6"/>
  <c r="P57"/>
  <c r="X72"/>
  <c r="P9" i="12"/>
  <c r="K9"/>
  <c r="Y39" i="6"/>
  <c r="X57"/>
  <c r="Y106"/>
  <c r="P6" i="12"/>
  <c r="K6"/>
  <c r="P5"/>
  <c r="K5"/>
  <c r="X83" i="6"/>
  <c r="X106"/>
  <c r="Y83"/>
  <c r="Y103"/>
  <c r="Y57"/>
  <c r="AI37" i="34"/>
  <c r="AI36"/>
  <c r="AI35"/>
  <c r="AI39"/>
  <c r="AI34"/>
  <c r="AI29"/>
  <c r="AI38"/>
  <c r="AI32"/>
  <c r="P11" i="13"/>
  <c r="P20"/>
  <c r="O14"/>
  <c r="O11"/>
  <c r="P14"/>
  <c r="O20"/>
  <c r="P17"/>
  <c r="F20"/>
  <c r="K20"/>
  <c r="O17"/>
  <c r="F14"/>
  <c r="O22"/>
  <c r="O18"/>
  <c r="O15"/>
  <c r="O13"/>
  <c r="P12"/>
  <c r="O10"/>
  <c r="P9"/>
  <c r="P6"/>
  <c r="K3"/>
  <c r="P21"/>
  <c r="P19"/>
  <c r="K18"/>
  <c r="P16"/>
  <c r="K13"/>
  <c r="O12"/>
  <c r="O9"/>
  <c r="O8"/>
  <c r="P7"/>
  <c r="O6"/>
  <c r="P4"/>
  <c r="O21"/>
  <c r="O19"/>
  <c r="O16"/>
  <c r="F13"/>
  <c r="K9"/>
  <c r="O7"/>
  <c r="P5"/>
  <c r="O4"/>
  <c r="P3"/>
  <c r="P22"/>
  <c r="P18"/>
  <c r="P15"/>
  <c r="P13"/>
  <c r="P10"/>
  <c r="F9"/>
  <c r="O5"/>
  <c r="O3"/>
  <c r="C38" i="34"/>
  <c r="C36"/>
  <c r="C34"/>
  <c r="C32"/>
  <c r="C30"/>
  <c r="C28"/>
  <c r="C26"/>
  <c r="C24"/>
  <c r="C22"/>
  <c r="C20"/>
  <c r="C18"/>
  <c r="C16"/>
  <c r="C39"/>
  <c r="C37"/>
  <c r="C35"/>
  <c r="C33"/>
  <c r="C31"/>
  <c r="C29"/>
  <c r="C27"/>
  <c r="C25"/>
  <c r="C23"/>
  <c r="C21"/>
  <c r="C19"/>
  <c r="C17"/>
  <c r="AH37"/>
  <c r="AH36"/>
  <c r="AH31"/>
  <c r="AH30"/>
  <c r="AH29"/>
  <c r="AH27"/>
  <c r="AH19"/>
  <c r="AI18"/>
  <c r="AH35"/>
  <c r="AI28"/>
  <c r="AH26"/>
  <c r="AH25"/>
  <c r="AI24"/>
  <c r="AH21"/>
  <c r="AH20"/>
  <c r="AH18"/>
  <c r="AH39"/>
  <c r="AH34"/>
  <c r="AI33"/>
  <c r="AH28"/>
  <c r="AH24"/>
  <c r="AH38"/>
  <c r="AH33"/>
  <c r="AH32"/>
  <c r="AI31"/>
  <c r="AI30"/>
  <c r="AH23"/>
  <c r="AH22"/>
  <c r="AH17"/>
  <c r="AH16"/>
  <c r="C14" i="13"/>
  <c r="C12"/>
  <c r="C16"/>
  <c r="AD39" i="34"/>
  <c r="AE39"/>
  <c r="AF39"/>
  <c r="AD38"/>
  <c r="AE38"/>
  <c r="AF38"/>
  <c r="AD37"/>
  <c r="AE37"/>
  <c r="AF37"/>
  <c r="H37"/>
  <c r="AC36"/>
  <c r="AA36"/>
  <c r="AB36"/>
  <c r="H36"/>
  <c r="AC35"/>
  <c r="AA35"/>
  <c r="AB35"/>
  <c r="N34"/>
  <c r="L34"/>
  <c r="M34"/>
  <c r="N33"/>
  <c r="L33"/>
  <c r="M33"/>
  <c r="K31"/>
  <c r="AD29"/>
  <c r="AE29"/>
  <c r="AF29"/>
  <c r="H29"/>
  <c r="U28"/>
  <c r="V28"/>
  <c r="W28"/>
  <c r="H28"/>
  <c r="AC27"/>
  <c r="AA27"/>
  <c r="AB27"/>
  <c r="H27"/>
  <c r="AC26"/>
  <c r="AA26"/>
  <c r="AB26"/>
  <c r="H26"/>
  <c r="AC25"/>
  <c r="AA25"/>
  <c r="AB25"/>
  <c r="N25"/>
  <c r="L25"/>
  <c r="M25"/>
  <c r="N24"/>
  <c r="L24"/>
  <c r="M24"/>
  <c r="K23"/>
  <c r="AD21"/>
  <c r="AE21"/>
  <c r="AF21"/>
  <c r="H21"/>
  <c r="AC20"/>
  <c r="AA20"/>
  <c r="AB20"/>
  <c r="K20"/>
  <c r="AD18"/>
  <c r="AE18"/>
  <c r="AF18"/>
  <c r="U18"/>
  <c r="V18"/>
  <c r="W18"/>
  <c r="H18"/>
  <c r="AC17"/>
  <c r="AA17"/>
  <c r="AB17"/>
  <c r="J16"/>
  <c r="AC39"/>
  <c r="AA39"/>
  <c r="AB39"/>
  <c r="H39"/>
  <c r="AC38"/>
  <c r="AA38"/>
  <c r="AB38"/>
  <c r="H38"/>
  <c r="AC37"/>
  <c r="AA37"/>
  <c r="AB37"/>
  <c r="N37"/>
  <c r="L37"/>
  <c r="M37"/>
  <c r="N36"/>
  <c r="L36"/>
  <c r="M36"/>
  <c r="U34"/>
  <c r="V34"/>
  <c r="W34"/>
  <c r="K34"/>
  <c r="K33"/>
  <c r="U32"/>
  <c r="V32"/>
  <c r="W32"/>
  <c r="AD31"/>
  <c r="AE31"/>
  <c r="AF31"/>
  <c r="U31"/>
  <c r="V31"/>
  <c r="W31"/>
  <c r="U30"/>
  <c r="V30"/>
  <c r="W30"/>
  <c r="H30"/>
  <c r="AC29"/>
  <c r="AA29"/>
  <c r="AB29"/>
  <c r="N29"/>
  <c r="L29"/>
  <c r="M29"/>
  <c r="AD28"/>
  <c r="AE28"/>
  <c r="AF28"/>
  <c r="N28"/>
  <c r="L28"/>
  <c r="M28"/>
  <c r="C15" i="13"/>
  <c r="G28" i="34"/>
  <c r="N27"/>
  <c r="L27"/>
  <c r="M27"/>
  <c r="N26"/>
  <c r="L26"/>
  <c r="M26"/>
  <c r="K24"/>
  <c r="U23"/>
  <c r="V23"/>
  <c r="W23"/>
  <c r="AD22"/>
  <c r="AE22"/>
  <c r="AF22"/>
  <c r="U22"/>
  <c r="V22"/>
  <c r="W22"/>
  <c r="D9" i="13"/>
  <c r="J22" i="34"/>
  <c r="AC21"/>
  <c r="AA21"/>
  <c r="AB21"/>
  <c r="N21"/>
  <c r="L21"/>
  <c r="M21"/>
  <c r="C8" i="13"/>
  <c r="G21" i="34"/>
  <c r="J20"/>
  <c r="U19"/>
  <c r="V19"/>
  <c r="W19"/>
  <c r="AC18"/>
  <c r="AA18"/>
  <c r="AB18"/>
  <c r="N18"/>
  <c r="L18"/>
  <c r="M18"/>
  <c r="C5" i="13"/>
  <c r="G18" i="34"/>
  <c r="AD16"/>
  <c r="AE16"/>
  <c r="AF16"/>
  <c r="U16"/>
  <c r="V16"/>
  <c r="W16"/>
  <c r="N39"/>
  <c r="L39"/>
  <c r="M39"/>
  <c r="N38"/>
  <c r="L38"/>
  <c r="M38"/>
  <c r="K37"/>
  <c r="U36"/>
  <c r="V36"/>
  <c r="W36"/>
  <c r="U35"/>
  <c r="V35"/>
  <c r="W35"/>
  <c r="H35"/>
  <c r="AD34"/>
  <c r="AE34"/>
  <c r="AF34"/>
  <c r="AD33"/>
  <c r="AE33"/>
  <c r="AF33"/>
  <c r="U33"/>
  <c r="V33"/>
  <c r="W33"/>
  <c r="AD32"/>
  <c r="AE32"/>
  <c r="AF32"/>
  <c r="C19" i="13"/>
  <c r="H32" i="34"/>
  <c r="AC31"/>
  <c r="AA31"/>
  <c r="AB31"/>
  <c r="H31"/>
  <c r="AD30"/>
  <c r="AE30"/>
  <c r="AF30"/>
  <c r="N30"/>
  <c r="L30"/>
  <c r="M30"/>
  <c r="AC28"/>
  <c r="AA28"/>
  <c r="AB28"/>
  <c r="K28"/>
  <c r="U27"/>
  <c r="V27"/>
  <c r="W27"/>
  <c r="K27"/>
  <c r="K26"/>
  <c r="U25"/>
  <c r="V25"/>
  <c r="W25"/>
  <c r="AD24"/>
  <c r="AE24"/>
  <c r="AF24"/>
  <c r="U24"/>
  <c r="V24"/>
  <c r="W24"/>
  <c r="AD23"/>
  <c r="AE23"/>
  <c r="AF23"/>
  <c r="C10" i="13"/>
  <c r="H23" i="34"/>
  <c r="AC22"/>
  <c r="AA22"/>
  <c r="AB22"/>
  <c r="H22"/>
  <c r="U20"/>
  <c r="V20"/>
  <c r="W20"/>
  <c r="H20"/>
  <c r="AD19"/>
  <c r="AE19"/>
  <c r="AF19"/>
  <c r="N19"/>
  <c r="L19"/>
  <c r="M19"/>
  <c r="C6" i="13"/>
  <c r="G19" i="34"/>
  <c r="Z7" i="1"/>
  <c r="K18" i="34"/>
  <c r="Z6" i="1"/>
  <c r="U17" i="34"/>
  <c r="V17"/>
  <c r="W17"/>
  <c r="H17"/>
  <c r="AC16"/>
  <c r="AA16"/>
  <c r="AB16"/>
  <c r="N16"/>
  <c r="L16"/>
  <c r="M16"/>
  <c r="C3" i="13"/>
  <c r="G16" i="34"/>
  <c r="U39"/>
  <c r="V39"/>
  <c r="W39"/>
  <c r="U38"/>
  <c r="V38"/>
  <c r="W38"/>
  <c r="U37"/>
  <c r="V37"/>
  <c r="W37"/>
  <c r="AD36"/>
  <c r="AE36"/>
  <c r="AF36"/>
  <c r="AD35"/>
  <c r="AE35"/>
  <c r="AF35"/>
  <c r="N35"/>
  <c r="L35"/>
  <c r="M35"/>
  <c r="AC34"/>
  <c r="AA34"/>
  <c r="AB34"/>
  <c r="H34"/>
  <c r="AC33"/>
  <c r="AA33"/>
  <c r="AB33"/>
  <c r="H33"/>
  <c r="AC32"/>
  <c r="AA32"/>
  <c r="AB32"/>
  <c r="N32"/>
  <c r="L32"/>
  <c r="M32"/>
  <c r="N31"/>
  <c r="L31"/>
  <c r="M31"/>
  <c r="AC30"/>
  <c r="AA30"/>
  <c r="AB30"/>
  <c r="K30"/>
  <c r="U29"/>
  <c r="V29"/>
  <c r="W29"/>
  <c r="J28"/>
  <c r="AD27"/>
  <c r="AE27"/>
  <c r="AF27"/>
  <c r="AD26"/>
  <c r="AE26"/>
  <c r="AF26"/>
  <c r="U26"/>
  <c r="V26"/>
  <c r="W26"/>
  <c r="AD25"/>
  <c r="AE25"/>
  <c r="AF25"/>
  <c r="H25"/>
  <c r="AC24"/>
  <c r="AA24"/>
  <c r="AB24"/>
  <c r="H24"/>
  <c r="AC23"/>
  <c r="AA23"/>
  <c r="AB23"/>
  <c r="N23"/>
  <c r="L23"/>
  <c r="M23"/>
  <c r="N22"/>
  <c r="L22"/>
  <c r="M22"/>
  <c r="C9" i="13"/>
  <c r="G22" i="34"/>
  <c r="Z10" i="1"/>
  <c r="U21" i="34"/>
  <c r="V21"/>
  <c r="W21"/>
  <c r="AD20"/>
  <c r="AE20"/>
  <c r="AF20"/>
  <c r="N20"/>
  <c r="L20"/>
  <c r="M20"/>
  <c r="C7" i="13"/>
  <c r="G20" i="34"/>
  <c r="AC19"/>
  <c r="AA19"/>
  <c r="AB19"/>
  <c r="D5" i="13"/>
  <c r="J18" i="34"/>
  <c r="AD17"/>
  <c r="AE17"/>
  <c r="AF17"/>
  <c r="N17"/>
  <c r="L17"/>
  <c r="M17"/>
  <c r="C4" i="13"/>
  <c r="G17" i="34"/>
  <c r="K16"/>
  <c r="Z8" i="1"/>
  <c r="AI10"/>
  <c r="K8" i="37" s="1"/>
  <c r="Z9" i="1"/>
  <c r="C20" i="13"/>
  <c r="C18"/>
  <c r="C17"/>
  <c r="C13"/>
  <c r="C11"/>
  <c r="D6"/>
  <c r="D4"/>
  <c r="D19"/>
  <c r="D16"/>
  <c r="C22"/>
  <c r="AJ5" i="1"/>
  <c r="AK5" s="1"/>
  <c r="F8" i="44" s="1"/>
  <c r="AJ10" i="1"/>
  <c r="AJ9"/>
  <c r="AK9" s="1"/>
  <c r="F27" i="44" s="1"/>
  <c r="AJ6" i="1"/>
  <c r="AK6" s="1"/>
  <c r="F3" i="44" s="1"/>
  <c r="AJ8" i="1"/>
  <c r="AK8" s="1"/>
  <c r="F21" i="44" s="1"/>
  <c r="AJ7" i="1"/>
  <c r="AK7" s="1"/>
  <c r="F30" i="44" s="1"/>
  <c r="H4" i="1"/>
  <c r="K4" i="12" l="1"/>
  <c r="F2" i="41"/>
  <c r="F179" s="1"/>
  <c r="G8" i="37"/>
  <c r="G4"/>
  <c r="G7"/>
  <c r="G6"/>
  <c r="G5"/>
  <c r="AK10" i="1"/>
  <c r="F29" i="44" s="1"/>
  <c r="L7" i="37"/>
  <c r="Z106" i="6"/>
  <c r="L5" i="37"/>
  <c r="Z103" i="6"/>
  <c r="L8" i="37"/>
  <c r="Z72" i="6"/>
  <c r="L6" i="37"/>
  <c r="Z83" i="6"/>
  <c r="L3" i="37"/>
  <c r="Z57" i="6"/>
  <c r="L4" i="37"/>
  <c r="Z39" i="6"/>
  <c r="H57"/>
  <c r="D3" i="37"/>
  <c r="H106" i="6"/>
  <c r="D7" i="37"/>
  <c r="H83" i="6"/>
  <c r="D6" i="37"/>
  <c r="H103" i="6"/>
  <c r="D5" i="37"/>
  <c r="H39" i="6"/>
  <c r="D4" i="37"/>
  <c r="H72" i="6"/>
  <c r="D8" i="37"/>
  <c r="P106" i="6"/>
  <c r="P39"/>
  <c r="Y72"/>
  <c r="P72"/>
  <c r="P83"/>
  <c r="P103"/>
  <c r="F21" i="13"/>
  <c r="F8"/>
  <c r="F11"/>
  <c r="F17"/>
  <c r="Q11"/>
  <c r="K11"/>
  <c r="Q17"/>
  <c r="Q14"/>
  <c r="Q20"/>
  <c r="K14"/>
  <c r="K17"/>
  <c r="D17"/>
  <c r="D13"/>
  <c r="D15"/>
  <c r="D7"/>
  <c r="D14"/>
  <c r="D21"/>
  <c r="D10"/>
  <c r="D22"/>
  <c r="D20"/>
  <c r="D18"/>
  <c r="D11"/>
  <c r="D8"/>
  <c r="D12"/>
  <c r="D3"/>
  <c r="Q15"/>
  <c r="Q7"/>
  <c r="Q18"/>
  <c r="Q12"/>
  <c r="Q21"/>
  <c r="Q22"/>
  <c r="Q16"/>
  <c r="Q19"/>
  <c r="Q8"/>
  <c r="Q10"/>
  <c r="Q9"/>
  <c r="Q13"/>
  <c r="Q4"/>
  <c r="Q6"/>
  <c r="Q5"/>
  <c r="Q3"/>
  <c r="K15"/>
  <c r="K22"/>
  <c r="F18"/>
  <c r="F6"/>
  <c r="P8"/>
  <c r="K16"/>
  <c r="F16"/>
  <c r="F7"/>
  <c r="K6"/>
  <c r="K8"/>
  <c r="K5"/>
  <c r="K19"/>
  <c r="F10"/>
  <c r="F4"/>
  <c r="K7"/>
  <c r="F5"/>
  <c r="K4"/>
  <c r="K12"/>
  <c r="F19"/>
  <c r="F22"/>
  <c r="K10"/>
  <c r="K21"/>
  <c r="F15"/>
  <c r="F3"/>
  <c r="F12"/>
  <c r="X6" i="1"/>
  <c r="V6" i="12" s="1"/>
  <c r="AX6" i="1"/>
  <c r="AW17" i="34" s="1"/>
  <c r="AZ6" i="1"/>
  <c r="AZ17" i="34" s="1"/>
  <c r="AN6" i="1"/>
  <c r="AN17" i="34" s="1"/>
  <c r="AV6" i="1"/>
  <c r="AT17" i="34" s="1"/>
  <c r="AL6" i="1"/>
  <c r="AK17" i="34" s="1"/>
  <c r="C6" i="1"/>
  <c r="AZ10"/>
  <c r="AZ21" i="34" s="1"/>
  <c r="AN10" i="1"/>
  <c r="AN21" i="34" s="1"/>
  <c r="AL10" i="1"/>
  <c r="AK21" i="34" s="1"/>
  <c r="X10" i="1"/>
  <c r="V10" i="12" s="1"/>
  <c r="AX10" i="1"/>
  <c r="AW21" i="34" s="1"/>
  <c r="AV10" i="1"/>
  <c r="AT21" i="34" s="1"/>
  <c r="C10" i="1"/>
  <c r="AK25" i="34"/>
  <c r="AN25"/>
  <c r="AZ25"/>
  <c r="AW25"/>
  <c r="AT25"/>
  <c r="AZ29"/>
  <c r="AT29"/>
  <c r="AN29"/>
  <c r="AK29"/>
  <c r="AK33"/>
  <c r="AN33"/>
  <c r="AW33"/>
  <c r="AT33"/>
  <c r="AZ37"/>
  <c r="AN37"/>
  <c r="AW37"/>
  <c r="AT37"/>
  <c r="AK37"/>
  <c r="AN5" i="1"/>
  <c r="AN16" i="34" s="1"/>
  <c r="AV5" i="1"/>
  <c r="AT16" i="34" s="1"/>
  <c r="AX5" i="1"/>
  <c r="AW16" i="34" s="1"/>
  <c r="X5" i="1"/>
  <c r="V5" i="12" s="1"/>
  <c r="AL5" i="1"/>
  <c r="AK16" i="34" s="1"/>
  <c r="AZ5" i="1"/>
  <c r="AZ16" i="34" s="1"/>
  <c r="C5" i="1"/>
  <c r="AV9"/>
  <c r="AT20" i="34" s="1"/>
  <c r="AZ9" i="1"/>
  <c r="AZ20" i="34" s="1"/>
  <c r="AN9" i="1"/>
  <c r="AN20" i="34" s="1"/>
  <c r="AX9" i="1"/>
  <c r="AL9"/>
  <c r="AK20" i="34" s="1"/>
  <c r="X9" i="1"/>
  <c r="V9" i="12" s="1"/>
  <c r="C9" i="1"/>
  <c r="AK24" i="34"/>
  <c r="AN24"/>
  <c r="AT24"/>
  <c r="AW24"/>
  <c r="AZ24"/>
  <c r="AT28"/>
  <c r="AK28"/>
  <c r="AZ28"/>
  <c r="AN28"/>
  <c r="AK32"/>
  <c r="AZ32"/>
  <c r="AN32"/>
  <c r="AW32"/>
  <c r="AZ36"/>
  <c r="AT36"/>
  <c r="AN36"/>
  <c r="AK36"/>
  <c r="AZ8" i="1"/>
  <c r="AZ19" i="34" s="1"/>
  <c r="X8" i="1"/>
  <c r="V8" i="12" s="1"/>
  <c r="AN8" i="1"/>
  <c r="AN19" i="34" s="1"/>
  <c r="AL8" i="1"/>
  <c r="AK19" i="34" s="1"/>
  <c r="AX8" i="1"/>
  <c r="AV8"/>
  <c r="AT19" i="34" s="1"/>
  <c r="C8" i="1"/>
  <c r="AW23" i="34"/>
  <c r="AK23"/>
  <c r="AT23"/>
  <c r="AZ27"/>
  <c r="AN27"/>
  <c r="AT27"/>
  <c r="AK27"/>
  <c r="AW27"/>
  <c r="AW31"/>
  <c r="AT31"/>
  <c r="AN31"/>
  <c r="AZ31"/>
  <c r="AW35"/>
  <c r="AK35"/>
  <c r="AZ35"/>
  <c r="AN35"/>
  <c r="AT35"/>
  <c r="AT39"/>
  <c r="AN39"/>
  <c r="AZ39"/>
  <c r="AK39"/>
  <c r="AZ7" i="1"/>
  <c r="AZ18" i="34" s="1"/>
  <c r="AV7" i="1"/>
  <c r="AT18" i="34" s="1"/>
  <c r="X7" i="1"/>
  <c r="V7" i="12" s="1"/>
  <c r="AL7" i="1"/>
  <c r="AK18" i="34" s="1"/>
  <c r="AX7" i="1"/>
  <c r="AW18" i="34" s="1"/>
  <c r="AN7" i="1"/>
  <c r="AN18" i="34" s="1"/>
  <c r="C7" i="1"/>
  <c r="AT22" i="34"/>
  <c r="AN22"/>
  <c r="AZ22"/>
  <c r="AK22"/>
  <c r="AW22"/>
  <c r="AK26"/>
  <c r="AT26"/>
  <c r="AZ26"/>
  <c r="AN30"/>
  <c r="AW30"/>
  <c r="AZ30"/>
  <c r="AT34"/>
  <c r="AW34"/>
  <c r="AK34"/>
  <c r="AN34"/>
  <c r="AW38"/>
  <c r="AN38"/>
  <c r="AT38"/>
  <c r="AK38"/>
  <c r="AZ38"/>
  <c r="D57" i="6" l="1"/>
  <c r="E5" i="12"/>
  <c r="F5" s="1"/>
  <c r="D39" i="6"/>
  <c r="E6" i="12"/>
  <c r="F6" s="1"/>
  <c r="D103" i="6"/>
  <c r="E7" i="12"/>
  <c r="F7" s="1"/>
  <c r="D83" i="6"/>
  <c r="E8" i="12"/>
  <c r="F8" s="1"/>
  <c r="D106" i="6"/>
  <c r="E9" i="12"/>
  <c r="F9" s="1"/>
  <c r="D72" i="6"/>
  <c r="E10" i="12"/>
  <c r="F10" s="1"/>
  <c r="AA103" i="6"/>
  <c r="M5" i="37"/>
  <c r="G103" i="6"/>
  <c r="C5" i="37"/>
  <c r="AA39" i="6"/>
  <c r="M4" i="37"/>
  <c r="AA106" i="6"/>
  <c r="M7" i="37"/>
  <c r="AA72" i="6"/>
  <c r="M8" i="37"/>
  <c r="G57" i="6"/>
  <c r="C3" i="37"/>
  <c r="AA57" i="6"/>
  <c r="M3" i="37"/>
  <c r="G39" i="6"/>
  <c r="C4" i="37"/>
  <c r="G72" i="6"/>
  <c r="C8" i="37"/>
  <c r="G83" i="6"/>
  <c r="C6" i="37"/>
  <c r="G106" i="6"/>
  <c r="C7" i="37"/>
  <c r="AA83" i="6"/>
  <c r="M6" i="37"/>
  <c r="F4" i="7"/>
  <c r="F6"/>
  <c r="F8"/>
  <c r="F7"/>
  <c r="F3"/>
  <c r="F5"/>
  <c r="R10" i="13"/>
  <c r="E14"/>
  <c r="E11"/>
  <c r="E20"/>
  <c r="E15"/>
  <c r="E13"/>
  <c r="E3"/>
  <c r="R7"/>
  <c r="R17"/>
  <c r="R3"/>
  <c r="R15"/>
  <c r="E19"/>
  <c r="E18"/>
  <c r="E12"/>
  <c r="E16"/>
  <c r="E21"/>
  <c r="E7"/>
  <c r="E9"/>
  <c r="R14"/>
  <c r="R11"/>
  <c r="R20"/>
  <c r="R19"/>
  <c r="R5"/>
  <c r="R8"/>
  <c r="E17"/>
  <c r="R4"/>
  <c r="R18"/>
  <c r="R22"/>
  <c r="R12"/>
  <c r="R21"/>
  <c r="E8"/>
  <c r="E6"/>
  <c r="E4"/>
  <c r="E22"/>
  <c r="E10"/>
  <c r="R9"/>
  <c r="R13"/>
  <c r="R16"/>
  <c r="R6"/>
  <c r="E5"/>
  <c r="Y38" i="34"/>
  <c r="Y34"/>
  <c r="AW26"/>
  <c r="Y26"/>
  <c r="AQ7" i="1"/>
  <c r="AG7" i="12" s="1"/>
  <c r="AK31" i="34"/>
  <c r="Y19"/>
  <c r="Y28"/>
  <c r="K9" i="1"/>
  <c r="L9"/>
  <c r="T9" i="12" s="1"/>
  <c r="I9" i="1"/>
  <c r="J9"/>
  <c r="R9" i="12" s="1"/>
  <c r="AO5" i="1"/>
  <c r="AE5" i="12" s="1"/>
  <c r="AD5" s="1"/>
  <c r="AY5" i="1"/>
  <c r="AK5" i="12" s="1"/>
  <c r="AJ5" s="1"/>
  <c r="AW5" i="1"/>
  <c r="AI5" i="12" s="1"/>
  <c r="AH5" s="1"/>
  <c r="BA5" i="1"/>
  <c r="AM5" i="12" s="1"/>
  <c r="AL5" s="1"/>
  <c r="Y5" i="1"/>
  <c r="W5" i="12" s="1"/>
  <c r="AM5" i="1"/>
  <c r="AC5" i="12" s="1"/>
  <c r="AB5" s="1"/>
  <c r="Y16" i="34"/>
  <c r="AW29"/>
  <c r="BA10" i="1"/>
  <c r="AM10" i="12" s="1"/>
  <c r="AL10" s="1"/>
  <c r="AM10" i="1"/>
  <c r="AC10" i="12" s="1"/>
  <c r="AB10" s="1"/>
  <c r="AO10" i="1"/>
  <c r="AE10" i="12" s="1"/>
  <c r="AD10" s="1"/>
  <c r="AY10" i="1"/>
  <c r="AK10" i="12" s="1"/>
  <c r="AJ10" s="1"/>
  <c r="AW10" i="1"/>
  <c r="AI10" i="12" s="1"/>
  <c r="AH10" s="1"/>
  <c r="Y10" i="1"/>
  <c r="W10" i="12" s="1"/>
  <c r="Y17" i="34"/>
  <c r="AK30"/>
  <c r="I7" i="1"/>
  <c r="J7"/>
  <c r="R7" i="12" s="1"/>
  <c r="AZ23" i="34"/>
  <c r="AN23"/>
  <c r="BA8" i="1"/>
  <c r="AM8" i="12" s="1"/>
  <c r="AL8" s="1"/>
  <c r="AM8" i="1"/>
  <c r="AC8" i="12" s="1"/>
  <c r="AB8" s="1"/>
  <c r="AW8" i="1"/>
  <c r="AI8" i="12" s="1"/>
  <c r="AH8" s="1"/>
  <c r="AO8" i="1"/>
  <c r="AE8" i="12" s="1"/>
  <c r="AD8" s="1"/>
  <c r="AY8" i="1"/>
  <c r="Y8"/>
  <c r="W8" i="12" s="1"/>
  <c r="K8" i="1"/>
  <c r="L8"/>
  <c r="T8" i="12" s="1"/>
  <c r="Y32" i="34"/>
  <c r="AT32"/>
  <c r="AW28"/>
  <c r="Y20"/>
  <c r="AP5" i="1"/>
  <c r="AQ5"/>
  <c r="AG5" i="12" s="1"/>
  <c r="I5" i="1"/>
  <c r="J5"/>
  <c r="R5" i="12" s="1"/>
  <c r="Y37" i="34"/>
  <c r="AZ33"/>
  <c r="Y29"/>
  <c r="Y25"/>
  <c r="Y21"/>
  <c r="AP6" i="1"/>
  <c r="AQ6"/>
  <c r="AG6" i="12" s="1"/>
  <c r="AZ34" i="34"/>
  <c r="K7" i="1"/>
  <c r="L7"/>
  <c r="T7" i="12" s="1"/>
  <c r="Y18" i="34"/>
  <c r="AW39"/>
  <c r="Y35"/>
  <c r="Y23"/>
  <c r="I8" i="1"/>
  <c r="J8"/>
  <c r="R8" i="12" s="1"/>
  <c r="AP8" i="1"/>
  <c r="AQ8"/>
  <c r="AG8" i="12" s="1"/>
  <c r="Y24" i="34"/>
  <c r="AO9" i="1"/>
  <c r="AE9" i="12" s="1"/>
  <c r="AD9" s="1"/>
  <c r="AY9" i="1"/>
  <c r="AW9"/>
  <c r="AI9" i="12" s="1"/>
  <c r="AH9" s="1"/>
  <c r="AM9" i="1"/>
  <c r="AC9" i="12" s="1"/>
  <c r="AB9" s="1"/>
  <c r="BA9" i="1"/>
  <c r="AM9" i="12" s="1"/>
  <c r="AL9" s="1"/>
  <c r="Y9" i="1"/>
  <c r="W9" i="12" s="1"/>
  <c r="K5" i="1"/>
  <c r="L5"/>
  <c r="T5" i="12" s="1"/>
  <c r="L10" i="1"/>
  <c r="T10" i="12" s="1"/>
  <c r="AO6" i="1"/>
  <c r="AE6" i="12" s="1"/>
  <c r="AD6" s="1"/>
  <c r="AM6" i="1"/>
  <c r="AC6" i="12" s="1"/>
  <c r="AB6" s="1"/>
  <c r="AY6" i="1"/>
  <c r="AK6" i="12" s="1"/>
  <c r="AJ6" s="1"/>
  <c r="AW6" i="1"/>
  <c r="AI6" i="12" s="1"/>
  <c r="AH6" s="1"/>
  <c r="BA6" i="1"/>
  <c r="AM6" i="12" s="1"/>
  <c r="AL6" s="1"/>
  <c r="Y6" i="1"/>
  <c r="W6" i="12" s="1"/>
  <c r="I6" i="1"/>
  <c r="J6"/>
  <c r="R6" i="12" s="1"/>
  <c r="Y30" i="34"/>
  <c r="AN26"/>
  <c r="Y22"/>
  <c r="AW7" i="1"/>
  <c r="AI7" i="12" s="1"/>
  <c r="AH7" s="1"/>
  <c r="AY7" i="1"/>
  <c r="AK7" i="12" s="1"/>
  <c r="AJ7" s="1"/>
  <c r="Y7" i="1"/>
  <c r="W7" i="12" s="1"/>
  <c r="AO7" i="1"/>
  <c r="AE7" i="12" s="1"/>
  <c r="AD7" s="1"/>
  <c r="AM7" i="1"/>
  <c r="AC7" i="12" s="1"/>
  <c r="AB7" s="1"/>
  <c r="BA7" i="1"/>
  <c r="AM7" i="12" s="1"/>
  <c r="AL7" s="1"/>
  <c r="Y39" i="34"/>
  <c r="Y31"/>
  <c r="Y27"/>
  <c r="AW19"/>
  <c r="Y36"/>
  <c r="AW36"/>
  <c r="AP9" i="1"/>
  <c r="AQ9"/>
  <c r="AG9" i="12" s="1"/>
  <c r="AW20" i="34"/>
  <c r="Y33"/>
  <c r="I10" i="1"/>
  <c r="J10"/>
  <c r="R10" i="12" s="1"/>
  <c r="AP10" i="1"/>
  <c r="AQ10"/>
  <c r="AG10" i="12" s="1"/>
  <c r="K6" i="1"/>
  <c r="L6"/>
  <c r="T6" i="12" s="1"/>
  <c r="Q6" l="1"/>
  <c r="Q5"/>
  <c r="Q8"/>
  <c r="Q9"/>
  <c r="AF10"/>
  <c r="S5"/>
  <c r="AF6"/>
  <c r="S8"/>
  <c r="AF8"/>
  <c r="S7"/>
  <c r="AF5"/>
  <c r="Q7"/>
  <c r="S6"/>
  <c r="Q10"/>
  <c r="AF9"/>
  <c r="S9"/>
  <c r="BC9" i="1"/>
  <c r="X7" i="13" s="1"/>
  <c r="AK9" i="12"/>
  <c r="AJ9" s="1"/>
  <c r="BC8" i="1"/>
  <c r="X6" i="13" s="1"/>
  <c r="AK8" i="12"/>
  <c r="AJ8" s="1"/>
  <c r="H19" i="13"/>
  <c r="G21"/>
  <c r="H10"/>
  <c r="P6" i="1"/>
  <c r="O10"/>
  <c r="O5"/>
  <c r="O7"/>
  <c r="G13" i="13"/>
  <c r="P8" i="1"/>
  <c r="J8" i="12" s="1"/>
  <c r="G12" i="13"/>
  <c r="G9"/>
  <c r="G17"/>
  <c r="G10"/>
  <c r="H16"/>
  <c r="G15"/>
  <c r="P5" i="1"/>
  <c r="O9"/>
  <c r="G18" i="13"/>
  <c r="H14"/>
  <c r="H18"/>
  <c r="H12"/>
  <c r="H20"/>
  <c r="G20"/>
  <c r="O6" i="1"/>
  <c r="S6" s="1"/>
  <c r="T6" s="1"/>
  <c r="D3" i="44" s="1"/>
  <c r="O8" i="1"/>
  <c r="G14" i="13"/>
  <c r="G22"/>
  <c r="P7" i="1"/>
  <c r="H15" i="13"/>
  <c r="P9" i="1"/>
  <c r="W19" i="13"/>
  <c r="T13"/>
  <c r="X13"/>
  <c r="Y21"/>
  <c r="X16"/>
  <c r="AQ21" i="34"/>
  <c r="AT10" i="1"/>
  <c r="P29" i="34"/>
  <c r="G16" i="13"/>
  <c r="P33" i="34"/>
  <c r="P24"/>
  <c r="G11" i="13"/>
  <c r="AQ36" i="34"/>
  <c r="AQ23"/>
  <c r="AO23"/>
  <c r="S27"/>
  <c r="S31"/>
  <c r="AU31"/>
  <c r="Z31"/>
  <c r="E39"/>
  <c r="D39"/>
  <c r="AX39"/>
  <c r="D18"/>
  <c r="E18"/>
  <c r="Z18"/>
  <c r="AB7" i="1"/>
  <c r="AC7" s="1"/>
  <c r="E30" i="44" s="1"/>
  <c r="AR26" i="34"/>
  <c r="AL26"/>
  <c r="BA26"/>
  <c r="AR34"/>
  <c r="AU34"/>
  <c r="P17"/>
  <c r="AX17"/>
  <c r="BC6" i="1"/>
  <c r="S25" i="34"/>
  <c r="AX25"/>
  <c r="S33"/>
  <c r="E33"/>
  <c r="D33"/>
  <c r="BA33"/>
  <c r="T16"/>
  <c r="D20"/>
  <c r="E20"/>
  <c r="AX20"/>
  <c r="Q28"/>
  <c r="AL28"/>
  <c r="BA28"/>
  <c r="T36"/>
  <c r="AL36"/>
  <c r="BA36"/>
  <c r="P19"/>
  <c r="P27"/>
  <c r="P35"/>
  <c r="T18"/>
  <c r="T30"/>
  <c r="S37"/>
  <c r="AR16"/>
  <c r="T28"/>
  <c r="S19"/>
  <c r="AO19"/>
  <c r="AS8" i="1"/>
  <c r="BA19" i="34"/>
  <c r="BD8" i="1"/>
  <c r="Z27" i="34"/>
  <c r="AL27"/>
  <c r="AQ31"/>
  <c r="AO35"/>
  <c r="Q18"/>
  <c r="Z22"/>
  <c r="AU22"/>
  <c r="Q26"/>
  <c r="BA30"/>
  <c r="AL30"/>
  <c r="D38"/>
  <c r="E38"/>
  <c r="AU38"/>
  <c r="AX21"/>
  <c r="BC10" i="1"/>
  <c r="Z29" i="34"/>
  <c r="AQ37"/>
  <c r="AU37"/>
  <c r="AX37"/>
  <c r="AL16"/>
  <c r="AR5" i="1"/>
  <c r="BB5"/>
  <c r="AU16" i="34"/>
  <c r="Q20"/>
  <c r="AR24"/>
  <c r="AL24"/>
  <c r="AU24"/>
  <c r="BA32"/>
  <c r="Z32"/>
  <c r="P31"/>
  <c r="Q39"/>
  <c r="AQ22"/>
  <c r="AR38"/>
  <c r="T17"/>
  <c r="Q21"/>
  <c r="AR29"/>
  <c r="AR20"/>
  <c r="AR32"/>
  <c r="Q23"/>
  <c r="AL23"/>
  <c r="E23"/>
  <c r="D23"/>
  <c r="BA31"/>
  <c r="D31"/>
  <c r="E31"/>
  <c r="AR35"/>
  <c r="AL39"/>
  <c r="BA18"/>
  <c r="BD7" i="1"/>
  <c r="AX18" i="34"/>
  <c r="BC7" i="1"/>
  <c r="AQ26" i="34"/>
  <c r="AU26"/>
  <c r="D26"/>
  <c r="E26"/>
  <c r="AQ34"/>
  <c r="Z34"/>
  <c r="AX34"/>
  <c r="Z17"/>
  <c r="AB6" i="1"/>
  <c r="AC6" s="1"/>
  <c r="E3" i="44" s="1"/>
  <c r="E17" i="34"/>
  <c r="D17"/>
  <c r="T21"/>
  <c r="AO25"/>
  <c r="AU25"/>
  <c r="T29"/>
  <c r="AO33"/>
  <c r="AL33"/>
  <c r="S16"/>
  <c r="AL20"/>
  <c r="AR9" i="1"/>
  <c r="AO20" i="34"/>
  <c r="AS9" i="1"/>
  <c r="P28" i="34"/>
  <c r="AO28"/>
  <c r="AX28"/>
  <c r="D36"/>
  <c r="E36"/>
  <c r="AO36"/>
  <c r="AR19"/>
  <c r="T35"/>
  <c r="S18"/>
  <c r="Q37"/>
  <c r="AQ16"/>
  <c r="AT5" i="1"/>
  <c r="S28" i="34"/>
  <c r="T32"/>
  <c r="Z19"/>
  <c r="AB8" i="1"/>
  <c r="AC8" s="1"/>
  <c r="E21" i="44" s="1"/>
  <c r="E19" i="34"/>
  <c r="D19"/>
  <c r="AR27"/>
  <c r="AX27"/>
  <c r="BA27"/>
  <c r="AX35"/>
  <c r="BA35"/>
  <c r="T39"/>
  <c r="P18"/>
  <c r="E22"/>
  <c r="D22"/>
  <c r="AO22"/>
  <c r="P26"/>
  <c r="D30"/>
  <c r="E30"/>
  <c r="AL38"/>
  <c r="AX38"/>
  <c r="Z21"/>
  <c r="AB10" i="1"/>
  <c r="AC10" s="1"/>
  <c r="E29" i="44" s="1"/>
  <c r="AO21" i="34"/>
  <c r="AS10" i="1"/>
  <c r="AR25" i="34"/>
  <c r="BA29"/>
  <c r="AL29"/>
  <c r="AR33"/>
  <c r="BA37"/>
  <c r="AO37"/>
  <c r="Z16"/>
  <c r="AB5" i="1"/>
  <c r="AC5" s="1"/>
  <c r="E8" i="44" s="1"/>
  <c r="AX16" i="34"/>
  <c r="BC5" i="1"/>
  <c r="P20" i="34"/>
  <c r="AQ24"/>
  <c r="AX24"/>
  <c r="AO32"/>
  <c r="AL32"/>
  <c r="T23"/>
  <c r="P39"/>
  <c r="AR18"/>
  <c r="AT30"/>
  <c r="AQ38"/>
  <c r="S17"/>
  <c r="P21"/>
  <c r="AQ29"/>
  <c r="AQ20"/>
  <c r="AT9" i="1"/>
  <c r="AQ32" i="34"/>
  <c r="P23"/>
  <c r="BA23"/>
  <c r="AU23"/>
  <c r="AX31"/>
  <c r="AL31"/>
  <c r="AQ35"/>
  <c r="BA39"/>
  <c r="AU39"/>
  <c r="AL18"/>
  <c r="AR7" i="1"/>
  <c r="BB7"/>
  <c r="BE7" s="1"/>
  <c r="H30" i="44" s="1"/>
  <c r="AU18" i="34"/>
  <c r="Z26"/>
  <c r="AR30"/>
  <c r="Q34"/>
  <c r="AL34"/>
  <c r="D34"/>
  <c r="E34"/>
  <c r="Q38"/>
  <c r="BA17"/>
  <c r="BD6" i="1"/>
  <c r="AL17" i="34"/>
  <c r="AR6" i="1"/>
  <c r="K10"/>
  <c r="P10" s="1"/>
  <c r="J10" i="12" s="1"/>
  <c r="E25" i="34"/>
  <c r="D25"/>
  <c r="AL25"/>
  <c r="S29"/>
  <c r="Z33"/>
  <c r="Z20"/>
  <c r="AB9" i="1"/>
  <c r="AC9" s="1"/>
  <c r="E27" i="44" s="1"/>
  <c r="T24" i="34"/>
  <c r="AR28"/>
  <c r="E28"/>
  <c r="D28"/>
  <c r="Q32"/>
  <c r="Q36"/>
  <c r="AX36"/>
  <c r="AU36"/>
  <c r="AQ19"/>
  <c r="AT8" i="1"/>
  <c r="S35" i="34"/>
  <c r="H22" i="13"/>
  <c r="T22" i="34"/>
  <c r="T34"/>
  <c r="T38"/>
  <c r="AR17"/>
  <c r="Q25"/>
  <c r="P37"/>
  <c r="Q16"/>
  <c r="S32"/>
  <c r="AX19"/>
  <c r="AU19"/>
  <c r="BB8" i="1"/>
  <c r="BE8" s="1"/>
  <c r="H21" i="44" s="1"/>
  <c r="AQ27" i="34"/>
  <c r="AO27"/>
  <c r="D35"/>
  <c r="E35"/>
  <c r="AL35"/>
  <c r="S39"/>
  <c r="Q22"/>
  <c r="BA22"/>
  <c r="AL22"/>
  <c r="AU30"/>
  <c r="Z30"/>
  <c r="AO38"/>
  <c r="BA38"/>
  <c r="AU21"/>
  <c r="BB10" i="1"/>
  <c r="AL21" i="34"/>
  <c r="AR10" i="1"/>
  <c r="AU10" s="1"/>
  <c r="G29" i="44" s="1"/>
  <c r="AQ25" i="34"/>
  <c r="AU29"/>
  <c r="D29"/>
  <c r="E29"/>
  <c r="AQ33"/>
  <c r="D37"/>
  <c r="E37"/>
  <c r="BA16"/>
  <c r="BD5" i="1"/>
  <c r="AO16" i="34"/>
  <c r="AS5" i="1"/>
  <c r="T20" i="34"/>
  <c r="AO24"/>
  <c r="BA24"/>
  <c r="D32"/>
  <c r="E32"/>
  <c r="AU32"/>
  <c r="S23"/>
  <c r="AR39"/>
  <c r="AP7" i="1"/>
  <c r="AF7" i="12" s="1"/>
  <c r="T26" i="34"/>
  <c r="Q30"/>
  <c r="AR21"/>
  <c r="Q29"/>
  <c r="Q33"/>
  <c r="Q24"/>
  <c r="AR36"/>
  <c r="AR23"/>
  <c r="Z23"/>
  <c r="AX23"/>
  <c r="T27"/>
  <c r="T31"/>
  <c r="AO31"/>
  <c r="Z39"/>
  <c r="AO39"/>
  <c r="AO18"/>
  <c r="AS7" i="1"/>
  <c r="AO26" i="34"/>
  <c r="AX26"/>
  <c r="AQ30"/>
  <c r="P34"/>
  <c r="AO34"/>
  <c r="BA34"/>
  <c r="P38"/>
  <c r="Q17"/>
  <c r="BB6" i="1"/>
  <c r="AU17" i="34"/>
  <c r="AO17"/>
  <c r="AS6" i="1"/>
  <c r="T25" i="34"/>
  <c r="Z25"/>
  <c r="BA25"/>
  <c r="T33"/>
  <c r="AU33"/>
  <c r="AX33"/>
  <c r="BA20"/>
  <c r="BD9" i="1"/>
  <c r="AU20" i="34"/>
  <c r="BB9" i="1"/>
  <c r="AQ28" i="34"/>
  <c r="Z28"/>
  <c r="AU28"/>
  <c r="P32"/>
  <c r="G19" i="13"/>
  <c r="Z36" i="34"/>
  <c r="Q19"/>
  <c r="Q27"/>
  <c r="Q35"/>
  <c r="S22"/>
  <c r="H9" i="13"/>
  <c r="S38" i="34"/>
  <c r="AQ17"/>
  <c r="AT6" i="1"/>
  <c r="P25" i="34"/>
  <c r="T37"/>
  <c r="P16"/>
  <c r="T19"/>
  <c r="AL19"/>
  <c r="AR8" i="1"/>
  <c r="AU27" i="34"/>
  <c r="E27"/>
  <c r="D27"/>
  <c r="AR31"/>
  <c r="AU35"/>
  <c r="Z35"/>
  <c r="P22"/>
  <c r="AX22"/>
  <c r="AO30"/>
  <c r="AX30"/>
  <c r="Z38"/>
  <c r="D21"/>
  <c r="E21"/>
  <c r="BA21"/>
  <c r="BD10" i="1"/>
  <c r="AO29" i="34"/>
  <c r="AX29"/>
  <c r="AR37"/>
  <c r="AL37"/>
  <c r="Z37"/>
  <c r="D16"/>
  <c r="E16"/>
  <c r="S20"/>
  <c r="Z24"/>
  <c r="E24"/>
  <c r="D24"/>
  <c r="AX32"/>
  <c r="Q31"/>
  <c r="AQ39"/>
  <c r="AR22"/>
  <c r="S26"/>
  <c r="H13" i="13"/>
  <c r="P30" i="34"/>
  <c r="AU8" i="1" l="1"/>
  <c r="G21" i="44" s="1"/>
  <c r="S8" i="1"/>
  <c r="T8" s="1"/>
  <c r="BE6"/>
  <c r="H3" i="44" s="1"/>
  <c r="BE9" i="1"/>
  <c r="H27" i="44" s="1"/>
  <c r="G8" i="13"/>
  <c r="S10" i="1"/>
  <c r="T10" s="1"/>
  <c r="D29" i="44" s="1"/>
  <c r="S9" i="1"/>
  <c r="T9" s="1"/>
  <c r="D27" i="44" s="1"/>
  <c r="S7" i="1"/>
  <c r="T7" s="1"/>
  <c r="D30" i="44" s="1"/>
  <c r="S5" i="1"/>
  <c r="T5" s="1"/>
  <c r="D8" i="44" s="1"/>
  <c r="AU6" i="1"/>
  <c r="AU9"/>
  <c r="G27" i="44" s="1"/>
  <c r="BE5" i="1"/>
  <c r="H8" i="44" s="1"/>
  <c r="BE10" i="1"/>
  <c r="H29" i="44" s="1"/>
  <c r="AU5" i="1"/>
  <c r="G8" i="44" s="1"/>
  <c r="P7" i="37"/>
  <c r="AI106" i="6"/>
  <c r="H7" i="13"/>
  <c r="J9" i="12"/>
  <c r="G3" i="13"/>
  <c r="I33" i="12"/>
  <c r="I5"/>
  <c r="P4" i="37"/>
  <c r="AI39" i="6"/>
  <c r="P6" i="37"/>
  <c r="AI83" i="6"/>
  <c r="I10" i="12"/>
  <c r="I38"/>
  <c r="P8" i="37"/>
  <c r="AI72" i="6"/>
  <c r="I8" i="12"/>
  <c r="I36"/>
  <c r="G7" i="13"/>
  <c r="I37" i="12"/>
  <c r="I9"/>
  <c r="H4" i="13"/>
  <c r="J6" i="12"/>
  <c r="P3" i="37"/>
  <c r="AI57" i="6"/>
  <c r="H5" i="13"/>
  <c r="J7" i="12"/>
  <c r="G4" i="13"/>
  <c r="I6" i="12"/>
  <c r="I34"/>
  <c r="H3" i="13"/>
  <c r="J5" i="12"/>
  <c r="I35"/>
  <c r="I7"/>
  <c r="S10"/>
  <c r="R4" i="37"/>
  <c r="AP39" i="6"/>
  <c r="T7" i="37"/>
  <c r="AR106" i="6"/>
  <c r="O4" i="37"/>
  <c r="AH39" i="6"/>
  <c r="O3" i="37"/>
  <c r="AH57" i="6"/>
  <c r="R6" i="37"/>
  <c r="AP83" i="6"/>
  <c r="N4" i="37"/>
  <c r="AG39" i="6"/>
  <c r="R5" i="37"/>
  <c r="AP103" i="6"/>
  <c r="S3" i="37"/>
  <c r="AQ57" i="6"/>
  <c r="H8" i="37"/>
  <c r="Q72" i="6"/>
  <c r="R3" i="37"/>
  <c r="AP57" i="6"/>
  <c r="O6" i="37"/>
  <c r="AH83" i="6"/>
  <c r="T8" i="37"/>
  <c r="AR72" i="6"/>
  <c r="O5" i="37"/>
  <c r="AH103" i="6"/>
  <c r="R8" i="37"/>
  <c r="AP72" i="6"/>
  <c r="N5" i="37"/>
  <c r="AG103" i="6"/>
  <c r="O7" i="37"/>
  <c r="AH106" i="6"/>
  <c r="T5" i="37"/>
  <c r="AR103" i="6"/>
  <c r="N3" i="37"/>
  <c r="AG57" i="6"/>
  <c r="S6" i="37"/>
  <c r="AQ83" i="6"/>
  <c r="N6" i="37"/>
  <c r="AG83" i="6"/>
  <c r="R7" i="37"/>
  <c r="AP106" i="6"/>
  <c r="T3" i="37"/>
  <c r="AR57" i="6"/>
  <c r="T4" i="37"/>
  <c r="AR39" i="6"/>
  <c r="H3" i="37"/>
  <c r="Q57" i="6"/>
  <c r="O8" i="37"/>
  <c r="AH72" i="6"/>
  <c r="H4" i="37"/>
  <c r="Q39" i="6"/>
  <c r="T6" i="37"/>
  <c r="AR83" i="6"/>
  <c r="N8" i="37"/>
  <c r="AG72" i="6"/>
  <c r="H7" i="37"/>
  <c r="Q106" i="6"/>
  <c r="H6" i="37"/>
  <c r="Q83" i="6"/>
  <c r="N7" i="37"/>
  <c r="AG106" i="6"/>
  <c r="S5" i="37"/>
  <c r="AQ103" i="6"/>
  <c r="S8" i="37"/>
  <c r="AQ72" i="6"/>
  <c r="S4" i="37"/>
  <c r="AQ39" i="6"/>
  <c r="H5" i="37"/>
  <c r="Q103" i="6"/>
  <c r="S7" i="37"/>
  <c r="AQ106" i="6"/>
  <c r="X17" i="13"/>
  <c r="W14"/>
  <c r="U15"/>
  <c r="Y11"/>
  <c r="T11"/>
  <c r="U20"/>
  <c r="M17"/>
  <c r="S17"/>
  <c r="U22"/>
  <c r="Y14"/>
  <c r="X14"/>
  <c r="T20"/>
  <c r="U21"/>
  <c r="U9"/>
  <c r="S11"/>
  <c r="M14"/>
  <c r="M11"/>
  <c r="U4"/>
  <c r="U7"/>
  <c r="U16"/>
  <c r="U11"/>
  <c r="U8"/>
  <c r="X20"/>
  <c r="W20"/>
  <c r="U17"/>
  <c r="U14"/>
  <c r="Y20"/>
  <c r="Y17"/>
  <c r="S14"/>
  <c r="U10"/>
  <c r="T17"/>
  <c r="U12"/>
  <c r="T14"/>
  <c r="M20"/>
  <c r="U19"/>
  <c r="W17"/>
  <c r="X11"/>
  <c r="S20"/>
  <c r="U13"/>
  <c r="W11"/>
  <c r="U18"/>
  <c r="G5"/>
  <c r="U3"/>
  <c r="U6"/>
  <c r="H6"/>
  <c r="G6"/>
  <c r="T16"/>
  <c r="M12"/>
  <c r="M10"/>
  <c r="Y9"/>
  <c r="X15"/>
  <c r="S4"/>
  <c r="W10"/>
  <c r="S16"/>
  <c r="T8"/>
  <c r="T9"/>
  <c r="X22"/>
  <c r="T15"/>
  <c r="T7"/>
  <c r="W13"/>
  <c r="Y19"/>
  <c r="S3"/>
  <c r="M16"/>
  <c r="X4"/>
  <c r="M13"/>
  <c r="M22"/>
  <c r="Y10"/>
  <c r="W15"/>
  <c r="T4"/>
  <c r="T18"/>
  <c r="S18"/>
  <c r="Y3"/>
  <c r="W16"/>
  <c r="W8"/>
  <c r="S9"/>
  <c r="W6"/>
  <c r="M7"/>
  <c r="S12"/>
  <c r="S5"/>
  <c r="X18"/>
  <c r="T19"/>
  <c r="M3"/>
  <c r="Y22"/>
  <c r="M4"/>
  <c r="M21"/>
  <c r="X5"/>
  <c r="Y5"/>
  <c r="W9"/>
  <c r="M9"/>
  <c r="Y15"/>
  <c r="S13"/>
  <c r="M18"/>
  <c r="W18"/>
  <c r="X19"/>
  <c r="Y8"/>
  <c r="Y7"/>
  <c r="Y12"/>
  <c r="W4"/>
  <c r="T21"/>
  <c r="Y4"/>
  <c r="S21"/>
  <c r="S19"/>
  <c r="X3"/>
  <c r="M6"/>
  <c r="W12"/>
  <c r="T12"/>
  <c r="S10"/>
  <c r="W3"/>
  <c r="T6"/>
  <c r="S15"/>
  <c r="W21"/>
  <c r="Y13"/>
  <c r="M5"/>
  <c r="X9"/>
  <c r="W22"/>
  <c r="S6"/>
  <c r="M15"/>
  <c r="W7"/>
  <c r="T5"/>
  <c r="X10"/>
  <c r="T3"/>
  <c r="S8"/>
  <c r="S22"/>
  <c r="W5"/>
  <c r="Y16"/>
  <c r="M8"/>
  <c r="T10"/>
  <c r="S7"/>
  <c r="X21"/>
  <c r="Y18"/>
  <c r="M19"/>
  <c r="X8"/>
  <c r="T22"/>
  <c r="Y6"/>
  <c r="X12"/>
  <c r="S36" i="34"/>
  <c r="AQ18"/>
  <c r="AT7" i="1"/>
  <c r="AU7" s="1"/>
  <c r="G30" i="44" s="1"/>
  <c r="S21" i="34"/>
  <c r="H8" i="13"/>
  <c r="AA8" i="1"/>
  <c r="S30" i="34"/>
  <c r="H17" i="13"/>
  <c r="P36" i="34"/>
  <c r="AA10" i="1"/>
  <c r="AA7"/>
  <c r="S34" i="34"/>
  <c r="H21" i="13"/>
  <c r="S24" i="34"/>
  <c r="H11" i="13"/>
  <c r="AA9" i="1"/>
  <c r="AA5"/>
  <c r="AA6"/>
  <c r="BF6" l="1"/>
  <c r="I3" i="44" s="1"/>
  <c r="G3"/>
  <c r="BF8" i="1"/>
  <c r="I21" i="44" s="1"/>
  <c r="D21"/>
  <c r="BF9" i="1"/>
  <c r="I27" i="44" s="1"/>
  <c r="BF7" i="1"/>
  <c r="I30" i="44" s="1"/>
  <c r="BF10" i="1"/>
  <c r="I29" i="44" s="1"/>
  <c r="BF5" i="1"/>
  <c r="I8" i="44" s="1"/>
  <c r="E3" i="37"/>
  <c r="I57" i="6"/>
  <c r="E5" i="37"/>
  <c r="I103" i="6"/>
  <c r="P5" i="37"/>
  <c r="AI103" i="6"/>
  <c r="E4" i="37"/>
  <c r="I39" i="6"/>
  <c r="E6" i="37"/>
  <c r="I83" i="6"/>
  <c r="E7" i="37"/>
  <c r="I106" i="6"/>
  <c r="Q4" i="37"/>
  <c r="AJ39" i="6"/>
  <c r="G4" i="7"/>
  <c r="U3" i="37"/>
  <c r="AS57" i="6"/>
  <c r="H3" i="7"/>
  <c r="U4" i="37"/>
  <c r="AS39" i="6"/>
  <c r="H4" i="7"/>
  <c r="U7" i="37"/>
  <c r="AS106" i="6"/>
  <c r="H7" i="7"/>
  <c r="Q7" i="37"/>
  <c r="AJ106" i="6"/>
  <c r="G7" i="7"/>
  <c r="Q3" i="37"/>
  <c r="AJ57" i="6"/>
  <c r="G3" i="7"/>
  <c r="Q6" i="37"/>
  <c r="AJ83" i="6"/>
  <c r="G6" i="7"/>
  <c r="U8" i="37"/>
  <c r="AS72" i="6"/>
  <c r="H8" i="7"/>
  <c r="U5" i="37"/>
  <c r="AS103" i="6"/>
  <c r="H5" i="7"/>
  <c r="U6" i="37"/>
  <c r="AS83" i="6"/>
  <c r="H6" i="7"/>
  <c r="Q8" i="37"/>
  <c r="AJ72" i="6"/>
  <c r="G8" i="7"/>
  <c r="R106" i="6"/>
  <c r="I7" i="37"/>
  <c r="R39" i="6"/>
  <c r="I4" i="37"/>
  <c r="R57" i="6"/>
  <c r="I3" i="37"/>
  <c r="R103" i="6"/>
  <c r="I5" i="37"/>
  <c r="R83" i="6"/>
  <c r="I6" i="37"/>
  <c r="R72" i="6"/>
  <c r="I8" i="37"/>
  <c r="E3" i="7"/>
  <c r="E5"/>
  <c r="E8"/>
  <c r="E6"/>
  <c r="E4"/>
  <c r="E7"/>
  <c r="I9" i="13"/>
  <c r="N20"/>
  <c r="L20" s="1"/>
  <c r="Z17"/>
  <c r="I12"/>
  <c r="V11"/>
  <c r="I19"/>
  <c r="I3"/>
  <c r="I22"/>
  <c r="N14"/>
  <c r="L14" s="1"/>
  <c r="N11"/>
  <c r="L11" s="1"/>
  <c r="I13"/>
  <c r="I16"/>
  <c r="N17"/>
  <c r="L17" s="1"/>
  <c r="V20"/>
  <c r="I15"/>
  <c r="I7"/>
  <c r="I10"/>
  <c r="U5"/>
  <c r="I4"/>
  <c r="I14"/>
  <c r="V14"/>
  <c r="V17"/>
  <c r="Z11"/>
  <c r="I18"/>
  <c r="Z20"/>
  <c r="Z14"/>
  <c r="I20"/>
  <c r="I5"/>
  <c r="I6"/>
  <c r="V3"/>
  <c r="N4"/>
  <c r="L4" s="1"/>
  <c r="N19"/>
  <c r="L19" s="1"/>
  <c r="V21"/>
  <c r="Z6"/>
  <c r="V8"/>
  <c r="Z4"/>
  <c r="N6"/>
  <c r="L6" s="1"/>
  <c r="Z18"/>
  <c r="N18"/>
  <c r="L18" s="1"/>
  <c r="V19"/>
  <c r="V9"/>
  <c r="V18"/>
  <c r="V7"/>
  <c r="Z5"/>
  <c r="N10"/>
  <c r="L10" s="1"/>
  <c r="Z15"/>
  <c r="N9"/>
  <c r="L9" s="1"/>
  <c r="N16"/>
  <c r="L16" s="1"/>
  <c r="N8"/>
  <c r="L8" s="1"/>
  <c r="N13"/>
  <c r="L13" s="1"/>
  <c r="V13"/>
  <c r="N21"/>
  <c r="L21" s="1"/>
  <c r="Z10"/>
  <c r="V6"/>
  <c r="Z13"/>
  <c r="Z12"/>
  <c r="V22"/>
  <c r="Z16"/>
  <c r="N12"/>
  <c r="L12" s="1"/>
  <c r="V15"/>
  <c r="V16"/>
  <c r="N3"/>
  <c r="L3" s="1"/>
  <c r="V4"/>
  <c r="N7"/>
  <c r="L7" s="1"/>
  <c r="N22"/>
  <c r="L22" s="1"/>
  <c r="N5"/>
  <c r="L5" s="1"/>
  <c r="Z9"/>
  <c r="Z3"/>
  <c r="Z8"/>
  <c r="Z21"/>
  <c r="Z7"/>
  <c r="N15"/>
  <c r="L15" s="1"/>
  <c r="Z22"/>
  <c r="V10"/>
  <c r="V12"/>
  <c r="Z19"/>
  <c r="F3" i="37"/>
  <c r="F6"/>
  <c r="F5"/>
  <c r="F4"/>
  <c r="F7"/>
  <c r="A2" i="7"/>
  <c r="E8" i="37" l="1"/>
  <c r="I72" i="6"/>
  <c r="Q5" i="37"/>
  <c r="AJ103" i="6"/>
  <c r="G5" i="7"/>
  <c r="D6"/>
  <c r="J83" i="6"/>
  <c r="D7" i="7"/>
  <c r="J106" i="6"/>
  <c r="D3" i="7"/>
  <c r="J57" i="6"/>
  <c r="D4" i="7"/>
  <c r="J39" i="6"/>
  <c r="D5" i="7"/>
  <c r="J103" i="6"/>
  <c r="V5" i="13"/>
  <c r="I17"/>
  <c r="I11"/>
  <c r="F8" i="37"/>
  <c r="I8" i="13"/>
  <c r="I21"/>
  <c r="J14"/>
  <c r="J4"/>
  <c r="J20"/>
  <c r="J19"/>
  <c r="J12"/>
  <c r="J5"/>
  <c r="J15"/>
  <c r="J7"/>
  <c r="J18"/>
  <c r="J6"/>
  <c r="J9"/>
  <c r="J22"/>
  <c r="J3"/>
  <c r="J16"/>
  <c r="J10"/>
  <c r="J13"/>
  <c r="AZ103" i="6" l="1"/>
  <c r="V5" i="37"/>
  <c r="AZ83" i="6"/>
  <c r="V6" i="37"/>
  <c r="AZ106" i="6"/>
  <c r="V7" i="37"/>
  <c r="AZ57" i="6"/>
  <c r="V3" i="37"/>
  <c r="AZ39" i="6"/>
  <c r="V4" i="37"/>
  <c r="D8" i="7"/>
  <c r="J72" i="6"/>
  <c r="I3" i="7"/>
  <c r="I5"/>
  <c r="I6"/>
  <c r="I7"/>
  <c r="I4"/>
  <c r="J11" i="13"/>
  <c r="AA11"/>
  <c r="J8"/>
  <c r="J17"/>
  <c r="AA14"/>
  <c r="AA20"/>
  <c r="AA16"/>
  <c r="AA22"/>
  <c r="AA12"/>
  <c r="AA13"/>
  <c r="AA3"/>
  <c r="AA5"/>
  <c r="AA19"/>
  <c r="AA7"/>
  <c r="AA9"/>
  <c r="AA18"/>
  <c r="AA15"/>
  <c r="AA6"/>
  <c r="J21"/>
  <c r="AA10"/>
  <c r="AA4"/>
  <c r="AZ72" i="6" l="1"/>
  <c r="V8" i="37"/>
  <c r="I8" i="7"/>
  <c r="AA8" i="13"/>
  <c r="AA17"/>
  <c r="AA21"/>
  <c r="X2" i="5"/>
  <c r="Y2"/>
  <c r="AC2"/>
  <c r="AD2"/>
  <c r="AE2"/>
  <c r="AF2"/>
  <c r="AG2"/>
  <c r="B21" i="13" l="1"/>
  <c r="B18"/>
  <c r="B14"/>
  <c r="B16"/>
  <c r="B22"/>
  <c r="B20"/>
  <c r="B17"/>
  <c r="B15"/>
  <c r="B19"/>
  <c r="B11" l="1"/>
  <c r="B12"/>
  <c r="B13"/>
  <c r="B10" l="1"/>
  <c r="B6"/>
  <c r="B9"/>
  <c r="B5"/>
  <c r="B8"/>
  <c r="B4"/>
  <c r="B7"/>
  <c r="B3"/>
  <c r="AZ4" i="1"/>
  <c r="AX4"/>
  <c r="AV4"/>
  <c r="AQ4"/>
  <c r="AP4"/>
  <c r="AN4"/>
  <c r="AL4"/>
  <c r="AF4"/>
  <c r="AI4"/>
  <c r="K2" i="37" s="1"/>
  <c r="K179" s="1"/>
  <c r="AH4" i="1"/>
  <c r="X4"/>
  <c r="Z4"/>
  <c r="L4"/>
  <c r="K4"/>
  <c r="J4"/>
  <c r="I4"/>
  <c r="C4"/>
  <c r="AY4" s="1"/>
  <c r="G2" i="37" l="1"/>
  <c r="G179" s="1"/>
  <c r="J2"/>
  <c r="J179" s="1"/>
  <c r="P4" i="1"/>
  <c r="O4"/>
  <c r="Y81" i="6"/>
  <c r="R4" i="1"/>
  <c r="C2" i="13"/>
  <c r="AT4" i="1"/>
  <c r="P2" i="37" s="1"/>
  <c r="P179" s="1"/>
  <c r="BC4" i="1"/>
  <c r="S2" i="37" s="1"/>
  <c r="S179" s="1"/>
  <c r="Y4" i="1"/>
  <c r="AB4" s="1"/>
  <c r="H2" i="37" s="1"/>
  <c r="H179" s="1"/>
  <c r="AO4" i="1"/>
  <c r="AS4" s="1"/>
  <c r="O2" i="37" s="1"/>
  <c r="O179" s="1"/>
  <c r="AW4" i="1"/>
  <c r="BB4" s="1"/>
  <c r="BA4"/>
  <c r="BD4" s="1"/>
  <c r="T2" i="37" s="1"/>
  <c r="T179" s="1"/>
  <c r="AM4" i="1"/>
  <c r="AR4" s="1"/>
  <c r="Y186" i="6" l="1"/>
  <c r="Y185"/>
  <c r="Y184"/>
  <c r="Y187"/>
  <c r="Y188"/>
  <c r="S4" i="1"/>
  <c r="T4" s="1"/>
  <c r="D31" i="44" s="1"/>
  <c r="N2" i="37"/>
  <c r="N179" s="1"/>
  <c r="AU4" i="1"/>
  <c r="G31" i="44" s="1"/>
  <c r="R2" i="37"/>
  <c r="R179" s="1"/>
  <c r="BE4" i="1"/>
  <c r="H31" i="44" s="1"/>
  <c r="AC4" i="1"/>
  <c r="G2" i="13"/>
  <c r="I4" i="12"/>
  <c r="I32"/>
  <c r="H2" i="13"/>
  <c r="J4" i="12"/>
  <c r="J125"/>
  <c r="D2" i="37"/>
  <c r="D179" s="1"/>
  <c r="H81" i="6"/>
  <c r="D2" i="13"/>
  <c r="G81" i="6"/>
  <c r="AA4" i="1"/>
  <c r="Q2" i="37"/>
  <c r="Q179" s="1"/>
  <c r="U2" l="1"/>
  <c r="U179" s="1"/>
  <c r="H188" i="6"/>
  <c r="H187"/>
  <c r="H186"/>
  <c r="H185"/>
  <c r="H184"/>
  <c r="I2" i="37"/>
  <c r="I179" s="1"/>
  <c r="E31" i="44"/>
  <c r="G188" i="6"/>
  <c r="G184"/>
  <c r="G187"/>
  <c r="G186"/>
  <c r="G185"/>
  <c r="C2" i="37"/>
  <c r="C179" s="1"/>
  <c r="AB15" i="34" l="1"/>
  <c r="C15" l="1"/>
  <c r="AE15"/>
  <c r="V15"/>
  <c r="AA15" l="1"/>
  <c r="AC15"/>
  <c r="AD15"/>
  <c r="AF15"/>
  <c r="U15"/>
  <c r="W15"/>
  <c r="K15" l="1"/>
  <c r="J15"/>
  <c r="H15"/>
  <c r="G15"/>
  <c r="M15"/>
  <c r="L15" l="1"/>
  <c r="N15"/>
  <c r="U4" i="12" l="1"/>
  <c r="L4" l="1"/>
  <c r="O4" l="1"/>
  <c r="N4" s="1"/>
  <c r="E2" i="13" l="1"/>
  <c r="Y4" i="12" l="1"/>
  <c r="AZ15" i="34" l="1"/>
  <c r="AW15"/>
  <c r="AT15"/>
  <c r="AG4" i="12" l="1"/>
  <c r="AR15" i="34"/>
  <c r="X4" i="12"/>
  <c r="V4" l="1"/>
  <c r="Y15" i="34"/>
  <c r="AK15"/>
  <c r="AN15"/>
  <c r="Q15"/>
  <c r="P15"/>
  <c r="T15"/>
  <c r="S15"/>
  <c r="P4" i="12"/>
  <c r="Z4" l="1"/>
  <c r="AH15" i="34"/>
  <c r="AF4" i="12"/>
  <c r="AQ15" i="34"/>
  <c r="T4" i="12"/>
  <c r="S4" s="1"/>
  <c r="R4"/>
  <c r="Q4" s="1"/>
  <c r="A4"/>
  <c r="E4"/>
  <c r="X81" i="6"/>
  <c r="O2" i="13"/>
  <c r="P81" i="6"/>
  <c r="K2" i="13"/>
  <c r="P2"/>
  <c r="D81" i="6"/>
  <c r="AY81"/>
  <c r="H81" i="12" s="1"/>
  <c r="AX81" i="6"/>
  <c r="BA15" i="34"/>
  <c r="AU15"/>
  <c r="AX15"/>
  <c r="AL15"/>
  <c r="Z15"/>
  <c r="H140" i="12" l="1"/>
  <c r="H69"/>
  <c r="H4"/>
  <c r="H85"/>
  <c r="X187" i="6"/>
  <c r="X185"/>
  <c r="X188"/>
  <c r="X184"/>
  <c r="X186"/>
  <c r="P187"/>
  <c r="P186"/>
  <c r="P185"/>
  <c r="P184"/>
  <c r="P188"/>
  <c r="D15" i="34"/>
  <c r="AE4" i="12"/>
  <c r="AD4" s="1"/>
  <c r="AO15" i="34"/>
  <c r="F4" i="12"/>
  <c r="E15" i="34" s="1"/>
  <c r="U2" i="13"/>
  <c r="AK4" i="12"/>
  <c r="AJ4" s="1"/>
  <c r="AC4"/>
  <c r="AB4" s="1"/>
  <c r="W4"/>
  <c r="AI4"/>
  <c r="AH4" s="1"/>
  <c r="AI81" i="6"/>
  <c r="AM4" i="12"/>
  <c r="AL4" s="1"/>
  <c r="F2" i="13"/>
  <c r="N81" i="6"/>
  <c r="AE81"/>
  <c r="V81"/>
  <c r="O81"/>
  <c r="AF81"/>
  <c r="W81"/>
  <c r="AO81"/>
  <c r="AI188" l="1"/>
  <c r="AI187"/>
  <c r="AI186"/>
  <c r="AI185"/>
  <c r="AI184"/>
  <c r="Y2" i="13"/>
  <c r="X2"/>
  <c r="W2"/>
  <c r="S2"/>
  <c r="Q81" i="6"/>
  <c r="M2" i="13"/>
  <c r="AR81" i="6"/>
  <c r="AG81"/>
  <c r="AP81"/>
  <c r="T2" i="13"/>
  <c r="AH81" i="6"/>
  <c r="AQ81"/>
  <c r="AQ188" l="1"/>
  <c r="AQ187"/>
  <c r="AQ186"/>
  <c r="AQ185"/>
  <c r="AQ184"/>
  <c r="AH188"/>
  <c r="AH187"/>
  <c r="AH186"/>
  <c r="AH185"/>
  <c r="AH184"/>
  <c r="AP188"/>
  <c r="AP187"/>
  <c r="AP186"/>
  <c r="AP185"/>
  <c r="AP184"/>
  <c r="AG188"/>
  <c r="AG187"/>
  <c r="AG186"/>
  <c r="AG185"/>
  <c r="AG184"/>
  <c r="AR188"/>
  <c r="AR187"/>
  <c r="AR186"/>
  <c r="AR185"/>
  <c r="AR184"/>
  <c r="Q187"/>
  <c r="Q186"/>
  <c r="Q184"/>
  <c r="Q188"/>
  <c r="Q185"/>
  <c r="Z2" i="13"/>
  <c r="V2"/>
  <c r="G2" i="7"/>
  <c r="AJ81" i="6"/>
  <c r="H2" i="7"/>
  <c r="AS81" i="6"/>
  <c r="AS188" l="1"/>
  <c r="AS187"/>
  <c r="AS186"/>
  <c r="AS185"/>
  <c r="AS184"/>
  <c r="AJ188"/>
  <c r="AJ187"/>
  <c r="AJ186"/>
  <c r="AJ185"/>
  <c r="AJ184"/>
  <c r="G194" i="7"/>
  <c r="G192"/>
  <c r="G195"/>
  <c r="G193"/>
  <c r="G191"/>
  <c r="H195"/>
  <c r="H193"/>
  <c r="H191"/>
  <c r="H194"/>
  <c r="H192"/>
  <c r="G204"/>
  <c r="G201"/>
  <c r="G202"/>
  <c r="G205"/>
  <c r="G215"/>
  <c r="G212"/>
  <c r="G203"/>
  <c r="G214"/>
  <c r="G213"/>
  <c r="G211"/>
  <c r="H201"/>
  <c r="H204"/>
  <c r="H215"/>
  <c r="H212"/>
  <c r="H202"/>
  <c r="H213"/>
  <c r="H205"/>
  <c r="H211"/>
  <c r="H214"/>
  <c r="H203"/>
  <c r="AU81" i="6"/>
  <c r="AU132"/>
  <c r="AU67"/>
  <c r="AU48"/>
  <c r="AU164"/>
  <c r="AU121"/>
  <c r="AU127"/>
  <c r="AU154"/>
  <c r="AU152"/>
  <c r="AU16"/>
  <c r="AU63"/>
  <c r="AU131"/>
  <c r="AU8"/>
  <c r="AU119"/>
  <c r="AU85"/>
  <c r="AU104"/>
  <c r="AU173"/>
  <c r="AU93"/>
  <c r="AU66"/>
  <c r="AU86"/>
  <c r="AU160"/>
  <c r="AU50"/>
  <c r="AU145"/>
  <c r="AU153"/>
  <c r="AU175"/>
  <c r="AU120"/>
  <c r="AU34"/>
  <c r="AU61"/>
  <c r="AU134"/>
  <c r="AU110"/>
  <c r="AU166"/>
  <c r="AU116"/>
  <c r="AU54"/>
  <c r="AU53"/>
  <c r="AU146"/>
  <c r="AU133"/>
  <c r="AU155"/>
  <c r="AU35"/>
  <c r="AU147"/>
  <c r="AU47"/>
  <c r="AU82"/>
  <c r="AU79"/>
  <c r="AU87"/>
  <c r="AU9"/>
  <c r="AU24"/>
  <c r="AU148"/>
  <c r="AU115"/>
  <c r="AU172"/>
  <c r="AU33"/>
  <c r="AU43"/>
  <c r="AU122"/>
  <c r="AU36"/>
  <c r="AU176"/>
  <c r="AU44"/>
  <c r="AU40"/>
  <c r="AU171"/>
  <c r="AU31"/>
  <c r="AU91"/>
  <c r="AU98"/>
  <c r="AU165"/>
  <c r="AU70"/>
  <c r="AU58"/>
  <c r="AU32"/>
  <c r="AU158"/>
  <c r="AU49"/>
  <c r="AU22"/>
  <c r="AU62"/>
  <c r="AU25"/>
  <c r="AU128"/>
  <c r="AU129"/>
  <c r="AU12"/>
  <c r="AU60"/>
  <c r="AU136"/>
  <c r="AU157"/>
  <c r="AU138"/>
  <c r="AU117"/>
  <c r="AU161"/>
  <c r="AU28"/>
  <c r="AU51"/>
  <c r="AU96"/>
  <c r="AU174"/>
  <c r="AU26"/>
  <c r="AU55"/>
  <c r="AU107"/>
  <c r="AU150"/>
  <c r="AU141"/>
  <c r="AU88"/>
  <c r="AU74"/>
  <c r="AU101"/>
  <c r="AU30"/>
  <c r="AU156"/>
  <c r="AU125"/>
  <c r="AU27"/>
  <c r="AU113"/>
  <c r="AU6"/>
  <c r="AU137"/>
  <c r="AU95"/>
  <c r="AU37"/>
  <c r="AU144"/>
  <c r="AU20"/>
  <c r="AU118"/>
  <c r="AU64"/>
  <c r="AU114"/>
  <c r="AU76"/>
  <c r="AU143"/>
  <c r="AU142"/>
  <c r="AU111"/>
  <c r="AU15"/>
  <c r="AU100"/>
  <c r="AU84"/>
  <c r="AU17"/>
  <c r="AU75"/>
  <c r="AU38"/>
  <c r="AU29"/>
  <c r="AU126"/>
  <c r="AU46"/>
  <c r="AU162"/>
  <c r="AU41"/>
  <c r="AU169"/>
  <c r="AU135"/>
  <c r="AU68"/>
  <c r="AU59"/>
  <c r="AU78"/>
  <c r="AU11"/>
  <c r="AU73"/>
  <c r="AU123"/>
  <c r="AU42"/>
  <c r="AU92"/>
  <c r="AU90"/>
  <c r="AU18"/>
  <c r="AU178"/>
  <c r="AU151"/>
  <c r="AU71"/>
  <c r="AU102"/>
  <c r="AU130"/>
  <c r="AU13"/>
  <c r="AU168"/>
  <c r="AU179"/>
  <c r="AU19"/>
  <c r="AU65"/>
  <c r="AU14"/>
  <c r="AU180"/>
  <c r="AU10"/>
  <c r="AU167"/>
  <c r="AU45"/>
  <c r="AU108"/>
  <c r="AU23"/>
  <c r="AU94"/>
  <c r="AU112"/>
  <c r="AU163"/>
  <c r="AU99"/>
  <c r="AU124"/>
  <c r="AU7"/>
  <c r="AU177"/>
  <c r="AU4"/>
  <c r="AU89"/>
  <c r="AU56"/>
  <c r="AU77"/>
  <c r="AU149"/>
  <c r="AU140"/>
  <c r="AU170"/>
  <c r="AU21"/>
  <c r="AU159"/>
  <c r="AU109"/>
  <c r="AU69"/>
  <c r="AU105"/>
  <c r="AU97"/>
  <c r="AU80"/>
  <c r="AU139"/>
  <c r="AU52"/>
  <c r="AU5"/>
  <c r="AU103"/>
  <c r="AU57"/>
  <c r="AU39"/>
  <c r="AU72"/>
  <c r="AU106"/>
  <c r="AU83"/>
  <c r="G208" i="7"/>
  <c r="G206"/>
  <c r="G217"/>
  <c r="G216"/>
  <c r="G209"/>
  <c r="G210"/>
  <c r="G220"/>
  <c r="G219"/>
  <c r="G218"/>
  <c r="G207"/>
  <c r="H218"/>
  <c r="H217"/>
  <c r="H219"/>
  <c r="H216"/>
  <c r="H207"/>
  <c r="H210"/>
  <c r="H220"/>
  <c r="H209"/>
  <c r="H208"/>
  <c r="H206"/>
  <c r="AL81" i="6"/>
  <c r="AL128"/>
  <c r="AL66"/>
  <c r="AL71"/>
  <c r="AL19"/>
  <c r="AL129"/>
  <c r="AL112"/>
  <c r="AL64"/>
  <c r="AL79"/>
  <c r="AL87"/>
  <c r="AL14"/>
  <c r="AL143"/>
  <c r="AL114"/>
  <c r="AL30"/>
  <c r="AL18"/>
  <c r="AL167"/>
  <c r="AL176"/>
  <c r="AL164"/>
  <c r="AL77"/>
  <c r="AL123"/>
  <c r="AL136"/>
  <c r="AL122"/>
  <c r="AL161"/>
  <c r="AL168"/>
  <c r="AL120"/>
  <c r="AL76"/>
  <c r="AL48"/>
  <c r="AL95"/>
  <c r="AL104"/>
  <c r="AL92"/>
  <c r="AL93"/>
  <c r="AL52"/>
  <c r="AL49"/>
  <c r="AL172"/>
  <c r="AL125"/>
  <c r="AL23"/>
  <c r="AL150"/>
  <c r="AL154"/>
  <c r="AL138"/>
  <c r="AL11"/>
  <c r="AL40"/>
  <c r="AL75"/>
  <c r="AL78"/>
  <c r="AL163"/>
  <c r="AL156"/>
  <c r="AL119"/>
  <c r="AL55"/>
  <c r="AL118"/>
  <c r="AL142"/>
  <c r="AL153"/>
  <c r="AL50"/>
  <c r="AL91"/>
  <c r="AL173"/>
  <c r="AL42"/>
  <c r="AL126"/>
  <c r="AL100"/>
  <c r="AL121"/>
  <c r="AL109"/>
  <c r="AL178"/>
  <c r="AL117"/>
  <c r="AL175"/>
  <c r="AL144"/>
  <c r="AL90"/>
  <c r="AL131"/>
  <c r="AL5"/>
  <c r="AL157"/>
  <c r="AL141"/>
  <c r="AL37"/>
  <c r="AL155"/>
  <c r="AL45"/>
  <c r="AL140"/>
  <c r="AL41"/>
  <c r="AL171"/>
  <c r="AL115"/>
  <c r="AL99"/>
  <c r="AL36"/>
  <c r="AL24"/>
  <c r="AL68"/>
  <c r="AL53"/>
  <c r="AL20"/>
  <c r="AL27"/>
  <c r="AL85"/>
  <c r="AL74"/>
  <c r="AL108"/>
  <c r="AL46"/>
  <c r="AL86"/>
  <c r="AL162"/>
  <c r="AL101"/>
  <c r="AL21"/>
  <c r="AL33"/>
  <c r="AL113"/>
  <c r="AL47"/>
  <c r="AL97"/>
  <c r="AL16"/>
  <c r="AL31"/>
  <c r="AL158"/>
  <c r="AL69"/>
  <c r="AL58"/>
  <c r="AL146"/>
  <c r="AL94"/>
  <c r="AL89"/>
  <c r="AL80"/>
  <c r="AL179"/>
  <c r="AL180"/>
  <c r="AL124"/>
  <c r="AL88"/>
  <c r="AL160"/>
  <c r="AL35"/>
  <c r="AL135"/>
  <c r="AL177"/>
  <c r="AL22"/>
  <c r="AL116"/>
  <c r="AL25"/>
  <c r="AL56"/>
  <c r="AL127"/>
  <c r="AL51"/>
  <c r="AL134"/>
  <c r="AL130"/>
  <c r="AL139"/>
  <c r="AL9"/>
  <c r="AL65"/>
  <c r="AL59"/>
  <c r="AL169"/>
  <c r="AL12"/>
  <c r="AL107"/>
  <c r="AL84"/>
  <c r="AL102"/>
  <c r="AL26"/>
  <c r="AL63"/>
  <c r="AL70"/>
  <c r="AL174"/>
  <c r="AL149"/>
  <c r="AL73"/>
  <c r="AL8"/>
  <c r="AL111"/>
  <c r="AL32"/>
  <c r="AL54"/>
  <c r="AL28"/>
  <c r="AL82"/>
  <c r="AL96"/>
  <c r="AL29"/>
  <c r="AL6"/>
  <c r="AL166"/>
  <c r="AL67"/>
  <c r="AL62"/>
  <c r="AL17"/>
  <c r="AL105"/>
  <c r="AL165"/>
  <c r="AL170"/>
  <c r="AL44"/>
  <c r="AL98"/>
  <c r="AL145"/>
  <c r="AL110"/>
  <c r="AL34"/>
  <c r="AL152"/>
  <c r="AL4"/>
  <c r="AL38"/>
  <c r="AL60"/>
  <c r="AL132"/>
  <c r="AL147"/>
  <c r="AL151"/>
  <c r="AL15"/>
  <c r="AL61"/>
  <c r="AL133"/>
  <c r="AL7"/>
  <c r="AL148"/>
  <c r="AL13"/>
  <c r="AL43"/>
  <c r="AL10"/>
  <c r="AL137"/>
  <c r="AL159"/>
  <c r="AL72"/>
  <c r="AL57"/>
  <c r="AL83"/>
  <c r="AL106"/>
  <c r="AL39"/>
  <c r="AL103"/>
  <c r="H200" i="7"/>
  <c r="H198"/>
  <c r="H196"/>
  <c r="H197"/>
  <c r="H199"/>
  <c r="H179"/>
  <c r="G200"/>
  <c r="G198"/>
  <c r="G196"/>
  <c r="G199"/>
  <c r="G197"/>
  <c r="G179"/>
  <c r="N2" i="13"/>
  <c r="E2" i="7"/>
  <c r="R81" i="6"/>
  <c r="R188" l="1"/>
  <c r="R187"/>
  <c r="R186"/>
  <c r="R185"/>
  <c r="R184"/>
  <c r="E191" i="7"/>
  <c r="E194"/>
  <c r="E192"/>
  <c r="E195"/>
  <c r="E193"/>
  <c r="AV83" i="6"/>
  <c r="E205" i="7"/>
  <c r="E203"/>
  <c r="E201"/>
  <c r="E204"/>
  <c r="E202"/>
  <c r="E215"/>
  <c r="E213"/>
  <c r="E211"/>
  <c r="E214"/>
  <c r="E212"/>
  <c r="E210"/>
  <c r="E206"/>
  <c r="E209"/>
  <c r="E207"/>
  <c r="AV72" i="6"/>
  <c r="AT72" s="1"/>
  <c r="AM43"/>
  <c r="AK43" s="1"/>
  <c r="AM151"/>
  <c r="AK151" s="1"/>
  <c r="AM60"/>
  <c r="AK60" s="1"/>
  <c r="AM98"/>
  <c r="AK98" s="1"/>
  <c r="AM170"/>
  <c r="AK170" s="1"/>
  <c r="AM29"/>
  <c r="AK29" s="1"/>
  <c r="AM28"/>
  <c r="AK28" s="1"/>
  <c r="AM73"/>
  <c r="AK73" s="1"/>
  <c r="AM26"/>
  <c r="AM130"/>
  <c r="AK130" s="1"/>
  <c r="AM22"/>
  <c r="AK22" s="1"/>
  <c r="AM35"/>
  <c r="AK35" s="1"/>
  <c r="AM88"/>
  <c r="AK88" s="1"/>
  <c r="AM89"/>
  <c r="AK89" s="1"/>
  <c r="AM146"/>
  <c r="AK146" s="1"/>
  <c r="AM47"/>
  <c r="AK47" s="1"/>
  <c r="AM101"/>
  <c r="AM85"/>
  <c r="AK85" s="1"/>
  <c r="AM41"/>
  <c r="AK41" s="1"/>
  <c r="AM157"/>
  <c r="AK157" s="1"/>
  <c r="AM131"/>
  <c r="AK131" s="1"/>
  <c r="AM117"/>
  <c r="AK117" s="1"/>
  <c r="AM121"/>
  <c r="AK121" s="1"/>
  <c r="AM173"/>
  <c r="AK173" s="1"/>
  <c r="AM50"/>
  <c r="AK50" s="1"/>
  <c r="AM142"/>
  <c r="AK142" s="1"/>
  <c r="AM55"/>
  <c r="AK55" s="1"/>
  <c r="AM75"/>
  <c r="AK75" s="1"/>
  <c r="AM23"/>
  <c r="AK23" s="1"/>
  <c r="AM92"/>
  <c r="AK92" s="1"/>
  <c r="AM76"/>
  <c r="AK76" s="1"/>
  <c r="AM123"/>
  <c r="AK123" s="1"/>
  <c r="AM176"/>
  <c r="AM18"/>
  <c r="AK18" s="1"/>
  <c r="AM114"/>
  <c r="AK114" s="1"/>
  <c r="AM112"/>
  <c r="AK112" s="1"/>
  <c r="AM128"/>
  <c r="AK128" s="1"/>
  <c r="AM81"/>
  <c r="AK81" s="1"/>
  <c r="AV57"/>
  <c r="AT57" s="1"/>
  <c r="AV52"/>
  <c r="AT52" s="1"/>
  <c r="AV80"/>
  <c r="AT80" s="1"/>
  <c r="AV109"/>
  <c r="AT109" s="1"/>
  <c r="AV21"/>
  <c r="AT21" s="1"/>
  <c r="AV4"/>
  <c r="AT4" s="1"/>
  <c r="AV7"/>
  <c r="AT7" s="1"/>
  <c r="AV163"/>
  <c r="AT163" s="1"/>
  <c r="AV10"/>
  <c r="AT10" s="1"/>
  <c r="AV19"/>
  <c r="AT19" s="1"/>
  <c r="AV13"/>
  <c r="AT13" s="1"/>
  <c r="AV71"/>
  <c r="AT71" s="1"/>
  <c r="AV18"/>
  <c r="AT18" s="1"/>
  <c r="AV92"/>
  <c r="AT92" s="1"/>
  <c r="AV123"/>
  <c r="AT123" s="1"/>
  <c r="AV169"/>
  <c r="AT169" s="1"/>
  <c r="AV162"/>
  <c r="AT162" s="1"/>
  <c r="AV29"/>
  <c r="AT29" s="1"/>
  <c r="AV17"/>
  <c r="AT17" s="1"/>
  <c r="AV15"/>
  <c r="AT15" s="1"/>
  <c r="AV76"/>
  <c r="AT76" s="1"/>
  <c r="AV64"/>
  <c r="AT64" s="1"/>
  <c r="AV95"/>
  <c r="AT95" s="1"/>
  <c r="AV113"/>
  <c r="AT113" s="1"/>
  <c r="AV30"/>
  <c r="AT30" s="1"/>
  <c r="AV74"/>
  <c r="AT74" s="1"/>
  <c r="AV88"/>
  <c r="AT88" s="1"/>
  <c r="AV138"/>
  <c r="AT138" s="1"/>
  <c r="AV136"/>
  <c r="AT136" s="1"/>
  <c r="AV129"/>
  <c r="AT129" s="1"/>
  <c r="AV62"/>
  <c r="AT62" s="1"/>
  <c r="AV49"/>
  <c r="AT49" s="1"/>
  <c r="AV32"/>
  <c r="AT32" s="1"/>
  <c r="AV58"/>
  <c r="AT58" s="1"/>
  <c r="AV98"/>
  <c r="AV171"/>
  <c r="AT171" s="1"/>
  <c r="AV40"/>
  <c r="AT40" s="1"/>
  <c r="AV43"/>
  <c r="AT43" s="1"/>
  <c r="AV148"/>
  <c r="AT148" s="1"/>
  <c r="AV24"/>
  <c r="AT24" s="1"/>
  <c r="AV82"/>
  <c r="AT82" s="1"/>
  <c r="AV147"/>
  <c r="AT147" s="1"/>
  <c r="AV155"/>
  <c r="AT155" s="1"/>
  <c r="AV146"/>
  <c r="AT146" s="1"/>
  <c r="AV54"/>
  <c r="AT54" s="1"/>
  <c r="AV34"/>
  <c r="AT34" s="1"/>
  <c r="AV104"/>
  <c r="AT104" s="1"/>
  <c r="AV119"/>
  <c r="AT119" s="1"/>
  <c r="AV48"/>
  <c r="AT48" s="1"/>
  <c r="AM110"/>
  <c r="AK110" s="1"/>
  <c r="AM165"/>
  <c r="AM67"/>
  <c r="AK67" s="1"/>
  <c r="AM174"/>
  <c r="AK174" s="1"/>
  <c r="AM103"/>
  <c r="AK103" s="1"/>
  <c r="AM57"/>
  <c r="AK57" s="1"/>
  <c r="AM137"/>
  <c r="AK137" s="1"/>
  <c r="AM148"/>
  <c r="AK148" s="1"/>
  <c r="AM7"/>
  <c r="AK7" s="1"/>
  <c r="AM38"/>
  <c r="AK38" s="1"/>
  <c r="AM4"/>
  <c r="AK4" s="1"/>
  <c r="AM17"/>
  <c r="AK17" s="1"/>
  <c r="AM6"/>
  <c r="AK6" s="1"/>
  <c r="AM96"/>
  <c r="AK96" s="1"/>
  <c r="AM54"/>
  <c r="AK54" s="1"/>
  <c r="AM111"/>
  <c r="AK111" s="1"/>
  <c r="AM102"/>
  <c r="AK102" s="1"/>
  <c r="AM84"/>
  <c r="AK84" s="1"/>
  <c r="AM12"/>
  <c r="AK12" s="1"/>
  <c r="AM65"/>
  <c r="AK65" s="1"/>
  <c r="AM51"/>
  <c r="AK51" s="1"/>
  <c r="AM127"/>
  <c r="AK127" s="1"/>
  <c r="AM177"/>
  <c r="AK177" s="1"/>
  <c r="AM160"/>
  <c r="AK160" s="1"/>
  <c r="AM124"/>
  <c r="AM16"/>
  <c r="AK16" s="1"/>
  <c r="AM162"/>
  <c r="AK162" s="1"/>
  <c r="AM86"/>
  <c r="AK86" s="1"/>
  <c r="AM108"/>
  <c r="AK108" s="1"/>
  <c r="AM27"/>
  <c r="AK27" s="1"/>
  <c r="AM68"/>
  <c r="AK68" s="1"/>
  <c r="AM171"/>
  <c r="AK171" s="1"/>
  <c r="AM155"/>
  <c r="AK155" s="1"/>
  <c r="AM37"/>
  <c r="AK37" s="1"/>
  <c r="AM91"/>
  <c r="AK91" s="1"/>
  <c r="AM78"/>
  <c r="AK78" s="1"/>
  <c r="AM138"/>
  <c r="AK138" s="1"/>
  <c r="AM154"/>
  <c r="AK154" s="1"/>
  <c r="AM150"/>
  <c r="AK150" s="1"/>
  <c r="AM120"/>
  <c r="AK120" s="1"/>
  <c r="AM161"/>
  <c r="AM136"/>
  <c r="AK136" s="1"/>
  <c r="AM77"/>
  <c r="AK77" s="1"/>
  <c r="AM164"/>
  <c r="AK164" s="1"/>
  <c r="AM167"/>
  <c r="AK167" s="1"/>
  <c r="AM143"/>
  <c r="AK143" s="1"/>
  <c r="AM129"/>
  <c r="AK129" s="1"/>
  <c r="AV106"/>
  <c r="AT106" s="1"/>
  <c r="AV103"/>
  <c r="AT103" s="1"/>
  <c r="AV139"/>
  <c r="AT139" s="1"/>
  <c r="AV170"/>
  <c r="AT170" s="1"/>
  <c r="AV140"/>
  <c r="AT140" s="1"/>
  <c r="AV56"/>
  <c r="AT56" s="1"/>
  <c r="AV124"/>
  <c r="AT124" s="1"/>
  <c r="AV112"/>
  <c r="AT112" s="1"/>
  <c r="AV45"/>
  <c r="AT45" s="1"/>
  <c r="AV180"/>
  <c r="AT180" s="1"/>
  <c r="AV65"/>
  <c r="AT65" s="1"/>
  <c r="AV130"/>
  <c r="AT130" s="1"/>
  <c r="AV73"/>
  <c r="AT73" s="1"/>
  <c r="AV59"/>
  <c r="AT59" s="1"/>
  <c r="AV41"/>
  <c r="AT41" s="1"/>
  <c r="AV46"/>
  <c r="AT46" s="1"/>
  <c r="AV126"/>
  <c r="AT126" s="1"/>
  <c r="AV38"/>
  <c r="AT38" s="1"/>
  <c r="AV84"/>
  <c r="AV111"/>
  <c r="AT111" s="1"/>
  <c r="AV143"/>
  <c r="AT143" s="1"/>
  <c r="AV37"/>
  <c r="AT37" s="1"/>
  <c r="AV137"/>
  <c r="AT137" s="1"/>
  <c r="AV27"/>
  <c r="AT27" s="1"/>
  <c r="AV150"/>
  <c r="AT150" s="1"/>
  <c r="AV55"/>
  <c r="AT55" s="1"/>
  <c r="AV96"/>
  <c r="AT96" s="1"/>
  <c r="AV51"/>
  <c r="AT51" s="1"/>
  <c r="AV161"/>
  <c r="AT161" s="1"/>
  <c r="AV60"/>
  <c r="AT60" s="1"/>
  <c r="AV128"/>
  <c r="AT128" s="1"/>
  <c r="AV70"/>
  <c r="AT70" s="1"/>
  <c r="AV91"/>
  <c r="AT91" s="1"/>
  <c r="AV176"/>
  <c r="AT176" s="1"/>
  <c r="AV122"/>
  <c r="AT122" s="1"/>
  <c r="AV87"/>
  <c r="AT87" s="1"/>
  <c r="AV35"/>
  <c r="AT35" s="1"/>
  <c r="AV53"/>
  <c r="AT53" s="1"/>
  <c r="AV116"/>
  <c r="AT116" s="1"/>
  <c r="AV134"/>
  <c r="AT134" s="1"/>
  <c r="AV120"/>
  <c r="AT120" s="1"/>
  <c r="AV145"/>
  <c r="AT145" s="1"/>
  <c r="AV66"/>
  <c r="AT66" s="1"/>
  <c r="AV85"/>
  <c r="AT85" s="1"/>
  <c r="AV8"/>
  <c r="AT8" s="1"/>
  <c r="AV16"/>
  <c r="AT16" s="1"/>
  <c r="AV152"/>
  <c r="AT152" s="1"/>
  <c r="AV154"/>
  <c r="AT154" s="1"/>
  <c r="AV127"/>
  <c r="AT127" s="1"/>
  <c r="AV67"/>
  <c r="AT67" s="1"/>
  <c r="AV132"/>
  <c r="AT132" s="1"/>
  <c r="AM39"/>
  <c r="AK39" s="1"/>
  <c r="AM72"/>
  <c r="AK72" s="1"/>
  <c r="AM61"/>
  <c r="AK61" s="1"/>
  <c r="AM147"/>
  <c r="AK147" s="1"/>
  <c r="AM152"/>
  <c r="AK152" s="1"/>
  <c r="AM44"/>
  <c r="AK44" s="1"/>
  <c r="AM82"/>
  <c r="AK82" s="1"/>
  <c r="AM32"/>
  <c r="AK32" s="1"/>
  <c r="AM70"/>
  <c r="AK70" s="1"/>
  <c r="AM9"/>
  <c r="AK9" s="1"/>
  <c r="AM134"/>
  <c r="AK134" s="1"/>
  <c r="AM56"/>
  <c r="AK56" s="1"/>
  <c r="AM116"/>
  <c r="AK116" s="1"/>
  <c r="AM80"/>
  <c r="AK80" s="1"/>
  <c r="AM94"/>
  <c r="AK94" s="1"/>
  <c r="AM58"/>
  <c r="AK58" s="1"/>
  <c r="AM69"/>
  <c r="AK69" s="1"/>
  <c r="AM31"/>
  <c r="AK31" s="1"/>
  <c r="AM97"/>
  <c r="AM113"/>
  <c r="AK113" s="1"/>
  <c r="AM21"/>
  <c r="AK21" s="1"/>
  <c r="AM46"/>
  <c r="AK46" s="1"/>
  <c r="AM20"/>
  <c r="AK20" s="1"/>
  <c r="AM53"/>
  <c r="AK53" s="1"/>
  <c r="AM99"/>
  <c r="AK99" s="1"/>
  <c r="AM140"/>
  <c r="AK140" s="1"/>
  <c r="AM45"/>
  <c r="AK45" s="1"/>
  <c r="AM90"/>
  <c r="AK90" s="1"/>
  <c r="AM144"/>
  <c r="AK144" s="1"/>
  <c r="AM178"/>
  <c r="AK178" s="1"/>
  <c r="AM109"/>
  <c r="AK109" s="1"/>
  <c r="AM100"/>
  <c r="AK100" s="1"/>
  <c r="AM126"/>
  <c r="AK126" s="1"/>
  <c r="AM119"/>
  <c r="AK119" s="1"/>
  <c r="AM156"/>
  <c r="AK156" s="1"/>
  <c r="AM40"/>
  <c r="AK40" s="1"/>
  <c r="AM11"/>
  <c r="AK11" s="1"/>
  <c r="AM125"/>
  <c r="AK125" s="1"/>
  <c r="AM49"/>
  <c r="AK49" s="1"/>
  <c r="AM52"/>
  <c r="AK52" s="1"/>
  <c r="AM93"/>
  <c r="AK93" s="1"/>
  <c r="AM95"/>
  <c r="AK95" s="1"/>
  <c r="AM48"/>
  <c r="AK48" s="1"/>
  <c r="AM168"/>
  <c r="AM122"/>
  <c r="AK122" s="1"/>
  <c r="AM30"/>
  <c r="AK30" s="1"/>
  <c r="AM14"/>
  <c r="AK14" s="1"/>
  <c r="AM19"/>
  <c r="AK19" s="1"/>
  <c r="AM71"/>
  <c r="AK71" s="1"/>
  <c r="AM66"/>
  <c r="AK66" s="1"/>
  <c r="AV5"/>
  <c r="AT5" s="1"/>
  <c r="AV97"/>
  <c r="AT97" s="1"/>
  <c r="AV159"/>
  <c r="AT159" s="1"/>
  <c r="AV149"/>
  <c r="AT149" s="1"/>
  <c r="AV89"/>
  <c r="AT89" s="1"/>
  <c r="AV177"/>
  <c r="AT177" s="1"/>
  <c r="AV99"/>
  <c r="AT99" s="1"/>
  <c r="AV23"/>
  <c r="AT23" s="1"/>
  <c r="AV108"/>
  <c r="AT108" s="1"/>
  <c r="AV179"/>
  <c r="AT179" s="1"/>
  <c r="AV151"/>
  <c r="AT151" s="1"/>
  <c r="AV178"/>
  <c r="AT178" s="1"/>
  <c r="AV11"/>
  <c r="AT11" s="1"/>
  <c r="AV68"/>
  <c r="AT68" s="1"/>
  <c r="AV135"/>
  <c r="AT135" s="1"/>
  <c r="AV75"/>
  <c r="AT75" s="1"/>
  <c r="AV100"/>
  <c r="AT100" s="1"/>
  <c r="AV142"/>
  <c r="AT142" s="1"/>
  <c r="AV20"/>
  <c r="AT20" s="1"/>
  <c r="AV6"/>
  <c r="AT6" s="1"/>
  <c r="AV101"/>
  <c r="AV107"/>
  <c r="AT107" s="1"/>
  <c r="AV26"/>
  <c r="AT26" s="1"/>
  <c r="AV174"/>
  <c r="AT174" s="1"/>
  <c r="AV25"/>
  <c r="AT25" s="1"/>
  <c r="AV158"/>
  <c r="AT158" s="1"/>
  <c r="AV165"/>
  <c r="AT165" s="1"/>
  <c r="AV44"/>
  <c r="AT44" s="1"/>
  <c r="AV33"/>
  <c r="AT33" s="1"/>
  <c r="AV166"/>
  <c r="AT166" s="1"/>
  <c r="AV175"/>
  <c r="AT175" s="1"/>
  <c r="AV50"/>
  <c r="AT50" s="1"/>
  <c r="AV160"/>
  <c r="AT160" s="1"/>
  <c r="AV86"/>
  <c r="AT86" s="1"/>
  <c r="AV173"/>
  <c r="AT173" s="1"/>
  <c r="AV131"/>
  <c r="AT131" s="1"/>
  <c r="AM83"/>
  <c r="AK83" s="1"/>
  <c r="AM106"/>
  <c r="AK106" s="1"/>
  <c r="AM159"/>
  <c r="AK159" s="1"/>
  <c r="AM10"/>
  <c r="AK10" s="1"/>
  <c r="AM13"/>
  <c r="AK13" s="1"/>
  <c r="AM133"/>
  <c r="AK133" s="1"/>
  <c r="AM15"/>
  <c r="AK15" s="1"/>
  <c r="AM132"/>
  <c r="AK132" s="1"/>
  <c r="AM34"/>
  <c r="AK34" s="1"/>
  <c r="AM145"/>
  <c r="AK145" s="1"/>
  <c r="AM105"/>
  <c r="AK105" s="1"/>
  <c r="AM62"/>
  <c r="AK62" s="1"/>
  <c r="AM166"/>
  <c r="AK166" s="1"/>
  <c r="AM8"/>
  <c r="AK8" s="1"/>
  <c r="AM149"/>
  <c r="AK149" s="1"/>
  <c r="AM63"/>
  <c r="AK63" s="1"/>
  <c r="AM107"/>
  <c r="AK107" s="1"/>
  <c r="AM169"/>
  <c r="AK169" s="1"/>
  <c r="AM59"/>
  <c r="AK59" s="1"/>
  <c r="AM139"/>
  <c r="AK139" s="1"/>
  <c r="AM25"/>
  <c r="AK25" s="1"/>
  <c r="AM135"/>
  <c r="AK135" s="1"/>
  <c r="AM180"/>
  <c r="AK180" s="1"/>
  <c r="AM179"/>
  <c r="AK179" s="1"/>
  <c r="AM158"/>
  <c r="AK158" s="1"/>
  <c r="AM33"/>
  <c r="AK33" s="1"/>
  <c r="AM74"/>
  <c r="AK74" s="1"/>
  <c r="AM24"/>
  <c r="AK24" s="1"/>
  <c r="AM36"/>
  <c r="AK36" s="1"/>
  <c r="AM115"/>
  <c r="AK115" s="1"/>
  <c r="AM141"/>
  <c r="AK141" s="1"/>
  <c r="AM5"/>
  <c r="AK5" s="1"/>
  <c r="AM175"/>
  <c r="AK175" s="1"/>
  <c r="AM42"/>
  <c r="AK42" s="1"/>
  <c r="AM153"/>
  <c r="AK153" s="1"/>
  <c r="AM118"/>
  <c r="AK118" s="1"/>
  <c r="AM163"/>
  <c r="AK163" s="1"/>
  <c r="AM172"/>
  <c r="AK172" s="1"/>
  <c r="AM104"/>
  <c r="AK104" s="1"/>
  <c r="AM87"/>
  <c r="AK87" s="1"/>
  <c r="AM79"/>
  <c r="AK79" s="1"/>
  <c r="AM64"/>
  <c r="AK64" s="1"/>
  <c r="AV39"/>
  <c r="AT39" s="1"/>
  <c r="AV105"/>
  <c r="AT105" s="1"/>
  <c r="AV69"/>
  <c r="AT69" s="1"/>
  <c r="AV77"/>
  <c r="AT77" s="1"/>
  <c r="AV94"/>
  <c r="AT94" s="1"/>
  <c r="AV167"/>
  <c r="AT167" s="1"/>
  <c r="AV14"/>
  <c r="AT14" s="1"/>
  <c r="AV168"/>
  <c r="AT168" s="1"/>
  <c r="AV102"/>
  <c r="AT102" s="1"/>
  <c r="AV90"/>
  <c r="AT90" s="1"/>
  <c r="AV42"/>
  <c r="AT42" s="1"/>
  <c r="AV78"/>
  <c r="AT78" s="1"/>
  <c r="AV114"/>
  <c r="AT114" s="1"/>
  <c r="AV118"/>
  <c r="AT118" s="1"/>
  <c r="AV144"/>
  <c r="AT144" s="1"/>
  <c r="AV125"/>
  <c r="AT125" s="1"/>
  <c r="AV156"/>
  <c r="AT156" s="1"/>
  <c r="AV141"/>
  <c r="AT141" s="1"/>
  <c r="AV28"/>
  <c r="AT28" s="1"/>
  <c r="AV117"/>
  <c r="AT117" s="1"/>
  <c r="AV157"/>
  <c r="AT157" s="1"/>
  <c r="AV12"/>
  <c r="AT12" s="1"/>
  <c r="AV22"/>
  <c r="AT22" s="1"/>
  <c r="AV31"/>
  <c r="AT31" s="1"/>
  <c r="AV36"/>
  <c r="AT36" s="1"/>
  <c r="AV172"/>
  <c r="AT172" s="1"/>
  <c r="AV115"/>
  <c r="AT115" s="1"/>
  <c r="AV9"/>
  <c r="AT9" s="1"/>
  <c r="AV79"/>
  <c r="AT79" s="1"/>
  <c r="AV47"/>
  <c r="AT47" s="1"/>
  <c r="AV133"/>
  <c r="AT133" s="1"/>
  <c r="AV110"/>
  <c r="AT110" s="1"/>
  <c r="AV61"/>
  <c r="AT61" s="1"/>
  <c r="AV153"/>
  <c r="AT153" s="1"/>
  <c r="AV93"/>
  <c r="AT93" s="1"/>
  <c r="AV63"/>
  <c r="AT63" s="1"/>
  <c r="AV121"/>
  <c r="AT121" s="1"/>
  <c r="AV164"/>
  <c r="AT164" s="1"/>
  <c r="AV81"/>
  <c r="AT81" s="1"/>
  <c r="E219" i="7"/>
  <c r="E217"/>
  <c r="E220"/>
  <c r="E218"/>
  <c r="E216"/>
  <c r="E208"/>
  <c r="E179"/>
  <c r="E199"/>
  <c r="E197"/>
  <c r="E198"/>
  <c r="E200"/>
  <c r="E196"/>
  <c r="T81" i="6"/>
  <c r="T95"/>
  <c r="T14"/>
  <c r="T166"/>
  <c r="T123"/>
  <c r="T163"/>
  <c r="T140"/>
  <c r="T53"/>
  <c r="T11"/>
  <c r="T158"/>
  <c r="T30"/>
  <c r="T42"/>
  <c r="T174"/>
  <c r="T179"/>
  <c r="T93"/>
  <c r="T160"/>
  <c r="T44"/>
  <c r="T149"/>
  <c r="T71"/>
  <c r="T141"/>
  <c r="T38"/>
  <c r="T170"/>
  <c r="T139"/>
  <c r="T121"/>
  <c r="T177"/>
  <c r="T96"/>
  <c r="T142"/>
  <c r="T131"/>
  <c r="T25"/>
  <c r="T113"/>
  <c r="T159"/>
  <c r="T151"/>
  <c r="T124"/>
  <c r="T74"/>
  <c r="T76"/>
  <c r="T27"/>
  <c r="T75"/>
  <c r="T114"/>
  <c r="T15"/>
  <c r="T31"/>
  <c r="T29"/>
  <c r="T110"/>
  <c r="T135"/>
  <c r="T152"/>
  <c r="T150"/>
  <c r="T122"/>
  <c r="T45"/>
  <c r="T153"/>
  <c r="T171"/>
  <c r="T164"/>
  <c r="T16"/>
  <c r="T175"/>
  <c r="T143"/>
  <c r="T9"/>
  <c r="T134"/>
  <c r="T118"/>
  <c r="T101"/>
  <c r="T155"/>
  <c r="T22"/>
  <c r="T92"/>
  <c r="T68"/>
  <c r="T132"/>
  <c r="T91"/>
  <c r="T165"/>
  <c r="T12"/>
  <c r="T24"/>
  <c r="T125"/>
  <c r="T105"/>
  <c r="T109"/>
  <c r="T168"/>
  <c r="T87"/>
  <c r="T79"/>
  <c r="T67"/>
  <c r="T88"/>
  <c r="T8"/>
  <c r="T144"/>
  <c r="T108"/>
  <c r="T176"/>
  <c r="T54"/>
  <c r="T21"/>
  <c r="T43"/>
  <c r="T7"/>
  <c r="T70"/>
  <c r="T148"/>
  <c r="T64"/>
  <c r="T162"/>
  <c r="T145"/>
  <c r="T56"/>
  <c r="T32"/>
  <c r="T86"/>
  <c r="T40"/>
  <c r="T36"/>
  <c r="T146"/>
  <c r="T73"/>
  <c r="T69"/>
  <c r="T77"/>
  <c r="T78"/>
  <c r="T51"/>
  <c r="T127"/>
  <c r="T55"/>
  <c r="T23"/>
  <c r="T48"/>
  <c r="T130"/>
  <c r="T169"/>
  <c r="T52"/>
  <c r="T49"/>
  <c r="T126"/>
  <c r="T28"/>
  <c r="T65"/>
  <c r="T173"/>
  <c r="T117"/>
  <c r="T136"/>
  <c r="T107"/>
  <c r="T97"/>
  <c r="T80"/>
  <c r="T98"/>
  <c r="T6"/>
  <c r="T47"/>
  <c r="T35"/>
  <c r="T104"/>
  <c r="T13"/>
  <c r="T156"/>
  <c r="T138"/>
  <c r="T94"/>
  <c r="T147"/>
  <c r="T180"/>
  <c r="T10"/>
  <c r="T119"/>
  <c r="T116"/>
  <c r="T129"/>
  <c r="T18"/>
  <c r="T63"/>
  <c r="T26"/>
  <c r="T17"/>
  <c r="T178"/>
  <c r="T46"/>
  <c r="T120"/>
  <c r="T157"/>
  <c r="T111"/>
  <c r="T128"/>
  <c r="T4"/>
  <c r="T5"/>
  <c r="T89"/>
  <c r="T50"/>
  <c r="T61"/>
  <c r="T59"/>
  <c r="T100"/>
  <c r="T82"/>
  <c r="T102"/>
  <c r="T137"/>
  <c r="T66"/>
  <c r="T133"/>
  <c r="T167"/>
  <c r="T19"/>
  <c r="T161"/>
  <c r="T37"/>
  <c r="T115"/>
  <c r="T172"/>
  <c r="T154"/>
  <c r="T85"/>
  <c r="T112"/>
  <c r="T33"/>
  <c r="T58"/>
  <c r="T20"/>
  <c r="T99"/>
  <c r="T41"/>
  <c r="T34"/>
  <c r="T84"/>
  <c r="T60"/>
  <c r="T62"/>
  <c r="T90"/>
  <c r="T72"/>
  <c r="T57"/>
  <c r="T39"/>
  <c r="T83"/>
  <c r="T106"/>
  <c r="T103"/>
  <c r="AK161"/>
  <c r="AK101"/>
  <c r="AK26"/>
  <c r="AK97"/>
  <c r="AK168"/>
  <c r="AK165"/>
  <c r="AK176"/>
  <c r="AK124"/>
  <c r="AT84"/>
  <c r="AT83"/>
  <c r="AT98"/>
  <c r="AT101"/>
  <c r="L2" i="13"/>
  <c r="U103" i="6" l="1"/>
  <c r="U37"/>
  <c r="S37" s="1"/>
  <c r="U82"/>
  <c r="S82" s="1"/>
  <c r="U138"/>
  <c r="S138" s="1"/>
  <c r="U84"/>
  <c r="S84" s="1"/>
  <c r="U33"/>
  <c r="S33" s="1"/>
  <c r="U13"/>
  <c r="S13" s="1"/>
  <c r="U40"/>
  <c r="S40" s="1"/>
  <c r="U145"/>
  <c r="S145" s="1"/>
  <c r="U87"/>
  <c r="S87" s="1"/>
  <c r="U139"/>
  <c r="S139" s="1"/>
  <c r="U71"/>
  <c r="S71" s="1"/>
  <c r="U93"/>
  <c r="S93" s="1"/>
  <c r="U166"/>
  <c r="S166" s="1"/>
  <c r="U106"/>
  <c r="S106" s="1"/>
  <c r="U72"/>
  <c r="S72" s="1"/>
  <c r="U41"/>
  <c r="S41" s="1"/>
  <c r="U20"/>
  <c r="U85"/>
  <c r="S85" s="1"/>
  <c r="U161"/>
  <c r="S161" s="1"/>
  <c r="U133"/>
  <c r="S133" s="1"/>
  <c r="U137"/>
  <c r="S137" s="1"/>
  <c r="U102"/>
  <c r="S102" s="1"/>
  <c r="U4"/>
  <c r="S4" s="1"/>
  <c r="U111"/>
  <c r="S111" s="1"/>
  <c r="U120"/>
  <c r="S120" s="1"/>
  <c r="U63"/>
  <c r="S63" s="1"/>
  <c r="U147"/>
  <c r="S147" s="1"/>
  <c r="U156"/>
  <c r="S156" s="1"/>
  <c r="U47"/>
  <c r="S47" s="1"/>
  <c r="U97"/>
  <c r="S97" s="1"/>
  <c r="U65"/>
  <c r="S65" s="1"/>
  <c r="U48"/>
  <c r="S48" s="1"/>
  <c r="U55"/>
  <c r="S55" s="1"/>
  <c r="U78"/>
  <c r="S78" s="1"/>
  <c r="U162"/>
  <c r="S162" s="1"/>
  <c r="U70"/>
  <c r="S70" s="1"/>
  <c r="U54"/>
  <c r="S54" s="1"/>
  <c r="U108"/>
  <c r="S108" s="1"/>
  <c r="U144"/>
  <c r="S144" s="1"/>
  <c r="U8"/>
  <c r="S8" s="1"/>
  <c r="U105"/>
  <c r="S105" s="1"/>
  <c r="U24"/>
  <c r="S24" s="1"/>
  <c r="U12"/>
  <c r="S12" s="1"/>
  <c r="U91"/>
  <c r="S91" s="1"/>
  <c r="U132"/>
  <c r="S132" s="1"/>
  <c r="U134"/>
  <c r="S134" s="1"/>
  <c r="U143"/>
  <c r="S143" s="1"/>
  <c r="U171"/>
  <c r="S171" s="1"/>
  <c r="U150"/>
  <c r="S150" s="1"/>
  <c r="U135"/>
  <c r="S135" s="1"/>
  <c r="U29"/>
  <c r="S29" s="1"/>
  <c r="U74"/>
  <c r="U124"/>
  <c r="S124" s="1"/>
  <c r="U151"/>
  <c r="S151" s="1"/>
  <c r="U159"/>
  <c r="S159" s="1"/>
  <c r="U177"/>
  <c r="S177" s="1"/>
  <c r="U170"/>
  <c r="S170" s="1"/>
  <c r="U140"/>
  <c r="S140" s="1"/>
  <c r="U57"/>
  <c r="S57" s="1"/>
  <c r="U167"/>
  <c r="S167" s="1"/>
  <c r="U157"/>
  <c r="S157" s="1"/>
  <c r="U129"/>
  <c r="S129" s="1"/>
  <c r="U176"/>
  <c r="S176" s="1"/>
  <c r="U125"/>
  <c r="S125" s="1"/>
  <c r="U15"/>
  <c r="U96"/>
  <c r="S96" s="1"/>
  <c r="U83"/>
  <c r="S83" s="1"/>
  <c r="U34"/>
  <c r="S34" s="1"/>
  <c r="U99"/>
  <c r="S99" s="1"/>
  <c r="U19"/>
  <c r="S19" s="1"/>
  <c r="U100"/>
  <c r="S100" s="1"/>
  <c r="U89"/>
  <c r="S89" s="1"/>
  <c r="U128"/>
  <c r="S128" s="1"/>
  <c r="U46"/>
  <c r="S46" s="1"/>
  <c r="U178"/>
  <c r="S178" s="1"/>
  <c r="U119"/>
  <c r="S119" s="1"/>
  <c r="U104"/>
  <c r="S104" s="1"/>
  <c r="U6"/>
  <c r="S6" s="1"/>
  <c r="U107"/>
  <c r="S107" s="1"/>
  <c r="U136"/>
  <c r="S136" s="1"/>
  <c r="U173"/>
  <c r="S173" s="1"/>
  <c r="U28"/>
  <c r="S28" s="1"/>
  <c r="U126"/>
  <c r="S126" s="1"/>
  <c r="U52"/>
  <c r="S52" s="1"/>
  <c r="U23"/>
  <c r="S23" s="1"/>
  <c r="U127"/>
  <c r="S127" s="1"/>
  <c r="U51"/>
  <c r="S51" s="1"/>
  <c r="U69"/>
  <c r="S69" s="1"/>
  <c r="U146"/>
  <c r="S146" s="1"/>
  <c r="U32"/>
  <c r="S32" s="1"/>
  <c r="U148"/>
  <c r="S148" s="1"/>
  <c r="U43"/>
  <c r="S43" s="1"/>
  <c r="U88"/>
  <c r="S88" s="1"/>
  <c r="U109"/>
  <c r="S109" s="1"/>
  <c r="U165"/>
  <c r="S165" s="1"/>
  <c r="U92"/>
  <c r="S92" s="1"/>
  <c r="U175"/>
  <c r="S175" s="1"/>
  <c r="U164"/>
  <c r="S164" s="1"/>
  <c r="U152"/>
  <c r="S152" s="1"/>
  <c r="U31"/>
  <c r="S31" s="1"/>
  <c r="U114"/>
  <c r="S114" s="1"/>
  <c r="U76"/>
  <c r="S76" s="1"/>
  <c r="U113"/>
  <c r="S113" s="1"/>
  <c r="U121"/>
  <c r="S121" s="1"/>
  <c r="U38"/>
  <c r="S38" s="1"/>
  <c r="U44"/>
  <c r="S44" s="1"/>
  <c r="U160"/>
  <c r="S160" s="1"/>
  <c r="U179"/>
  <c r="S179" s="1"/>
  <c r="U30"/>
  <c r="S30" s="1"/>
  <c r="U11"/>
  <c r="S11" s="1"/>
  <c r="U163"/>
  <c r="S163" s="1"/>
  <c r="U123"/>
  <c r="S123" s="1"/>
  <c r="U60"/>
  <c r="S60" s="1"/>
  <c r="U59"/>
  <c r="S59" s="1"/>
  <c r="U26"/>
  <c r="S26" s="1"/>
  <c r="U180"/>
  <c r="S180" s="1"/>
  <c r="U80"/>
  <c r="S80" s="1"/>
  <c r="U49"/>
  <c r="S49" s="1"/>
  <c r="U77"/>
  <c r="S77" s="1"/>
  <c r="U9"/>
  <c r="S9" s="1"/>
  <c r="U45"/>
  <c r="S45" s="1"/>
  <c r="U42"/>
  <c r="S42" s="1"/>
  <c r="U14"/>
  <c r="S14" s="1"/>
  <c r="U95"/>
  <c r="S95" s="1"/>
  <c r="U90"/>
  <c r="S90" s="1"/>
  <c r="U39"/>
  <c r="S39" s="1"/>
  <c r="U62"/>
  <c r="S62" s="1"/>
  <c r="U58"/>
  <c r="S58" s="1"/>
  <c r="U112"/>
  <c r="S112" s="1"/>
  <c r="U154"/>
  <c r="S154" s="1"/>
  <c r="U172"/>
  <c r="S172" s="1"/>
  <c r="U115"/>
  <c r="S115" s="1"/>
  <c r="U66"/>
  <c r="S66" s="1"/>
  <c r="U61"/>
  <c r="S61" s="1"/>
  <c r="U50"/>
  <c r="S50" s="1"/>
  <c r="U5"/>
  <c r="S5" s="1"/>
  <c r="U17"/>
  <c r="S17" s="1"/>
  <c r="U18"/>
  <c r="S18" s="1"/>
  <c r="U116"/>
  <c r="S116" s="1"/>
  <c r="U10"/>
  <c r="S10" s="1"/>
  <c r="U94"/>
  <c r="S94" s="1"/>
  <c r="U35"/>
  <c r="S35" s="1"/>
  <c r="U98"/>
  <c r="S98" s="1"/>
  <c r="U117"/>
  <c r="S117" s="1"/>
  <c r="U169"/>
  <c r="S169" s="1"/>
  <c r="U130"/>
  <c r="S130" s="1"/>
  <c r="U73"/>
  <c r="S73" s="1"/>
  <c r="U36"/>
  <c r="S36" s="1"/>
  <c r="U86"/>
  <c r="S86" s="1"/>
  <c r="U56"/>
  <c r="S56" s="1"/>
  <c r="U64"/>
  <c r="S64" s="1"/>
  <c r="U7"/>
  <c r="S7" s="1"/>
  <c r="U21"/>
  <c r="S21" s="1"/>
  <c r="U67"/>
  <c r="S67" s="1"/>
  <c r="U79"/>
  <c r="S79" s="1"/>
  <c r="U168"/>
  <c r="S168" s="1"/>
  <c r="U68"/>
  <c r="S68" s="1"/>
  <c r="U22"/>
  <c r="S22" s="1"/>
  <c r="U155"/>
  <c r="S155" s="1"/>
  <c r="U101"/>
  <c r="S101" s="1"/>
  <c r="U118"/>
  <c r="S118" s="1"/>
  <c r="U16"/>
  <c r="S16" s="1"/>
  <c r="U153"/>
  <c r="S153" s="1"/>
  <c r="U122"/>
  <c r="S122" s="1"/>
  <c r="U110"/>
  <c r="S110" s="1"/>
  <c r="U75"/>
  <c r="S75" s="1"/>
  <c r="U27"/>
  <c r="S27" s="1"/>
  <c r="U25"/>
  <c r="S25" s="1"/>
  <c r="U131"/>
  <c r="S131" s="1"/>
  <c r="U142"/>
  <c r="S142" s="1"/>
  <c r="U141"/>
  <c r="S141" s="1"/>
  <c r="U149"/>
  <c r="S149" s="1"/>
  <c r="U174"/>
  <c r="S174" s="1"/>
  <c r="U158"/>
  <c r="S158" s="1"/>
  <c r="U53"/>
  <c r="S53" s="1"/>
  <c r="U81"/>
  <c r="S81" s="1"/>
  <c r="S15"/>
  <c r="S103"/>
  <c r="S74"/>
  <c r="S20"/>
  <c r="AA2" i="5" l="1"/>
  <c r="AG4" i="1"/>
  <c r="AI15" i="34" s="1"/>
  <c r="G4" i="12"/>
  <c r="AJ4" i="1" l="1"/>
  <c r="AA4" i="12"/>
  <c r="Q2" i="13" l="1"/>
  <c r="AK4" i="1"/>
  <c r="L2" i="37"/>
  <c r="L179" s="1"/>
  <c r="Z81" i="6"/>
  <c r="Z188" l="1"/>
  <c r="Z184"/>
  <c r="Z187"/>
  <c r="Z185"/>
  <c r="Z186"/>
  <c r="F2" i="7"/>
  <c r="F212" s="1"/>
  <c r="F31" i="44"/>
  <c r="F207" i="7"/>
  <c r="R2" i="13"/>
  <c r="AA81" i="6"/>
  <c r="M2" i="37"/>
  <c r="M179" s="1"/>
  <c r="F208" i="7" l="1"/>
  <c r="F211"/>
  <c r="F199"/>
  <c r="F179"/>
  <c r="F205"/>
  <c r="F218"/>
  <c r="F201"/>
  <c r="F196"/>
  <c r="F200"/>
  <c r="F213"/>
  <c r="F203"/>
  <c r="F216"/>
  <c r="F220"/>
  <c r="F202"/>
  <c r="F209"/>
  <c r="F214"/>
  <c r="F197"/>
  <c r="F215"/>
  <c r="F219"/>
  <c r="F204"/>
  <c r="F217"/>
  <c r="F206"/>
  <c r="F210"/>
  <c r="F198"/>
  <c r="AA188" i="6"/>
  <c r="AA187"/>
  <c r="AA184"/>
  <c r="AA185"/>
  <c r="AA186"/>
  <c r="F194" i="7"/>
  <c r="F192"/>
  <c r="F195"/>
  <c r="F193"/>
  <c r="F191"/>
  <c r="AC81" i="6"/>
  <c r="AC13"/>
  <c r="AC130"/>
  <c r="AC82"/>
  <c r="AC59"/>
  <c r="AC133"/>
  <c r="AC64"/>
  <c r="AC77"/>
  <c r="AC136"/>
  <c r="AC91"/>
  <c r="AC159"/>
  <c r="AC63"/>
  <c r="AC47"/>
  <c r="AC10"/>
  <c r="AC26"/>
  <c r="AC164"/>
  <c r="AC149"/>
  <c r="AC6"/>
  <c r="AC142"/>
  <c r="AC98"/>
  <c r="AC78"/>
  <c r="AC143"/>
  <c r="AC86"/>
  <c r="AC42"/>
  <c r="AC46"/>
  <c r="AC16"/>
  <c r="AC172"/>
  <c r="AC175"/>
  <c r="AC75"/>
  <c r="AC67"/>
  <c r="AC61"/>
  <c r="AC27"/>
  <c r="AC117"/>
  <c r="AC147"/>
  <c r="AC121"/>
  <c r="AC7"/>
  <c r="AC93"/>
  <c r="AC54"/>
  <c r="AC144"/>
  <c r="AC118"/>
  <c r="AC35"/>
  <c r="AC113"/>
  <c r="AC119"/>
  <c r="AC150"/>
  <c r="AC135"/>
  <c r="AC167"/>
  <c r="AC90"/>
  <c r="AC88"/>
  <c r="AC157"/>
  <c r="AC160"/>
  <c r="AC108"/>
  <c r="AC115"/>
  <c r="AC156"/>
  <c r="AC97"/>
  <c r="AC65"/>
  <c r="AC120"/>
  <c r="AC66"/>
  <c r="AC11"/>
  <c r="AC132"/>
  <c r="AC96"/>
  <c r="AC154"/>
  <c r="AC32"/>
  <c r="AC129"/>
  <c r="AC169"/>
  <c r="AC155"/>
  <c r="AC73"/>
  <c r="AC140"/>
  <c r="AC22"/>
  <c r="AC114"/>
  <c r="AC163"/>
  <c r="AC116"/>
  <c r="AC85"/>
  <c r="AC30"/>
  <c r="AC41"/>
  <c r="AC162"/>
  <c r="AC111"/>
  <c r="AC168"/>
  <c r="AC38"/>
  <c r="AC53"/>
  <c r="AC100"/>
  <c r="AC109"/>
  <c r="AC112"/>
  <c r="AC25"/>
  <c r="AC40"/>
  <c r="AC48"/>
  <c r="AC131"/>
  <c r="AC21"/>
  <c r="AC110"/>
  <c r="AC101"/>
  <c r="AC166"/>
  <c r="AC128"/>
  <c r="AC176"/>
  <c r="AC124"/>
  <c r="AC122"/>
  <c r="AC60"/>
  <c r="AC178"/>
  <c r="AC76"/>
  <c r="AC123"/>
  <c r="AC145"/>
  <c r="AC152"/>
  <c r="AC148"/>
  <c r="AC174"/>
  <c r="AC87"/>
  <c r="AC20"/>
  <c r="AC107"/>
  <c r="AC29"/>
  <c r="AC37"/>
  <c r="AC56"/>
  <c r="AC179"/>
  <c r="AC49"/>
  <c r="AC105"/>
  <c r="AC62"/>
  <c r="AC44"/>
  <c r="AC31"/>
  <c r="AC15"/>
  <c r="AC99"/>
  <c r="AC5"/>
  <c r="AC36"/>
  <c r="AC23"/>
  <c r="AC104"/>
  <c r="AC14"/>
  <c r="AC70"/>
  <c r="AC33"/>
  <c r="AC69"/>
  <c r="AC141"/>
  <c r="AC24"/>
  <c r="AC34"/>
  <c r="AC8"/>
  <c r="AC12"/>
  <c r="AC127"/>
  <c r="AC95"/>
  <c r="AC158"/>
  <c r="AC139"/>
  <c r="AC125"/>
  <c r="AC165"/>
  <c r="AC28"/>
  <c r="AC50"/>
  <c r="AC138"/>
  <c r="AC173"/>
  <c r="AC180"/>
  <c r="AC80"/>
  <c r="AC71"/>
  <c r="AC84"/>
  <c r="AC43"/>
  <c r="AC45"/>
  <c r="AC137"/>
  <c r="AC94"/>
  <c r="AC177"/>
  <c r="AC151"/>
  <c r="AC89"/>
  <c r="AC51"/>
  <c r="AC52"/>
  <c r="AC55"/>
  <c r="AC58"/>
  <c r="AC134"/>
  <c r="AC102"/>
  <c r="AC161"/>
  <c r="AC9"/>
  <c r="AC146"/>
  <c r="AC17"/>
  <c r="AC4"/>
  <c r="AC153"/>
  <c r="AC18"/>
  <c r="AC19"/>
  <c r="AC79"/>
  <c r="AC74"/>
  <c r="AC126"/>
  <c r="AC170"/>
  <c r="AC68"/>
  <c r="AC92"/>
  <c r="AC171"/>
  <c r="AC72"/>
  <c r="AC83"/>
  <c r="AC106"/>
  <c r="AC103"/>
  <c r="AC57"/>
  <c r="AC39"/>
  <c r="AD106" l="1"/>
  <c r="AB106" s="1"/>
  <c r="AD39"/>
  <c r="AB39" s="1"/>
  <c r="AD83"/>
  <c r="AB83" s="1"/>
  <c r="AD79"/>
  <c r="AB79" s="1"/>
  <c r="AD18"/>
  <c r="AB18" s="1"/>
  <c r="AD9"/>
  <c r="AB9" s="1"/>
  <c r="AD102"/>
  <c r="AB102" s="1"/>
  <c r="AD58"/>
  <c r="AB58" s="1"/>
  <c r="AD55"/>
  <c r="AB55" s="1"/>
  <c r="AD151"/>
  <c r="AB151" s="1"/>
  <c r="AD137"/>
  <c r="AB137" s="1"/>
  <c r="AD80"/>
  <c r="AB80" s="1"/>
  <c r="AD173"/>
  <c r="AB173" s="1"/>
  <c r="AD28"/>
  <c r="AB28" s="1"/>
  <c r="AD158"/>
  <c r="AB158" s="1"/>
  <c r="AD127"/>
  <c r="AB127" s="1"/>
  <c r="AD34"/>
  <c r="AB34" s="1"/>
  <c r="AD104"/>
  <c r="AB104" s="1"/>
  <c r="AD23"/>
  <c r="AB23" s="1"/>
  <c r="AD99"/>
  <c r="AB99" s="1"/>
  <c r="AD31"/>
  <c r="AB31" s="1"/>
  <c r="AD37"/>
  <c r="AB37" s="1"/>
  <c r="AD87"/>
  <c r="AB87" s="1"/>
  <c r="AD174"/>
  <c r="AB174" s="1"/>
  <c r="AD145"/>
  <c r="AB145" s="1"/>
  <c r="AD178"/>
  <c r="AB178" s="1"/>
  <c r="AD176"/>
  <c r="AB176" s="1"/>
  <c r="AD48"/>
  <c r="AB48" s="1"/>
  <c r="AD25"/>
  <c r="AB25" s="1"/>
  <c r="AD112"/>
  <c r="AB112" s="1"/>
  <c r="AD53"/>
  <c r="AB53" s="1"/>
  <c r="AD168"/>
  <c r="AB168" s="1"/>
  <c r="AD41"/>
  <c r="AB41" s="1"/>
  <c r="AD30"/>
  <c r="AB30" s="1"/>
  <c r="AD169"/>
  <c r="AB169" s="1"/>
  <c r="AD11"/>
  <c r="AB11" s="1"/>
  <c r="AD120"/>
  <c r="AB120" s="1"/>
  <c r="AD108"/>
  <c r="AB108" s="1"/>
  <c r="AD35"/>
  <c r="AB35" s="1"/>
  <c r="AD61"/>
  <c r="AB61" s="1"/>
  <c r="AD149"/>
  <c r="AB149" s="1"/>
  <c r="AD159"/>
  <c r="AB159" s="1"/>
  <c r="AD91"/>
  <c r="AB91" s="1"/>
  <c r="AD77"/>
  <c r="AB77" s="1"/>
  <c r="AD57"/>
  <c r="AB57" s="1"/>
  <c r="AD72"/>
  <c r="AB72" s="1"/>
  <c r="AD68"/>
  <c r="AB68" s="1"/>
  <c r="AD170"/>
  <c r="AB170" s="1"/>
  <c r="AD74"/>
  <c r="AB74" s="1"/>
  <c r="AD19"/>
  <c r="AB19" s="1"/>
  <c r="AD153"/>
  <c r="AB153" s="1"/>
  <c r="AD134"/>
  <c r="AB134" s="1"/>
  <c r="AD89"/>
  <c r="AB89" s="1"/>
  <c r="AD45"/>
  <c r="AB45" s="1"/>
  <c r="AD84"/>
  <c r="AB84" s="1"/>
  <c r="AD180"/>
  <c r="AB180" s="1"/>
  <c r="AD138"/>
  <c r="AB138" s="1"/>
  <c r="AD24"/>
  <c r="AB24" s="1"/>
  <c r="AD33"/>
  <c r="AB33" s="1"/>
  <c r="AD14"/>
  <c r="AB14" s="1"/>
  <c r="AD36"/>
  <c r="AB36" s="1"/>
  <c r="AD5"/>
  <c r="AB5" s="1"/>
  <c r="AD44"/>
  <c r="AB44" s="1"/>
  <c r="AD105"/>
  <c r="AB105" s="1"/>
  <c r="AD179"/>
  <c r="AB179" s="1"/>
  <c r="AD29"/>
  <c r="AB29" s="1"/>
  <c r="AD148"/>
  <c r="AB148" s="1"/>
  <c r="AD123"/>
  <c r="AB123" s="1"/>
  <c r="AD60"/>
  <c r="AB60" s="1"/>
  <c r="AD110"/>
  <c r="AB110" s="1"/>
  <c r="AD40"/>
  <c r="AB40" s="1"/>
  <c r="AD109"/>
  <c r="AB109" s="1"/>
  <c r="AD163"/>
  <c r="AB163" s="1"/>
  <c r="AD22"/>
  <c r="AB22" s="1"/>
  <c r="AD154"/>
  <c r="AB154" s="1"/>
  <c r="AD65"/>
  <c r="AB65" s="1"/>
  <c r="AD160"/>
  <c r="AB160" s="1"/>
  <c r="AD167"/>
  <c r="AB167" s="1"/>
  <c r="AD135"/>
  <c r="AB135" s="1"/>
  <c r="AD119"/>
  <c r="AB119" s="1"/>
  <c r="AD54"/>
  <c r="AB54" s="1"/>
  <c r="AD93"/>
  <c r="AB93" s="1"/>
  <c r="AD175"/>
  <c r="AB175" s="1"/>
  <c r="AD42"/>
  <c r="AB42" s="1"/>
  <c r="AD98"/>
  <c r="AB98" s="1"/>
  <c r="AD26"/>
  <c r="AB26" s="1"/>
  <c r="AD59"/>
  <c r="AB59" s="1"/>
  <c r="AD13"/>
  <c r="AB13" s="1"/>
  <c r="AD103"/>
  <c r="AB103" s="1"/>
  <c r="AD171"/>
  <c r="AB171" s="1"/>
  <c r="AD17"/>
  <c r="AB17" s="1"/>
  <c r="AD52"/>
  <c r="AB52" s="1"/>
  <c r="AD177"/>
  <c r="AB177" s="1"/>
  <c r="AD50"/>
  <c r="AB50" s="1"/>
  <c r="AD165"/>
  <c r="AB165" s="1"/>
  <c r="AD125"/>
  <c r="AB125" s="1"/>
  <c r="AD139"/>
  <c r="AB139" s="1"/>
  <c r="AD95"/>
  <c r="AB95" s="1"/>
  <c r="AD12"/>
  <c r="AB12" s="1"/>
  <c r="AD8"/>
  <c r="AB8" s="1"/>
  <c r="AD70"/>
  <c r="AB70" s="1"/>
  <c r="AD15"/>
  <c r="AB15" s="1"/>
  <c r="AD62"/>
  <c r="AB62" s="1"/>
  <c r="AD20"/>
  <c r="AB20" s="1"/>
  <c r="AD122"/>
  <c r="AB122" s="1"/>
  <c r="AD128"/>
  <c r="AB128" s="1"/>
  <c r="AD166"/>
  <c r="AB166" s="1"/>
  <c r="AD21"/>
  <c r="AB21" s="1"/>
  <c r="AD100"/>
  <c r="AB100" s="1"/>
  <c r="AD111"/>
  <c r="AB111" s="1"/>
  <c r="AD140"/>
  <c r="AB140" s="1"/>
  <c r="AD73"/>
  <c r="AB73" s="1"/>
  <c r="AD132"/>
  <c r="AB132" s="1"/>
  <c r="AD66"/>
  <c r="AB66" s="1"/>
  <c r="AD97"/>
  <c r="AB97" s="1"/>
  <c r="AD115"/>
  <c r="AB115" s="1"/>
  <c r="AD157"/>
  <c r="AB157" s="1"/>
  <c r="AD150"/>
  <c r="AB150" s="1"/>
  <c r="AD113"/>
  <c r="AB113" s="1"/>
  <c r="AD118"/>
  <c r="AB118" s="1"/>
  <c r="AD144"/>
  <c r="AB144" s="1"/>
  <c r="AD7"/>
  <c r="AB7" s="1"/>
  <c r="AD121"/>
  <c r="AB121" s="1"/>
  <c r="AD117"/>
  <c r="AB117" s="1"/>
  <c r="AD172"/>
  <c r="AB172" s="1"/>
  <c r="AD143"/>
  <c r="AB143" s="1"/>
  <c r="AD78"/>
  <c r="AB78" s="1"/>
  <c r="AD142"/>
  <c r="AB142" s="1"/>
  <c r="AD10"/>
  <c r="AB10" s="1"/>
  <c r="AD64"/>
  <c r="AB64" s="1"/>
  <c r="AD82"/>
  <c r="AB82" s="1"/>
  <c r="AD92"/>
  <c r="AB92" s="1"/>
  <c r="AD126"/>
  <c r="AB126" s="1"/>
  <c r="AD4"/>
  <c r="AB4" s="1"/>
  <c r="AD146"/>
  <c r="AB146" s="1"/>
  <c r="AD161"/>
  <c r="AB161" s="1"/>
  <c r="AD51"/>
  <c r="AB51" s="1"/>
  <c r="AD94"/>
  <c r="AB94" s="1"/>
  <c r="AD43"/>
  <c r="AB43" s="1"/>
  <c r="AD71"/>
  <c r="AB71" s="1"/>
  <c r="AD141"/>
  <c r="AB141" s="1"/>
  <c r="AD69"/>
  <c r="AB69" s="1"/>
  <c r="AD49"/>
  <c r="AB49" s="1"/>
  <c r="AD56"/>
  <c r="AB56" s="1"/>
  <c r="AD107"/>
  <c r="AB107" s="1"/>
  <c r="AD152"/>
  <c r="AB152" s="1"/>
  <c r="AD76"/>
  <c r="AB76" s="1"/>
  <c r="AD124"/>
  <c r="AB124" s="1"/>
  <c r="AD101"/>
  <c r="AB101" s="1"/>
  <c r="AD131"/>
  <c r="AB131" s="1"/>
  <c r="AD38"/>
  <c r="AB38" s="1"/>
  <c r="AD162"/>
  <c r="AB162" s="1"/>
  <c r="AD85"/>
  <c r="AB85" s="1"/>
  <c r="AD116"/>
  <c r="AB116" s="1"/>
  <c r="AD114"/>
  <c r="AB114" s="1"/>
  <c r="AD155"/>
  <c r="AB155" s="1"/>
  <c r="AD129"/>
  <c r="AB129" s="1"/>
  <c r="AD32"/>
  <c r="AB32" s="1"/>
  <c r="AD96"/>
  <c r="AB96" s="1"/>
  <c r="AD156"/>
  <c r="AB156" s="1"/>
  <c r="AD88"/>
  <c r="AB88" s="1"/>
  <c r="AD90"/>
  <c r="AB90" s="1"/>
  <c r="AD147"/>
  <c r="AB147" s="1"/>
  <c r="AD27"/>
  <c r="AB27" s="1"/>
  <c r="AD67"/>
  <c r="AB67" s="1"/>
  <c r="AD75"/>
  <c r="AB75" s="1"/>
  <c r="AD16"/>
  <c r="AB16" s="1"/>
  <c r="AD46"/>
  <c r="AB46" s="1"/>
  <c r="AD86"/>
  <c r="AB86" s="1"/>
  <c r="AD6"/>
  <c r="AB6" s="1"/>
  <c r="AD164"/>
  <c r="AB164" s="1"/>
  <c r="AD47"/>
  <c r="AB47" s="1"/>
  <c r="AD63"/>
  <c r="AB63" s="1"/>
  <c r="AD136"/>
  <c r="AB136" s="1"/>
  <c r="AD133"/>
  <c r="AB133" s="1"/>
  <c r="AD130"/>
  <c r="AB130" s="1"/>
  <c r="AD81"/>
  <c r="AB81" s="1"/>
  <c r="E2" i="37" l="1"/>
  <c r="E179" s="1"/>
  <c r="I81" i="6"/>
  <c r="I2" i="13"/>
  <c r="BF4" i="1"/>
  <c r="I31" i="44" s="1"/>
  <c r="K31" l="1"/>
  <c r="K29"/>
  <c r="K27"/>
  <c r="K82"/>
  <c r="K4"/>
  <c r="K78"/>
  <c r="K104"/>
  <c r="K40"/>
  <c r="K18"/>
  <c r="K47"/>
  <c r="K140"/>
  <c r="K72"/>
  <c r="K117"/>
  <c r="K119"/>
  <c r="K9"/>
  <c r="K65"/>
  <c r="K15"/>
  <c r="K24"/>
  <c r="K124"/>
  <c r="K61"/>
  <c r="K5"/>
  <c r="K10"/>
  <c r="K131"/>
  <c r="K21"/>
  <c r="K3"/>
  <c r="K34"/>
  <c r="K103"/>
  <c r="K19"/>
  <c r="K52"/>
  <c r="K97"/>
  <c r="K127"/>
  <c r="K54"/>
  <c r="K126"/>
  <c r="K51"/>
  <c r="K48"/>
  <c r="K33"/>
  <c r="K70"/>
  <c r="K42"/>
  <c r="K74"/>
  <c r="K23"/>
  <c r="K123"/>
  <c r="K6"/>
  <c r="K35"/>
  <c r="K12"/>
  <c r="K36"/>
  <c r="K8"/>
  <c r="K125"/>
  <c r="K13"/>
  <c r="K120"/>
  <c r="K85"/>
  <c r="K11"/>
  <c r="K62"/>
  <c r="K41"/>
  <c r="K77"/>
  <c r="K130"/>
  <c r="K108"/>
  <c r="K81"/>
  <c r="K156"/>
  <c r="K32"/>
  <c r="K53"/>
  <c r="K75"/>
  <c r="K30"/>
  <c r="K14"/>
  <c r="K99"/>
  <c r="K7"/>
  <c r="K106"/>
  <c r="K80"/>
  <c r="I188" i="6"/>
  <c r="I187"/>
  <c r="I186"/>
  <c r="I185"/>
  <c r="I184"/>
  <c r="AA2" i="13"/>
  <c r="V2" i="37"/>
  <c r="V179" s="1"/>
  <c r="AZ81" i="6"/>
  <c r="I2" i="7"/>
  <c r="F2" i="37"/>
  <c r="F179" s="1"/>
  <c r="J2" i="13"/>
  <c r="D2" i="7"/>
  <c r="J81" i="6"/>
  <c r="L80" i="44" l="1"/>
  <c r="J80" s="1"/>
  <c r="L7"/>
  <c r="J7" s="1"/>
  <c r="J188" i="6"/>
  <c r="J187"/>
  <c r="J186"/>
  <c r="J185"/>
  <c r="J184"/>
  <c r="I194" i="7"/>
  <c r="I192"/>
  <c r="I195"/>
  <c r="I193"/>
  <c r="I191"/>
  <c r="L99" i="44"/>
  <c r="J99" s="1"/>
  <c r="L53"/>
  <c r="J53" s="1"/>
  <c r="L108"/>
  <c r="J108" s="1"/>
  <c r="L62"/>
  <c r="J62" s="1"/>
  <c r="L13"/>
  <c r="J13" s="1"/>
  <c r="L12"/>
  <c r="J12" s="1"/>
  <c r="L23"/>
  <c r="J23" s="1"/>
  <c r="L33"/>
  <c r="J33" s="1"/>
  <c r="L54"/>
  <c r="J54" s="1"/>
  <c r="L19"/>
  <c r="J19" s="1"/>
  <c r="L21"/>
  <c r="J21" s="1"/>
  <c r="L61"/>
  <c r="J61" s="1"/>
  <c r="L65"/>
  <c r="J65" s="1"/>
  <c r="L72"/>
  <c r="J72" s="1"/>
  <c r="L40"/>
  <c r="J40" s="1"/>
  <c r="L92"/>
  <c r="J92" s="1"/>
  <c r="L172"/>
  <c r="J172" s="1"/>
  <c r="L71"/>
  <c r="J71" s="1"/>
  <c r="L146"/>
  <c r="J146" s="1"/>
  <c r="L139"/>
  <c r="J139" s="1"/>
  <c r="L107"/>
  <c r="J107" s="1"/>
  <c r="L158"/>
  <c r="J158" s="1"/>
  <c r="L154"/>
  <c r="J154" s="1"/>
  <c r="L151"/>
  <c r="J151" s="1"/>
  <c r="L20"/>
  <c r="J20" s="1"/>
  <c r="L178"/>
  <c r="J178" s="1"/>
  <c r="L89"/>
  <c r="J89" s="1"/>
  <c r="L59"/>
  <c r="J59" s="1"/>
  <c r="L22"/>
  <c r="J22" s="1"/>
  <c r="L133"/>
  <c r="J133" s="1"/>
  <c r="L38"/>
  <c r="J38" s="1"/>
  <c r="L162"/>
  <c r="J162" s="1"/>
  <c r="L110"/>
  <c r="J110" s="1"/>
  <c r="L68"/>
  <c r="J68" s="1"/>
  <c r="L143"/>
  <c r="J143" s="1"/>
  <c r="L105"/>
  <c r="J105" s="1"/>
  <c r="L174"/>
  <c r="J174" s="1"/>
  <c r="L90"/>
  <c r="J90" s="1"/>
  <c r="L58"/>
  <c r="J58" s="1"/>
  <c r="L166"/>
  <c r="J166" s="1"/>
  <c r="L177"/>
  <c r="J177" s="1"/>
  <c r="L141"/>
  <c r="J141" s="1"/>
  <c r="L43"/>
  <c r="J43" s="1"/>
  <c r="L79"/>
  <c r="J79" s="1"/>
  <c r="L144"/>
  <c r="J144" s="1"/>
  <c r="L179"/>
  <c r="J179" s="1"/>
  <c r="L169"/>
  <c r="J169" s="1"/>
  <c r="L118"/>
  <c r="J118" s="1"/>
  <c r="L112"/>
  <c r="J112" s="1"/>
  <c r="L16"/>
  <c r="J16" s="1"/>
  <c r="L165"/>
  <c r="J165" s="1"/>
  <c r="L25"/>
  <c r="J25" s="1"/>
  <c r="L114"/>
  <c r="J114" s="1"/>
  <c r="L49"/>
  <c r="J49" s="1"/>
  <c r="L69"/>
  <c r="J69" s="1"/>
  <c r="L132"/>
  <c r="J132" s="1"/>
  <c r="L145"/>
  <c r="J145" s="1"/>
  <c r="L50"/>
  <c r="J50" s="1"/>
  <c r="L116"/>
  <c r="J116" s="1"/>
  <c r="L142"/>
  <c r="J142" s="1"/>
  <c r="L135"/>
  <c r="J135" s="1"/>
  <c r="L63"/>
  <c r="J63" s="1"/>
  <c r="L88"/>
  <c r="J88" s="1"/>
  <c r="L149"/>
  <c r="J149" s="1"/>
  <c r="L83"/>
  <c r="J83" s="1"/>
  <c r="L148"/>
  <c r="J148" s="1"/>
  <c r="L55"/>
  <c r="J55" s="1"/>
  <c r="L26"/>
  <c r="J26" s="1"/>
  <c r="L44"/>
  <c r="J44" s="1"/>
  <c r="L164"/>
  <c r="J164" s="1"/>
  <c r="L113"/>
  <c r="J113" s="1"/>
  <c r="L181"/>
  <c r="J181" s="1"/>
  <c r="L121"/>
  <c r="J121" s="1"/>
  <c r="L111"/>
  <c r="J111" s="1"/>
  <c r="L96"/>
  <c r="J96" s="1"/>
  <c r="L109"/>
  <c r="J109" s="1"/>
  <c r="L160"/>
  <c r="J160" s="1"/>
  <c r="L87"/>
  <c r="J87" s="1"/>
  <c r="L37"/>
  <c r="J37" s="1"/>
  <c r="L17"/>
  <c r="J17" s="1"/>
  <c r="L101"/>
  <c r="J101" s="1"/>
  <c r="L153"/>
  <c r="J153" s="1"/>
  <c r="L66"/>
  <c r="J66" s="1"/>
  <c r="L93"/>
  <c r="J93" s="1"/>
  <c r="L152"/>
  <c r="J152" s="1"/>
  <c r="L157"/>
  <c r="J157" s="1"/>
  <c r="L176"/>
  <c r="J176" s="1"/>
  <c r="L57"/>
  <c r="J57" s="1"/>
  <c r="L175"/>
  <c r="J175" s="1"/>
  <c r="L136"/>
  <c r="J136" s="1"/>
  <c r="L128"/>
  <c r="J128" s="1"/>
  <c r="L94"/>
  <c r="J94" s="1"/>
  <c r="L138"/>
  <c r="J138" s="1"/>
  <c r="L56"/>
  <c r="J56" s="1"/>
  <c r="L129"/>
  <c r="J129" s="1"/>
  <c r="L182"/>
  <c r="J182" s="1"/>
  <c r="L91"/>
  <c r="J91" s="1"/>
  <c r="L137"/>
  <c r="J137" s="1"/>
  <c r="L171"/>
  <c r="J171" s="1"/>
  <c r="L168"/>
  <c r="J168" s="1"/>
  <c r="L28"/>
  <c r="J28" s="1"/>
  <c r="L115"/>
  <c r="J115" s="1"/>
  <c r="L45"/>
  <c r="J45" s="1"/>
  <c r="L150"/>
  <c r="J150" s="1"/>
  <c r="L84"/>
  <c r="J84" s="1"/>
  <c r="L147"/>
  <c r="J147" s="1"/>
  <c r="L60"/>
  <c r="J60" s="1"/>
  <c r="L98"/>
  <c r="J98" s="1"/>
  <c r="L86"/>
  <c r="J86" s="1"/>
  <c r="L64"/>
  <c r="J64" s="1"/>
  <c r="L134"/>
  <c r="J134" s="1"/>
  <c r="L122"/>
  <c r="J122" s="1"/>
  <c r="L76"/>
  <c r="J76" s="1"/>
  <c r="L167"/>
  <c r="J167" s="1"/>
  <c r="L73"/>
  <c r="J73" s="1"/>
  <c r="L159"/>
  <c r="J159" s="1"/>
  <c r="L163"/>
  <c r="J163" s="1"/>
  <c r="L46"/>
  <c r="J46" s="1"/>
  <c r="L102"/>
  <c r="J102" s="1"/>
  <c r="L161"/>
  <c r="J161" s="1"/>
  <c r="L173"/>
  <c r="J173" s="1"/>
  <c r="L155"/>
  <c r="J155" s="1"/>
  <c r="L95"/>
  <c r="J95" s="1"/>
  <c r="L180"/>
  <c r="J180" s="1"/>
  <c r="L100"/>
  <c r="J100" s="1"/>
  <c r="L82"/>
  <c r="J82" s="1"/>
  <c r="L14"/>
  <c r="J14" s="1"/>
  <c r="L32"/>
  <c r="J32" s="1"/>
  <c r="L130"/>
  <c r="J130" s="1"/>
  <c r="L11"/>
  <c r="J11" s="1"/>
  <c r="L125"/>
  <c r="J125" s="1"/>
  <c r="L35"/>
  <c r="J35" s="1"/>
  <c r="L74"/>
  <c r="J74" s="1"/>
  <c r="L48"/>
  <c r="J48" s="1"/>
  <c r="L127"/>
  <c r="J127" s="1"/>
  <c r="L103"/>
  <c r="J103" s="1"/>
  <c r="L131"/>
  <c r="J131" s="1"/>
  <c r="L124"/>
  <c r="J124" s="1"/>
  <c r="L9"/>
  <c r="J9" s="1"/>
  <c r="L140"/>
  <c r="J140" s="1"/>
  <c r="L104"/>
  <c r="J104" s="1"/>
  <c r="L27"/>
  <c r="J27" s="1"/>
  <c r="D179" i="7"/>
  <c r="D195"/>
  <c r="D193"/>
  <c r="D191"/>
  <c r="D194"/>
  <c r="D192"/>
  <c r="L106" i="44"/>
  <c r="J106" s="1"/>
  <c r="L30"/>
  <c r="J30" s="1"/>
  <c r="L156"/>
  <c r="J156" s="1"/>
  <c r="L77"/>
  <c r="J77" s="1"/>
  <c r="L85"/>
  <c r="J85" s="1"/>
  <c r="L8"/>
  <c r="J8" s="1"/>
  <c r="L6"/>
  <c r="J6" s="1"/>
  <c r="L42"/>
  <c r="J42" s="1"/>
  <c r="L51"/>
  <c r="J51" s="1"/>
  <c r="L97"/>
  <c r="J97" s="1"/>
  <c r="L34"/>
  <c r="J34" s="1"/>
  <c r="L10"/>
  <c r="J10" s="1"/>
  <c r="L24"/>
  <c r="J24" s="1"/>
  <c r="L119"/>
  <c r="J119" s="1"/>
  <c r="L47"/>
  <c r="J47" s="1"/>
  <c r="L78"/>
  <c r="J78" s="1"/>
  <c r="L29"/>
  <c r="J29" s="1"/>
  <c r="L75"/>
  <c r="J75" s="1"/>
  <c r="L81"/>
  <c r="J81" s="1"/>
  <c r="L41"/>
  <c r="J41" s="1"/>
  <c r="L120"/>
  <c r="J120" s="1"/>
  <c r="L36"/>
  <c r="J36" s="1"/>
  <c r="L123"/>
  <c r="J123" s="1"/>
  <c r="L70"/>
  <c r="J70" s="1"/>
  <c r="L126"/>
  <c r="J126" s="1"/>
  <c r="L52"/>
  <c r="J52" s="1"/>
  <c r="L3"/>
  <c r="J3" s="1"/>
  <c r="L5"/>
  <c r="J5" s="1"/>
  <c r="L15"/>
  <c r="J15" s="1"/>
  <c r="L117"/>
  <c r="J117" s="1"/>
  <c r="L18"/>
  <c r="J18" s="1"/>
  <c r="L4"/>
  <c r="J4" s="1"/>
  <c r="L31"/>
  <c r="J31" s="1"/>
  <c r="I205" i="7"/>
  <c r="I203"/>
  <c r="I201"/>
  <c r="I204"/>
  <c r="I202"/>
  <c r="D204"/>
  <c r="D205"/>
  <c r="D203"/>
  <c r="D201"/>
  <c r="D202"/>
  <c r="I215"/>
  <c r="I213"/>
  <c r="I211"/>
  <c r="I214"/>
  <c r="I212"/>
  <c r="D212"/>
  <c r="D215"/>
  <c r="D213"/>
  <c r="D211"/>
  <c r="D214"/>
  <c r="L56" i="6"/>
  <c r="L15"/>
  <c r="L139"/>
  <c r="L22"/>
  <c r="L177"/>
  <c r="L78"/>
  <c r="L76"/>
  <c r="L54"/>
  <c r="L67"/>
  <c r="L8"/>
  <c r="L26"/>
  <c r="L132"/>
  <c r="L133"/>
  <c r="L162"/>
  <c r="L153"/>
  <c r="L89"/>
  <c r="L101"/>
  <c r="L94"/>
  <c r="L161"/>
  <c r="L125"/>
  <c r="L100"/>
  <c r="L95"/>
  <c r="L41"/>
  <c r="L149"/>
  <c r="L72"/>
  <c r="L36"/>
  <c r="L71"/>
  <c r="L122"/>
  <c r="L40"/>
  <c r="L17"/>
  <c r="L84"/>
  <c r="L113"/>
  <c r="L106"/>
  <c r="L159"/>
  <c r="L38"/>
  <c r="L80"/>
  <c r="L134"/>
  <c r="L143"/>
  <c r="L62"/>
  <c r="L127"/>
  <c r="L137"/>
  <c r="L35"/>
  <c r="L44"/>
  <c r="L37"/>
  <c r="L176"/>
  <c r="L115"/>
  <c r="L32"/>
  <c r="L58"/>
  <c r="L65"/>
  <c r="L169"/>
  <c r="L147"/>
  <c r="L99"/>
  <c r="L9"/>
  <c r="L117"/>
  <c r="L77"/>
  <c r="L68"/>
  <c r="L141"/>
  <c r="L123"/>
  <c r="L83"/>
  <c r="L171"/>
  <c r="L48"/>
  <c r="L10"/>
  <c r="L110"/>
  <c r="L179"/>
  <c r="L49"/>
  <c r="L93"/>
  <c r="L91"/>
  <c r="L174"/>
  <c r="L86"/>
  <c r="L160"/>
  <c r="L175"/>
  <c r="L156"/>
  <c r="L145"/>
  <c r="L140"/>
  <c r="L33"/>
  <c r="L47"/>
  <c r="L107"/>
  <c r="L12"/>
  <c r="L61"/>
  <c r="L98"/>
  <c r="L43"/>
  <c r="L142"/>
  <c r="L25"/>
  <c r="L167"/>
  <c r="L157"/>
  <c r="L75"/>
  <c r="L6"/>
  <c r="L23"/>
  <c r="L69"/>
  <c r="L46"/>
  <c r="L88"/>
  <c r="L30"/>
  <c r="L144"/>
  <c r="L39"/>
  <c r="L21"/>
  <c r="L73"/>
  <c r="L158"/>
  <c r="L105"/>
  <c r="L173"/>
  <c r="L121"/>
  <c r="L51"/>
  <c r="L166"/>
  <c r="L172"/>
  <c r="L55"/>
  <c r="L29"/>
  <c r="L4"/>
  <c r="L34"/>
  <c r="L154"/>
  <c r="L146"/>
  <c r="L82"/>
  <c r="L13"/>
  <c r="L31"/>
  <c r="L60"/>
  <c r="L14"/>
  <c r="L52"/>
  <c r="L119"/>
  <c r="L50"/>
  <c r="L103"/>
  <c r="L92"/>
  <c r="L53"/>
  <c r="L120"/>
  <c r="L155"/>
  <c r="L150"/>
  <c r="L96"/>
  <c r="L18"/>
  <c r="L97"/>
  <c r="L109"/>
  <c r="L87"/>
  <c r="L114"/>
  <c r="L108"/>
  <c r="L42"/>
  <c r="L116"/>
  <c r="L5"/>
  <c r="L85"/>
  <c r="L168"/>
  <c r="L27"/>
  <c r="L131"/>
  <c r="L151"/>
  <c r="L163"/>
  <c r="L57"/>
  <c r="L102"/>
  <c r="L128"/>
  <c r="L111"/>
  <c r="L45"/>
  <c r="L118"/>
  <c r="L63"/>
  <c r="L70"/>
  <c r="L16"/>
  <c r="L66"/>
  <c r="L135"/>
  <c r="L19"/>
  <c r="L124"/>
  <c r="L130"/>
  <c r="L79"/>
  <c r="L136"/>
  <c r="L20"/>
  <c r="L104"/>
  <c r="L170"/>
  <c r="L28"/>
  <c r="L129"/>
  <c r="L90"/>
  <c r="L164"/>
  <c r="L165"/>
  <c r="L180"/>
  <c r="L64"/>
  <c r="L24"/>
  <c r="L74"/>
  <c r="L59"/>
  <c r="L112"/>
  <c r="L178"/>
  <c r="L126"/>
  <c r="L152"/>
  <c r="L148"/>
  <c r="L81"/>
  <c r="L7"/>
  <c r="L11"/>
  <c r="L138"/>
  <c r="K82" i="7"/>
  <c r="K149"/>
  <c r="K138"/>
  <c r="K76"/>
  <c r="K153"/>
  <c r="K143"/>
  <c r="K63"/>
  <c r="K20"/>
  <c r="K90"/>
  <c r="K152"/>
  <c r="K12"/>
  <c r="K145"/>
  <c r="K59"/>
  <c r="K165"/>
  <c r="K33"/>
  <c r="K40"/>
  <c r="K31"/>
  <c r="K86"/>
  <c r="K101"/>
  <c r="K137"/>
  <c r="K127"/>
  <c r="K88"/>
  <c r="K84"/>
  <c r="K16"/>
  <c r="K71"/>
  <c r="K69"/>
  <c r="K52"/>
  <c r="K28"/>
  <c r="K42"/>
  <c r="K100"/>
  <c r="K140"/>
  <c r="K98"/>
  <c r="K9"/>
  <c r="K5"/>
  <c r="K85"/>
  <c r="K159"/>
  <c r="K80"/>
  <c r="K113"/>
  <c r="K110"/>
  <c r="K95"/>
  <c r="K36"/>
  <c r="K61"/>
  <c r="K105"/>
  <c r="K142"/>
  <c r="K75"/>
  <c r="K73"/>
  <c r="K46"/>
  <c r="K43"/>
  <c r="K157"/>
  <c r="K175"/>
  <c r="K170"/>
  <c r="K109"/>
  <c r="K53"/>
  <c r="K91"/>
  <c r="K134"/>
  <c r="K178"/>
  <c r="K123"/>
  <c r="K93"/>
  <c r="K39"/>
  <c r="K102"/>
  <c r="K96"/>
  <c r="K120"/>
  <c r="K166"/>
  <c r="K44"/>
  <c r="K65"/>
  <c r="K6"/>
  <c r="K177"/>
  <c r="K48"/>
  <c r="K64"/>
  <c r="K3"/>
  <c r="K155"/>
  <c r="K79"/>
  <c r="K8"/>
  <c r="K78"/>
  <c r="K27"/>
  <c r="K99"/>
  <c r="K154"/>
  <c r="K144"/>
  <c r="K77"/>
  <c r="K18"/>
  <c r="K160"/>
  <c r="K97"/>
  <c r="K66"/>
  <c r="K55"/>
  <c r="K167"/>
  <c r="K35"/>
  <c r="K4"/>
  <c r="K111"/>
  <c r="K26"/>
  <c r="K14"/>
  <c r="K38"/>
  <c r="K171"/>
  <c r="K15"/>
  <c r="K131"/>
  <c r="K29"/>
  <c r="K136"/>
  <c r="K56"/>
  <c r="K25"/>
  <c r="K21"/>
  <c r="K60"/>
  <c r="K107"/>
  <c r="K87"/>
  <c r="K54"/>
  <c r="K13"/>
  <c r="K24"/>
  <c r="K74"/>
  <c r="K121"/>
  <c r="K7"/>
  <c r="K92"/>
  <c r="K68"/>
  <c r="K57"/>
  <c r="K50"/>
  <c r="K41"/>
  <c r="K158"/>
  <c r="K2"/>
  <c r="K117"/>
  <c r="K126"/>
  <c r="K104"/>
  <c r="K174"/>
  <c r="K163"/>
  <c r="I220"/>
  <c r="I200"/>
  <c r="I210"/>
  <c r="I207"/>
  <c r="I217"/>
  <c r="K81"/>
  <c r="K150"/>
  <c r="K106"/>
  <c r="K89"/>
  <c r="K32"/>
  <c r="K70"/>
  <c r="K30"/>
  <c r="K37"/>
  <c r="K45"/>
  <c r="K148"/>
  <c r="K176"/>
  <c r="K115"/>
  <c r="K135"/>
  <c r="K72"/>
  <c r="K10"/>
  <c r="K151"/>
  <c r="K19"/>
  <c r="K34"/>
  <c r="K169"/>
  <c r="K58"/>
  <c r="K103"/>
  <c r="I219"/>
  <c r="I198"/>
  <c r="I209"/>
  <c r="K62"/>
  <c r="K133"/>
  <c r="K83"/>
  <c r="K141"/>
  <c r="K112"/>
  <c r="K67"/>
  <c r="K22"/>
  <c r="K147"/>
  <c r="K116"/>
  <c r="K146"/>
  <c r="K132"/>
  <c r="K164"/>
  <c r="K94"/>
  <c r="K173"/>
  <c r="K119"/>
  <c r="K108"/>
  <c r="K172"/>
  <c r="K168"/>
  <c r="K51"/>
  <c r="K161"/>
  <c r="K118"/>
  <c r="K47"/>
  <c r="K156"/>
  <c r="K17"/>
  <c r="K130"/>
  <c r="I218"/>
  <c r="I206"/>
  <c r="I208"/>
  <c r="I197"/>
  <c r="I216"/>
  <c r="K129"/>
  <c r="K49"/>
  <c r="K162"/>
  <c r="K128"/>
  <c r="K124"/>
  <c r="K11"/>
  <c r="K114"/>
  <c r="K23"/>
  <c r="K122"/>
  <c r="K139"/>
  <c r="K125"/>
  <c r="I196"/>
  <c r="I179"/>
  <c r="I199"/>
  <c r="D207"/>
  <c r="D217"/>
  <c r="D208"/>
  <c r="D220"/>
  <c r="D199"/>
  <c r="D218"/>
  <c r="D200"/>
  <c r="D209"/>
  <c r="D197"/>
  <c r="D198"/>
  <c r="D216"/>
  <c r="D196"/>
  <c r="D206"/>
  <c r="D219"/>
  <c r="D210"/>
  <c r="BC126" i="6"/>
  <c r="BC121"/>
  <c r="BC73"/>
  <c r="BC176"/>
  <c r="BC129"/>
  <c r="BC38"/>
  <c r="BC76"/>
  <c r="BC6"/>
  <c r="BC146"/>
  <c r="BC125"/>
  <c r="BC159"/>
  <c r="BC102"/>
  <c r="BC11"/>
  <c r="BC23"/>
  <c r="BC83"/>
  <c r="BC60"/>
  <c r="BC94"/>
  <c r="BC26"/>
  <c r="BC78"/>
  <c r="BC18"/>
  <c r="BC54"/>
  <c r="BC149"/>
  <c r="BC161"/>
  <c r="BC108"/>
  <c r="BC52"/>
  <c r="BC74"/>
  <c r="BC33"/>
  <c r="BC124"/>
  <c r="BC158"/>
  <c r="BC27"/>
  <c r="BC136"/>
  <c r="BC7"/>
  <c r="BC151"/>
  <c r="BC141"/>
  <c r="BC71"/>
  <c r="BC29"/>
  <c r="BC89"/>
  <c r="BC109"/>
  <c r="BC132"/>
  <c r="BC98"/>
  <c r="BC144"/>
  <c r="BC96"/>
  <c r="BC15"/>
  <c r="BC167"/>
  <c r="BC117"/>
  <c r="BC40"/>
  <c r="BC143"/>
  <c r="BC79"/>
  <c r="BC9"/>
  <c r="BC101"/>
  <c r="BC70"/>
  <c r="BC115"/>
  <c r="BC173"/>
  <c r="BC116"/>
  <c r="BC59"/>
  <c r="BC91"/>
  <c r="BC142"/>
  <c r="BC93"/>
  <c r="BC104"/>
  <c r="BC165"/>
  <c r="BC154"/>
  <c r="BC16"/>
  <c r="BC172"/>
  <c r="BC97"/>
  <c r="BC147"/>
  <c r="BC61"/>
  <c r="BC30"/>
  <c r="BC86"/>
  <c r="BC152"/>
  <c r="BC84"/>
  <c r="BC69"/>
  <c r="BC180"/>
  <c r="BC32"/>
  <c r="BC107"/>
  <c r="BC66"/>
  <c r="BC22"/>
  <c r="BC112"/>
  <c r="BC67"/>
  <c r="BC122"/>
  <c r="BC25"/>
  <c r="BC174"/>
  <c r="BC133"/>
  <c r="BC160"/>
  <c r="BC24"/>
  <c r="BC145"/>
  <c r="BC87"/>
  <c r="BC156"/>
  <c r="BC12"/>
  <c r="BC55"/>
  <c r="BC153"/>
  <c r="BC164"/>
  <c r="BC88"/>
  <c r="BC162"/>
  <c r="BC39"/>
  <c r="BC19"/>
  <c r="BC127"/>
  <c r="BC131"/>
  <c r="BC80"/>
  <c r="BC170"/>
  <c r="BC77"/>
  <c r="BC178"/>
  <c r="BC37"/>
  <c r="BC110"/>
  <c r="BC113"/>
  <c r="BC49"/>
  <c r="BC35"/>
  <c r="BC64"/>
  <c r="BC140"/>
  <c r="BC155"/>
  <c r="BC50"/>
  <c r="BC56"/>
  <c r="BC68"/>
  <c r="BC85"/>
  <c r="BC21"/>
  <c r="BC8"/>
  <c r="BC177"/>
  <c r="BC72"/>
  <c r="BC48"/>
  <c r="BC175"/>
  <c r="BC58"/>
  <c r="BC65"/>
  <c r="BC100"/>
  <c r="BC119"/>
  <c r="BC130"/>
  <c r="BC106"/>
  <c r="BC10"/>
  <c r="BC90"/>
  <c r="BC105"/>
  <c r="BC169"/>
  <c r="BC75"/>
  <c r="BC92"/>
  <c r="BC20"/>
  <c r="BC168"/>
  <c r="BC42"/>
  <c r="BC28"/>
  <c r="BC47"/>
  <c r="BC128"/>
  <c r="BC134"/>
  <c r="BC148"/>
  <c r="BC5"/>
  <c r="BC166"/>
  <c r="BC150"/>
  <c r="BC31"/>
  <c r="BC120"/>
  <c r="BC4"/>
  <c r="BC171"/>
  <c r="BC103"/>
  <c r="BC41"/>
  <c r="BC111"/>
  <c r="BC46"/>
  <c r="BC43"/>
  <c r="BC163"/>
  <c r="BC44"/>
  <c r="BC99"/>
  <c r="BC17"/>
  <c r="BC57"/>
  <c r="BC13"/>
  <c r="BC138"/>
  <c r="BB83"/>
  <c r="BB147"/>
  <c r="BB42"/>
  <c r="BB174"/>
  <c r="BB56"/>
  <c r="BB148"/>
  <c r="BB115"/>
  <c r="BB161"/>
  <c r="BB150"/>
  <c r="BB152"/>
  <c r="BB41"/>
  <c r="BB154"/>
  <c r="BB155"/>
  <c r="BB72"/>
  <c r="BB180"/>
  <c r="BB47"/>
  <c r="BB120"/>
  <c r="BB65"/>
  <c r="BB167"/>
  <c r="BB114"/>
  <c r="BB66"/>
  <c r="BB18"/>
  <c r="BB58"/>
  <c r="BB103"/>
  <c r="BB40"/>
  <c r="BB173"/>
  <c r="BB92"/>
  <c r="BB98"/>
  <c r="BB82"/>
  <c r="BB50"/>
  <c r="BB27"/>
  <c r="BB127"/>
  <c r="BB44"/>
  <c r="BB34"/>
  <c r="BB143"/>
  <c r="BB13"/>
  <c r="BB177"/>
  <c r="BB76"/>
  <c r="BB106"/>
  <c r="BB109"/>
  <c r="BB105"/>
  <c r="BB30"/>
  <c r="BB48"/>
  <c r="BB33"/>
  <c r="BB11"/>
  <c r="BB84"/>
  <c r="BB124"/>
  <c r="BC139"/>
  <c r="BC82"/>
  <c r="BC114"/>
  <c r="BC51"/>
  <c r="BC118"/>
  <c r="BC53"/>
  <c r="BC62"/>
  <c r="BB73"/>
  <c r="BB178"/>
  <c r="BB153"/>
  <c r="BB7"/>
  <c r="BB168"/>
  <c r="BB69"/>
  <c r="BB137"/>
  <c r="BB26"/>
  <c r="BB179"/>
  <c r="BB99"/>
  <c r="BB53"/>
  <c r="BB87"/>
  <c r="BB113"/>
  <c r="BB28"/>
  <c r="BB63"/>
  <c r="BB51"/>
  <c r="BB95"/>
  <c r="BB91"/>
  <c r="BB37"/>
  <c r="BB78"/>
  <c r="BB9"/>
  <c r="BB17"/>
  <c r="BB32"/>
  <c r="BB68"/>
  <c r="BB128"/>
  <c r="BB164"/>
  <c r="BB121"/>
  <c r="BB165"/>
  <c r="BB88"/>
  <c r="BB89"/>
  <c r="BB160"/>
  <c r="BB21"/>
  <c r="BB94"/>
  <c r="BB19"/>
  <c r="BB135"/>
  <c r="BB8"/>
  <c r="BB159"/>
  <c r="BB79"/>
  <c r="BC14"/>
  <c r="BC36"/>
  <c r="BC179"/>
  <c r="BC157"/>
  <c r="BC135"/>
  <c r="BC45"/>
  <c r="BC63"/>
  <c r="BC34"/>
  <c r="BC95"/>
  <c r="BB101"/>
  <c r="BB163"/>
  <c r="BB45"/>
  <c r="BB59"/>
  <c r="BB102"/>
  <c r="BB118"/>
  <c r="BB138"/>
  <c r="BB134"/>
  <c r="BB104"/>
  <c r="BB146"/>
  <c r="BB108"/>
  <c r="BB46"/>
  <c r="BB170"/>
  <c r="BB70"/>
  <c r="BB25"/>
  <c r="BB176"/>
  <c r="BB62"/>
  <c r="BB119"/>
  <c r="BB166"/>
  <c r="BB130"/>
  <c r="BB49"/>
  <c r="BB139"/>
  <c r="BB6"/>
  <c r="BB55"/>
  <c r="BB86"/>
  <c r="BB36"/>
  <c r="BB112"/>
  <c r="BB80"/>
  <c r="BB96"/>
  <c r="BB52"/>
  <c r="BB61"/>
  <c r="BB131"/>
  <c r="BB16"/>
  <c r="BB39"/>
  <c r="BB24"/>
  <c r="BB122"/>
  <c r="BB133"/>
  <c r="BB54"/>
  <c r="BB171"/>
  <c r="BB23"/>
  <c r="BB123"/>
  <c r="BB43"/>
  <c r="BB111"/>
  <c r="BB141"/>
  <c r="BB175"/>
  <c r="BB64"/>
  <c r="BB162"/>
  <c r="BB75"/>
  <c r="BB77"/>
  <c r="BC123"/>
  <c r="BC81"/>
  <c r="BC137"/>
  <c r="BB117"/>
  <c r="BB116"/>
  <c r="BB14"/>
  <c r="BB10"/>
  <c r="BB136"/>
  <c r="BB132"/>
  <c r="BB129"/>
  <c r="BB157"/>
  <c r="BB145"/>
  <c r="BB67"/>
  <c r="BB15"/>
  <c r="BB57"/>
  <c r="BB71"/>
  <c r="BB74"/>
  <c r="BB100"/>
  <c r="BB110"/>
  <c r="BB169"/>
  <c r="BB144"/>
  <c r="BB156"/>
  <c r="BB60"/>
  <c r="BB35"/>
  <c r="BB22"/>
  <c r="BB126"/>
  <c r="BB85"/>
  <c r="BB151"/>
  <c r="BB142"/>
  <c r="BB158"/>
  <c r="BB29"/>
  <c r="BB5"/>
  <c r="BB149"/>
  <c r="BB172"/>
  <c r="BB93"/>
  <c r="BB140"/>
  <c r="BB90"/>
  <c r="BB97"/>
  <c r="BB81"/>
  <c r="BB20"/>
  <c r="BB31"/>
  <c r="BB125"/>
  <c r="BB38"/>
  <c r="BB4"/>
  <c r="BB107"/>
  <c r="BB12"/>
  <c r="BA135" l="1"/>
  <c r="BA123"/>
  <c r="BA95"/>
  <c r="BA63"/>
  <c r="BA82"/>
  <c r="BA13"/>
  <c r="BA65"/>
  <c r="BA99"/>
  <c r="BA81"/>
  <c r="BA179"/>
  <c r="BA36"/>
  <c r="BA53"/>
  <c r="BA118"/>
  <c r="BA103"/>
  <c r="BA85"/>
  <c r="BA162"/>
  <c r="BA25"/>
  <c r="BA51"/>
  <c r="BA150"/>
  <c r="BA105"/>
  <c r="BA58"/>
  <c r="BA113"/>
  <c r="BA37"/>
  <c r="BA19"/>
  <c r="BA88"/>
  <c r="BA44"/>
  <c r="BA28"/>
  <c r="BA20"/>
  <c r="BA75"/>
  <c r="BA100"/>
  <c r="BA56"/>
  <c r="BA178"/>
  <c r="BA170"/>
  <c r="BA39"/>
  <c r="BA156"/>
  <c r="BA122"/>
  <c r="BA112"/>
  <c r="BA32"/>
  <c r="BA69"/>
  <c r="BA152"/>
  <c r="BA147"/>
  <c r="BA172"/>
  <c r="BA142"/>
  <c r="BA115"/>
  <c r="BA79"/>
  <c r="BA167"/>
  <c r="BA96"/>
  <c r="BA7"/>
  <c r="BA54"/>
  <c r="BA102"/>
  <c r="BA125"/>
  <c r="BA129"/>
  <c r="BA126"/>
  <c r="L114" i="7"/>
  <c r="J114" s="1"/>
  <c r="L11"/>
  <c r="J11" s="1"/>
  <c r="L49"/>
  <c r="J49" s="1"/>
  <c r="L17"/>
  <c r="J17" s="1"/>
  <c r="L47"/>
  <c r="J47" s="1"/>
  <c r="L161"/>
  <c r="J161" s="1"/>
  <c r="L94"/>
  <c r="J94" s="1"/>
  <c r="L147"/>
  <c r="J147" s="1"/>
  <c r="L141"/>
  <c r="J141" s="1"/>
  <c r="L19"/>
  <c r="J19" s="1"/>
  <c r="L135"/>
  <c r="J135" s="1"/>
  <c r="L37"/>
  <c r="J37" s="1"/>
  <c r="L32"/>
  <c r="J32" s="1"/>
  <c r="L174"/>
  <c r="J174" s="1"/>
  <c r="L117"/>
  <c r="J117" s="1"/>
  <c r="L158"/>
  <c r="J158" s="1"/>
  <c r="L7"/>
  <c r="J7" s="1"/>
  <c r="L13"/>
  <c r="J13" s="1"/>
  <c r="L87"/>
  <c r="J87" s="1"/>
  <c r="L136"/>
  <c r="J136" s="1"/>
  <c r="L38"/>
  <c r="J38" s="1"/>
  <c r="L111"/>
  <c r="J111" s="1"/>
  <c r="L167"/>
  <c r="J167" s="1"/>
  <c r="L97"/>
  <c r="J97" s="1"/>
  <c r="L144"/>
  <c r="J144" s="1"/>
  <c r="L99"/>
  <c r="J99" s="1"/>
  <c r="L78"/>
  <c r="J78" s="1"/>
  <c r="L64"/>
  <c r="J64" s="1"/>
  <c r="L48"/>
  <c r="J48" s="1"/>
  <c r="L44"/>
  <c r="J44" s="1"/>
  <c r="L102"/>
  <c r="J102" s="1"/>
  <c r="L93"/>
  <c r="J93" s="1"/>
  <c r="L53"/>
  <c r="J53" s="1"/>
  <c r="L175"/>
  <c r="J175" s="1"/>
  <c r="L46"/>
  <c r="J46" s="1"/>
  <c r="L142"/>
  <c r="J142" s="1"/>
  <c r="L113"/>
  <c r="J113" s="1"/>
  <c r="L159"/>
  <c r="J159" s="1"/>
  <c r="L5"/>
  <c r="J5" s="1"/>
  <c r="L52"/>
  <c r="J52" s="1"/>
  <c r="L137"/>
  <c r="J137" s="1"/>
  <c r="L31"/>
  <c r="J31" s="1"/>
  <c r="L153"/>
  <c r="J153" s="1"/>
  <c r="L149"/>
  <c r="J149" s="1"/>
  <c r="M81" i="6"/>
  <c r="K81" s="1"/>
  <c r="BA45"/>
  <c r="BA17"/>
  <c r="BA43"/>
  <c r="BA111"/>
  <c r="BA41"/>
  <c r="BA31"/>
  <c r="BA42"/>
  <c r="BA10"/>
  <c r="BA8"/>
  <c r="BA50"/>
  <c r="BA77"/>
  <c r="BA80"/>
  <c r="BA127"/>
  <c r="BA153"/>
  <c r="BA145"/>
  <c r="BA24"/>
  <c r="BA67"/>
  <c r="BA66"/>
  <c r="BA84"/>
  <c r="BA30"/>
  <c r="BA16"/>
  <c r="BA93"/>
  <c r="BA91"/>
  <c r="BA116"/>
  <c r="BA101"/>
  <c r="BA143"/>
  <c r="BA144"/>
  <c r="BA132"/>
  <c r="BA151"/>
  <c r="BA136"/>
  <c r="BA108"/>
  <c r="BA149"/>
  <c r="BA18"/>
  <c r="BA26"/>
  <c r="BA23"/>
  <c r="BA146"/>
  <c r="BA73"/>
  <c r="L125" i="7"/>
  <c r="J125" s="1"/>
  <c r="L122"/>
  <c r="J122" s="1"/>
  <c r="L124"/>
  <c r="J124" s="1"/>
  <c r="L129"/>
  <c r="J129" s="1"/>
  <c r="L118"/>
  <c r="J118" s="1"/>
  <c r="L51"/>
  <c r="J51" s="1"/>
  <c r="L168"/>
  <c r="J168" s="1"/>
  <c r="L108"/>
  <c r="J108" s="1"/>
  <c r="L173"/>
  <c r="J173" s="1"/>
  <c r="L164"/>
  <c r="J164" s="1"/>
  <c r="L83"/>
  <c r="J83" s="1"/>
  <c r="L169"/>
  <c r="J169" s="1"/>
  <c r="L72"/>
  <c r="J72" s="1"/>
  <c r="L148"/>
  <c r="J148" s="1"/>
  <c r="L89"/>
  <c r="J89" s="1"/>
  <c r="L150"/>
  <c r="J150" s="1"/>
  <c r="BA163" i="6"/>
  <c r="BA148"/>
  <c r="BA92"/>
  <c r="BA90"/>
  <c r="BA106"/>
  <c r="BA119"/>
  <c r="BA72"/>
  <c r="BA177"/>
  <c r="BA68"/>
  <c r="BA155"/>
  <c r="BA64"/>
  <c r="BA55"/>
  <c r="BA160"/>
  <c r="BA133"/>
  <c r="BA180"/>
  <c r="BA61"/>
  <c r="BA154"/>
  <c r="BA40"/>
  <c r="BA117"/>
  <c r="BA98"/>
  <c r="BA109"/>
  <c r="BA29"/>
  <c r="BA141"/>
  <c r="BA27"/>
  <c r="BA124"/>
  <c r="BA33"/>
  <c r="BA74"/>
  <c r="BA161"/>
  <c r="BA94"/>
  <c r="BA11"/>
  <c r="BA6"/>
  <c r="BA76"/>
  <c r="BA38"/>
  <c r="BA176"/>
  <c r="BA121"/>
  <c r="L139" i="7"/>
  <c r="J139" s="1"/>
  <c r="L23"/>
  <c r="J23" s="1"/>
  <c r="L128"/>
  <c r="J128" s="1"/>
  <c r="L156"/>
  <c r="J156" s="1"/>
  <c r="L146"/>
  <c r="J146" s="1"/>
  <c r="L116"/>
  <c r="J116" s="1"/>
  <c r="L67"/>
  <c r="J67" s="1"/>
  <c r="L62"/>
  <c r="J62" s="1"/>
  <c r="L58"/>
  <c r="J58" s="1"/>
  <c r="L151"/>
  <c r="J151" s="1"/>
  <c r="L115"/>
  <c r="J115" s="1"/>
  <c r="L45"/>
  <c r="J45" s="1"/>
  <c r="L30"/>
  <c r="J30" s="1"/>
  <c r="L70"/>
  <c r="J70" s="1"/>
  <c r="BA128" i="6"/>
  <c r="BA137"/>
  <c r="BA34"/>
  <c r="BA157"/>
  <c r="BA14"/>
  <c r="BA62"/>
  <c r="BA114"/>
  <c r="BA139"/>
  <c r="BA138"/>
  <c r="BA57"/>
  <c r="BA46"/>
  <c r="BA171"/>
  <c r="BA4"/>
  <c r="BA120"/>
  <c r="BA166"/>
  <c r="BA5"/>
  <c r="BA134"/>
  <c r="BA47"/>
  <c r="BA168"/>
  <c r="BA169"/>
  <c r="BA130"/>
  <c r="BA175"/>
  <c r="BA48"/>
  <c r="BA21"/>
  <c r="BA140"/>
  <c r="BA35"/>
  <c r="BA49"/>
  <c r="BA110"/>
  <c r="BA131"/>
  <c r="BA164"/>
  <c r="BA12"/>
  <c r="BA87"/>
  <c r="BA174"/>
  <c r="BA22"/>
  <c r="BA107"/>
  <c r="BA86"/>
  <c r="BA97"/>
  <c r="BA165"/>
  <c r="BA104"/>
  <c r="BA59"/>
  <c r="BA173"/>
  <c r="BA70"/>
  <c r="BA9"/>
  <c r="BA15"/>
  <c r="BA89"/>
  <c r="BA71"/>
  <c r="BA158"/>
  <c r="BA52"/>
  <c r="BA78"/>
  <c r="BA60"/>
  <c r="BA83"/>
  <c r="BA159"/>
  <c r="L162" i="7"/>
  <c r="J162" s="1"/>
  <c r="L130"/>
  <c r="J130" s="1"/>
  <c r="L172"/>
  <c r="J172" s="1"/>
  <c r="L119"/>
  <c r="J119" s="1"/>
  <c r="L132"/>
  <c r="J132" s="1"/>
  <c r="L22"/>
  <c r="J22" s="1"/>
  <c r="L112"/>
  <c r="J112" s="1"/>
  <c r="L133"/>
  <c r="J133" s="1"/>
  <c r="L103"/>
  <c r="J103" s="1"/>
  <c r="L34"/>
  <c r="J34" s="1"/>
  <c r="L10"/>
  <c r="J10" s="1"/>
  <c r="L176"/>
  <c r="J176" s="1"/>
  <c r="L106"/>
  <c r="J106" s="1"/>
  <c r="L81"/>
  <c r="J81" s="1"/>
  <c r="M152" i="6"/>
  <c r="K152" s="1"/>
  <c r="M74"/>
  <c r="K74" s="1"/>
  <c r="M180"/>
  <c r="K180" s="1"/>
  <c r="M90"/>
  <c r="K90" s="1"/>
  <c r="M104"/>
  <c r="K104" s="1"/>
  <c r="M79"/>
  <c r="K79" s="1"/>
  <c r="M19"/>
  <c r="K19" s="1"/>
  <c r="M163"/>
  <c r="K163" s="1"/>
  <c r="M85"/>
  <c r="K85" s="1"/>
  <c r="M114"/>
  <c r="K114" s="1"/>
  <c r="M87"/>
  <c r="K87" s="1"/>
  <c r="M120"/>
  <c r="K120" s="1"/>
  <c r="M50"/>
  <c r="K50" s="1"/>
  <c r="M146"/>
  <c r="K146" s="1"/>
  <c r="M34"/>
  <c r="K34" s="1"/>
  <c r="M55"/>
  <c r="K55" s="1"/>
  <c r="M51"/>
  <c r="K51" s="1"/>
  <c r="M144"/>
  <c r="K144" s="1"/>
  <c r="M69"/>
  <c r="K69" s="1"/>
  <c r="M157"/>
  <c r="K157" s="1"/>
  <c r="M98"/>
  <c r="K98" s="1"/>
  <c r="M12"/>
  <c r="K12" s="1"/>
  <c r="M47"/>
  <c r="K47" s="1"/>
  <c r="M145"/>
  <c r="K145" s="1"/>
  <c r="M175"/>
  <c r="K175" s="1"/>
  <c r="M48"/>
  <c r="K48" s="1"/>
  <c r="M123"/>
  <c r="K123" s="1"/>
  <c r="M147"/>
  <c r="K147" s="1"/>
  <c r="M65"/>
  <c r="K65" s="1"/>
  <c r="M115"/>
  <c r="K115" s="1"/>
  <c r="M35"/>
  <c r="K35" s="1"/>
  <c r="M143"/>
  <c r="K143" s="1"/>
  <c r="M80"/>
  <c r="K80" s="1"/>
  <c r="M113"/>
  <c r="K113" s="1"/>
  <c r="M71"/>
  <c r="K71" s="1"/>
  <c r="M125"/>
  <c r="K125" s="1"/>
  <c r="M89"/>
  <c r="K89" s="1"/>
  <c r="M132"/>
  <c r="K132" s="1"/>
  <c r="M67"/>
  <c r="K67" s="1"/>
  <c r="M177"/>
  <c r="K177" s="1"/>
  <c r="M139"/>
  <c r="K139" s="1"/>
  <c r="L50" i="7"/>
  <c r="J50" s="1"/>
  <c r="L121"/>
  <c r="J121" s="1"/>
  <c r="L107"/>
  <c r="J107" s="1"/>
  <c r="L131"/>
  <c r="J131" s="1"/>
  <c r="L55"/>
  <c r="J55" s="1"/>
  <c r="L27"/>
  <c r="J27" s="1"/>
  <c r="L155"/>
  <c r="J155" s="1"/>
  <c r="L177"/>
  <c r="J177" s="1"/>
  <c r="L166"/>
  <c r="J166" s="1"/>
  <c r="L96"/>
  <c r="J96" s="1"/>
  <c r="L123"/>
  <c r="J123" s="1"/>
  <c r="L109"/>
  <c r="J109" s="1"/>
  <c r="L157"/>
  <c r="J157" s="1"/>
  <c r="L73"/>
  <c r="J73" s="1"/>
  <c r="L105"/>
  <c r="J105" s="1"/>
  <c r="L95"/>
  <c r="J95" s="1"/>
  <c r="L85"/>
  <c r="J85" s="1"/>
  <c r="L9"/>
  <c r="J9" s="1"/>
  <c r="L100"/>
  <c r="J100" s="1"/>
  <c r="L69"/>
  <c r="J69" s="1"/>
  <c r="L71"/>
  <c r="J71" s="1"/>
  <c r="L88"/>
  <c r="J88" s="1"/>
  <c r="L101"/>
  <c r="J101" s="1"/>
  <c r="L40"/>
  <c r="J40" s="1"/>
  <c r="L165"/>
  <c r="J165" s="1"/>
  <c r="L12"/>
  <c r="J12" s="1"/>
  <c r="L20"/>
  <c r="J20" s="1"/>
  <c r="L76"/>
  <c r="J76" s="1"/>
  <c r="L82"/>
  <c r="J82" s="1"/>
  <c r="M148" i="6"/>
  <c r="K148" s="1"/>
  <c r="M178"/>
  <c r="K178" s="1"/>
  <c r="M24"/>
  <c r="K24" s="1"/>
  <c r="M165"/>
  <c r="K165" s="1"/>
  <c r="M129"/>
  <c r="K129" s="1"/>
  <c r="M170"/>
  <c r="K170" s="1"/>
  <c r="M20"/>
  <c r="K20" s="1"/>
  <c r="M130"/>
  <c r="K130" s="1"/>
  <c r="M16"/>
  <c r="K16" s="1"/>
  <c r="M63"/>
  <c r="K63" s="1"/>
  <c r="M111"/>
  <c r="K111" s="1"/>
  <c r="M151"/>
  <c r="K151" s="1"/>
  <c r="M27"/>
  <c r="K27" s="1"/>
  <c r="M5"/>
  <c r="K5" s="1"/>
  <c r="M42"/>
  <c r="K42" s="1"/>
  <c r="M109"/>
  <c r="K109" s="1"/>
  <c r="M18"/>
  <c r="K18" s="1"/>
  <c r="M53"/>
  <c r="K53" s="1"/>
  <c r="M119"/>
  <c r="K119" s="1"/>
  <c r="M60"/>
  <c r="K60" s="1"/>
  <c r="M121"/>
  <c r="K121" s="1"/>
  <c r="M105"/>
  <c r="K105" s="1"/>
  <c r="M73"/>
  <c r="K73" s="1"/>
  <c r="M30"/>
  <c r="K30" s="1"/>
  <c r="M23"/>
  <c r="K23" s="1"/>
  <c r="M25"/>
  <c r="K25" s="1"/>
  <c r="M33"/>
  <c r="K33" s="1"/>
  <c r="M174"/>
  <c r="K174" s="1"/>
  <c r="M93"/>
  <c r="K93" s="1"/>
  <c r="M110"/>
  <c r="K110" s="1"/>
  <c r="M171"/>
  <c r="K171" s="1"/>
  <c r="M141"/>
  <c r="K141" s="1"/>
  <c r="M169"/>
  <c r="K169" s="1"/>
  <c r="M176"/>
  <c r="K176" s="1"/>
  <c r="M137"/>
  <c r="K137" s="1"/>
  <c r="M134"/>
  <c r="K134" s="1"/>
  <c r="M38"/>
  <c r="K38" s="1"/>
  <c r="M84"/>
  <c r="K84" s="1"/>
  <c r="M40"/>
  <c r="K40" s="1"/>
  <c r="M36"/>
  <c r="K36" s="1"/>
  <c r="M41"/>
  <c r="K41" s="1"/>
  <c r="M161"/>
  <c r="K161" s="1"/>
  <c r="M153"/>
  <c r="K153" s="1"/>
  <c r="M26"/>
  <c r="K26" s="1"/>
  <c r="M54"/>
  <c r="K54" s="1"/>
  <c r="M78"/>
  <c r="K78" s="1"/>
  <c r="M15"/>
  <c r="K15" s="1"/>
  <c r="L104" i="7"/>
  <c r="J104" s="1"/>
  <c r="L2"/>
  <c r="J2" s="1"/>
  <c r="L68"/>
  <c r="J68" s="1"/>
  <c r="L74"/>
  <c r="J74" s="1"/>
  <c r="L54"/>
  <c r="J54" s="1"/>
  <c r="L60"/>
  <c r="J60" s="1"/>
  <c r="L56"/>
  <c r="J56" s="1"/>
  <c r="L29"/>
  <c r="J29" s="1"/>
  <c r="L15"/>
  <c r="J15" s="1"/>
  <c r="L14"/>
  <c r="J14" s="1"/>
  <c r="L4"/>
  <c r="J4" s="1"/>
  <c r="L160"/>
  <c r="J160" s="1"/>
  <c r="L77"/>
  <c r="J77" s="1"/>
  <c r="L8"/>
  <c r="J8" s="1"/>
  <c r="L3"/>
  <c r="J3" s="1"/>
  <c r="L6"/>
  <c r="J6" s="1"/>
  <c r="L120"/>
  <c r="J120" s="1"/>
  <c r="L178"/>
  <c r="J178" s="1"/>
  <c r="L91"/>
  <c r="J91" s="1"/>
  <c r="L61"/>
  <c r="J61" s="1"/>
  <c r="L140"/>
  <c r="J140" s="1"/>
  <c r="L42"/>
  <c r="J42" s="1"/>
  <c r="L16"/>
  <c r="J16" s="1"/>
  <c r="L127"/>
  <c r="J127" s="1"/>
  <c r="L86"/>
  <c r="J86" s="1"/>
  <c r="L59"/>
  <c r="J59" s="1"/>
  <c r="L145"/>
  <c r="J145" s="1"/>
  <c r="L152"/>
  <c r="J152" s="1"/>
  <c r="L63"/>
  <c r="J63" s="1"/>
  <c r="L138"/>
  <c r="J138" s="1"/>
  <c r="M11" i="6"/>
  <c r="K11" s="1"/>
  <c r="M126"/>
  <c r="K126" s="1"/>
  <c r="M112"/>
  <c r="K112" s="1"/>
  <c r="M28"/>
  <c r="K28" s="1"/>
  <c r="M124"/>
  <c r="K124" s="1"/>
  <c r="M66"/>
  <c r="K66" s="1"/>
  <c r="M118"/>
  <c r="K118" s="1"/>
  <c r="M128"/>
  <c r="K128" s="1"/>
  <c r="M116"/>
  <c r="K116" s="1"/>
  <c r="M108"/>
  <c r="K108" s="1"/>
  <c r="M97"/>
  <c r="K97" s="1"/>
  <c r="M96"/>
  <c r="K96" s="1"/>
  <c r="M92"/>
  <c r="K92" s="1"/>
  <c r="M52"/>
  <c r="K52" s="1"/>
  <c r="M31"/>
  <c r="K31" s="1"/>
  <c r="M13"/>
  <c r="K13" s="1"/>
  <c r="M4"/>
  <c r="K4" s="1"/>
  <c r="M166"/>
  <c r="K166" s="1"/>
  <c r="M158"/>
  <c r="K158" s="1"/>
  <c r="M21"/>
  <c r="K21" s="1"/>
  <c r="M88"/>
  <c r="K88" s="1"/>
  <c r="M167"/>
  <c r="K167" s="1"/>
  <c r="M142"/>
  <c r="K142" s="1"/>
  <c r="M61"/>
  <c r="K61" s="1"/>
  <c r="M140"/>
  <c r="K140" s="1"/>
  <c r="M156"/>
  <c r="K156" s="1"/>
  <c r="M160"/>
  <c r="K160" s="1"/>
  <c r="M91"/>
  <c r="K91" s="1"/>
  <c r="M49"/>
  <c r="K49" s="1"/>
  <c r="M10"/>
  <c r="K10" s="1"/>
  <c r="M68"/>
  <c r="K68" s="1"/>
  <c r="M77"/>
  <c r="K77" s="1"/>
  <c r="M9"/>
  <c r="K9" s="1"/>
  <c r="M58"/>
  <c r="K58" s="1"/>
  <c r="M37"/>
  <c r="K37" s="1"/>
  <c r="M127"/>
  <c r="K127" s="1"/>
  <c r="M159"/>
  <c r="K159" s="1"/>
  <c r="M149"/>
  <c r="K149" s="1"/>
  <c r="M94"/>
  <c r="K94" s="1"/>
  <c r="M162"/>
  <c r="K162" s="1"/>
  <c r="L163" i="7"/>
  <c r="J163" s="1"/>
  <c r="L126"/>
  <c r="J126" s="1"/>
  <c r="L41"/>
  <c r="J41" s="1"/>
  <c r="L57"/>
  <c r="J57" s="1"/>
  <c r="L92"/>
  <c r="J92" s="1"/>
  <c r="L24"/>
  <c r="J24" s="1"/>
  <c r="L21"/>
  <c r="J21" s="1"/>
  <c r="L25"/>
  <c r="J25" s="1"/>
  <c r="L171"/>
  <c r="J171" s="1"/>
  <c r="L26"/>
  <c r="J26" s="1"/>
  <c r="L35"/>
  <c r="J35" s="1"/>
  <c r="L66"/>
  <c r="J66" s="1"/>
  <c r="L18"/>
  <c r="J18" s="1"/>
  <c r="L154"/>
  <c r="J154" s="1"/>
  <c r="L79"/>
  <c r="J79" s="1"/>
  <c r="L65"/>
  <c r="J65" s="1"/>
  <c r="L39"/>
  <c r="J39" s="1"/>
  <c r="L134"/>
  <c r="J134" s="1"/>
  <c r="L170"/>
  <c r="J170" s="1"/>
  <c r="L43"/>
  <c r="J43" s="1"/>
  <c r="L75"/>
  <c r="J75" s="1"/>
  <c r="L36"/>
  <c r="J36" s="1"/>
  <c r="L110"/>
  <c r="J110" s="1"/>
  <c r="L80"/>
  <c r="J80" s="1"/>
  <c r="L98"/>
  <c r="J98" s="1"/>
  <c r="L28"/>
  <c r="J28" s="1"/>
  <c r="L84"/>
  <c r="J84" s="1"/>
  <c r="L33"/>
  <c r="J33" s="1"/>
  <c r="L90"/>
  <c r="J90" s="1"/>
  <c r="L143"/>
  <c r="J143" s="1"/>
  <c r="M138" i="6"/>
  <c r="K138" s="1"/>
  <c r="M7"/>
  <c r="K7" s="1"/>
  <c r="M59"/>
  <c r="K59" s="1"/>
  <c r="M64"/>
  <c r="K64" s="1"/>
  <c r="M164"/>
  <c r="K164" s="1"/>
  <c r="M136"/>
  <c r="K136" s="1"/>
  <c r="M135"/>
  <c r="K135" s="1"/>
  <c r="M70"/>
  <c r="K70" s="1"/>
  <c r="M45"/>
  <c r="K45" s="1"/>
  <c r="M102"/>
  <c r="K102" s="1"/>
  <c r="M57"/>
  <c r="K57" s="1"/>
  <c r="M131"/>
  <c r="K131" s="1"/>
  <c r="M168"/>
  <c r="K168" s="1"/>
  <c r="M150"/>
  <c r="K150" s="1"/>
  <c r="M155"/>
  <c r="K155" s="1"/>
  <c r="M103"/>
  <c r="K103" s="1"/>
  <c r="M14"/>
  <c r="K14" s="1"/>
  <c r="M82"/>
  <c r="K82" s="1"/>
  <c r="M154"/>
  <c r="K154" s="1"/>
  <c r="M29"/>
  <c r="K29" s="1"/>
  <c r="M172"/>
  <c r="K172" s="1"/>
  <c r="M173"/>
  <c r="K173" s="1"/>
  <c r="M39"/>
  <c r="K39" s="1"/>
  <c r="M46"/>
  <c r="K46" s="1"/>
  <c r="M6"/>
  <c r="K6" s="1"/>
  <c r="M75"/>
  <c r="K75" s="1"/>
  <c r="M43"/>
  <c r="K43" s="1"/>
  <c r="M107"/>
  <c r="K107" s="1"/>
  <c r="M86"/>
  <c r="K86" s="1"/>
  <c r="M179"/>
  <c r="K179" s="1"/>
  <c r="M83"/>
  <c r="K83" s="1"/>
  <c r="M117"/>
  <c r="K117" s="1"/>
  <c r="M99"/>
  <c r="K99" s="1"/>
  <c r="M32"/>
  <c r="K32" s="1"/>
  <c r="M44"/>
  <c r="K44" s="1"/>
  <c r="M62"/>
  <c r="K62" s="1"/>
  <c r="M106"/>
  <c r="K106" s="1"/>
  <c r="M17"/>
  <c r="K17" s="1"/>
  <c r="M122"/>
  <c r="K122" s="1"/>
  <c r="M72"/>
  <c r="K72" s="1"/>
  <c r="M95"/>
  <c r="K95" s="1"/>
  <c r="M100"/>
  <c r="K100" s="1"/>
  <c r="M101"/>
  <c r="K101" s="1"/>
  <c r="M133"/>
  <c r="K133" s="1"/>
  <c r="M8"/>
  <c r="K8" s="1"/>
  <c r="M76"/>
  <c r="K76" s="1"/>
  <c r="M22"/>
  <c r="K22" s="1"/>
  <c r="M56"/>
  <c r="K56" s="1"/>
</calcChain>
</file>

<file path=xl/comments1.xml><?xml version="1.0" encoding="utf-8"?>
<comments xmlns="http://schemas.openxmlformats.org/spreadsheetml/2006/main">
  <authors>
    <author>User</author>
  </authors>
  <commentList>
    <comment ref="CX120" authorId="0">
      <text>
        <r>
          <rPr>
            <b/>
            <sz val="9"/>
            <color indexed="81"/>
            <rFont val="Tahoma"/>
            <family val="2"/>
            <charset val="204"/>
          </rPr>
          <t>User:</t>
        </r>
        <r>
          <rPr>
            <sz val="9"/>
            <color indexed="81"/>
            <rFont val="Tahoma"/>
            <family val="2"/>
            <charset val="204"/>
          </rPr>
          <t xml:space="preserve">
низкий вход, пандус не нужен</t>
        </r>
      </text>
    </comment>
  </commentList>
</comments>
</file>

<file path=xl/sharedStrings.xml><?xml version="1.0" encoding="utf-8"?>
<sst xmlns="http://schemas.openxmlformats.org/spreadsheetml/2006/main" count="7077" uniqueCount="668">
  <si>
    <t>№ п/п</t>
  </si>
  <si>
    <t>Наименование учреждения</t>
  </si>
  <si>
    <t xml:space="preserve">1. Открытость и доступность информации об организации </t>
  </si>
  <si>
    <t>2. Комфортность условий предоставления услуг</t>
  </si>
  <si>
    <t>Крит2</t>
  </si>
  <si>
    <t>3. Доступность услуг для инвалидов</t>
  </si>
  <si>
    <t>Крит3</t>
  </si>
  <si>
    <t xml:space="preserve">4. Доброжелательность, вежливость работников организации </t>
  </si>
  <si>
    <t>Крит4</t>
  </si>
  <si>
    <t>5. Удовлетворенность условиями оказания услуг</t>
  </si>
  <si>
    <t>Крит5</t>
  </si>
  <si>
    <t>ИТОГ</t>
  </si>
  <si>
    <t>1.1.1. И.стенд</t>
  </si>
  <si>
    <t>1.1.2. И.сайт</t>
  </si>
  <si>
    <t>1.2.1. С.дист</t>
  </si>
  <si>
    <t>1.3.1.У.стенд</t>
  </si>
  <si>
    <t>1.3.2. У.сайт</t>
  </si>
  <si>
    <t>1.1. П.инф</t>
  </si>
  <si>
    <t>1.2. П.дист</t>
  </si>
  <si>
    <t>1.3. П.открУ</t>
  </si>
  <si>
    <t>2.1.1.С.комф</t>
  </si>
  <si>
    <t>2.3.1.У.комф.</t>
  </si>
  <si>
    <t>2.1. П.комф</t>
  </si>
  <si>
    <t>2.3. У.комф.</t>
  </si>
  <si>
    <t>3.1.1. С.Орг.Д</t>
  </si>
  <si>
    <t>3.2.1. С.Усл.Д</t>
  </si>
  <si>
    <t>3.3.1. У.дост</t>
  </si>
  <si>
    <t>3.1. П.орг.Д</t>
  </si>
  <si>
    <t>3.2. П.усл.Д</t>
  </si>
  <si>
    <t>3.3. П.дост.У</t>
  </si>
  <si>
    <t>4.1.1. У.перв.К</t>
  </si>
  <si>
    <t>4.2.1. У.оказ.усл</t>
  </si>
  <si>
    <t>4.3.1. У.вежл.дист</t>
  </si>
  <si>
    <t>4.1. П.перв.К</t>
  </si>
  <si>
    <t>4.2. П.оказ.усл</t>
  </si>
  <si>
    <t>4.3. П.вежл.дист.У</t>
  </si>
  <si>
    <t>5.1.1. У.реком</t>
  </si>
  <si>
    <t>5.2.1.1. У.орг.усл.</t>
  </si>
  <si>
    <t>5.3.1. У.уд</t>
  </si>
  <si>
    <t>5.1. П.реком</t>
  </si>
  <si>
    <t>5.2.П.Орг.усл.</t>
  </si>
  <si>
    <t>5.3. П.уд</t>
  </si>
  <si>
    <t>общий балл</t>
  </si>
  <si>
    <t>Выборка (анкет)</t>
  </si>
  <si>
    <t>критерии</t>
  </si>
  <si>
    <t>показатели</t>
  </si>
  <si>
    <t>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нормативными правовыми актами</t>
  </si>
  <si>
    <t>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</si>
  <si>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</si>
  <si>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</si>
  <si>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t>Наличие на официальном сайте организации информации о дистанционных способах взаимодействия с получателями услуг и их функционирование:</t>
  </si>
  <si>
    <t xml:space="preserve">Доля получателей услуг, удовлетворенных открытостью,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на официальном сайте организации социальной сферы в сети «Интернет» (в % от общего числа опрошенных получателей услуг). </t>
  </si>
  <si>
    <t xml:space="preserve">Обеспечение в организации социальной сферы комфортных условий для предоставления услуг </t>
  </si>
  <si>
    <t>Наличие комфортных условий для предоставления услуг</t>
  </si>
  <si>
    <t>Доля получателей услуг удовлетворенных комфортностью предоставления услуг организацией социальной сферы (в % от общего числа опрошенных получателей услуг).</t>
  </si>
  <si>
    <t>Удовлетворенность комфортностью предоставления услуг организацией социальной сферы</t>
  </si>
  <si>
    <t>Оборудование помещений организации социальной сферы и прилегающей к ней территории с учетом доступности для инвалидов:</t>
  </si>
  <si>
    <t>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</si>
  <si>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t>Обеспечение в организации социальной сферы условий доступности, позволяющих инвалидам получать услуги наравне с другими:</t>
  </si>
  <si>
    <t>Наличие в организации социальной сферы условий доступности, позволяющих инвалидам получать услуги наравне с другими</t>
  </si>
  <si>
    <t>Доля получателей услуг, удовлетворенных доступностью услуг для инвалидов (в % от общего числа опрошенных получателей услуг – инвалидов).</t>
  </si>
  <si>
    <t>Удовлетворенность доступностью услуг для инвалидов</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</si>
  <si>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 (в % от общего числа опрошенных получателей услуг).</t>
  </si>
  <si>
    <t>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</si>
  <si>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 (в % от общего числа опрошенных получателей услуг).</t>
  </si>
  <si>
    <t>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</si>
  <si>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(в % от общего числа опрошенных получателей услуг).</t>
  </si>
  <si>
    <t>Удовлетворенность доброжелательностью, вежливостью работников организации социальной сферы при использовании дистанционных форм взаимодействия</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</si>
  <si>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 (в % от общего числа опрошенных получателей услуг).</t>
  </si>
  <si>
    <t xml:space="preserve">Готовность получателей услуг рекомендовать организацию социальной сферы родственникам и знакомым </t>
  </si>
  <si>
    <t>Доля получателей услуг, удовлетворенных организационными условиями предоставления услуг (в % от общего числа опрошенных получателей услуг)</t>
  </si>
  <si>
    <t>Доля получателей услуг, удовлетворенных в целом условиями оказания услуг в организации социальной сферы (в % от общего числа опрошенных получателей услуг).</t>
  </si>
  <si>
    <t>Удовлетворенность получателей услуг в целом условиями оказания услуг в организации социальной сферы</t>
  </si>
  <si>
    <t>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(кол-во удовлетворенных)</t>
  </si>
  <si>
    <t>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 (количество)</t>
  </si>
  <si>
    <t>кол-во</t>
  </si>
  <si>
    <t>Крит1</t>
  </si>
  <si>
    <t>2.2.2. С.своевр</t>
  </si>
  <si>
    <t>2.2. П.ожид</t>
  </si>
  <si>
    <t>кол-во респондентов</t>
  </si>
  <si>
    <t>в т.ч. удовл.</t>
  </si>
  <si>
    <t>Названия строк</t>
  </si>
  <si>
    <t>Сумма по полю Пользовались ли Вы официальным сайтом организации, чтобы получить информацию о ее деятельности?</t>
  </si>
  <si>
    <t>Сумма по полю Удовлетворены ли Вы открытостью, полнотой и доступностью информации о деятельности организации, размещенной на ее официальном сайте в информационно-телекоммуникационной сети «Интернет»?</t>
  </si>
  <si>
    <t>Сумма по полю Имеете ли Вы (или лицо, представителем которого Вы являетесь) установленную группу инвалидности?</t>
  </si>
  <si>
    <t>Сумма по полю Удовлетворены ли Вы доступностью предоставления услуг для инвалидов в организации?</t>
  </si>
  <si>
    <t>2. Комфортность условий осуществления образовательной деятельности</t>
  </si>
  <si>
    <t>5. Удовлетворенность условиями осуществления образовательной деятельности</t>
  </si>
  <si>
    <t>5. Удовлетворенность условиями осущесвтления образовательной деятельности</t>
  </si>
  <si>
    <t>3. Доступность для инвалидов</t>
  </si>
  <si>
    <t>Сумма по полю При посещении организации обращались ли Вы к информации о ее деятельности, размещенной на информационных стендах в помещениях организации?</t>
  </si>
  <si>
    <t>Сумма по полю Удовлетворены ли Вы открытостью, полнотой и доступностью информации о деятельности организации, размещенной на информационных стендах в помещении организации?</t>
  </si>
  <si>
    <t>Сумма по полю Удовлетворены ли Вы комфортностью условий?</t>
  </si>
  <si>
    <t>Сумма по полю Удовлетворены ли Вы доброжелательностью и вежливостью работников организации, обеспечивающих первичный контакт с посетителями и информирование об услугах при непосредственном обращении в организацию ?</t>
  </si>
  <si>
    <t>Сумма по полю Удовлетворены ли Вы доброжелательностью и вежливостью работников организации, обеспечивающих непосредственное оказание услуги при обращении в организацию?</t>
  </si>
  <si>
    <t>Сумма по полю Пользовались ли Вы какими-либо дистанционными способами взаимодействия с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</si>
  <si>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Сумма по полю Удовлетворены ли Вы доброжелательностью и вежливостью работников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</si>
  <si>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Сумма по полю Готовы ли Вы рекомендовать данную организацию родственникам и знакомым (или могли бы Вы ее рекомендовать, если бы была возможность выбора организации)?</t>
  </si>
  <si>
    <t>Сумма по полю Удовлетворены организационными условиями предоставления услуг (графиком работы организации, подразделения, отдельных специалистов и прочее)?</t>
  </si>
  <si>
    <t>Сумма по полю Удовлетворены ли Вы в целом условиями оказания услуг в организации?</t>
  </si>
  <si>
    <t>Количество по полю номер</t>
  </si>
  <si>
    <t>1.1.1. И.стенд макс.</t>
  </si>
  <si>
    <t>1.1.2. И.сайт  макс.</t>
  </si>
  <si>
    <t>место в рейтинге</t>
  </si>
  <si>
    <t>Итоговый балл</t>
  </si>
  <si>
    <t>Место в рейтинге</t>
  </si>
  <si>
    <t>Генеральная совокупность</t>
  </si>
  <si>
    <t>Количественные результаты независимой оценки качества оказания услуг организациями</t>
  </si>
  <si>
    <t>Публично-правовое образование</t>
  </si>
  <si>
    <t>Сфера деятельности</t>
  </si>
  <si>
    <t>2 - Образование</t>
  </si>
  <si>
    <t>Период проведения независимой оценки</t>
  </si>
  <si>
    <t>Основание для определения перечня показателей</t>
  </si>
  <si>
    <t>Единый порядок расчета (Приказ Минтруда № 344н от 31.05.2018 г.)</t>
  </si>
  <si>
    <t>Пожалуйста, введите значения выполнения индикаторов</t>
  </si>
  <si>
    <t>№
п.п.</t>
  </si>
  <si>
    <t>Организация</t>
  </si>
  <si>
    <t>Численность
получателей
услуг
организации</t>
  </si>
  <si>
    <t>Количество
респондентов</t>
  </si>
  <si>
    <t>Доля
респондентов</t>
  </si>
  <si>
    <t>Общие критерии оценки</t>
  </si>
  <si>
    <t>1 - критерий открытости и доступности информации об организации</t>
  </si>
  <si>
    <t>2 - критерий комфортности условий предоставления услуги, в том числе время ожидания ее предоставления</t>
  </si>
  <si>
    <t>3 - критерий доступности услуг для инвалидов</t>
  </si>
  <si>
    <t>4 - критерий доброжелательности, вежливости работников организации</t>
  </si>
  <si>
    <t>5 - критерий удовлетворенности условиями оказания услуг</t>
  </si>
  <si>
    <t>Показатели</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</si>
  <si>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</si>
  <si>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</si>
  <si>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организации социальной сферы</t>
  </si>
  <si>
    <t>2.1 Обеспечение в организации социальной сферы комфортных условий предоставления услуг</t>
  </si>
  <si>
    <t>2.3 Доля получателей услуг удовлетворенных комфортностью предоставления услуг организацией социальной сферы</t>
  </si>
  <si>
    <t>3.1 Оборудование помещений организации социальной сферы и прилегающей к ней территории с учетом доступности для инвалидов</t>
  </si>
  <si>
    <t>3.2 Обеспечение в организации социальной сферы условий доступности, позволяющих инвалидам получать услуги наравне с другими</t>
  </si>
  <si>
    <t>3.3 Доля получателей услуг, удовлетворенных доступностью услуг для инвалидов</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</si>
  <si>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</si>
  <si>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</si>
  <si>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</si>
  <si>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</si>
  <si>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</si>
  <si>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организации социальной сферы</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</si>
  <si>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</si>
  <si>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</si>
  <si>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1.2.1 - Наличие и функционирование на официальном сайте организации информации о дистанционных способах взаимодействия с получателями услуг: телефона; электронной почты; электронных сервисов (форма для подачи электронного обращения (жалобы, предложения), получение консультации по оказываемым услугам и пр.); раздела «Часто задаваемые вопросы»;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 иного дистанционного способа взаимодействия.</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</si>
  <si>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</si>
  <si>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</si>
  <si>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</si>
  <si>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t>2.3.1 - Удовлетворенность комфортностью предоставления услуг организацией социальной сферы.</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</si>
  <si>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</si>
  <si>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</si>
  <si>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t>3.3.1 - Удовлетворенность доступностью услуг для инвалидов.</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</si>
  <si>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</si>
  <si>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</si>
  <si>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</si>
  <si>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5.1.1 - Готовность получателей услуг рекомендовать организацию социальной сферы родственникам и знакомым.</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</si>
  <si>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</si>
  <si>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5.3.1 - Удовлетворенность получателей услуг в целом условиями оказания услуг в организации социальной сферы.</t>
  </si>
  <si>
    <t>Наименование индикатора</t>
  </si>
  <si>
    <t>Выполнение индикатора</t>
  </si>
  <si>
    <t>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t>
  </si>
  <si>
    <t>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t>
  </si>
  <si>
    <t>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t>
  </si>
  <si>
    <t>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t>
  </si>
  <si>
    <t>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t>
  </si>
  <si>
    <t>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t>
  </si>
  <si>
    <t>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</si>
  <si>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</si>
  <si>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</si>
  <si>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</si>
  <si>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</si>
  <si>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</si>
  <si>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64000000 - Сахалинская область</t>
  </si>
  <si>
    <t>Шаблон сформирован 26.02.2022 12:40</t>
  </si>
  <si>
    <t xml:space="preserve">Наименование организации: </t>
  </si>
  <si>
    <t>Укажите численность обучающихся в образовательной организации:</t>
  </si>
  <si>
    <t>Возможность реализация в организации адаптированных образовательных программ:</t>
  </si>
  <si>
    <t>К2 Расположение организации в здании исторического, культурного и архитектурного наследия:</t>
  </si>
  <si>
    <t xml:space="preserve">K2A. Имеется ли решение органов по охране и использованию памятников истории и культуры соответствующего уровня и органов социальной защиты населения о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t>
  </si>
  <si>
    <t>1.1. Отметьте наличие и полноту информации о деятельности образовательной организации, размещенной на информационных СТЕНДАХ, расположенных в помещении организации</t>
  </si>
  <si>
    <t>1.2. Отметьте наличие и полноту информации о деятельности образовательной организации, размещенной на официальном САЙТЕ образовательной организации в сети Интернет</t>
  </si>
  <si>
    <t xml:space="preserve">1.2. Наличие на официальном сайте организации (учреждения) информации о дистанционных способах обратной связи и взаимодействия с получателями услуг и их функционирование. </t>
  </si>
  <si>
    <t>II. Показатели, характеризующие комфортность условий, в которых осуществляется образовательная деятельность</t>
  </si>
  <si>
    <t>III. Показатели, характеризующие доступность образовательной деятельности для инвалидов</t>
  </si>
  <si>
    <t xml:space="preserve">I. Основные сведения </t>
  </si>
  <si>
    <t xml:space="preserve">II. Структура и органы управления образовательной организацией </t>
  </si>
  <si>
    <t xml:space="preserve">III. Документы (в виде копий) </t>
  </si>
  <si>
    <t>IV. Платные образовательные услуги</t>
  </si>
  <si>
    <t xml:space="preserve">V. Образование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</si>
  <si>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размещают: </t>
  </si>
  <si>
    <t xml:space="preserve">VI. Руководство. Педагогический (научно-педагогический) состав </t>
  </si>
  <si>
    <t xml:space="preserve">VII. Материально-техническое обеспечении образовательной деятельности </t>
  </si>
  <si>
    <t>III. Образование</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</si>
  <si>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</si>
  <si>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</si>
  <si>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Информация о численности обучающихся по реализуемым образовательным программам, в том числе:</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</si>
  <si>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</si>
  <si>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 xml:space="preserve">IV. Образовательные стандарты и требования </t>
  </si>
  <si>
    <t>V. Руководство. Педагогический (научно-педагогический) состав</t>
  </si>
  <si>
    <t>VI. Материально-техническое обеспечение и оснащенность образовательного процесса</t>
  </si>
  <si>
    <t>VII. Доступная среда  Информация о специальных условиях для обучения инвалидов и лиц с ограниченными возможностями здоровья, в том числе:</t>
  </si>
  <si>
    <t>VIII. Международное сотрудничество</t>
  </si>
  <si>
    <t>IX. Вакантные места для приема (перевода) обучающихся</t>
  </si>
  <si>
    <t xml:space="preserve">X. Стипендии и меры поддержки обучающихся </t>
  </si>
  <si>
    <t>XI. Финансово-хозяйственная деятельность</t>
  </si>
  <si>
    <t xml:space="preserve">XII. Платные образовательные услуги </t>
  </si>
  <si>
    <t xml:space="preserve">XIII. Документы </t>
  </si>
  <si>
    <t>2.1. Обеспечение в организации комфортных условий, в которых осуществляется образовательная деятельность.</t>
  </si>
  <si>
    <t>3.1. Оборудование территории, прилегающей к зданиям организации, и помещений с учетом доступности для инвалидов:</t>
  </si>
  <si>
    <t>3.2. Обеспечение в организации условий доступности, позволяющих инвалидам получать образовательные услуги наравне с другими, включая:</t>
  </si>
  <si>
    <t>Общая численность обучающихся в организации (в течение календарного года, предшествующего году проведения независимой оценки качества)</t>
  </si>
  <si>
    <t>Численность обучающихся с установленной группой инвалидности/ ОВЗ (в сумме)</t>
  </si>
  <si>
    <t>1. Информация  о  месте  нахождения  образовательной организации, ее представительств и филиалов  (при наличии)</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</si>
  <si>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</si>
  <si>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</si>
  <si>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   </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</si>
  <si>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</si>
  <si>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</si>
  <si>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</si>
  <si>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</si>
  <si>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</si>
  <si>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</si>
  <si>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</si>
  <si>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отчисления[2]</t>
  </si>
  <si>
    <t>13. Информация о руководителе образовательной организации, его заместителях, руководителях филиалов,представительств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</si>
  <si>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</si>
  <si>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15. Информация об условиях питания обучающихся, в том числе инвалидов и лиц с ограниченными возможностями здоровья. </t>
  </si>
  <si>
    <t>1. Информация о полном и сокращенном (при наличии) наименовании образовательной организации</t>
  </si>
  <si>
    <t xml:space="preserve">2. Информация  о  дате  создания  образовательной организации  </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</si>
  <si>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</si>
  <si>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</si>
  <si>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</si>
  <si>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</si>
  <si>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7. Информация о контактных телефонах и об адресах электронной почты образовательной организации, ее представительств и филиалов (при наличии)</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</si>
  <si>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</si>
  <si>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</si>
  <si>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11. Лицензия на осуществление образовательной деятельности (выписка из реестра лицензий на  осуществление образовательной деятельности)</t>
  </si>
  <si>
    <t>12.   О реализуемых уровнях образования</t>
  </si>
  <si>
    <t>13.   О формах обучения</t>
  </si>
  <si>
    <t>14.   О нормативных сроках обучения</t>
  </si>
  <si>
    <t>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</si>
  <si>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16.   О языка(х), на котором(ых) осуществляется образование (обучение) [Размещается в форме электронного документа, подписанного простой электронной подписью]</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</si>
  <si>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</si>
  <si>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</si>
  <si>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</si>
  <si>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</si>
  <si>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</si>
  <si>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</si>
  <si>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</si>
  <si>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24.   Об общей численности обучающихся</t>
  </si>
  <si>
    <t>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гражданами)[Размещается в форме электронного документа, подписанного простой электронной подписью]</t>
  </si>
  <si>
    <t>26.   Образовательные организации, реализующие общеобразовательные программы, дополнительно указывают наименование образовательной программы</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</si>
  <si>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</si>
  <si>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</si>
  <si>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 исследовательской) деятельности (при осуществлении научной (научно-исследовательской) деятельности)</t>
  </si>
  <si>
    <t xml:space="preserve">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отчисления[Размещается в форме электронного документа, подписанного простой электронной подписью в соответствии с Федеральным законом от 6 апреля 2011 г. № 63-ФЗ «Об электронной подписи», с приложением образовательной программы. ]     </t>
  </si>
  <si>
    <t>31.   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наличии)[Размещается с приложением копий соответствующих документов, электронных документов, подписанных простой электронной подписью]</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</si>
  <si>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</si>
  <si>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 xml:space="preserve">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   </t>
  </si>
  <si>
    <t xml:space="preserve">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</si>
  <si>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35.   Информация об условиях питания обучающихся, в том числе инвалидов и лиц с ограниченными возможностями здоровья.     </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</si>
  <si>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</si>
  <si>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</si>
  <si>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</si>
  <si>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</si>
  <si>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</si>
  <si>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</si>
  <si>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</si>
  <si>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</si>
  <si>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46.   Об электронных образовательных ресурсах, к которым обеспечивается доступ инвалидов и лиц с  ограниченными возможностями здоровья </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</si>
  <si>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</si>
  <si>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</si>
  <si>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</si>
  <si>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51.   Информация  о  международной  аккредитации  образовательных программ (при наличии)</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</si>
  <si>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</si>
  <si>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53.   Информация о наличии и условиях предоставления обучающимся стипендий, мер социальной поддержки  </t>
  </si>
  <si>
    <t xml:space="preserve">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 </t>
  </si>
  <si>
    <t xml:space="preserve">55.   Информация о трудоустройстве выпускников (в виде численности трудоустроенных выпускников прошлого учебного года образования)  </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</si>
  <si>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</si>
  <si>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</si>
  <si>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 xml:space="preserve">58.   Информация  о  расходовании  финансовых  и  материальных средств по итогам финансового года58.  </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</si>
  <si>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</si>
  <si>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</si>
  <si>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</si>
  <si>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62.   Отчет о результатах самообследования</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</si>
  <si>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</si>
  <si>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</si>
  <si>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</si>
  <si>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</si>
  <si>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 xml:space="preserve">1 телефон
</t>
  </si>
  <si>
    <t xml:space="preserve">2 электронной почты
</t>
  </si>
  <si>
    <t>3. электронных сервисов (форма для подачи электронного обращения, получение консультации по оказываемым услугам, раздел «Часто задаваемые вопросы»)</t>
  </si>
  <si>
    <t>4. технической возможности выражения получателями образовательных услуг мнения о качестве оказания услуг (наличие анкеты для опроса граждан или гиперссылки на нее)</t>
  </si>
  <si>
    <t xml:space="preserve">1. наличие комфортной зоны отдыха (ожидания); </t>
  </si>
  <si>
    <t xml:space="preserve">2 наличие и понятность навигации внутри организации; </t>
  </si>
  <si>
    <t>3 наличие и доступность питьевой воды</t>
  </si>
  <si>
    <t>4 наличие и доступность санитарно-гигиенических помещений</t>
  </si>
  <si>
    <t>5 санитарное состояние помещений организаций;</t>
  </si>
  <si>
    <t>1 оборудование входных групп пандусами (подъемными платформами)</t>
  </si>
  <si>
    <t>2 наличие выделенных стоянок для автотранспортных средств инвалидов</t>
  </si>
  <si>
    <t xml:space="preserve">3 наличие адаптированных лифтов, поручней, расширенных дверных проемов </t>
  </si>
  <si>
    <t>4 наличие сменных кресел-колясок</t>
  </si>
  <si>
    <t>5 наличие специально оборудованных санитарно-гигиенических помещений в организации</t>
  </si>
  <si>
    <t>1 дублирование для инвалидов по слуху и зрению звуковой и зрительной информации</t>
  </si>
  <si>
    <t>2 дублирование надписей, знаков и иной текстовой и графической информации знаками, выполненными рельефно-точечным шрифтом Брайля</t>
  </si>
  <si>
    <t>3 возможность предоставления инвалидам по слуху (слуху и зрению) услуг сурдопереводчика (тифлосурдопереводчика)</t>
  </si>
  <si>
    <t>4 альтернативной версии сайта организации для инвалидов по зрению</t>
  </si>
  <si>
    <t>5 помощь, оказываемая работниками организации, прошедшими необходимое обучение (инструктирование), по сопровождению инвалидов в помещении организации</t>
  </si>
  <si>
    <t>6 возможность предоставления образовательных услуг в дистанционном режиме или на дому</t>
  </si>
  <si>
    <t>1 - да
2 - нет</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</si>
  <si>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</si>
  <si>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</si>
  <si>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</si>
  <si>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</si>
  <si>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</si>
  <si>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1 – иннформация отсутствует  деятельности  (без приложений);</t>
  </si>
  <si>
    <t>1 – информация представлена; 
0 – информация отсутствует; 
99 – государственная аккредитация отсутствует ( не требуется)</t>
  </si>
  <si>
    <t>1 – информация представлена; 0 – информация отсутствует; 0 – информация отсутствует; 99 – общеобразовательные программы не реализуются.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</si>
  <si>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</si>
  <si>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 xml:space="preserve">1 – информация представлена в полном объеме (по всем руководителям); 
0,5 – информация представлена частично  (не по всем руководителям или не в полном объеме в соответствии с требованиями столбца 2);  
0 – информация отсутствует </t>
  </si>
  <si>
    <t xml:space="preserve">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</si>
  <si>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При отсутствии структурных подразделений,  оценивается только наличие информации по организации в целом;</t>
  </si>
  <si>
    <t>1 – информация представлена в полном объеме (с приложением копий);  
0,5 – представлены только сведения о положениях о структурных подразделениях (об органах  управления); 
0 – информация отсутствует; 99  - структурные подразделения отсутствуют;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</si>
  <si>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  При отсутствии лицензии, 
1 ставится, если на сайте есть информация  том, что лицензия отсутствует.</t>
  </si>
  <si>
    <t xml:space="preserve">1 – информация представлена; 
 0,5 – информация представлена частично;  
0 – информация отсутствует; </t>
  </si>
  <si>
    <t>1 – информация представлена;  0,5 – информация представлена частично;  0 – информация отсутствует; 99 - аккредитация отсутствует/не предусмотрена для данного типа программ;</t>
  </si>
  <si>
    <t xml:space="preserve">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   </t>
  </si>
  <si>
    <t>1 – информация представлена;  
0 – информация отсутствует</t>
  </si>
  <si>
    <t>1 – информация представлена;  
0 – информация отсутствует; 
99 - общеобразовательные программы не реализуются;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</si>
  <si>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</si>
  <si>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</si>
  <si>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</si>
  <si>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</si>
  <si>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</si>
  <si>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 xml:space="preserve">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 если предписания отсутствуют,  
1 ставится при наличии на сайте записи об отсутствии. 
</t>
  </si>
  <si>
    <t>1 - да
0 - нет</t>
  </si>
  <si>
    <t>Рекомендации эксперта:</t>
  </si>
  <si>
    <t>кол-во опрошенных инвалидов</t>
  </si>
  <si>
    <t>Численность обучающихся 14 лет и старше</t>
  </si>
  <si>
    <t>Открытость и доступность информации</t>
  </si>
  <si>
    <t>Комфортность условий</t>
  </si>
  <si>
    <t>Доступность для инвалидов</t>
  </si>
  <si>
    <t>Доброжелательность, вежливость работников</t>
  </si>
  <si>
    <t>Удовлетворенность условиями</t>
  </si>
  <si>
    <t>АТЕ</t>
  </si>
  <si>
    <t>Номер организации</t>
  </si>
  <si>
    <t>П1.3.</t>
  </si>
  <si>
    <t>К1</t>
  </si>
  <si>
    <t>П2.1</t>
  </si>
  <si>
    <t>П1.1</t>
  </si>
  <si>
    <t>П1.2</t>
  </si>
  <si>
    <t>П2.3</t>
  </si>
  <si>
    <t>К2</t>
  </si>
  <si>
    <t>П3.1</t>
  </si>
  <si>
    <t>П3.2</t>
  </si>
  <si>
    <t>П3.3</t>
  </si>
  <si>
    <t>К3</t>
  </si>
  <si>
    <t>П4.1</t>
  </si>
  <si>
    <t>П4.2</t>
  </si>
  <si>
    <t>П4.3</t>
  </si>
  <si>
    <t>К4</t>
  </si>
  <si>
    <t>П5.1</t>
  </si>
  <si>
    <t>П5.2</t>
  </si>
  <si>
    <t>П5.3</t>
  </si>
  <si>
    <t>К5</t>
  </si>
  <si>
    <t>доля опрошенных в генеральной совокупности</t>
  </si>
  <si>
    <r>
      <t xml:space="preserve">1 - да </t>
    </r>
    <r>
      <rPr>
        <sz val="10"/>
        <color rgb="FFFF0000"/>
        <rFont val="Times New Roman"/>
        <family val="1"/>
        <charset val="204"/>
      </rPr>
      <t>(переход к К2А)</t>
    </r>
    <r>
      <rPr>
        <sz val="10"/>
        <color theme="1"/>
        <rFont val="Times New Roman"/>
        <family val="1"/>
        <charset val="204"/>
      </rPr>
      <t xml:space="preserve">
2 - нет</t>
    </r>
  </si>
  <si>
    <r>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r>
    <r>
      <rPr>
        <sz val="10"/>
        <color rgb="FFFF0000"/>
        <rFont val="Times New Roman"/>
        <family val="1"/>
        <charset val="204"/>
      </rPr>
      <t>. Если в организации не оказываются платные услуги - 1 ставится при наличии записи на стенде о том, что платные образовательные услуги не оказываются.</t>
    </r>
  </si>
  <si>
    <t>нет</t>
  </si>
  <si>
    <t>2023 год</t>
  </si>
  <si>
    <t>тип</t>
  </si>
  <si>
    <t>№п/п</t>
  </si>
  <si>
    <t>Оценка</t>
  </si>
  <si>
    <t>Открытость и доступность информации об организациях, осуществляющих образовательную деятельность</t>
  </si>
  <si>
    <t>Комфортность условий, в которых осуществляется образовательная деятельность</t>
  </si>
  <si>
    <t>Доступность услуг для инвалидов</t>
  </si>
  <si>
    <t>Доброжелательность, вежливость работников организации</t>
  </si>
  <si>
    <t>Удовлетворенность условиями ведения образовательной деятельности организаций</t>
  </si>
  <si>
    <t>Отлично (81 -100 баллов)</t>
  </si>
  <si>
    <t>Хорошо (61-80 баллов)</t>
  </si>
  <si>
    <t>Удовлетворительно (41-60 баллов)</t>
  </si>
  <si>
    <t>Неудовлетворительно (9-40 баллов)</t>
  </si>
  <si>
    <t>Плохо (0 - 20 баллов)</t>
  </si>
  <si>
    <t>1 – информация представлена;  
99 – информация отсутствует</t>
  </si>
  <si>
    <t>1 – информация представлена;  
99 – информация отсутствует; 
99 - общежитие/интернат не предоставляется</t>
  </si>
  <si>
    <t>1 – информация представлена в полном объеме; 
 1,5 – информация представлена частично (не в полном объеме в соответствии  с требованиями столбца 2); 
 1 – информация отсутствует</t>
  </si>
  <si>
    <t>1 – информация представлена в полном объеме; 
 1,5 – информация представлена частично (не в полном объеме в соответствии  с требованиями столбца 2);  
1 – информация отсутствует; 
99 – интернат (общежитие) не предоставляется</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</si>
  <si>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1,5 – представлена информация без приложений;  
1 – информация отсутствует</t>
  </si>
  <si>
    <t>1 – информация представлена в полном объеме (по всем  руководителям);  1,5 – информация представлена частично (не по всем руководителямили не в полном объеме в соответствии  с требованиями столбца 2); 1 – информация отсутствует</t>
  </si>
  <si>
    <t>1 – информация представлена в полном объеме (по всем  педагогическим работникам);  
1,5 – информация представлена частично (не по всем педагогическим работникам или не в полном объеме в соответствии  с требованиями столбца 2); 
1 – информация отсутствует</t>
  </si>
  <si>
    <t xml:space="preserve">1 – информация представлена в полном объеме;  
1,5 – информация представлена частично (не в полном объеме в соответствии с требованиями столбца 2);  
1 – информация отсутствует   </t>
  </si>
  <si>
    <t>1 – информация представлена в полном объеме;  
1,5 – информация представлена частично (не в полном объеме в соответствии  с требованиями столбца 2);  
1 – информация отсутствует</t>
  </si>
  <si>
    <t>599.   Информация о заключенных и планируемых к заключению договорах с иностранными и (или) международными организациями по вопросам образования</t>
  </si>
  <si>
    <t>1 – информация представлена;  
99 – информация отсутствует; 
99 – договора с иностранными и международными организациями не заключались;</t>
  </si>
  <si>
    <t xml:space="preserve">1 – информация представлена; 
 99,5 – информация представлена частично;  
99 – информация отсутствует; </t>
  </si>
  <si>
    <t>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2112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</si>
  <si>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 xml:space="preserve">1 – информация представлена;  1 – информация отсутствует; </t>
  </si>
  <si>
    <t xml:space="preserve">1 – информация представлена;  
1 – информация отсутствует; (при отсутствии филиалов - оценивается  наличие информации только по головной организации)! </t>
  </si>
  <si>
    <t xml:space="preserve">1 – информация представлена; 
1 – информация отсутствует; 
1,5 - представлена информация не по всем филиалам; (при отсутствии филиалов - оценивается  наличие информации только по головной организации)! </t>
  </si>
  <si>
    <t xml:space="preserve">1 – информация представлена;  1 – информация отсутствует; 
99 -представительства и филиалы отсутствуют; </t>
  </si>
  <si>
    <t>1 – информация представлена в полном объеме (указаны контактный(е) телефон(ы)  и адрес(а) электронной почты);  
1,5 – информация представлена частично (указаны контактный(е) телефон(ы) или адрес(а) электронной почты);  
1 – информация отсутствует</t>
  </si>
  <si>
    <t>1 – информация представлена в полном объеме (по всем  сотрудникам);  
1,5 – 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1 – информация отсутствует; 99 (только для дошкольных организаций по уходу и прсмотру) - образовательная деятельность не осуществляется.</t>
  </si>
  <si>
    <t>вспом</t>
  </si>
  <si>
    <t>МО</t>
  </si>
  <si>
    <t>тип школы</t>
  </si>
  <si>
    <t>Район</t>
  </si>
  <si>
    <t>ООО</t>
  </si>
  <si>
    <t>ДОП</t>
  </si>
  <si>
    <t>.</t>
  </si>
  <si>
    <t>По совокупности организаций</t>
  </si>
  <si>
    <t>Общеобразовательные организации</t>
  </si>
  <si>
    <t>Доршкольные образовательные организации</t>
  </si>
  <si>
    <t>Организации дополнительного образования</t>
  </si>
  <si>
    <t>Организации среднего профессионального образования</t>
  </si>
  <si>
    <t>Организации дополнительного профессионального образования</t>
  </si>
  <si>
    <t>Баллы ДПО (наличие)</t>
  </si>
  <si>
    <t>Баллы ДПО (должно быть)</t>
  </si>
  <si>
    <t>Город Северодвинск</t>
  </si>
  <si>
    <t>ДОО</t>
  </si>
  <si>
    <t>Муниципальное бюджетное дошкольное образовательное учреждение «Детский сад № 1 «Золотой петушок» комбинированного вида»</t>
  </si>
  <si>
    <t>Нет</t>
  </si>
  <si>
    <t>Муниципальное автономное дошкольное образовательное учреждение Центр развития ребенка – «Детский сад № 3 «Морозко»</t>
  </si>
  <si>
    <t>Муниципальное автономное дошкольное образовательное учреждение Центр развития ребенка – «Детский сад № 8 «Лесная сказка»</t>
  </si>
  <si>
    <t>Да</t>
  </si>
  <si>
    <t>Рекомендаций нет.</t>
  </si>
  <si>
    <t>Муниципальное бюджетное дошкольное образовательное учреждение «Детский сад № 13 «Незабудка» комбинированного вида»</t>
  </si>
  <si>
    <t>Муниципальное бюджетное дошкольное образовательное учреждение «Детский сад № 15 «Черемушка» комбинированного вида»</t>
  </si>
  <si>
    <t>Наличие оборудованных групп пандусами/подъемными платформами	 2.	Наличие выделенных стоянок для автотранспортных средств инвалидовНаличие сменных кресел-колясок	 5.	Наличие специально оборудованных санитарно-гигиенических помещений в организациивозможность представления инвалидам по слуху (слуху и зрению) услуг сурдопереводчика (тифлосурдопереводчика)</t>
  </si>
  <si>
    <t>Муниципальное бюджетное дошкольное образовательное учреждение «Детский сад № 19 «Снежинка» комбинированного вида»</t>
  </si>
  <si>
    <t>Муниципальное автономное дошкольное образовательное учреждение Центр развития ребенка «Детский сад № 20 «Дружный хоровод»</t>
  </si>
  <si>
    <t>Муниципальное бюджетное дошкольное образовательное учреждение «Детский сад № 27 «Сказка» комбинированного вида»</t>
  </si>
  <si>
    <t>Муниципальное автономное дошкольное образовательное учреждение Центр развития ребенка – «Детский сад № 34 «Золотой ключик»</t>
  </si>
  <si>
    <t>Муниципальное автономное дошкольное образовательное учреждение Центр развития ребенка – «Детский сад № 44 «Веселые нотки»</t>
  </si>
  <si>
    <t>Муниципальное бюджетное дошкольное образовательное учреждение «Детский сад № 46 «Калинка» комбинированного вида»</t>
  </si>
  <si>
    <t>Муниципальное бюджетное дошкольное образовательное учреждение «Детский сад № 49 «Белоснежка»</t>
  </si>
  <si>
    <t>Муниципальное бюджетное дошкольное образовательное учреждение «Детский сад № 57 «Лукоморье» комбинированного вида»</t>
  </si>
  <si>
    <t>Увеличение финансирования</t>
  </si>
  <si>
    <t>Муниципальное бюджетное дошкольное образовательное учреждение Центр развития ребенка – «Детский сад № 59 «Цыплята»</t>
  </si>
  <si>
    <t>-</t>
  </si>
  <si>
    <t>Муниципальное бюджетное дошкольное образовательное учреждение «Детский сад № 62 «Родничок» комбинированного вида»</t>
  </si>
  <si>
    <t>Пополнение материальной базы</t>
  </si>
  <si>
    <t>Муниципальное бюджетное дошкольное образовательное учреждение «Детский сад № 66 «Беломорочка» компенсирующего вида»</t>
  </si>
  <si>
    <t>Муниципальное бюджетное дошкольное образовательное учреждение «Детский сад № 67 «Медвежонок» комбинированного вида»</t>
  </si>
  <si>
    <t>Муниципальное бюджетное дошкольное образовательное учреждение «Детский сад № 69 «Дюймовочка» комбинированного вида»</t>
  </si>
  <si>
    <t>Муниципальное бюджетное дошкольное образовательное учреждение «Детский сад № 74 «Винни-Пух» комбинированного вида»</t>
  </si>
  <si>
    <t>Муниципальное автономное дошкольное образовательное учреждение «Детский сад № 77 «Зоренька»</t>
  </si>
  <si>
    <t>Увеличение финансирования.</t>
  </si>
  <si>
    <t>Муниципальное бюджетное дошкольное образовательное учреждение «Детский сад № 79 «Мальчиш-Кибальчиш» комбинированного вида»</t>
  </si>
  <si>
    <t>Муниципальное автономное дошкольное образовательное учреждение «Детский сад № 82 «Гусельки» комбинированного вида»</t>
  </si>
  <si>
    <t>Муниципальное бюджетное дошкольное образовательное учреждение «Детский сад № 85 «Малиновка» комбинированного вида»</t>
  </si>
  <si>
    <t>ВНЕДРЕНИЕ ГОСУДАРСТВЕННОЙ ПРОГРАММЫ "Доступная среда" с целевым финансированием</t>
  </si>
  <si>
    <t>Муниципальное автономное дошкольное образовательное учреждение «Детский сад № 86 «Жемчужинка» Центр развития ребенка»</t>
  </si>
  <si>
    <t>Муниципальное бюджетное дошкольное образовательное учреждение «Детский сад № 87 «Моряночка» комбинированного вида»</t>
  </si>
  <si>
    <t>Муниципальное автономное дошкольное образовательное учреждение Центр развития ребенка – «Детский сад № 88 «Антошка»</t>
  </si>
  <si>
    <t>Муниципальное бюджетное дошкольное образовательное учреждение «Детский сад № 89 «Умка» комбинированного вида»</t>
  </si>
  <si>
    <t>Муниципальное автономное общеобразовательное учреждение для детей дошкольного и младшего школьного возраста «Северодвинская прогимназия № 1»</t>
  </si>
  <si>
    <t>Оборудовать входную группу и санитарную комнату для маломобильных гражданат</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</si>
  <si>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</si>
  <si>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</si>
  <si>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</si>
  <si>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«Средняя общеобразовательная школа № 6 с углубленным изучением иностранных языков»</t>
  </si>
  <si>
    <t>Муниципальное автономное общеобразовательное учреждение «Гуманитарная гимназия № 8»</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</si>
  <si>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</si>
  <si>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«Морская кадетская школа имени адмирала Котова Павла Григорьевича»</t>
  </si>
  <si>
    <t>Муниципальное автономное общеобразовательное учреждение «Средняя общеобразовательная школа № 11»</t>
  </si>
  <si>
    <t>Муниципальное автономное общеобразовательное учреждение «Средняя общеобразовательная школа № 12»</t>
  </si>
  <si>
    <t>Муниципальное автономное общеобразовательное учреждение «Средняя общеобразовательная школа № 13»</t>
  </si>
  <si>
    <t>23/3</t>
  </si>
  <si>
    <t>продолжить работу по улучшению условий оказания услуг в школе</t>
  </si>
  <si>
    <t>Муниципальное автономное общеобразовательное учреждение «Северодвинская гимназия № 14»</t>
  </si>
  <si>
    <t>пожеланий нет</t>
  </si>
  <si>
    <t>Муниципальное автономное общеобразовательное учреждение «Средняя общеобразовательная школа № 16 оборонно-спортивной направленности»</t>
  </si>
  <si>
    <t>Муниципальное автономное общеобразовательное учреждение «Лицей № 17»</t>
  </si>
  <si>
    <t>Работа по обеспечению доступности среды для инвалидов</t>
  </si>
  <si>
    <t>Муниципальное автономное общеобразовательное учреждение «Средняя общеобразовательная школа № 19»</t>
  </si>
  <si>
    <t>дублирование для инвалидов по слуху и зрению звуковой и зрительной информации</t>
  </si>
  <si>
    <t>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t>
  </si>
  <si>
    <t>10/2</t>
  </si>
  <si>
    <t>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t>
  </si>
  <si>
    <t>Муниципальное автономное общеобразовательное учреждение «Средняя общеобразовательная школа № 22»</t>
  </si>
  <si>
    <t>Муниципальное автономное общеобразовательное учреждение «Средняя общеобразовательная школа № 23»</t>
  </si>
  <si>
    <t>необходимо совершенствовать доступную среду для инвалидов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</si>
  <si>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</si>
  <si>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25»</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</si>
  <si>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</si>
  <si>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«Лингвистическая гимназия № 27»</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</si>
  <si>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</si>
  <si>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</si>
  <si>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30»</t>
  </si>
  <si>
    <t>не имеется</t>
  </si>
  <si>
    <t>Муниципальное автономное общеобразовательное учреждение «Ягринская гимназия»</t>
  </si>
  <si>
    <t>Муниципальное автономное общеобразовательное учреждение «Средняя общеобразовательная школа № 36»</t>
  </si>
  <si>
    <t>обеспечение финансирования</t>
  </si>
  <si>
    <t>Муниципальное бюджетное образовательное учреждение дополнительного образования «Спортивная школа № 1»</t>
  </si>
  <si>
    <t>Муниципальное бюджетное образовательное учреждение дополнительного образования «Спортивная школа № 2»</t>
  </si>
  <si>
    <t>Муниципальное бюджетное образовательное учреждение дополнительного образования «Детский морской центр «Североморец»</t>
  </si>
  <si>
    <t>Муниципальное автономное образовательное учреждение дополнительного образования «Детский центр культуры»</t>
  </si>
  <si>
    <t>Муниципальное бюджетное образовательное учреждение «Центр психолого-педагогической, медицинской и социальной помощи»</t>
  </si>
  <si>
    <t xml:space="preserve">Улучшение материально - технической базы </t>
  </si>
  <si>
    <t>Муниципальное автономное образовательное учреждение дополнительного образования «Северный Кванториум»</t>
  </si>
  <si>
    <t>строительство нового современного и просторного здания</t>
  </si>
  <si>
    <t>Муниципальное автономное образовательное учреждение дополнительного образования Детско-юношеский центр</t>
  </si>
  <si>
    <t>Муниципальное бюджетное учреждение дополнительного образования «Детская музыкальная школа № 3»</t>
  </si>
  <si>
    <t>Муниципальное автономное учреждение дополнительного образования «Детская музыкальная школа № 36»</t>
  </si>
  <si>
    <t>Муниципальное бюджетное учреждение дополнительного образования «Детская школа искусств № 34»</t>
  </si>
  <si>
    <t>Муниципальное автономное учреждение дополнительного образования «Детская художественная школа № 2»</t>
  </si>
  <si>
    <t>Муниципальное автономное учреждение дополнительного образования «Спортивная школа «Строитель»</t>
  </si>
  <si>
    <t>Город Новодвинск</t>
  </si>
  <si>
    <t>Муниципальное дошкольное образовательное учреждение «Детский сад «Солнышко»</t>
  </si>
  <si>
    <t>Муниципальное дошкольное образовательное учреждение «Детский сад №14 «Родничок» общеразвивающего вида»</t>
  </si>
  <si>
    <t>Муниципальное дошкольное образовательное учреждение «Детский сад «Радуга»</t>
  </si>
  <si>
    <t>Муниципальное дошкольное образовательное учреждение «Центр развития ребенка - Детский сад №17 «Малыш»</t>
  </si>
  <si>
    <t>Муниципальное дошкольное образовательное учреждение «Детский сад «Лесовичок»</t>
  </si>
  <si>
    <t>Увеличение финансирования для обеспечения доступности для лиц с ОВЗ и инвалидов.</t>
  </si>
  <si>
    <t>Муниципальное дошкольное образовательное учреждение «Детский сад «Чебурашка»</t>
  </si>
  <si>
    <t>Муниципальное образовательное учреждение «Средняя общеобразовательная школа № 2 имени В.И. Захарова»</t>
  </si>
  <si>
    <t>Муниципальное образовательное учреждение «Средняя общеобразовательная школа № 3»</t>
  </si>
  <si>
    <t>Муниципальное образовательное учреждение «Средняя общеобразовательная школа № 6»</t>
  </si>
  <si>
    <t>Муниципальное образовательное учреждение «Средняя общеобразовательная школа № 7»</t>
  </si>
  <si>
    <t>организация доступности услуг для инвалидов</t>
  </si>
  <si>
    <t>Муниципальное образовательное учреждение «Новодвинская гимназия»</t>
  </si>
  <si>
    <t>Муниципальное образовательное учреждение дополнительного образования «Дом детского творчества»</t>
  </si>
  <si>
    <t>Онежский муниципальный район</t>
  </si>
  <si>
    <t>Муниципальное бюджетное учреждение дополнительного образования «Новодвинская детская школа искусств»</t>
  </si>
  <si>
    <t>Верхнетоемский муниципальный округ</t>
  </si>
  <si>
    <t>Муниципальное бюджетное образовательное учреждение Верхнетоемского муниципального округа «Авнюгская средняя общеобразовательная школа»</t>
  </si>
  <si>
    <t>Муниципальное бюджетное образовательное учреждение Верхнетоемского муниципального округа «Афанасьевская средняя общеобразовательная школа»</t>
  </si>
  <si>
    <t>Муниципальное бюджетное образовательное учреждение Верхнетоемского муниципального округа «Верхнетоемская средняя общеобразовательная школа»</t>
  </si>
  <si>
    <t>Оснащение дополнительно новым оборудованием, финансирование программ для инвалидов.</t>
  </si>
  <si>
    <t>Муниципальное бюджетное образовательное учреждение Верхнетоемского муниципального округа «Выйская средняя общеобразовательная школа»</t>
  </si>
  <si>
    <t>Муниципальное бюджетное образовательное учреждение Верхнетоемского муниципального округа «Горковская средняя общеобразовательная школа»</t>
  </si>
  <si>
    <t>Муниципальное бюджетное образовательное учреждение Верхнетоемского муниципального округа «Зеленниковская средняя общеобразовательная школа»</t>
  </si>
  <si>
    <t>Муниципальное бюджетное образовательное учреждение Верхнетоемского муниципального округа «Корниловская средняя общеобразовательная школа»</t>
  </si>
  <si>
    <t>Муниципальное бюджетное образовательное учреждение Верхнетоемского муниципального округа «Нижнетоемская средняя общеобразовательная школа»</t>
  </si>
  <si>
    <t>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t>
  </si>
  <si>
    <t>Виноградовский муниципальный округ</t>
  </si>
  <si>
    <t>Муниципальное бюджетное учреждение дополнительного образования «Центр дополнительного образования»</t>
  </si>
  <si>
    <t>Муниципальное бюджетное Общеобразовательное учреждение «Березниковская средняя школа имени Героя Советского Союза Коробова Вадима Константиновича»</t>
  </si>
  <si>
    <t>Муниципальное бюджетное общеобразовательное учреждение «Рочегодская средняя школа»</t>
  </si>
  <si>
    <t>Муниципальное бюджетное общеобразовательное учреждение «Сельменьгская средняя школа»</t>
  </si>
  <si>
    <t>Муниципальное бюджетное общеобразовательное учреждение «Хетовская средняя школа»</t>
  </si>
  <si>
    <t>Муниципальное бюджетное общеобразовательное учреждение «Важская основная школа»</t>
  </si>
  <si>
    <t>Муниципальное бюджетное общеобразовательное учреждение «Осиновская основная школа»</t>
  </si>
  <si>
    <t xml:space="preserve">В условиях малокомплектной школы и нахождении в не проектном здании, обеспечены. </t>
  </si>
  <si>
    <t>Муниципальное бюджетное учреждение дополнительного образования «Спортивная школа г.Онеги»</t>
  </si>
  <si>
    <t>Муниципальное бюджетное учреждение дополнительного образования «Детская школа искусств №17»</t>
  </si>
  <si>
    <t xml:space="preserve">Улучшить материально-техническую базу. </t>
  </si>
  <si>
    <t>Муниципальное бюджетное общеобразовательное учреждение «Средняя общеобразовательная школа №1 г.Онеги»</t>
  </si>
  <si>
    <t>Муниципальное бюджетное общеобразовательное учреждение «Средняя школа №2 г.Онеги»</t>
  </si>
  <si>
    <t>Муниципальное бюджетное общеобразовательное учреждение «Средняя школа №4 имени Дважды Героя Советского Союза Александра Осиповича Шабалина»</t>
  </si>
  <si>
    <t>Муниципальное бюджетное общеобразовательное учреждение «Открытая (сменная) общеобразовательная школа г.Онеги»</t>
  </si>
  <si>
    <t>Муниципальное бюджетное общеобразовательное учреждение «Кодинская средняя общеобразовательная школа»</t>
  </si>
  <si>
    <t>Муниципальное бюджетное общеобразовательное учреждение «Малошуйская средняя общеобразовательная школа»</t>
  </si>
  <si>
    <t>Произвести ремонт крыльца с устройством пандуса</t>
  </si>
  <si>
    <t>Муниципальное бюджетное общеобразовательное учреждение «Покровская средняя школа»</t>
  </si>
  <si>
    <t>Муниципальное бюджетное общеобразовательное учреждение «Чекуевская средняя общеобразовательная школа»</t>
  </si>
  <si>
    <t>Муниципальное бюджетное общеобразовательное учреждение «Глазанская основная общеобразовательная школа»</t>
  </si>
  <si>
    <t>Муниципальное бюджетное общеобразовательное учреждение «Золотухская основная общеобразовательная школа»</t>
  </si>
  <si>
    <t>Муниципальное бюджетное общеобразовательное учреждение «Нименьгская основная общеобразовательная школа»</t>
  </si>
  <si>
    <t>Муниципальное бюджетное общеобразовательное учреждение «Порожская основная общеобразовательная школа»</t>
  </si>
  <si>
    <t>Пинежский муниципальный округ</t>
  </si>
  <si>
    <t>Муниципальное бюджетное учреждение дополнительного образования «Районный центр дополнительного образования»</t>
  </si>
  <si>
    <t>Муниципальное бюджетное учреждение дополнительного образования «Новодвинская спортивная школа имени С.В. Быкова»</t>
  </si>
  <si>
    <t>Муниципальное бюджетное учреждение дополнительного образования Верхнетоемского муниципального округа «Детская школа искусств №25»</t>
  </si>
  <si>
    <t>Муниципальное бюджетное общеобразовательное учреждение «Нюхченская основная школа № 11»</t>
  </si>
  <si>
    <t>Муниципальное бюджетное общеобразовательное учреждение  «Сосновская средняя школа № 1»</t>
  </si>
  <si>
    <t xml:space="preserve">инвалиды получают образовательные услуги наравне с другими, но финансирование на приобретение рельефно-точечного шрифта Брайля не предусмотрено, альтернативный сайт 0, 0 так как нет инвалидов по зрению,тифлосурдопереводчик также 0 из-за отсутствия инвалидов по зрению. </t>
  </si>
  <si>
    <t>Муниципальное бюджетное общеобразовательное учреждение «Сурская средняя школа № 2»</t>
  </si>
  <si>
    <t xml:space="preserve">Необходимо  обеспечить в достаточном количестве финансирование Школы для оказания качественных услуг инвалидам и людям с ОВЗ!!! </t>
  </si>
  <si>
    <t>Муниципальное бюджетное общеобразовательное учреждение «Новолавельская средняя школа № 3»</t>
  </si>
  <si>
    <t>Муниципальное бюджетное общеобразовательное учреждение «Кушкопальская средняя школа № 4»</t>
  </si>
  <si>
    <t>Муниципальное бюджетное общеобразовательное учреждение «Кеврольская основная школа № 18 имени М.Ф.Теплова»</t>
  </si>
  <si>
    <t>Муниципальное бюджетное общеобразовательное учреждение «Карпогорская средняя школа №118»</t>
  </si>
  <si>
    <t>Муниципальное бюджетное общеобразовательное учреждение «Карпогорская вечерняя (сменная) средняя школа № 51»</t>
  </si>
  <si>
    <t>Продолжить работу по улучшению доступной среды</t>
  </si>
  <si>
    <t>Муниципальное бюджетное общеобразовательное учреждение «Междуреченская средняя школа № 6»</t>
  </si>
  <si>
    <t>Муниципальное бюджетное общеобразовательное учреждение «Ясненская средняя школа № 7»</t>
  </si>
  <si>
    <t>Муниципальное бюджетное общеобразовательное учреждение «Сийская средняя школа №116»</t>
  </si>
  <si>
    <t>Оборудование территории, в т.ч. входной группы, и помещений с учетом доступности для инвалидов. Обеспечение спортивным оборудованием школьного стадиона. Ограждение школьной территории (установка забора) по обеспечению антитеррористической безопасности.</t>
  </si>
  <si>
    <t>Муниципальное бюджетное общеобразовательное учреждение «Пинежская средняя школа № 117</t>
  </si>
  <si>
    <t xml:space="preserve">в туалетных комнатах сделать кабинки. </t>
  </si>
  <si>
    <t>Приморский муниципальный округ</t>
  </si>
  <si>
    <t>Муниципальное бюджетное учреждение дополнительного образования «Приморская детская школа искусств»</t>
  </si>
  <si>
    <t>Муниципальное бюджетное учреждение дополнительного образования «Детская школа искусств «Лира» Пинежского муниципального округа Архангельской области</t>
  </si>
  <si>
    <t>Муниципальное бюджетное общеобразовательное учреждение «Бобровская средняя школа»</t>
  </si>
  <si>
    <t>Муниципальное бюджетное общеобразовательное учреждение «Заостровская средняя школа»</t>
  </si>
  <si>
    <t>Муниципальное бюджетное общеобразовательное учреждение «Катунинская средняя школа»</t>
  </si>
  <si>
    <t>Муниципальное бюджетное общеобразовательное учреждение «Ластольская средняя школа»</t>
  </si>
  <si>
    <t>Муниципальное бюджетное общеобразовательное учреждение «Приморская средняя школа»</t>
  </si>
  <si>
    <t>Муниципальное бюджетное общеобразовательное учреждение «Соловецкая средняя школа»</t>
  </si>
  <si>
    <t>Муниципальное бюджетное общеобразовательное учреждение «Талажская средняя школа»</t>
  </si>
  <si>
    <t>Муниципальное бюджетное общеобразовательное учреждение «Уемская средняя школа»</t>
  </si>
  <si>
    <t>Муниципальное бюджетное учреждение дополнительно образования «Приморская спортивная школа»</t>
  </si>
  <si>
    <t>Муниципальное бюджетное учреждение дополнительного образования «Онежская школа искусств»</t>
  </si>
  <si>
    <t>Холмогорский муниципальный округ</t>
  </si>
  <si>
    <t>Муниципальное автономное общеобразовательное учреждение «Холмогорская средняя школа имени М. В. Ломоносова»</t>
  </si>
  <si>
    <t>Отсутствие автостоянки около школы</t>
  </si>
  <si>
    <t>Муниципальное бюджетное общеобразовательное учреждение «Емецкая средняя школа имени Н. М. Рубцова»</t>
  </si>
  <si>
    <t>Муниципальное бюджетное общеобразовательное учреждение «Верхне-Матигорская средняя школа»</t>
  </si>
  <si>
    <t>Необходим комплексный подход к обеспечению доступности, позволяющий инвалидам получать образовательные услуги наравне с другими</t>
  </si>
  <si>
    <t>Муниципальное бюджетное общеобразовательное учреждение «Ломоносовская средняя школа имени М. В. Ломоносова»</t>
  </si>
  <si>
    <t>Муниципальное бюджетное общеобразовательное учреждение «Кехотская средняя школа»</t>
  </si>
  <si>
    <t>Муниципальное бюджетное общеобразовательное учреждение «Усть-Пинежская средняя школа»</t>
  </si>
  <si>
    <t>Муниципальное бюджетное общеобразовательное учреждение «Брин-Наволоцкая средняя школа»</t>
  </si>
  <si>
    <t>Муниципальное бюджетное общеобразовательное учреждение «Двинская средняя школа»</t>
  </si>
  <si>
    <t>Всё оборудовано для получения образовательных услуг обучающимися.</t>
  </si>
  <si>
    <t>Муниципальное бюджетное общеобразовательное учреждение «Светлозерская средняя школа»</t>
  </si>
  <si>
    <t>В школе отсутствую инвалиды по слуху, зрению и нарушению опорно-двигательного аппарата. Для улучшения условий необходимо дополнительное финансирование.</t>
  </si>
  <si>
    <t>Муниципальное бюджетное общеобразовательное учреждение «Рембуевская средняя школа»</t>
  </si>
  <si>
    <t>Муниципальное бюджетное общеобразовательное учреждение «Белогорская средняя школа»</t>
  </si>
  <si>
    <t>Муниципальное бюджетное общеобразовательное учреждение «Луковецкая средняя школа имени Я. В. Самоварова»</t>
  </si>
  <si>
    <t>Муниципальное бюджетное образовательное учреждение дополнительного образования «Детская школа искусств № 52»</t>
  </si>
  <si>
    <t>Повышать комфортность условий предоставления образовательных услуг; совершенствовать МТБ</t>
  </si>
  <si>
    <t>Шенкурский муниципальный округ</t>
  </si>
  <si>
    <t>Муниципальное бюджетное общеобразовательное учреждение «Боровская основная школа»</t>
  </si>
  <si>
    <t>Муниципальное бюджетное общеобразовательное учреждение «Наводовская основная школа»</t>
  </si>
  <si>
    <t>Муниципальное бюджетное общеобразовательное учреждение «Ровдинская средняя школа»</t>
  </si>
  <si>
    <t>Муниципальное бюджетное общеобразовательное учреждение «Устьпаденьгская основная школа – школа четырех Героев»</t>
  </si>
  <si>
    <t>Спасибо Всё, хорошо, чётко и понятно</t>
  </si>
  <si>
    <t xml:space="preserve">обеспечить  условия доступности для инвалидов </t>
  </si>
  <si>
    <t>Муниципальное бюджетное общеобразовательное учреждение «Шеговарская средняя школа»</t>
  </si>
  <si>
    <t>Муниципальное бюджетное дошкольное образовательное учреждение «Шенкурский детский сад комбинированного вида № 1 «Ваганочка»</t>
  </si>
  <si>
    <t>Муниципальное бюджетное учреждение дополнительного образования «Детская школа искусств № 18»</t>
  </si>
  <si>
    <t>Государственные образовательные организации</t>
  </si>
  <si>
    <t>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t>
  </si>
  <si>
    <t>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t>
  </si>
  <si>
    <t xml:space="preserve">Установка пандуса в интернате, установка кнопки для вызова персонала ОУ в основном здании и здании интерната </t>
  </si>
  <si>
    <t>Государственное бюджетное общеобразовательное учреждение Архангельской области «Специальная (коррекционная) общеобразовательная школа №15»</t>
  </si>
  <si>
    <t>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t>
  </si>
  <si>
    <t>78/101</t>
  </si>
  <si>
    <t>Государственное бюджетное общеобразовательное учреждение Архангельской области «Специальная (коррекционная) общеобразовательная школа № 5»</t>
  </si>
  <si>
    <t>ПОО</t>
  </si>
  <si>
    <t>Государственное автономное профессиональное образовательное учреждение Архангельской области «Северодвинский техникум социальной инфраструктуры»</t>
  </si>
  <si>
    <t>Государственное бюджетное профессиональное образовательное учреждение Архангельской области «Северодвинский техникум судостроения и судоремонта»</t>
  </si>
  <si>
    <t xml:space="preserve">повышение финансирования материально-технической базы </t>
  </si>
  <si>
    <t>Государственное бюджетное профессиональное образовательное учреждение Архангельской области «Северодвинский техникум электромонтажа и связи»</t>
  </si>
  <si>
    <t>Государственное автономное профессиональное образовательное учреждение Архангельской области «Техникум строительства, дизайна и технологий»</t>
  </si>
  <si>
    <t>Государственное бюджетное профессиональное образовательное учреждение Архангельской области «Техникум судостроения и машиностроения»</t>
  </si>
  <si>
    <t>Профессиональное образовательное учреждение «Северодвинский колледж управления и информационных технологий»</t>
  </si>
  <si>
    <t>Государственное автономное профессиональное образовательное учреждение Архангельской области «Новодвинский индустриальный техникум»</t>
  </si>
  <si>
    <t>Государственное бюджетное профессиональное образовательное учреждение Архангельской области «Профессиональное училище № 27 имени Н.Д. Буторина»</t>
  </si>
  <si>
    <t>Государственное бюджетное профессиональное образовательное учреждение Архангельской области «Верхнетоемский лесной техникум»</t>
  </si>
  <si>
    <t>Государственное бюджетное профессиональное образовательное учреждение Архангельской области «Березниковский индустриальный техникум»</t>
  </si>
  <si>
    <t>Государственное бюджетное профессиональное образовательное учреждение Архангельской области «Онежский индустриальный техникум»</t>
  </si>
  <si>
    <t>Государственное бюджетное профессиональное образовательное учреждение Архангельской области «Пинежский индустриальный техникум»</t>
  </si>
  <si>
    <t>Негосударственные образовательные организации</t>
  </si>
  <si>
    <t>Дошкольное образовательное учреждение «Флиппер» (ООО «Флиппер»)</t>
  </si>
  <si>
    <t>Индивидуальный предприниматель Сухова Елена Анатольевна</t>
  </si>
  <si>
    <t>Культурное наследие/Малокомпектная ОО/в труднодоступной местности</t>
  </si>
  <si>
    <t>Муниципальное бюджетное общеобразовательное учреждение «Шенкурская средняя школа»</t>
  </si>
  <si>
    <t>1 место</t>
  </si>
  <si>
    <t>2 место</t>
  </si>
  <si>
    <t>3 место</t>
  </si>
  <si>
    <t>Муниципальное бюджетное учреждение дополнительного образования «Онежская детская школа искусств»</t>
  </si>
  <si>
    <t>туалет старый, требуется капитальныйремонт</t>
  </si>
  <si>
    <t>Наименование организации</t>
  </si>
  <si>
    <t>% информации, размещённой на информационных стендах</t>
  </si>
  <si>
    <t>% информации, размещённой на официальном сайте</t>
  </si>
  <si>
    <t>кол-во способов дистанционного взаимодействия</t>
  </si>
  <si>
    <t>Общий итог</t>
  </si>
  <si>
    <t>Среднее по полю Открытость и доступность информации</t>
  </si>
  <si>
    <t>Среднее по полю Комфортность условий</t>
  </si>
  <si>
    <t>Среднее по полю Доступность для инвалидов</t>
  </si>
  <si>
    <t>Среднее по полю Доброжелательность, вежливость работников</t>
  </si>
  <si>
    <t>Среднее по полю Удовлетворенность условиями</t>
  </si>
  <si>
    <t>Среднее по полю Итоговый балл</t>
  </si>
  <si>
    <t>Дошкольные образовательные организации</t>
  </si>
  <si>
    <t>Профессиональные образовательные организации</t>
  </si>
  <si>
    <t>Тип образовательной организации</t>
  </si>
</sst>
</file>

<file path=xl/styles.xml><?xml version="1.0" encoding="utf-8"?>
<styleSheet xmlns="http://schemas.openxmlformats.org/spreadsheetml/2006/main">
  <numFmts count="3">
    <numFmt numFmtId="164" formatCode="_-* #,##0.00_-;\-* #,##0.00_-;_-* &quot;-&quot;??_-;_-@_-"/>
    <numFmt numFmtId="165" formatCode="0.0"/>
    <numFmt numFmtId="166" formatCode="_-* #,##0.0_-;\-* #,##0.0_-;_-* &quot;-&quot;??_-;_-@_-"/>
  </numFmts>
  <fonts count="34">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Times New Roman"/>
      <family val="1"/>
      <charset val="204"/>
    </font>
    <font>
      <b/>
      <sz val="12"/>
      <color indexed="8"/>
      <name val="Times New Roman"/>
      <family val="1"/>
      <charset val="204"/>
    </font>
    <font>
      <sz val="12"/>
      <color indexed="8"/>
      <name val="Times New Roman"/>
      <family val="1"/>
      <charset val="204"/>
    </font>
    <font>
      <i/>
      <sz val="12"/>
      <color indexed="8"/>
      <name val="Times New Roman"/>
      <family val="1"/>
      <charset val="204"/>
    </font>
    <font>
      <sz val="11"/>
      <color indexed="8"/>
      <name val="Calibri"/>
      <family val="2"/>
      <scheme val="minor"/>
    </font>
    <font>
      <sz val="8"/>
      <name val="Calibri"/>
      <family val="2"/>
      <charset val="204"/>
      <scheme val="minor"/>
    </font>
    <font>
      <sz val="11"/>
      <name val="Calibri"/>
      <family val="2"/>
      <charset val="204"/>
    </font>
    <font>
      <sz val="10"/>
      <color theme="1"/>
      <name val="Times New Roman"/>
      <family val="1"/>
      <charset val="204"/>
    </font>
    <font>
      <sz val="10"/>
      <color theme="1"/>
      <name val="Calibri"/>
      <family val="2"/>
      <charset val="204"/>
      <scheme val="minor"/>
    </font>
    <font>
      <b/>
      <sz val="10"/>
      <color theme="1"/>
      <name val="Times New Roman"/>
      <family val="1"/>
      <charset val="204"/>
    </font>
    <font>
      <sz val="10"/>
      <color rgb="FFFF0000"/>
      <name val="Times New Roman"/>
      <family val="1"/>
      <charset val="204"/>
    </font>
    <font>
      <sz val="10"/>
      <name val="Times New Roman"/>
      <family val="1"/>
      <charset val="204"/>
    </font>
    <font>
      <sz val="9"/>
      <color indexed="81"/>
      <name val="Tahoma"/>
      <family val="2"/>
      <charset val="204"/>
    </font>
    <font>
      <b/>
      <sz val="9"/>
      <color indexed="81"/>
      <name val="Tahoma"/>
      <family val="2"/>
      <charset val="204"/>
    </font>
    <font>
      <sz val="11"/>
      <color rgb="FF000000"/>
      <name val="Calibri"/>
      <family val="2"/>
      <charset val="204"/>
    </font>
    <font>
      <sz val="11"/>
      <color rgb="FF000000"/>
      <name val="Times New Roman"/>
      <family val="1"/>
      <charset val="204"/>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92CDDC"/>
      </patternFill>
    </fill>
    <fill>
      <patternFill patternType="solid">
        <fgColor rgb="FFB7DEE8"/>
      </patternFill>
    </fill>
    <fill>
      <patternFill patternType="solid">
        <fgColor rgb="FFDAEEF3"/>
      </patternFill>
    </fill>
    <fill>
      <patternFill patternType="solid">
        <fgColor rgb="FFEEECE1"/>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E1EEE8"/>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medium">
        <color indexed="64"/>
      </right>
      <top style="medium">
        <color rgb="FF000000"/>
      </top>
      <bottom/>
      <diagonal/>
    </border>
    <border>
      <left/>
      <right style="medium">
        <color indexed="64"/>
      </right>
      <top style="medium">
        <color indexed="64"/>
      </top>
      <bottom/>
      <diagonal/>
    </border>
    <border>
      <left/>
      <right style="medium">
        <color rgb="FF000000"/>
      </right>
      <top style="medium">
        <color rgb="FF000000"/>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0" fontId="24" fillId="0" borderId="0"/>
    <xf numFmtId="164" fontId="1" fillId="0" borderId="0" applyFont="0" applyFill="0" applyBorder="0" applyAlignment="0" applyProtection="0"/>
  </cellStyleXfs>
  <cellXfs count="276">
    <xf numFmtId="0" fontId="0" fillId="0" borderId="0" xfId="0"/>
    <xf numFmtId="0" fontId="0" fillId="35" borderId="0" xfId="0" applyFill="1"/>
    <xf numFmtId="1" fontId="0" fillId="33" borderId="0" xfId="0" applyNumberFormat="1" applyFill="1"/>
    <xf numFmtId="1" fontId="18" fillId="0" borderId="10" xfId="0" applyNumberFormat="1" applyFont="1" applyBorder="1"/>
    <xf numFmtId="0" fontId="18" fillId="0" borderId="0" xfId="0" applyFont="1"/>
    <xf numFmtId="0" fontId="18" fillId="0" borderId="10" xfId="0" applyFont="1" applyBorder="1"/>
    <xf numFmtId="9" fontId="18" fillId="0" borderId="10" xfId="1" applyFont="1" applyBorder="1"/>
    <xf numFmtId="0" fontId="0" fillId="0" borderId="0" xfId="0" applyAlignment="1">
      <alignment horizontal="right"/>
    </xf>
    <xf numFmtId="0" fontId="18" fillId="35" borderId="0" xfId="0" applyFont="1" applyFill="1"/>
    <xf numFmtId="0" fontId="20" fillId="6" borderId="10" xfId="0" applyFont="1" applyFill="1" applyBorder="1"/>
    <xf numFmtId="49" fontId="20" fillId="0" borderId="10" xfId="0" applyNumberFormat="1" applyFont="1" applyBorder="1" applyAlignment="1">
      <alignment horizontal="right"/>
    </xf>
    <xf numFmtId="1" fontId="20" fillId="0" borderId="10" xfId="0" applyNumberFormat="1" applyFont="1" applyBorder="1" applyAlignment="1">
      <alignment horizontal="right"/>
    </xf>
    <xf numFmtId="0" fontId="20" fillId="0" borderId="10" xfId="0" applyFont="1" applyBorder="1" applyAlignment="1">
      <alignment horizontal="right"/>
    </xf>
    <xf numFmtId="0" fontId="0" fillId="34" borderId="0" xfId="0" applyFill="1"/>
    <xf numFmtId="0" fontId="0" fillId="33" borderId="0" xfId="0" applyFill="1"/>
    <xf numFmtId="165" fontId="0" fillId="34" borderId="0" xfId="0" applyNumberFormat="1" applyFill="1"/>
    <xf numFmtId="9" fontId="20" fillId="6" borderId="10" xfId="1" applyFont="1" applyFill="1" applyBorder="1" applyAlignment="1"/>
    <xf numFmtId="2" fontId="20" fillId="48" borderId="10" xfId="0" applyNumberFormat="1" applyFont="1" applyFill="1" applyBorder="1" applyAlignment="1">
      <alignment horizontal="right"/>
    </xf>
    <xf numFmtId="0" fontId="20" fillId="48" borderId="10" xfId="0" applyFont="1" applyFill="1" applyBorder="1" applyAlignment="1">
      <alignment horizontal="right"/>
    </xf>
    <xf numFmtId="0" fontId="20" fillId="0" borderId="0" xfId="0" applyFont="1" applyAlignment="1">
      <alignment vertical="center"/>
    </xf>
    <xf numFmtId="0" fontId="20" fillId="44" borderId="10" xfId="0" applyFont="1" applyFill="1" applyBorder="1" applyAlignment="1">
      <alignment horizontal="center" vertical="top"/>
    </xf>
    <xf numFmtId="1" fontId="18" fillId="37" borderId="10" xfId="0" applyNumberFormat="1" applyFont="1" applyFill="1" applyBorder="1"/>
    <xf numFmtId="0" fontId="18" fillId="0" borderId="14" xfId="0" applyFont="1" applyBorder="1"/>
    <xf numFmtId="165" fontId="18" fillId="0" borderId="10" xfId="0" applyNumberFormat="1" applyFont="1" applyBorder="1"/>
    <xf numFmtId="2" fontId="18" fillId="0" borderId="10" xfId="0" applyNumberFormat="1" applyFont="1" applyBorder="1"/>
    <xf numFmtId="0" fontId="25" fillId="0" borderId="10" xfId="0" applyFont="1" applyBorder="1" applyAlignment="1">
      <alignment horizontal="center"/>
    </xf>
    <xf numFmtId="0" fontId="25" fillId="0" borderId="13" xfId="0" applyFont="1" applyBorder="1" applyAlignment="1">
      <alignment horizontal="center"/>
    </xf>
    <xf numFmtId="0" fontId="25" fillId="0" borderId="0" xfId="0" applyFont="1"/>
    <xf numFmtId="9" fontId="25" fillId="0" borderId="10" xfId="1" applyFont="1" applyBorder="1"/>
    <xf numFmtId="0" fontId="26" fillId="0" borderId="0" xfId="0" applyFont="1"/>
    <xf numFmtId="0" fontId="26" fillId="0" borderId="10" xfId="0" applyFont="1" applyBorder="1" applyAlignment="1">
      <alignment horizontal="right"/>
    </xf>
    <xf numFmtId="0" fontId="26" fillId="0" borderId="10" xfId="0" applyFont="1" applyBorder="1"/>
    <xf numFmtId="0" fontId="26" fillId="0" borderId="0" xfId="0" applyFont="1" applyAlignment="1">
      <alignment horizontal="left"/>
    </xf>
    <xf numFmtId="1" fontId="26" fillId="0" borderId="0" xfId="0" applyNumberFormat="1" applyFont="1"/>
    <xf numFmtId="0" fontId="25" fillId="0" borderId="10" xfId="0" applyFont="1" applyBorder="1" applyAlignment="1">
      <alignment horizontal="right"/>
    </xf>
    <xf numFmtId="0" fontId="25" fillId="36" borderId="0" xfId="0" applyFont="1" applyFill="1"/>
    <xf numFmtId="0" fontId="25" fillId="38" borderId="14" xfId="0" applyFont="1" applyFill="1" applyBorder="1" applyAlignment="1">
      <alignment horizontal="center" wrapText="1"/>
    </xf>
    <xf numFmtId="0" fontId="25" fillId="38" borderId="15" xfId="0" applyFont="1" applyFill="1" applyBorder="1" applyAlignment="1">
      <alignment horizontal="center" wrapText="1"/>
    </xf>
    <xf numFmtId="0" fontId="25" fillId="38" borderId="14" xfId="0" applyFont="1" applyFill="1" applyBorder="1" applyAlignment="1">
      <alignment horizontal="left" wrapText="1"/>
    </xf>
    <xf numFmtId="0" fontId="25" fillId="0" borderId="16" xfId="0" applyFont="1" applyBorder="1" applyAlignment="1">
      <alignment horizontal="center"/>
    </xf>
    <xf numFmtId="0" fontId="25" fillId="0" borderId="10" xfId="0" applyFont="1" applyBorder="1" applyAlignment="1">
      <alignment horizontal="left"/>
    </xf>
    <xf numFmtId="0" fontId="25" fillId="0" borderId="0" xfId="0" applyFont="1" applyAlignment="1">
      <alignment horizontal="center" vertical="center"/>
    </xf>
    <xf numFmtId="0" fontId="27" fillId="0" borderId="1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7" fillId="39" borderId="10" xfId="0" applyFont="1" applyFill="1" applyBorder="1" applyAlignment="1">
      <alignment horizontal="center" vertical="center" wrapText="1"/>
    </xf>
    <xf numFmtId="0" fontId="27" fillId="45" borderId="10" xfId="0" applyFont="1" applyFill="1" applyBorder="1" applyAlignment="1">
      <alignment horizontal="center" vertical="center" wrapText="1"/>
    </xf>
    <xf numFmtId="0" fontId="25" fillId="39" borderId="10" xfId="0" applyFont="1" applyFill="1" applyBorder="1" applyAlignment="1">
      <alignment horizontal="center" vertical="center" wrapText="1"/>
    </xf>
    <xf numFmtId="0" fontId="25" fillId="45" borderId="10" xfId="0" applyFont="1" applyFill="1" applyBorder="1" applyAlignment="1">
      <alignment horizontal="center" vertical="center" wrapText="1"/>
    </xf>
    <xf numFmtId="0" fontId="25" fillId="37" borderId="10" xfId="0" applyFont="1" applyFill="1" applyBorder="1" applyAlignment="1">
      <alignment horizontal="center" vertical="center" wrapText="1"/>
    </xf>
    <xf numFmtId="0" fontId="25" fillId="40" borderId="10" xfId="0" applyFont="1" applyFill="1" applyBorder="1" applyAlignment="1">
      <alignment horizontal="center" vertical="center" wrapText="1"/>
    </xf>
    <xf numFmtId="0" fontId="25" fillId="46" borderId="10" xfId="0" applyFont="1" applyFill="1" applyBorder="1" applyAlignment="1">
      <alignment horizontal="center" vertical="center" wrapText="1"/>
    </xf>
    <xf numFmtId="0" fontId="25" fillId="47" borderId="10"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33" borderId="10" xfId="0" applyFont="1" applyFill="1" applyBorder="1" applyAlignment="1">
      <alignment horizontal="center" vertical="center"/>
    </xf>
    <xf numFmtId="0" fontId="29" fillId="33" borderId="0" xfId="44" applyFont="1" applyFill="1" applyAlignment="1">
      <alignment horizontal="center" vertical="center"/>
    </xf>
    <xf numFmtId="0" fontId="25" fillId="54"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10" xfId="0" applyFont="1" applyBorder="1" applyAlignment="1">
      <alignment horizontal="center"/>
    </xf>
    <xf numFmtId="0" fontId="18" fillId="0" borderId="13" xfId="0" applyFont="1" applyBorder="1" applyAlignment="1">
      <alignment horizontal="center"/>
    </xf>
    <xf numFmtId="0" fontId="18" fillId="0" borderId="13" xfId="0" applyFont="1" applyBorder="1" applyAlignment="1">
      <alignment horizontal="center" vertical="center"/>
    </xf>
    <xf numFmtId="1" fontId="18" fillId="0" borderId="13" xfId="0" applyNumberFormat="1" applyFont="1" applyBorder="1" applyAlignment="1">
      <alignment horizontal="center"/>
    </xf>
    <xf numFmtId="0" fontId="18" fillId="0" borderId="13" xfId="0" applyFont="1" applyBorder="1" applyAlignment="1">
      <alignment horizontal="left"/>
    </xf>
    <xf numFmtId="0" fontId="0" fillId="0" borderId="0" xfId="0" applyAlignment="1">
      <alignment horizontal="center" vertical="center"/>
    </xf>
    <xf numFmtId="0" fontId="18" fillId="38" borderId="10" xfId="0" applyFont="1" applyFill="1" applyBorder="1" applyAlignment="1">
      <alignment horizontal="center" wrapText="1"/>
    </xf>
    <xf numFmtId="9" fontId="18" fillId="0" borderId="10" xfId="1" applyFont="1" applyBorder="1" applyAlignment="1">
      <alignment horizontal="center" wrapText="1"/>
    </xf>
    <xf numFmtId="0" fontId="25" fillId="39" borderId="0" xfId="0" applyFont="1" applyFill="1"/>
    <xf numFmtId="0" fontId="25" fillId="39" borderId="10" xfId="0" applyFont="1" applyFill="1" applyBorder="1" applyAlignment="1">
      <alignment horizontal="right"/>
    </xf>
    <xf numFmtId="0" fontId="25" fillId="56" borderId="0" xfId="0" applyFont="1" applyFill="1"/>
    <xf numFmtId="0" fontId="26" fillId="56" borderId="0" xfId="0" applyFont="1" applyFill="1"/>
    <xf numFmtId="0" fontId="25" fillId="56" borderId="10" xfId="0" applyFont="1" applyFill="1" applyBorder="1" applyAlignment="1">
      <alignment horizontal="right"/>
    </xf>
    <xf numFmtId="0" fontId="26" fillId="55" borderId="0" xfId="0" applyFont="1" applyFill="1"/>
    <xf numFmtId="0" fontId="18" fillId="35" borderId="0" xfId="0" applyFont="1" applyFill="1" applyAlignment="1">
      <alignment horizontal="center" wrapText="1"/>
    </xf>
    <xf numFmtId="1" fontId="18" fillId="0" borderId="0" xfId="0" applyNumberFormat="1" applyFont="1"/>
    <xf numFmtId="9" fontId="18" fillId="0" borderId="0" xfId="1" applyFont="1" applyBorder="1"/>
    <xf numFmtId="166" fontId="18" fillId="0" borderId="0" xfId="45" applyNumberFormat="1" applyFont="1"/>
    <xf numFmtId="0" fontId="18" fillId="53" borderId="10" xfId="0" applyFont="1" applyFill="1" applyBorder="1" applyAlignment="1">
      <alignment horizontal="center" wrapText="1"/>
    </xf>
    <xf numFmtId="0" fontId="18" fillId="33" borderId="10" xfId="0" applyFont="1" applyFill="1" applyBorder="1" applyAlignment="1">
      <alignment horizontal="center" wrapText="1"/>
    </xf>
    <xf numFmtId="0" fontId="18" fillId="57" borderId="10" xfId="0" applyFont="1" applyFill="1" applyBorder="1" applyAlignment="1">
      <alignment horizontal="center" wrapText="1"/>
    </xf>
    <xf numFmtId="0" fontId="18" fillId="38" borderId="13" xfId="0" applyFont="1" applyFill="1" applyBorder="1" applyAlignment="1">
      <alignment horizontal="center" wrapText="1"/>
    </xf>
    <xf numFmtId="0" fontId="18" fillId="58" borderId="23" xfId="0" applyFont="1" applyFill="1" applyBorder="1" applyAlignment="1">
      <alignment horizontal="center" wrapText="1"/>
    </xf>
    <xf numFmtId="0" fontId="18" fillId="58" borderId="24" xfId="0" applyFont="1" applyFill="1" applyBorder="1" applyAlignment="1">
      <alignment horizontal="center" wrapText="1"/>
    </xf>
    <xf numFmtId="0" fontId="18" fillId="58" borderId="25" xfId="0" applyFont="1" applyFill="1" applyBorder="1" applyAlignment="1">
      <alignment horizontal="center" wrapText="1"/>
    </xf>
    <xf numFmtId="0" fontId="18" fillId="54" borderId="27" xfId="0" applyFont="1" applyFill="1" applyBorder="1" applyAlignment="1">
      <alignment horizontal="center" wrapText="1"/>
    </xf>
    <xf numFmtId="9" fontId="18" fillId="0" borderId="27" xfId="1" applyFont="1" applyBorder="1" applyAlignment="1">
      <alignment horizontal="center" wrapText="1"/>
    </xf>
    <xf numFmtId="9" fontId="18" fillId="0" borderId="28" xfId="1" applyFont="1" applyBorder="1" applyAlignment="1">
      <alignment horizontal="center" wrapText="1"/>
    </xf>
    <xf numFmtId="9" fontId="18" fillId="0" borderId="30" xfId="1" applyFont="1" applyBorder="1" applyAlignment="1">
      <alignment horizontal="center" wrapText="1"/>
    </xf>
    <xf numFmtId="0" fontId="18" fillId="50" borderId="32" xfId="0" applyFont="1" applyFill="1" applyBorder="1" applyAlignment="1">
      <alignment horizontal="center" wrapText="1"/>
    </xf>
    <xf numFmtId="9" fontId="18" fillId="0" borderId="32" xfId="1" applyFont="1" applyBorder="1" applyAlignment="1">
      <alignment horizontal="center" wrapText="1"/>
    </xf>
    <xf numFmtId="9" fontId="18" fillId="0" borderId="33" xfId="1" applyFont="1" applyBorder="1" applyAlignment="1">
      <alignment horizontal="center" wrapText="1"/>
    </xf>
    <xf numFmtId="0" fontId="27" fillId="45" borderId="11" xfId="0" applyFont="1" applyFill="1" applyBorder="1" applyAlignment="1">
      <alignment vertical="center" wrapText="1"/>
    </xf>
    <xf numFmtId="0" fontId="27" fillId="45" borderId="17" xfId="0" applyFont="1" applyFill="1" applyBorder="1" applyAlignment="1">
      <alignment vertical="center" wrapText="1"/>
    </xf>
    <xf numFmtId="0" fontId="27" fillId="45" borderId="12" xfId="0" applyFont="1" applyFill="1" applyBorder="1" applyAlignment="1">
      <alignment vertical="center" wrapText="1"/>
    </xf>
    <xf numFmtId="0" fontId="27" fillId="37" borderId="11" xfId="0" applyFont="1" applyFill="1" applyBorder="1" applyAlignment="1">
      <alignment vertical="center" wrapText="1"/>
    </xf>
    <xf numFmtId="0" fontId="27" fillId="37" borderId="12" xfId="0" applyFont="1" applyFill="1" applyBorder="1" applyAlignment="1">
      <alignment vertical="center" wrapText="1"/>
    </xf>
    <xf numFmtId="0" fontId="25" fillId="51" borderId="10" xfId="0" applyFont="1" applyFill="1" applyBorder="1" applyAlignment="1">
      <alignment horizontal="center" vertical="center" wrapText="1"/>
    </xf>
    <xf numFmtId="0" fontId="25" fillId="38" borderId="10" xfId="0" applyFont="1" applyFill="1" applyBorder="1" applyAlignment="1">
      <alignment horizontal="center" vertical="center"/>
    </xf>
    <xf numFmtId="0" fontId="29" fillId="38" borderId="0" xfId="44" applyFont="1" applyFill="1" applyAlignment="1">
      <alignment horizontal="center" vertical="center"/>
    </xf>
    <xf numFmtId="0" fontId="25" fillId="51" borderId="10" xfId="0" applyFont="1" applyFill="1" applyBorder="1" applyAlignment="1">
      <alignment horizontal="center"/>
    </xf>
    <xf numFmtId="0" fontId="25" fillId="51" borderId="16" xfId="0" applyFont="1" applyFill="1" applyBorder="1" applyAlignment="1">
      <alignment horizontal="center"/>
    </xf>
    <xf numFmtId="0" fontId="25" fillId="51" borderId="13" xfId="0" applyFont="1" applyFill="1" applyBorder="1" applyAlignment="1">
      <alignment horizontal="center"/>
    </xf>
    <xf numFmtId="0" fontId="25" fillId="51" borderId="10" xfId="0" applyFont="1" applyFill="1" applyBorder="1" applyAlignment="1">
      <alignment horizontal="left"/>
    </xf>
    <xf numFmtId="0" fontId="26" fillId="51" borderId="0" xfId="0" applyFont="1" applyFill="1"/>
    <xf numFmtId="0" fontId="25" fillId="55" borderId="10" xfId="0" applyFont="1" applyFill="1" applyBorder="1" applyAlignment="1">
      <alignment horizontal="center" vertical="center"/>
    </xf>
    <xf numFmtId="0" fontId="29" fillId="55" borderId="0" xfId="44" applyFont="1" applyFill="1" applyAlignment="1">
      <alignment horizontal="center" vertical="center"/>
    </xf>
    <xf numFmtId="0" fontId="25" fillId="55" borderId="0" xfId="0" applyFont="1" applyFill="1"/>
    <xf numFmtId="0" fontId="26" fillId="55" borderId="0" xfId="0" applyFont="1" applyFill="1" applyAlignment="1">
      <alignment horizontal="left"/>
    </xf>
    <xf numFmtId="1" fontId="26" fillId="55" borderId="0" xfId="0" applyNumberFormat="1" applyFont="1" applyFill="1"/>
    <xf numFmtId="0" fontId="25" fillId="55" borderId="10" xfId="0" applyFont="1" applyFill="1" applyBorder="1" applyAlignment="1">
      <alignment horizontal="right"/>
    </xf>
    <xf numFmtId="9" fontId="25" fillId="55" borderId="10" xfId="1" applyFont="1" applyFill="1" applyBorder="1"/>
    <xf numFmtId="0" fontId="25" fillId="35" borderId="10" xfId="0" applyFont="1" applyFill="1" applyBorder="1" applyAlignment="1">
      <alignment horizontal="center" vertical="center"/>
    </xf>
    <xf numFmtId="0" fontId="29" fillId="35" borderId="0" xfId="44" applyFont="1" applyFill="1" applyAlignment="1">
      <alignment horizontal="center" vertical="center"/>
    </xf>
    <xf numFmtId="0" fontId="25" fillId="34" borderId="10" xfId="0" applyFont="1" applyFill="1" applyBorder="1" applyAlignment="1">
      <alignment horizontal="center" vertical="center"/>
    </xf>
    <xf numFmtId="0" fontId="29" fillId="34" borderId="0" xfId="44" applyFont="1" applyFill="1" applyAlignment="1">
      <alignment horizontal="center" vertical="center"/>
    </xf>
    <xf numFmtId="0" fontId="25" fillId="39" borderId="10" xfId="0" applyFont="1" applyFill="1" applyBorder="1" applyAlignment="1">
      <alignment horizontal="center" vertical="center"/>
    </xf>
    <xf numFmtId="0" fontId="29" fillId="39" borderId="0" xfId="44" applyFont="1" applyFill="1" applyAlignment="1">
      <alignment horizontal="center" vertical="center"/>
    </xf>
    <xf numFmtId="0" fontId="25" fillId="60" borderId="10" xfId="0" applyFont="1" applyFill="1" applyBorder="1" applyAlignment="1">
      <alignment horizontal="center" vertical="center"/>
    </xf>
    <xf numFmtId="0" fontId="29" fillId="60" borderId="0" xfId="44" applyFont="1" applyFill="1" applyAlignment="1">
      <alignment horizontal="center" vertical="center"/>
    </xf>
    <xf numFmtId="0" fontId="25" fillId="58" borderId="10" xfId="0" applyFont="1" applyFill="1" applyBorder="1" applyAlignment="1">
      <alignment horizontal="center" vertical="center"/>
    </xf>
    <xf numFmtId="0" fontId="29" fillId="58" borderId="0" xfId="44" applyFont="1" applyFill="1" applyAlignment="1">
      <alignment horizontal="center" vertical="center"/>
    </xf>
    <xf numFmtId="0" fontId="25" fillId="36" borderId="10" xfId="0" applyFont="1" applyFill="1" applyBorder="1" applyAlignment="1">
      <alignment horizontal="center" vertical="center"/>
    </xf>
    <xf numFmtId="0" fontId="29" fillId="36" borderId="0" xfId="44" applyFont="1" applyFill="1" applyAlignment="1">
      <alignment horizontal="center" vertical="center"/>
    </xf>
    <xf numFmtId="0" fontId="25" fillId="46" borderId="10" xfId="0" applyFont="1" applyFill="1" applyBorder="1" applyAlignment="1">
      <alignment horizontal="center" vertical="center"/>
    </xf>
    <xf numFmtId="0" fontId="29" fillId="46" borderId="0" xfId="44" applyFont="1" applyFill="1" applyAlignment="1">
      <alignment horizontal="center" vertical="center"/>
    </xf>
    <xf numFmtId="0" fontId="25" fillId="53" borderId="10" xfId="0" applyFont="1" applyFill="1" applyBorder="1" applyAlignment="1">
      <alignment horizontal="center" vertical="center"/>
    </xf>
    <xf numFmtId="0" fontId="29" fillId="53" borderId="0" xfId="44" applyFont="1" applyFill="1" applyAlignment="1">
      <alignment horizontal="center" vertical="center"/>
    </xf>
    <xf numFmtId="0" fontId="25" fillId="0" borderId="10" xfId="0" applyFont="1" applyBorder="1" applyAlignment="1">
      <alignment horizontal="right" vertical="center" wrapText="1"/>
    </xf>
    <xf numFmtId="0" fontId="25" fillId="35" borderId="10" xfId="0" applyFont="1" applyFill="1" applyBorder="1" applyAlignment="1">
      <alignment horizontal="right" vertical="center"/>
    </xf>
    <xf numFmtId="0" fontId="25" fillId="34" borderId="10" xfId="0" applyFont="1" applyFill="1" applyBorder="1" applyAlignment="1">
      <alignment horizontal="right" vertical="center"/>
    </xf>
    <xf numFmtId="0" fontId="25" fillId="39" borderId="10" xfId="0" applyFont="1" applyFill="1" applyBorder="1" applyAlignment="1">
      <alignment horizontal="right" vertical="center"/>
    </xf>
    <xf numFmtId="0" fontId="25" fillId="60" borderId="10" xfId="0" applyFont="1" applyFill="1" applyBorder="1" applyAlignment="1">
      <alignment horizontal="right" vertical="center"/>
    </xf>
    <xf numFmtId="0" fontId="25" fillId="58" borderId="10" xfId="0" applyFont="1" applyFill="1" applyBorder="1" applyAlignment="1">
      <alignment horizontal="right" vertical="center"/>
    </xf>
    <xf numFmtId="0" fontId="25" fillId="36" borderId="10" xfId="0" applyFont="1" applyFill="1" applyBorder="1" applyAlignment="1">
      <alignment horizontal="right" vertical="center"/>
    </xf>
    <xf numFmtId="0" fontId="25" fillId="46" borderId="10" xfId="0" applyFont="1" applyFill="1" applyBorder="1" applyAlignment="1">
      <alignment horizontal="right" vertical="center"/>
    </xf>
    <xf numFmtId="0" fontId="25" fillId="55" borderId="10" xfId="0" applyFont="1" applyFill="1" applyBorder="1" applyAlignment="1">
      <alignment horizontal="right" vertical="center"/>
    </xf>
    <xf numFmtId="0" fontId="25" fillId="38" borderId="10" xfId="0" applyFont="1" applyFill="1" applyBorder="1" applyAlignment="1">
      <alignment horizontal="right" vertical="center"/>
    </xf>
    <xf numFmtId="0" fontId="25" fillId="53" borderId="10" xfId="0" applyFont="1" applyFill="1" applyBorder="1" applyAlignment="1">
      <alignment horizontal="right" vertical="center"/>
    </xf>
    <xf numFmtId="0" fontId="25" fillId="0" borderId="0" xfId="0" applyFont="1" applyAlignment="1">
      <alignment horizontal="right" vertical="center"/>
    </xf>
    <xf numFmtId="0" fontId="25" fillId="53" borderId="0" xfId="0" applyFont="1" applyFill="1"/>
    <xf numFmtId="0" fontId="26" fillId="53" borderId="0" xfId="0" applyFont="1" applyFill="1" applyAlignment="1">
      <alignment horizontal="left"/>
    </xf>
    <xf numFmtId="1" fontId="26" fillId="53" borderId="0" xfId="0" applyNumberFormat="1" applyFont="1" applyFill="1"/>
    <xf numFmtId="0" fontId="26" fillId="53" borderId="0" xfId="0" applyFont="1" applyFill="1"/>
    <xf numFmtId="0" fontId="25" fillId="53" borderId="10" xfId="0" applyFont="1" applyFill="1" applyBorder="1" applyAlignment="1">
      <alignment horizontal="right"/>
    </xf>
    <xf numFmtId="9" fontId="25" fillId="53" borderId="10" xfId="1" applyFont="1" applyFill="1" applyBorder="1"/>
    <xf numFmtId="0" fontId="32" fillId="61" borderId="37" xfId="0" applyFont="1" applyFill="1" applyBorder="1" applyAlignment="1">
      <alignment horizontal="left" vertical="center" wrapText="1"/>
    </xf>
    <xf numFmtId="0" fontId="33" fillId="61" borderId="38" xfId="0" applyFont="1" applyFill="1" applyBorder="1" applyAlignment="1">
      <alignment horizontal="center" vertical="center" wrapText="1"/>
    </xf>
    <xf numFmtId="0" fontId="33" fillId="61" borderId="39" xfId="0" applyFont="1" applyFill="1" applyBorder="1" applyAlignment="1">
      <alignment horizontal="center" vertical="center" wrapText="1"/>
    </xf>
    <xf numFmtId="166" fontId="18" fillId="0" borderId="10" xfId="45" applyNumberFormat="1" applyFont="1" applyBorder="1"/>
    <xf numFmtId="0" fontId="0" fillId="0" borderId="0" xfId="0" pivotButton="1"/>
    <xf numFmtId="0" fontId="0" fillId="0" borderId="0" xfId="0" applyAlignment="1">
      <alignment horizontal="left"/>
    </xf>
    <xf numFmtId="166" fontId="0" fillId="0" borderId="0" xfId="0" applyNumberFormat="1" applyAlignment="1">
      <alignment horizontal="left"/>
    </xf>
    <xf numFmtId="166" fontId="0" fillId="0" borderId="0" xfId="0" applyNumberFormat="1"/>
    <xf numFmtId="0" fontId="18" fillId="54" borderId="27" xfId="0" applyFont="1" applyFill="1" applyBorder="1" applyAlignment="1">
      <alignment horizontal="center"/>
    </xf>
    <xf numFmtId="9" fontId="18" fillId="0" borderId="27" xfId="1" applyFont="1" applyBorder="1" applyAlignment="1">
      <alignment horizontal="center"/>
    </xf>
    <xf numFmtId="0" fontId="18" fillId="53" borderId="10" xfId="0" applyFont="1" applyFill="1" applyBorder="1" applyAlignment="1">
      <alignment horizontal="center"/>
    </xf>
    <xf numFmtId="9" fontId="18" fillId="0" borderId="10" xfId="1" applyFont="1" applyBorder="1" applyAlignment="1">
      <alignment horizontal="center"/>
    </xf>
    <xf numFmtId="0" fontId="18" fillId="33" borderId="10" xfId="0" applyFont="1" applyFill="1" applyBorder="1" applyAlignment="1">
      <alignment horizontal="center"/>
    </xf>
    <xf numFmtId="0" fontId="18" fillId="57" borderId="10" xfId="0" applyFont="1" applyFill="1" applyBorder="1" applyAlignment="1">
      <alignment horizontal="center"/>
    </xf>
    <xf numFmtId="0" fontId="18" fillId="50" borderId="32" xfId="0" applyFont="1" applyFill="1" applyBorder="1" applyAlignment="1">
      <alignment horizontal="center"/>
    </xf>
    <xf numFmtId="9" fontId="18" fillId="0" borderId="32" xfId="1" applyFont="1" applyBorder="1" applyAlignment="1">
      <alignment horizontal="center"/>
    </xf>
    <xf numFmtId="0" fontId="26" fillId="40" borderId="0" xfId="0" applyFont="1" applyFill="1"/>
    <xf numFmtId="0" fontId="25" fillId="40" borderId="14" xfId="0" applyFont="1" applyFill="1" applyBorder="1" applyAlignment="1">
      <alignment horizontal="left" wrapText="1"/>
    </xf>
    <xf numFmtId="0" fontId="0" fillId="40" borderId="0" xfId="0" applyFill="1"/>
    <xf numFmtId="0" fontId="26" fillId="34" borderId="0" xfId="0" applyFont="1" applyFill="1"/>
    <xf numFmtId="0" fontId="25" fillId="34" borderId="14" xfId="0" applyFont="1" applyFill="1" applyBorder="1" applyAlignment="1">
      <alignment horizontal="left" wrapText="1"/>
    </xf>
    <xf numFmtId="0" fontId="26" fillId="45" borderId="0" xfId="0" applyFont="1" applyFill="1"/>
    <xf numFmtId="0" fontId="25" fillId="45" borderId="14" xfId="0" applyFont="1" applyFill="1" applyBorder="1" applyAlignment="1">
      <alignment horizontal="left" wrapText="1"/>
    </xf>
    <xf numFmtId="0" fontId="0" fillId="45" borderId="0" xfId="0" applyFill="1"/>
    <xf numFmtId="0" fontId="28" fillId="0" borderId="10" xfId="0" applyFont="1" applyBorder="1" applyAlignment="1">
      <alignment horizontal="center"/>
    </xf>
    <xf numFmtId="0" fontId="25" fillId="45" borderId="10" xfId="0" applyFont="1" applyFill="1" applyBorder="1" applyAlignment="1">
      <alignment horizontal="center"/>
    </xf>
    <xf numFmtId="0" fontId="29" fillId="0" borderId="10" xfId="0" applyFont="1" applyBorder="1" applyAlignment="1">
      <alignment horizontal="center"/>
    </xf>
    <xf numFmtId="0" fontId="25" fillId="37" borderId="15" xfId="0" applyFont="1" applyFill="1" applyBorder="1" applyAlignment="1">
      <alignment horizontal="center" wrapText="1"/>
    </xf>
    <xf numFmtId="0" fontId="25" fillId="37" borderId="10" xfId="0" applyFont="1" applyFill="1" applyBorder="1" applyAlignment="1">
      <alignment horizontal="center"/>
    </xf>
    <xf numFmtId="0" fontId="26" fillId="37" borderId="0" xfId="0" applyFont="1" applyFill="1"/>
    <xf numFmtId="0" fontId="25" fillId="55" borderId="10" xfId="0" applyFont="1" applyFill="1" applyBorder="1" applyAlignment="1">
      <alignment horizontal="right" vertical="center" wrapText="1"/>
    </xf>
    <xf numFmtId="0" fontId="25" fillId="33" borderId="10" xfId="0" applyFont="1" applyFill="1" applyBorder="1" applyAlignment="1">
      <alignment horizontal="right" vertical="center" wrapText="1"/>
    </xf>
    <xf numFmtId="0" fontId="25" fillId="0" borderId="0" xfId="0" applyFont="1" applyAlignment="1">
      <alignment horizontal="right" vertical="center" wrapText="1"/>
    </xf>
    <xf numFmtId="0" fontId="0" fillId="34" borderId="0" xfId="0" applyFill="1"/>
    <xf numFmtId="0" fontId="0" fillId="35" borderId="0" xfId="0" applyFill="1"/>
    <xf numFmtId="0" fontId="0" fillId="33" borderId="0" xfId="0" applyFill="1"/>
    <xf numFmtId="0" fontId="0" fillId="35" borderId="0" xfId="0" applyFill="1" applyAlignment="1">
      <alignment horizontal="right"/>
    </xf>
    <xf numFmtId="0" fontId="18" fillId="35" borderId="0" xfId="0" applyFont="1" applyFill="1"/>
    <xf numFmtId="0" fontId="18" fillId="35" borderId="10" xfId="0" applyFont="1" applyFill="1" applyBorder="1"/>
    <xf numFmtId="0" fontId="18" fillId="35" borderId="10" xfId="0" applyFont="1" applyFill="1" applyBorder="1" applyAlignment="1">
      <alignment horizontal="center" wrapText="1"/>
    </xf>
    <xf numFmtId="0" fontId="18" fillId="35" borderId="14" xfId="0" applyFont="1" applyFill="1" applyBorder="1" applyAlignment="1">
      <alignment horizontal="center"/>
    </xf>
    <xf numFmtId="0" fontId="18" fillId="35" borderId="15" xfId="0" applyFont="1" applyFill="1" applyBorder="1" applyAlignment="1">
      <alignment horizontal="center"/>
    </xf>
    <xf numFmtId="0" fontId="18" fillId="35" borderId="13" xfId="0" applyFont="1" applyFill="1" applyBorder="1" applyAlignment="1">
      <alignment horizontal="center"/>
    </xf>
    <xf numFmtId="0" fontId="18" fillId="59" borderId="34" xfId="0" applyFont="1" applyFill="1" applyBorder="1" applyAlignment="1">
      <alignment horizontal="center" wrapText="1"/>
    </xf>
    <xf numFmtId="0" fontId="18" fillId="59" borderId="35" xfId="0" applyFont="1" applyFill="1" applyBorder="1" applyAlignment="1">
      <alignment horizontal="center" wrapText="1"/>
    </xf>
    <xf numFmtId="0" fontId="18" fillId="59" borderId="36" xfId="0" applyFont="1" applyFill="1" applyBorder="1" applyAlignment="1">
      <alignment horizontal="center" wrapText="1"/>
    </xf>
    <xf numFmtId="0" fontId="18" fillId="59" borderId="26" xfId="0" applyFont="1" applyFill="1" applyBorder="1" applyAlignment="1">
      <alignment horizontal="center" wrapText="1"/>
    </xf>
    <xf numFmtId="0" fontId="18" fillId="59" borderId="29" xfId="0" applyFont="1" applyFill="1" applyBorder="1" applyAlignment="1">
      <alignment horizontal="center" wrapText="1"/>
    </xf>
    <xf numFmtId="0" fontId="18" fillId="59" borderId="31" xfId="0" applyFont="1" applyFill="1" applyBorder="1" applyAlignment="1">
      <alignment horizontal="center" wrapText="1"/>
    </xf>
    <xf numFmtId="0" fontId="27" fillId="51" borderId="14" xfId="0" applyFont="1" applyFill="1" applyBorder="1" applyAlignment="1">
      <alignment horizontal="center" vertical="center" wrapText="1"/>
    </xf>
    <xf numFmtId="0" fontId="27" fillId="51" borderId="15" xfId="0" applyFont="1" applyFill="1" applyBorder="1" applyAlignment="1">
      <alignment horizontal="center" vertical="center" wrapText="1"/>
    </xf>
    <xf numFmtId="0" fontId="27" fillId="51" borderId="13" xfId="0" applyFont="1" applyFill="1" applyBorder="1" applyAlignment="1">
      <alignment horizontal="center" vertical="center" wrapText="1"/>
    </xf>
    <xf numFmtId="0" fontId="27" fillId="45" borderId="14" xfId="0" applyFont="1" applyFill="1" applyBorder="1" applyAlignment="1">
      <alignment horizontal="center" vertical="center" wrapText="1"/>
    </xf>
    <xf numFmtId="0" fontId="27" fillId="45" borderId="15" xfId="0" applyFont="1" applyFill="1" applyBorder="1" applyAlignment="1">
      <alignment horizontal="center" vertical="center" wrapText="1"/>
    </xf>
    <xf numFmtId="0" fontId="27" fillId="45" borderId="13" xfId="0" applyFont="1" applyFill="1" applyBorder="1" applyAlignment="1">
      <alignment horizontal="center" vertical="center" wrapText="1"/>
    </xf>
    <xf numFmtId="0" fontId="27" fillId="37" borderId="11" xfId="0" applyFont="1" applyFill="1" applyBorder="1" applyAlignment="1">
      <alignment horizontal="center" vertical="center" wrapText="1"/>
    </xf>
    <xf numFmtId="0" fontId="27" fillId="37" borderId="17" xfId="0" applyFont="1" applyFill="1" applyBorder="1" applyAlignment="1">
      <alignment horizontal="center" vertical="center" wrapText="1"/>
    </xf>
    <xf numFmtId="0" fontId="27" fillId="37" borderId="12" xfId="0" applyFont="1" applyFill="1" applyBorder="1" applyAlignment="1">
      <alignment horizontal="center" vertical="center" wrapText="1"/>
    </xf>
    <xf numFmtId="0" fontId="27" fillId="47" borderId="11" xfId="0" applyFont="1" applyFill="1" applyBorder="1" applyAlignment="1">
      <alignment horizontal="center" vertical="center" wrapText="1"/>
    </xf>
    <xf numFmtId="0" fontId="27" fillId="47" borderId="17" xfId="0" applyFont="1" applyFill="1" applyBorder="1" applyAlignment="1">
      <alignment horizontal="center" vertical="center" wrapText="1"/>
    </xf>
    <xf numFmtId="0" fontId="27" fillId="47" borderId="12" xfId="0" applyFont="1" applyFill="1" applyBorder="1" applyAlignment="1">
      <alignment horizontal="center" vertical="center" wrapText="1"/>
    </xf>
    <xf numFmtId="0" fontId="27" fillId="46" borderId="11" xfId="0" applyFont="1" applyFill="1" applyBorder="1" applyAlignment="1">
      <alignment horizontal="center" vertical="center" wrapText="1"/>
    </xf>
    <xf numFmtId="0" fontId="27" fillId="46" borderId="17" xfId="0" applyFont="1" applyFill="1" applyBorder="1" applyAlignment="1">
      <alignment horizontal="center" vertical="center" wrapText="1"/>
    </xf>
    <xf numFmtId="0" fontId="27" fillId="46" borderId="12" xfId="0" applyFont="1" applyFill="1" applyBorder="1" applyAlignment="1">
      <alignment horizontal="center" vertical="center" wrapText="1"/>
    </xf>
    <xf numFmtId="0" fontId="27" fillId="40" borderId="18" xfId="0" applyFont="1" applyFill="1" applyBorder="1" applyAlignment="1">
      <alignment horizontal="center" vertical="center" wrapText="1"/>
    </xf>
    <xf numFmtId="0" fontId="27" fillId="40" borderId="19" xfId="0" applyFont="1" applyFill="1" applyBorder="1" applyAlignment="1">
      <alignment horizontal="center" vertical="center" wrapText="1"/>
    </xf>
    <xf numFmtId="0" fontId="27" fillId="40" borderId="20" xfId="0" applyFont="1" applyFill="1" applyBorder="1" applyAlignment="1">
      <alignment horizontal="center" vertical="center" wrapText="1"/>
    </xf>
    <xf numFmtId="0" fontId="27" fillId="40" borderId="21" xfId="0" applyFont="1" applyFill="1" applyBorder="1" applyAlignment="1">
      <alignment horizontal="center" vertical="center" wrapText="1"/>
    </xf>
    <xf numFmtId="0" fontId="27" fillId="40" borderId="22" xfId="0" applyFont="1" applyFill="1" applyBorder="1" applyAlignment="1">
      <alignment horizontal="center" vertical="center" wrapText="1"/>
    </xf>
    <xf numFmtId="0" fontId="27" fillId="40" borderId="16" xfId="0" applyFont="1" applyFill="1" applyBorder="1" applyAlignment="1">
      <alignment horizontal="center" vertical="center" wrapText="1"/>
    </xf>
    <xf numFmtId="0" fontId="27" fillId="39" borderId="11" xfId="0" applyFont="1" applyFill="1" applyBorder="1" applyAlignment="1">
      <alignment horizontal="center" vertical="center" wrapText="1"/>
    </xf>
    <xf numFmtId="0" fontId="27" fillId="39" borderId="12" xfId="0" applyFont="1" applyFill="1" applyBorder="1" applyAlignment="1">
      <alignment horizontal="center" vertical="center" wrapText="1"/>
    </xf>
    <xf numFmtId="0" fontId="27" fillId="39" borderId="17" xfId="0" applyFont="1" applyFill="1" applyBorder="1" applyAlignment="1">
      <alignment horizontal="center" vertical="center" wrapText="1"/>
    </xf>
    <xf numFmtId="0" fontId="27" fillId="0" borderId="14" xfId="0" applyFont="1" applyBorder="1" applyAlignment="1">
      <alignment horizontal="right" vertical="center" wrapText="1"/>
    </xf>
    <xf numFmtId="0" fontId="27" fillId="0" borderId="15" xfId="0" applyFont="1" applyBorder="1" applyAlignment="1">
      <alignment horizontal="right" vertical="center" wrapText="1"/>
    </xf>
    <xf numFmtId="0" fontId="27" fillId="0" borderId="13" xfId="0" applyFont="1" applyBorder="1" applyAlignment="1">
      <alignment horizontal="right"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7" fillId="33" borderId="21" xfId="0" applyFont="1" applyFill="1" applyBorder="1" applyAlignment="1">
      <alignment horizontal="center" wrapText="1"/>
    </xf>
    <xf numFmtId="0" fontId="27" fillId="33" borderId="22" xfId="0" applyFont="1" applyFill="1" applyBorder="1" applyAlignment="1">
      <alignment horizontal="center" wrapText="1"/>
    </xf>
    <xf numFmtId="0" fontId="27" fillId="33" borderId="16" xfId="0" applyFont="1" applyFill="1" applyBorder="1" applyAlignment="1">
      <alignment horizontal="center" wrapText="1"/>
    </xf>
    <xf numFmtId="0" fontId="27" fillId="40" borderId="21" xfId="0" applyFont="1" applyFill="1" applyBorder="1" applyAlignment="1">
      <alignment horizontal="center" wrapText="1"/>
    </xf>
    <xf numFmtId="0" fontId="27" fillId="40" borderId="22" xfId="0" applyFont="1" applyFill="1" applyBorder="1" applyAlignment="1">
      <alignment horizontal="center" wrapText="1"/>
    </xf>
    <xf numFmtId="0" fontId="27" fillId="40" borderId="16" xfId="0" applyFont="1" applyFill="1" applyBorder="1" applyAlignment="1">
      <alignment horizontal="center" wrapText="1"/>
    </xf>
    <xf numFmtId="0" fontId="27" fillId="34" borderId="21" xfId="0" applyFont="1" applyFill="1" applyBorder="1" applyAlignment="1">
      <alignment horizontal="center" wrapText="1"/>
    </xf>
    <xf numFmtId="0" fontId="27" fillId="34" borderId="22" xfId="0" applyFont="1" applyFill="1" applyBorder="1" applyAlignment="1">
      <alignment horizontal="center" wrapText="1"/>
    </xf>
    <xf numFmtId="0" fontId="27" fillId="34" borderId="16" xfId="0" applyFont="1" applyFill="1" applyBorder="1" applyAlignment="1">
      <alignment horizontal="center" wrapText="1"/>
    </xf>
    <xf numFmtId="0" fontId="27" fillId="45" borderId="21" xfId="0" applyFont="1" applyFill="1" applyBorder="1" applyAlignment="1">
      <alignment horizontal="center" wrapText="1"/>
    </xf>
    <xf numFmtId="0" fontId="27" fillId="45" borderId="22" xfId="0" applyFont="1" applyFill="1" applyBorder="1" applyAlignment="1">
      <alignment horizontal="center" wrapText="1"/>
    </xf>
    <xf numFmtId="0" fontId="27" fillId="45" borderId="16" xfId="0" applyFont="1" applyFill="1" applyBorder="1" applyAlignment="1">
      <alignment horizontal="center" wrapText="1"/>
    </xf>
    <xf numFmtId="0" fontId="20" fillId="44" borderId="10" xfId="0" applyFont="1" applyFill="1" applyBorder="1" applyAlignment="1">
      <alignment horizontal="center" vertical="top"/>
    </xf>
    <xf numFmtId="0" fontId="19" fillId="42" borderId="10" xfId="0" applyFont="1" applyFill="1"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9" fillId="41" borderId="10" xfId="0" applyFont="1" applyFill="1" applyBorder="1" applyAlignment="1">
      <alignment horizontal="center" vertical="center"/>
    </xf>
    <xf numFmtId="0" fontId="19" fillId="41" borderId="10" xfId="0" applyFont="1" applyFill="1" applyBorder="1" applyAlignment="1">
      <alignment vertical="center"/>
    </xf>
    <xf numFmtId="0" fontId="19" fillId="43" borderId="10" xfId="0" applyFont="1" applyFill="1" applyBorder="1" applyAlignment="1">
      <alignment horizontal="center" vertical="center"/>
    </xf>
    <xf numFmtId="0" fontId="18" fillId="0" borderId="10" xfId="0" applyFont="1" applyBorder="1"/>
    <xf numFmtId="0" fontId="18" fillId="0" borderId="10" xfId="0" applyFont="1" applyBorder="1" applyAlignment="1">
      <alignment horizontal="center" vertical="center"/>
    </xf>
    <xf numFmtId="0" fontId="18" fillId="49" borderId="14" xfId="0" applyFont="1" applyFill="1" applyBorder="1"/>
    <xf numFmtId="0" fontId="18" fillId="49" borderId="15" xfId="0" applyFont="1" applyFill="1" applyBorder="1"/>
    <xf numFmtId="0" fontId="18" fillId="49" borderId="13" xfId="0" applyFont="1" applyFill="1" applyBorder="1"/>
    <xf numFmtId="0" fontId="18" fillId="51" borderId="10" xfId="0" applyFont="1" applyFill="1" applyBorder="1"/>
    <xf numFmtId="0" fontId="18" fillId="49" borderId="11" xfId="0" applyFont="1" applyFill="1" applyBorder="1"/>
    <xf numFmtId="0" fontId="18" fillId="49" borderId="17" xfId="0" applyFont="1" applyFill="1" applyBorder="1"/>
    <xf numFmtId="0" fontId="18" fillId="49" borderId="12" xfId="0" applyFont="1" applyFill="1" applyBorder="1"/>
    <xf numFmtId="0" fontId="18" fillId="50" borderId="10" xfId="0" applyFont="1" applyFill="1" applyBorder="1"/>
    <xf numFmtId="0" fontId="18" fillId="49" borderId="14" xfId="0" applyFont="1" applyFill="1" applyBorder="1" applyAlignment="1">
      <alignment horizontal="center"/>
    </xf>
    <xf numFmtId="0" fontId="18" fillId="49" borderId="15" xfId="0" applyFont="1" applyFill="1" applyBorder="1" applyAlignment="1">
      <alignment horizontal="center"/>
    </xf>
    <xf numFmtId="0" fontId="18" fillId="49" borderId="13" xfId="0" applyFont="1" applyFill="1" applyBorder="1" applyAlignment="1">
      <alignment horizontal="center"/>
    </xf>
    <xf numFmtId="0" fontId="18" fillId="53" borderId="14" xfId="0" applyFont="1" applyFill="1" applyBorder="1" applyAlignment="1">
      <alignment horizontal="center"/>
    </xf>
    <xf numFmtId="0" fontId="18" fillId="53" borderId="15" xfId="0" applyFont="1" applyFill="1" applyBorder="1" applyAlignment="1">
      <alignment horizontal="center"/>
    </xf>
    <xf numFmtId="0" fontId="18" fillId="53" borderId="13" xfId="0" applyFont="1" applyFill="1" applyBorder="1" applyAlignment="1">
      <alignment horizontal="center"/>
    </xf>
    <xf numFmtId="0" fontId="18" fillId="50" borderId="14" xfId="0" applyFont="1" applyFill="1" applyBorder="1" applyAlignment="1">
      <alignment horizontal="center"/>
    </xf>
    <xf numFmtId="0" fontId="18" fillId="50" borderId="15" xfId="0" applyFont="1" applyFill="1" applyBorder="1" applyAlignment="1">
      <alignment horizontal="center"/>
    </xf>
    <xf numFmtId="0" fontId="18" fillId="50" borderId="13" xfId="0" applyFont="1" applyFill="1" applyBorder="1" applyAlignment="1">
      <alignment horizontal="center"/>
    </xf>
    <xf numFmtId="0" fontId="18" fillId="53" borderId="10" xfId="0" applyFont="1" applyFill="1" applyBorder="1"/>
    <xf numFmtId="0" fontId="18" fillId="52" borderId="10" xfId="0" applyFont="1" applyFill="1" applyBorder="1"/>
    <xf numFmtId="0" fontId="18" fillId="52" borderId="14" xfId="0" applyFont="1" applyFill="1" applyBorder="1" applyAlignment="1">
      <alignment horizontal="center"/>
    </xf>
    <xf numFmtId="0" fontId="18" fillId="52" borderId="15" xfId="0" applyFont="1" applyFill="1" applyBorder="1" applyAlignment="1">
      <alignment horizontal="center"/>
    </xf>
    <xf numFmtId="0" fontId="18" fillId="52" borderId="13" xfId="0" applyFont="1" applyFill="1" applyBorder="1" applyAlignment="1">
      <alignment horizontal="center"/>
    </xf>
    <xf numFmtId="0" fontId="18" fillId="51" borderId="14" xfId="0" applyFont="1" applyFill="1" applyBorder="1" applyAlignment="1">
      <alignment horizontal="center"/>
    </xf>
    <xf numFmtId="0" fontId="18" fillId="51" borderId="15" xfId="0" applyFont="1" applyFill="1" applyBorder="1" applyAlignment="1">
      <alignment horizontal="center"/>
    </xf>
    <xf numFmtId="0" fontId="18" fillId="51" borderId="13" xfId="0" applyFont="1" applyFill="1" applyBorder="1" applyAlignment="1">
      <alignment horizontal="center"/>
    </xf>
  </cellXfs>
  <cellStyles count="46">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2" xfId="43"/>
    <cellStyle name="Обычный 3" xfId="44"/>
    <cellStyle name="Плохой" xfId="8" builtinId="27" customBuiltin="1"/>
    <cellStyle name="Пояснение" xfId="17" builtinId="53" customBuiltin="1"/>
    <cellStyle name="Примечание" xfId="16" builtinId="10" customBuiltin="1"/>
    <cellStyle name="Процентный" xfId="1" builtinId="5"/>
    <cellStyle name="Связанная ячейка" xfId="13" builtinId="24" customBuiltin="1"/>
    <cellStyle name="Текст предупреждения" xfId="15" builtinId="11" customBuiltin="1"/>
    <cellStyle name="Финансовый" xfId="45" builtinId="3"/>
    <cellStyle name="Хороший" xfId="7" builtinId="26" customBuiltin="1"/>
  </cellStyles>
  <dxfs count="3">
    <dxf>
      <fill>
        <patternFill>
          <bgColor theme="4"/>
        </patternFill>
      </fill>
    </dxf>
    <dxf>
      <numFmt numFmtId="166" formatCode="_-* #,##0.0_-;\-* #,##0.0_-;_-* &quot;-&quot;??_-;_-@_-"/>
    </dxf>
    <dxf>
      <numFmt numFmtId="166" formatCode="_-* #,##0.0_-;\-* #,##0.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Documents\&#1041;&#1072;&#1088;&#1099;&#10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дикаторы"/>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er" refreshedDate="45621.506833796295" createdVersion="8" refreshedVersion="8" minRefreshableVersion="3" recordCount="177">
  <cacheSource type="worksheet">
    <worksheetSource ref="A1:N182" sheet="Лист2"/>
  </cacheSource>
  <cacheFields count="14">
    <cacheField name="№ п/п" numFmtId="0">
      <sharedItems containsSemiMixedTypes="0" containsString="0" containsNumber="1" containsInteger="1" minValue="1" maxValue="177"/>
    </cacheField>
    <cacheField name="Район" numFmtId="0">
      <sharedItems count="11">
        <s v="Город Северодвинск"/>
        <s v="Город Новодвинск"/>
        <s v="Верхнетоемский муниципальный округ"/>
        <s v="Виноградовский муниципальный округ"/>
        <s v="Онежский муниципальный район"/>
        <s v="Пинежский муниципальный округ"/>
        <s v="Приморский муниципальный округ"/>
        <s v="Холмогорский муниципальный округ"/>
        <s v="Шенкурский муниципальный округ"/>
        <s v="Государственные образовательные организации"/>
        <s v="Негосударственные образовательные организации"/>
      </sharedItems>
    </cacheField>
    <cacheField name="Наименование учреждения" numFmtId="0">
      <sharedItems/>
    </cacheField>
    <cacheField name="Открытость и доступность информации" numFmtId="0">
      <sharedItems containsSemiMixedTypes="0" containsString="0" containsNumber="1" minValue="74.099999999999994" maxValue="100.3"/>
    </cacheField>
    <cacheField name="Комфортность условий" numFmtId="0">
      <sharedItems containsSemiMixedTypes="0" containsString="0" containsNumber="1" minValue="79" maxValue="100"/>
    </cacheField>
    <cacheField name="Доступность для инвалидов" numFmtId="0">
      <sharedItems containsSemiMixedTypes="0" containsString="0" containsNumber="1" minValue="48.599999999999994" maxValue="100"/>
    </cacheField>
    <cacheField name="Доброжелательность, вежливость работников" numFmtId="0">
      <sharedItems containsSemiMixedTypes="0" containsString="0" containsNumber="1" minValue="81.8" maxValue="100"/>
    </cacheField>
    <cacheField name="Удовлетворенность условиями" numFmtId="0">
      <sharedItems containsSemiMixedTypes="0" containsString="0" containsNumber="1" minValue="71.5" maxValue="100"/>
    </cacheField>
    <cacheField name="Итоговый балл" numFmtId="0">
      <sharedItems containsSemiMixedTypes="0" containsString="0" containsNumber="1" minValue="77.900000000000006" maxValue="100"/>
    </cacheField>
    <cacheField name="Место в рейтинге" numFmtId="0">
      <sharedItems/>
    </cacheField>
    <cacheField name="вспом" numFmtId="0">
      <sharedItems containsSemiMixedTypes="0" containsString="0" containsNumber="1" containsInteger="1" minValue="1" maxValue="67"/>
    </cacheField>
    <cacheField name="вспом2" numFmtId="0">
      <sharedItems containsSemiMixedTypes="0" containsString="0" containsNumber="1" containsInteger="1" minValue="1" maxValue="2"/>
    </cacheField>
    <cacheField name="МО" numFmtId="0">
      <sharedItems/>
    </cacheField>
    <cacheField name="тип школы" numFmtId="0">
      <sharedItems count="4">
        <s v="ДОП"/>
        <s v="ДОО"/>
        <s v="ООО"/>
        <s v="ПОО"/>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7">
  <r>
    <n v="61"/>
    <x v="0"/>
    <s v="Муниципальное автономное образовательное учреждение дополнительного образования «Северный Кванториум»"/>
    <n v="99.7"/>
    <n v="99.5"/>
    <n v="100"/>
    <n v="100"/>
    <n v="100"/>
    <n v="99.84"/>
    <s v="1"/>
    <n v="1"/>
    <n v="1"/>
    <s v="Город Северодвинск"/>
    <x v="0"/>
  </r>
  <r>
    <n v="3"/>
    <x v="0"/>
    <s v="Муниципальное автономное дошкольное образовательное учреждение Центр развития ребенка – «Детский сад № 8 «Лесная сказка»"/>
    <n v="100"/>
    <n v="99.5"/>
    <n v="100"/>
    <n v="100"/>
    <n v="99.2"/>
    <n v="99.74"/>
    <s v="2"/>
    <n v="2"/>
    <n v="1"/>
    <s v="Город Северодвинск"/>
    <x v="1"/>
  </r>
  <r>
    <n v="16"/>
    <x v="0"/>
    <s v="Муниципальное бюджетное дошкольное образовательное учреждение «Детский сад № 66 «Беломорочка» компенсирующего вида»"/>
    <n v="98.800000000000011"/>
    <n v="97.5"/>
    <n v="100"/>
    <n v="99"/>
    <n v="98.6"/>
    <n v="98.78"/>
    <s v="3"/>
    <n v="3"/>
    <n v="1"/>
    <s v="Город Северодвинск"/>
    <x v="1"/>
  </r>
  <r>
    <n v="19"/>
    <x v="0"/>
    <s v="Муниципальное бюджетное дошкольное образовательное учреждение «Детский сад № 74 «Винни-Пух» комбинированного вида»"/>
    <n v="100"/>
    <n v="100"/>
    <n v="94"/>
    <n v="99.8"/>
    <n v="100"/>
    <n v="98.76"/>
    <s v="4"/>
    <n v="4"/>
    <n v="1"/>
    <s v="Город Северодвинск"/>
    <x v="1"/>
  </r>
  <r>
    <n v="12"/>
    <x v="0"/>
    <s v="Муниципальное бюджетное дошкольное образовательное учреждение «Детский сад № 49 «Белоснежка»"/>
    <n v="98.4"/>
    <n v="97"/>
    <n v="100"/>
    <n v="99"/>
    <n v="98.7"/>
    <n v="98.61999999999999"/>
    <s v="5"/>
    <n v="5"/>
    <n v="1"/>
    <s v="Город Северодвинск"/>
    <x v="1"/>
  </r>
  <r>
    <n v="10"/>
    <x v="0"/>
    <s v="Муниципальное автономное дошкольное образовательное учреждение Центр развития ребенка – «Детский сад № 44 «Веселые нотки»"/>
    <n v="99.2"/>
    <n v="97"/>
    <n v="98.8"/>
    <n v="99"/>
    <n v="98.8"/>
    <n v="98.56"/>
    <s v="6-7"/>
    <n v="6"/>
    <n v="2"/>
    <s v="Город Северодвинск"/>
    <x v="1"/>
  </r>
  <r>
    <n v="64"/>
    <x v="0"/>
    <s v="Муниципальное автономное учреждение дополнительного образования «Детская музыкальная школа № 36»"/>
    <n v="98.8"/>
    <n v="100"/>
    <n v="94"/>
    <n v="100"/>
    <n v="100"/>
    <n v="98.56"/>
    <s v="6-7"/>
    <n v="6"/>
    <n v="2"/>
    <s v="Город Северодвинск"/>
    <x v="0"/>
  </r>
  <r>
    <n v="32"/>
    <x v="0"/>
    <s v="Муниципальное автономное общеобразовательное учреждение «Средняя общеобразовательная школа № 6 с углубленным изучением иностранных языков»"/>
    <n v="100"/>
    <n v="99"/>
    <n v="94"/>
    <n v="99.6"/>
    <n v="100"/>
    <n v="98.52000000000001"/>
    <s v="8"/>
    <n v="8"/>
    <n v="1"/>
    <s v="Город Северодвинск"/>
    <x v="2"/>
  </r>
  <r>
    <n v="2"/>
    <x v="0"/>
    <s v="Муниципальное автономное дошкольное образовательное учреждение Центр развития ребенка – «Детский сад № 3 «Морозко»"/>
    <n v="99.6"/>
    <n v="98.5"/>
    <n v="92.5"/>
    <n v="98.800000000000011"/>
    <n v="98.7"/>
    <n v="97.62"/>
    <s v="9"/>
    <n v="9"/>
    <n v="1"/>
    <s v="Город Северодвинск"/>
    <x v="1"/>
  </r>
  <r>
    <n v="21"/>
    <x v="0"/>
    <s v="Муниципальное бюджетное дошкольное образовательное учреждение «Детский сад № 79 «Мальчиш-Кибальчиш» комбинированного вида»"/>
    <n v="100"/>
    <n v="100"/>
    <n v="88"/>
    <n v="100"/>
    <n v="100"/>
    <n v="97.6"/>
    <s v="10"/>
    <n v="10"/>
    <n v="1"/>
    <s v="Город Северодвинск"/>
    <x v="1"/>
  </r>
  <r>
    <n v="29"/>
    <x v="0"/>
    <s v="Муниципальное автономное общеобразовательное учреждение «Средняя общеобразовательная школа № 2»"/>
    <n v="99.7"/>
    <n v="100"/>
    <n v="88"/>
    <n v="100"/>
    <n v="100"/>
    <n v="97.539999999999992"/>
    <s v="11"/>
    <n v="11"/>
    <n v="1"/>
    <s v="Город Северодвинск"/>
    <x v="2"/>
  </r>
  <r>
    <n v="22"/>
    <x v="0"/>
    <s v="Муниципальное автономное дошкольное образовательное учреждение «Детский сад № 82 «Гусельки» комбинированного вида»"/>
    <n v="100"/>
    <n v="99"/>
    <n v="88"/>
    <n v="99.6"/>
    <n v="99.7"/>
    <n v="97.26"/>
    <s v="12"/>
    <n v="12"/>
    <n v="1"/>
    <s v="Город Северодвинск"/>
    <x v="1"/>
  </r>
  <r>
    <n v="11"/>
    <x v="0"/>
    <s v="Муниципальное бюджетное дошкольное образовательное учреждение «Детский сад № 46 «Калинка» комбинированного вида»"/>
    <n v="100"/>
    <n v="99"/>
    <n v="85.9"/>
    <n v="100"/>
    <n v="99.7"/>
    <n v="96.919999999999987"/>
    <s v="13"/>
    <n v="13"/>
    <n v="1"/>
    <s v="Город Северодвинск"/>
    <x v="1"/>
  </r>
  <r>
    <n v="23"/>
    <x v="0"/>
    <s v="Муниципальное бюджетное дошкольное образовательное учреждение «Детский сад № 85 «Малиновка» комбинированного вида»"/>
    <n v="99.6"/>
    <n v="99"/>
    <n v="88"/>
    <n v="99"/>
    <n v="98.9"/>
    <n v="96.9"/>
    <s v="14"/>
    <n v="14"/>
    <n v="1"/>
    <s v="Город Северодвинск"/>
    <x v="1"/>
  </r>
  <r>
    <n v="26"/>
    <x v="0"/>
    <s v="Муниципальное автономное дошкольное образовательное учреждение Центр развития ребенка – «Детский сад № 88 «Антошка»"/>
    <n v="99.6"/>
    <n v="99.5"/>
    <n v="86"/>
    <n v="99.2"/>
    <n v="99"/>
    <n v="96.66"/>
    <s v="15"/>
    <n v="15"/>
    <n v="1"/>
    <s v="Город Северодвинск"/>
    <x v="1"/>
  </r>
  <r>
    <n v="42"/>
    <x v="0"/>
    <s v="Муниципальное автономное общеобразовательное учреждение «Средняя общеобразовательная школа № 19»"/>
    <n v="98.5"/>
    <n v="98.5"/>
    <n v="89.3"/>
    <n v="98.2"/>
    <n v="98.7"/>
    <n v="96.64"/>
    <s v="16"/>
    <n v="16"/>
    <n v="1"/>
    <s v="Город Северодвинск"/>
    <x v="2"/>
  </r>
  <r>
    <n v="36"/>
    <x v="0"/>
    <s v="Муниципальное автономное общеобразовательное учреждение «Средняя общеобразовательная школа № 11»"/>
    <n v="95.1"/>
    <n v="98"/>
    <n v="91.9"/>
    <n v="98.800000000000011"/>
    <n v="98.8"/>
    <n v="96.52000000000001"/>
    <s v="17"/>
    <n v="17"/>
    <n v="1"/>
    <s v="Город Северодвинск"/>
    <x v="2"/>
  </r>
  <r>
    <n v="9"/>
    <x v="0"/>
    <s v="Муниципальное автономное дошкольное образовательное учреждение Центр развития ребенка – «Детский сад № 34 «Золотой ключик»"/>
    <n v="99.6"/>
    <n v="97.5"/>
    <n v="88"/>
    <n v="97.8"/>
    <n v="99.5"/>
    <n v="96.48"/>
    <s v="18"/>
    <n v="18"/>
    <n v="1"/>
    <s v="Город Северодвинск"/>
    <x v="1"/>
  </r>
  <r>
    <n v="63"/>
    <x v="0"/>
    <s v="Муниципальное бюджетное учреждение дополнительного образования «Детская музыкальная школа № 3»"/>
    <n v="98.699999999999989"/>
    <n v="98.5"/>
    <n v="84.8"/>
    <n v="99.6"/>
    <n v="99"/>
    <n v="96.12"/>
    <s v="19"/>
    <n v="19"/>
    <n v="1"/>
    <s v="Город Северодвинск"/>
    <x v="0"/>
  </r>
  <r>
    <n v="20"/>
    <x v="0"/>
    <s v="Муниципальное автономное дошкольное образовательное учреждение «Детский сад № 77 «Зоренька»"/>
    <n v="99.6"/>
    <n v="98.5"/>
    <n v="83.8"/>
    <n v="99.399999999999991"/>
    <n v="99.2"/>
    <n v="96.1"/>
    <s v="20"/>
    <n v="20"/>
    <n v="1"/>
    <s v="Город Северодвинск"/>
    <x v="1"/>
  </r>
  <r>
    <n v="46"/>
    <x v="0"/>
    <s v="Муниципальное автономное общеобразовательное учреждение «Средняя общеобразовательная школа № 23»"/>
    <n v="99.300000000000011"/>
    <n v="97"/>
    <n v="88"/>
    <n v="97.8"/>
    <n v="96.6"/>
    <n v="95.740000000000009"/>
    <s v="21-22"/>
    <n v="21"/>
    <n v="2"/>
    <s v="Город Северодвинск"/>
    <x v="2"/>
  </r>
  <r>
    <n v="52"/>
    <x v="0"/>
    <s v="Муниципальное автономное общеобразовательное учреждение «Средняя общеобразовательная школа № 29»"/>
    <n v="98.5"/>
    <n v="96"/>
    <n v="92.5"/>
    <n v="95.6"/>
    <n v="96.1"/>
    <n v="95.740000000000009"/>
    <s v="21-22"/>
    <n v="21"/>
    <n v="2"/>
    <s v="Город Северодвинск"/>
    <x v="2"/>
  </r>
  <r>
    <n v="17"/>
    <x v="0"/>
    <s v="Муниципальное бюджетное дошкольное образовательное учреждение «Детский сад № 67 «Медвежонок» комбинированного вида»"/>
    <n v="100"/>
    <n v="98.5"/>
    <n v="80"/>
    <n v="100"/>
    <n v="99.2"/>
    <n v="95.539999999999992"/>
    <s v="23"/>
    <n v="23"/>
    <n v="1"/>
    <s v="Город Северодвинск"/>
    <x v="1"/>
  </r>
  <r>
    <n v="30"/>
    <x v="0"/>
    <s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
    <n v="95.8"/>
    <n v="98.5"/>
    <n v="83.9"/>
    <n v="99.2"/>
    <n v="99.7"/>
    <n v="95.42"/>
    <s v="24"/>
    <n v="24"/>
    <n v="1"/>
    <s v="Город Северодвинск"/>
    <x v="2"/>
  </r>
  <r>
    <n v="51"/>
    <x v="0"/>
    <s v="Муниципальное автономное общеобразовательное учреждение «Средняя общеобразовательная школа № 28»"/>
    <n v="99.7"/>
    <n v="100"/>
    <n v="77.2"/>
    <n v="100"/>
    <n v="100"/>
    <n v="95.38"/>
    <s v="25"/>
    <n v="25"/>
    <n v="1"/>
    <s v="Город Северодвинск"/>
    <x v="2"/>
  </r>
  <r>
    <n v="14"/>
    <x v="0"/>
    <s v="Муниципальное бюджетное дошкольное образовательное учреждение Центр развития ребенка – «Детский сад № 59 «Цыплята»"/>
    <n v="99.2"/>
    <n v="97"/>
    <n v="82"/>
    <n v="98.2"/>
    <n v="98.5"/>
    <n v="94.97999999999999"/>
    <s v="26"/>
    <n v="26"/>
    <n v="1"/>
    <s v="Город Северодвинск"/>
    <x v="1"/>
  </r>
  <r>
    <n v="34"/>
    <x v="0"/>
    <s v="Муниципальное автономное общеобразовательное учреждение «Средняя общеобразовательная школа № 9»"/>
    <n v="98.100000000000009"/>
    <n v="92.5"/>
    <n v="94"/>
    <n v="96"/>
    <n v="94.1"/>
    <n v="94.940000000000012"/>
    <s v="27"/>
    <n v="27"/>
    <n v="1"/>
    <s v="Город Северодвинск"/>
    <x v="2"/>
  </r>
  <r>
    <n v="66"/>
    <x v="0"/>
    <s v="Муниципальное автономное учреждение дополнительного образования «Детская художественная школа № 2»"/>
    <n v="95.4"/>
    <n v="99"/>
    <n v="82"/>
    <n v="99.6"/>
    <n v="98.2"/>
    <n v="94.84"/>
    <s v="28"/>
    <n v="28"/>
    <n v="1"/>
    <s v="Город Северодвинск"/>
    <x v="0"/>
  </r>
  <r>
    <n v="45"/>
    <x v="0"/>
    <s v="Муниципальное автономное общеобразовательное учреждение «Средняя общеобразовательная школа № 22»"/>
    <n v="95.3"/>
    <n v="93"/>
    <n v="95.8"/>
    <n v="96.800000000000011"/>
    <n v="93"/>
    <n v="94.78"/>
    <s v="29"/>
    <n v="29"/>
    <n v="1"/>
    <s v="Город Северодвинск"/>
    <x v="2"/>
  </r>
  <r>
    <n v="62"/>
    <x v="0"/>
    <s v="Муниципальное автономное образовательное учреждение дополнительного образования Детско-юношеский центр"/>
    <n v="98.6"/>
    <n v="97.5"/>
    <n v="78.7"/>
    <n v="99.2"/>
    <n v="98.8"/>
    <n v="94.56"/>
    <s v="30"/>
    <n v="30"/>
    <n v="1"/>
    <s v="Город Северодвинск"/>
    <x v="0"/>
  </r>
  <r>
    <n v="5"/>
    <x v="0"/>
    <s v="Муниципальное бюджетное дошкольное образовательное учреждение «Детский сад № 15 «Черемушка» комбинированного вида»"/>
    <n v="98.800000000000011"/>
    <n v="94.5"/>
    <n v="82"/>
    <n v="97.6"/>
    <n v="96.6"/>
    <n v="93.9"/>
    <s v="31"/>
    <n v="31"/>
    <n v="1"/>
    <s v="Город Северодвинск"/>
    <x v="1"/>
  </r>
  <r>
    <n v="31"/>
    <x v="0"/>
    <s v="Муниципальное автономное общеобразовательное учреждение «Средняя общеобразовательная школа № 5»"/>
    <n v="98"/>
    <n v="91.5"/>
    <n v="95.8"/>
    <n v="90.8"/>
    <n v="91.2"/>
    <n v="93.460000000000008"/>
    <s v="32"/>
    <n v="32"/>
    <n v="1"/>
    <s v="Город Северодвинск"/>
    <x v="2"/>
  </r>
  <r>
    <n v="33"/>
    <x v="0"/>
    <s v="Муниципальное автономное общеобразовательное учреждение «Гуманитарная гимназия № 8»"/>
    <n v="98.4"/>
    <n v="92"/>
    <n v="84.7"/>
    <n v="96.200000000000017"/>
    <n v="95.9"/>
    <n v="93.440000000000012"/>
    <s v="33"/>
    <n v="33"/>
    <n v="1"/>
    <s v="Город Северодвинск"/>
    <x v="2"/>
  </r>
  <r>
    <n v="43"/>
    <x v="0"/>
    <s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
    <n v="98"/>
    <n v="91.5"/>
    <n v="85.6"/>
    <n v="94.200000000000017"/>
    <n v="94.3"/>
    <n v="92.720000000000013"/>
    <s v="34"/>
    <n v="34"/>
    <n v="1"/>
    <s v="Город Северодвинск"/>
    <x v="2"/>
  </r>
  <r>
    <n v="8"/>
    <x v="0"/>
    <s v="Муниципальное бюджетное дошкольное образовательное учреждение «Детский сад № 27 «Сказка» комбинированного вида»"/>
    <n v="99.2"/>
    <n v="96.5"/>
    <n v="72"/>
    <n v="99.199999999999989"/>
    <n v="96.2"/>
    <n v="92.61999999999999"/>
    <s v="35"/>
    <n v="35"/>
    <n v="1"/>
    <s v="Город Северодвинск"/>
    <x v="1"/>
  </r>
  <r>
    <n v="28"/>
    <x v="0"/>
    <s v="Муниципальное автономное общеобразовательное учреждение для детей дошкольного и младшего школьного возраста «Северодвинская прогимназия № 1»"/>
    <n v="96.6"/>
    <n v="99"/>
    <n v="70.7"/>
    <n v="98"/>
    <n v="98.4"/>
    <n v="92.54"/>
    <s v="36"/>
    <n v="36"/>
    <n v="1"/>
    <s v="Город Северодвинск"/>
    <x v="2"/>
  </r>
  <r>
    <n v="59"/>
    <x v="0"/>
    <s v="Муниципальное автономное образовательное учреждение дополнительного образования «Детский центр культуры»"/>
    <n v="99.300000000000011"/>
    <n v="98"/>
    <n v="65.099999999999994"/>
    <n v="100"/>
    <n v="100"/>
    <n v="92.47999999999999"/>
    <s v="37"/>
    <n v="37"/>
    <n v="1"/>
    <s v="Город Северодвинск"/>
    <x v="0"/>
  </r>
  <r>
    <n v="49"/>
    <x v="0"/>
    <s v="Муниципальное автономное общеобразовательное учреждение «Средняя общеобразовательная школа № 26»"/>
    <n v="92.800000000000011"/>
    <n v="100"/>
    <n v="82"/>
    <n v="95.6"/>
    <n v="91.2"/>
    <n v="92.32"/>
    <s v="38"/>
    <n v="38"/>
    <n v="1"/>
    <s v="Город Северодвинск"/>
    <x v="2"/>
  </r>
  <r>
    <n v="15"/>
    <x v="0"/>
    <s v="Муниципальное бюджетное дошкольное образовательное учреждение «Детский сад № 62 «Родничок» комбинированного вида»"/>
    <n v="99.2"/>
    <n v="94.5"/>
    <n v="74"/>
    <n v="97.200000000000017"/>
    <n v="96.6"/>
    <n v="92.3"/>
    <s v="39"/>
    <n v="39"/>
    <n v="1"/>
    <s v="Город Северодвинск"/>
    <x v="1"/>
  </r>
  <r>
    <n v="60"/>
    <x v="0"/>
    <s v="Муниципальное бюджетное образовательное учреждение «Центр психолого-педагогической, медицинской и социальной помощи»"/>
    <n v="83.5"/>
    <n v="95"/>
    <n v="87.1"/>
    <n v="98.2"/>
    <n v="96.6"/>
    <n v="92.08"/>
    <s v="40"/>
    <n v="40"/>
    <n v="1"/>
    <s v="Город Северодвинск"/>
    <x v="0"/>
  </r>
  <r>
    <n v="50"/>
    <x v="0"/>
    <s v="Муниципальное автономное общеобразовательное учреждение «Лингвистическая гимназия № 27»"/>
    <n v="99.2"/>
    <n v="96.5"/>
    <n v="68.3"/>
    <n v="97.000000000000014"/>
    <n v="98.5"/>
    <n v="91.9"/>
    <s v="41"/>
    <n v="41"/>
    <n v="1"/>
    <s v="Город Северодвинск"/>
    <x v="2"/>
  </r>
  <r>
    <n v="6"/>
    <x v="0"/>
    <s v="Муниципальное бюджетное дошкольное образовательное учреждение «Детский сад № 19 «Снежинка» комбинированного вида»"/>
    <n v="94.2"/>
    <n v="94.5"/>
    <n v="80"/>
    <n v="95.4"/>
    <n v="94.9"/>
    <n v="91.8"/>
    <s v="42"/>
    <n v="42"/>
    <n v="1"/>
    <s v="Город Северодвинск"/>
    <x v="1"/>
  </r>
  <r>
    <n v="65"/>
    <x v="0"/>
    <s v="Муниципальное бюджетное учреждение дополнительного образования «Детская школа искусств № 34»"/>
    <n v="91.7"/>
    <n v="95.5"/>
    <n v="72"/>
    <n v="99"/>
    <n v="99.3"/>
    <n v="91.5"/>
    <s v="43"/>
    <n v="43"/>
    <n v="1"/>
    <s v="Город Северодвинск"/>
    <x v="0"/>
  </r>
  <r>
    <n v="58"/>
    <x v="0"/>
    <s v="Муниципальное бюджетное образовательное учреждение дополнительного образования «Детский морской центр «Североморец»"/>
    <n v="95.5"/>
    <n v="97"/>
    <n v="69.900000000000006"/>
    <n v="98.2"/>
    <n v="96.8"/>
    <n v="91.47999999999999"/>
    <s v="44"/>
    <n v="44"/>
    <n v="1"/>
    <s v="Город Северодвинск"/>
    <x v="0"/>
  </r>
  <r>
    <n v="7"/>
    <x v="0"/>
    <s v="Муниципальное автономное дошкольное образовательное учреждение Центр развития ребенка «Детский сад № 20 «Дружный хоровод»"/>
    <n v="95.800000000000011"/>
    <n v="97.5"/>
    <n v="66"/>
    <n v="99"/>
    <n v="97.6"/>
    <n v="91.179999999999993"/>
    <s v="45"/>
    <n v="45"/>
    <n v="1"/>
    <s v="Город Северодвинск"/>
    <x v="1"/>
  </r>
  <r>
    <n v="4"/>
    <x v="0"/>
    <s v="Муниципальное бюджетное дошкольное образовательное учреждение «Детский сад № 13 «Незабудка» комбинированного вида»"/>
    <n v="98.4"/>
    <n v="92"/>
    <n v="74"/>
    <n v="96.200000000000017"/>
    <n v="95"/>
    <n v="91.12"/>
    <s v="46"/>
    <n v="46"/>
    <n v="1"/>
    <s v="Город Северодвинск"/>
    <x v="1"/>
  </r>
  <r>
    <n v="1"/>
    <x v="0"/>
    <s v="Муниципальное бюджетное дошкольное образовательное учреждение «Детский сад № 1 «Золотой петушок» комбинированного вида»"/>
    <n v="97.4"/>
    <n v="95.5"/>
    <n v="66"/>
    <n v="98.4"/>
    <n v="96.8"/>
    <n v="90.82"/>
    <s v="47"/>
    <n v="47"/>
    <n v="1"/>
    <s v="Город Северодвинск"/>
    <x v="1"/>
  </r>
  <r>
    <n v="37"/>
    <x v="0"/>
    <s v="Муниципальное автономное общеобразовательное учреждение «Средняя общеобразовательная школа № 12»"/>
    <n v="96.1"/>
    <n v="93.5"/>
    <n v="75.400000000000006"/>
    <n v="94"/>
    <n v="93.3"/>
    <n v="90.460000000000008"/>
    <s v="48"/>
    <n v="48"/>
    <n v="1"/>
    <s v="Город Северодвинск"/>
    <x v="2"/>
  </r>
  <r>
    <n v="24"/>
    <x v="0"/>
    <s v="Муниципальное автономное дошкольное образовательное учреждение «Детский сад № 86 «Жемчужинка» Центр развития ребенка»"/>
    <n v="95.1"/>
    <n v="98.5"/>
    <n v="61.8"/>
    <n v="98"/>
    <n v="98.6"/>
    <n v="90.4"/>
    <s v="49"/>
    <n v="49"/>
    <n v="1"/>
    <s v="Город Северодвинск"/>
    <x v="1"/>
  </r>
  <r>
    <n v="48"/>
    <x v="0"/>
    <s v="Муниципальное автономное общеобразовательное учреждение «Средняя общеобразовательная школа № 25»"/>
    <n v="97.800000000000011"/>
    <n v="90"/>
    <n v="83.2"/>
    <n v="92.4"/>
    <n v="88.2"/>
    <n v="90.32"/>
    <s v="50"/>
    <n v="50"/>
    <n v="1"/>
    <s v="Город Северодвинск"/>
    <x v="2"/>
  </r>
  <r>
    <n v="54"/>
    <x v="0"/>
    <s v="Муниципальное автономное общеобразовательное учреждение «Ягринская гимназия»"/>
    <n v="95.300000000000011"/>
    <n v="94"/>
    <n v="84.7"/>
    <n v="90.6"/>
    <n v="86.6"/>
    <n v="90.240000000000009"/>
    <s v="51"/>
    <n v="51"/>
    <n v="1"/>
    <s v="Город Северодвинск"/>
    <x v="2"/>
  </r>
  <r>
    <n v="41"/>
    <x v="0"/>
    <s v="Муниципальное автономное общеобразовательное учреждение «Лицей № 17»"/>
    <n v="94.4"/>
    <n v="96.5"/>
    <n v="69.5"/>
    <n v="94.200000000000017"/>
    <n v="94.3"/>
    <n v="89.78"/>
    <s v="52"/>
    <n v="52"/>
    <n v="1"/>
    <s v="Город Северодвинск"/>
    <x v="2"/>
  </r>
  <r>
    <n v="38"/>
    <x v="0"/>
    <s v="Муниципальное автономное общеобразовательное учреждение «Средняя общеобразовательная школа № 13»"/>
    <n v="97.300000000000011"/>
    <n v="89"/>
    <n v="82.9"/>
    <n v="90.2"/>
    <n v="89.3"/>
    <n v="89.740000000000009"/>
    <s v="53"/>
    <n v="53"/>
    <n v="1"/>
    <s v="Город Северодвинск"/>
    <x v="2"/>
  </r>
  <r>
    <n v="35"/>
    <x v="0"/>
    <s v="Муниципальное автономное общеобразовательное учреждение «Морская кадетская школа имени адмирала Котова Павла Григорьевича»"/>
    <n v="97.300000000000011"/>
    <n v="94.5"/>
    <n v="66.2"/>
    <n v="95.199999999999989"/>
    <n v="95"/>
    <n v="89.64"/>
    <s v="54"/>
    <n v="54"/>
    <n v="1"/>
    <s v="Город Северодвинск"/>
    <x v="2"/>
  </r>
  <r>
    <n v="44"/>
    <x v="0"/>
    <s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
    <n v="93.1"/>
    <n v="90.5"/>
    <n v="81.099999999999994"/>
    <n v="91.600000000000009"/>
    <n v="91.7"/>
    <n v="89.6"/>
    <s v="55-56"/>
    <n v="55"/>
    <n v="2"/>
    <s v="Город Северодвинск"/>
    <x v="2"/>
  </r>
  <r>
    <n v="53"/>
    <x v="0"/>
    <s v="Муниципальное автономное общеобразовательное учреждение «Средняя общеобразовательная школа № 30»"/>
    <n v="93.2"/>
    <n v="91"/>
    <n v="82"/>
    <n v="92.600000000000009"/>
    <n v="89.2"/>
    <n v="89.6"/>
    <s v="55-56"/>
    <n v="55"/>
    <n v="2"/>
    <s v="Город Северодвинск"/>
    <x v="2"/>
  </r>
  <r>
    <n v="57"/>
    <x v="0"/>
    <s v="Муниципальное бюджетное образовательное учреждение дополнительного образования «Спортивная школа № 2»"/>
    <n v="76.099999999999994"/>
    <n v="96.5"/>
    <n v="78.8"/>
    <n v="97.8"/>
    <n v="97"/>
    <n v="89.24"/>
    <s v="57"/>
    <n v="57"/>
    <n v="1"/>
    <s v="Город Северодвинск"/>
    <x v="0"/>
  </r>
  <r>
    <n v="27"/>
    <x v="0"/>
    <s v="Муниципальное бюджетное дошкольное образовательное учреждение «Детский сад № 89 «Умка» комбинированного вида»"/>
    <n v="97.9"/>
    <n v="96"/>
    <n v="58"/>
    <n v="96"/>
    <n v="98.1"/>
    <n v="89.2"/>
    <s v="58"/>
    <n v="58"/>
    <n v="1"/>
    <s v="Город Северодвинск"/>
    <x v="1"/>
  </r>
  <r>
    <n v="67"/>
    <x v="0"/>
    <s v="Муниципальное автономное учреждение дополнительного образования «Спортивная школа «Строитель»"/>
    <n v="94.4"/>
    <n v="91.5"/>
    <n v="64"/>
    <n v="97.600000000000009"/>
    <n v="98.1"/>
    <n v="89.12"/>
    <s v="59"/>
    <n v="59"/>
    <n v="1"/>
    <s v="Город Северодвинск"/>
    <x v="0"/>
  </r>
  <r>
    <n v="40"/>
    <x v="0"/>
    <s v="Муниципальное автономное общеобразовательное учреждение «Средняя общеобразовательная школа № 16 оборонно-спортивной направленности»"/>
    <n v="93.3"/>
    <n v="89.5"/>
    <n v="76.599999999999994"/>
    <n v="93.6"/>
    <n v="90.6"/>
    <n v="88.72"/>
    <s v="60"/>
    <n v="60"/>
    <n v="1"/>
    <s v="Город Северодвинск"/>
    <x v="2"/>
  </r>
  <r>
    <n v="55"/>
    <x v="0"/>
    <s v="Муниципальное автономное общеобразовательное учреждение «Средняя общеобразовательная школа № 36»"/>
    <n v="95.2"/>
    <n v="95"/>
    <n v="72"/>
    <n v="96"/>
    <n v="85.3"/>
    <n v="88.7"/>
    <s v="61"/>
    <n v="61"/>
    <n v="1"/>
    <s v="Город Северодвинск"/>
    <x v="2"/>
  </r>
  <r>
    <n v="18"/>
    <x v="0"/>
    <s v="Муниципальное бюджетное дошкольное образовательное учреждение «Детский сад № 69 «Дюймовочка» комбинированного вида»"/>
    <n v="95.800000000000011"/>
    <n v="93"/>
    <n v="60.5"/>
    <n v="97.6"/>
    <n v="95.8"/>
    <n v="88.539999999999992"/>
    <s v="62"/>
    <n v="62"/>
    <n v="1"/>
    <s v="Город Северодвинск"/>
    <x v="1"/>
  </r>
  <r>
    <n v="25"/>
    <x v="0"/>
    <s v="Муниципальное бюджетное дошкольное образовательное учреждение «Детский сад № 87 «Моряночка» комбинированного вида»"/>
    <n v="96.1"/>
    <n v="91.5"/>
    <n v="66"/>
    <n v="96.600000000000009"/>
    <n v="90.7"/>
    <n v="88.179999999999993"/>
    <s v="63"/>
    <n v="63"/>
    <n v="1"/>
    <s v="Город Северодвинск"/>
    <x v="1"/>
  </r>
  <r>
    <n v="39"/>
    <x v="0"/>
    <s v="Муниципальное автономное общеобразовательное учреждение «Северодвинская гимназия № 14»"/>
    <n v="97.2"/>
    <n v="89.5"/>
    <n v="76.900000000000006"/>
    <n v="87.600000000000009"/>
    <n v="86.7"/>
    <n v="87.580000000000013"/>
    <s v="64"/>
    <n v="64"/>
    <n v="1"/>
    <s v="Город Северодвинск"/>
    <x v="2"/>
  </r>
  <r>
    <n v="56"/>
    <x v="0"/>
    <s v="Муниципальное бюджетное образовательное учреждение дополнительного образования «Спортивная школа № 1»"/>
    <n v="86.9"/>
    <n v="94.5"/>
    <n v="58.5"/>
    <n v="98.800000000000011"/>
    <n v="98.8"/>
    <n v="87.500000000000014"/>
    <s v="65"/>
    <n v="65"/>
    <n v="1"/>
    <s v="Город Северодвинск"/>
    <x v="0"/>
  </r>
  <r>
    <n v="13"/>
    <x v="0"/>
    <s v="Муниципальное бюджетное дошкольное образовательное учреждение «Детский сад № 57 «Лукоморье» комбинированного вида»"/>
    <n v="95.4"/>
    <n v="90.5"/>
    <n v="58.5"/>
    <n v="95.800000000000011"/>
    <n v="93.7"/>
    <n v="86.78"/>
    <s v="66"/>
    <n v="66"/>
    <n v="1"/>
    <s v="Город Северодвинск"/>
    <x v="1"/>
  </r>
  <r>
    <n v="47"/>
    <x v="0"/>
    <s v="Муниципальное автономное общеобразовательное учреждение «Средняя общеобразовательная школа № 24»"/>
    <n v="93.5"/>
    <n v="90"/>
    <n v="66.5"/>
    <n v="88"/>
    <n v="87.7"/>
    <n v="85.14"/>
    <s v="67"/>
    <n v="67"/>
    <n v="1"/>
    <s v="Город Северодвинск"/>
    <x v="2"/>
  </r>
  <r>
    <n v="72"/>
    <x v="1"/>
    <s v="Муниципальное дошкольное образовательное учреждение «Детский сад «Лесовичок»"/>
    <n v="99.6"/>
    <n v="99"/>
    <n v="82"/>
    <n v="100"/>
    <n v="99.2"/>
    <n v="95.960000000000008"/>
    <s v="1"/>
    <n v="1"/>
    <n v="1"/>
    <s v="Город Новодвинск"/>
    <x v="1"/>
  </r>
  <r>
    <n v="76"/>
    <x v="1"/>
    <s v="Муниципальное образовательное учреждение «Средняя общеобразовательная школа № 6»"/>
    <n v="100"/>
    <n v="99.5"/>
    <n v="72"/>
    <n v="100"/>
    <n v="99.5"/>
    <n v="94.2"/>
    <s v="2"/>
    <n v="2"/>
    <n v="1"/>
    <s v="Город Новодвинск"/>
    <x v="2"/>
  </r>
  <r>
    <n v="68"/>
    <x v="1"/>
    <s v="Муниципальное дошкольное образовательное учреждение «Детский сад «Солнышко»"/>
    <n v="97"/>
    <n v="99.5"/>
    <n v="66"/>
    <n v="99.399999999999991"/>
    <n v="99.1"/>
    <n v="92.2"/>
    <s v="3"/>
    <n v="3"/>
    <n v="1"/>
    <s v="Город Новодвинск"/>
    <x v="1"/>
  </r>
  <r>
    <n v="73"/>
    <x v="1"/>
    <s v="Муниципальное дошкольное образовательное учреждение «Детский сад «Чебурашка»"/>
    <n v="99.6"/>
    <n v="100"/>
    <n v="59.8"/>
    <n v="100"/>
    <n v="100"/>
    <n v="91.88"/>
    <s v="4"/>
    <n v="4"/>
    <n v="1"/>
    <s v="Город Новодвинск"/>
    <x v="1"/>
  </r>
  <r>
    <n v="70"/>
    <x v="1"/>
    <s v="Муниципальное дошкольное образовательное учреждение «Детский сад «Радуга»"/>
    <n v="92.199999999999989"/>
    <n v="96"/>
    <n v="72"/>
    <n v="98"/>
    <n v="98.8"/>
    <n v="91.4"/>
    <s v="5"/>
    <n v="5"/>
    <n v="1"/>
    <s v="Город Новодвинск"/>
    <x v="1"/>
  </r>
  <r>
    <n v="81"/>
    <x v="1"/>
    <s v="Муниципальное бюджетное учреждение дополнительного образования «Новодвинская детская школа искусств»"/>
    <n v="97.4"/>
    <n v="96.5"/>
    <n v="66"/>
    <n v="95.4"/>
    <n v="96.6"/>
    <n v="90.38"/>
    <s v="6"/>
    <n v="6"/>
    <n v="1"/>
    <s v="Город Новодвинск"/>
    <x v="0"/>
  </r>
  <r>
    <n v="79"/>
    <x v="1"/>
    <s v="Муниципальное образовательное учреждение дополнительного образования «Дом детского творчества»"/>
    <n v="96"/>
    <n v="96"/>
    <n v="62.8"/>
    <n v="98.2"/>
    <n v="98"/>
    <n v="90.2"/>
    <s v="7"/>
    <n v="7"/>
    <n v="1"/>
    <s v="Город Новодвинск"/>
    <x v="0"/>
  </r>
  <r>
    <n v="74"/>
    <x v="1"/>
    <s v="Муниципальное образовательное учреждение «Средняя общеобразовательная школа № 2 имени В.И. Захарова»"/>
    <n v="97.300000000000011"/>
    <n v="91.5"/>
    <n v="58.5"/>
    <n v="93.4"/>
    <n v="92.9"/>
    <n v="86.72"/>
    <s v="8"/>
    <n v="8"/>
    <n v="1"/>
    <s v="Город Новодвинск"/>
    <x v="2"/>
  </r>
  <r>
    <n v="69"/>
    <x v="1"/>
    <s v="Муниципальное дошкольное образовательное учреждение «Детский сад №14 «Родничок» общеразвивающего вида»"/>
    <n v="97.300000000000011"/>
    <n v="89.5"/>
    <n v="60"/>
    <n v="94.2"/>
    <n v="92.2"/>
    <n v="86.64"/>
    <s v="9"/>
    <n v="9"/>
    <n v="1"/>
    <s v="Город Новодвинск"/>
    <x v="1"/>
  </r>
  <r>
    <n v="80"/>
    <x v="1"/>
    <s v="Муниципальное бюджетное учреждение дополнительного образования «Новодвинская спортивная школа имени С.В. Быкова»"/>
    <n v="86.800000000000011"/>
    <n v="87.5"/>
    <n v="72"/>
    <n v="93.4"/>
    <n v="92.4"/>
    <n v="86.42"/>
    <s v="10"/>
    <n v="10"/>
    <n v="1"/>
    <s v="Город Новодвинск"/>
    <x v="0"/>
  </r>
  <r>
    <n v="77"/>
    <x v="1"/>
    <s v="Муниципальное образовательное учреждение «Средняя общеобразовательная школа № 7»"/>
    <n v="95.4"/>
    <n v="88"/>
    <n v="67.400000000000006"/>
    <n v="92.600000000000009"/>
    <n v="88.2"/>
    <n v="86.320000000000007"/>
    <s v="11"/>
    <n v="11"/>
    <n v="1"/>
    <s v="Город Новодвинск"/>
    <x v="2"/>
  </r>
  <r>
    <n v="75"/>
    <x v="1"/>
    <s v="Муниципальное образовательное учреждение «Средняя общеобразовательная школа № 3»"/>
    <n v="92.1"/>
    <n v="89.5"/>
    <n v="70.8"/>
    <n v="87.2"/>
    <n v="82.8"/>
    <n v="84.47999999999999"/>
    <s v="12"/>
    <n v="12"/>
    <n v="1"/>
    <s v="Город Новодвинск"/>
    <x v="2"/>
  </r>
  <r>
    <n v="71"/>
    <x v="1"/>
    <s v="Муниципальное дошкольное образовательное учреждение «Центр развития ребенка - Детский сад №17 «Малыш»"/>
    <n v="84.1"/>
    <n v="90"/>
    <n v="58.5"/>
    <n v="95.800000000000011"/>
    <n v="93.9"/>
    <n v="84.46"/>
    <s v="13"/>
    <n v="13"/>
    <n v="1"/>
    <s v="Город Новодвинск"/>
    <x v="1"/>
  </r>
  <r>
    <n v="78"/>
    <x v="1"/>
    <s v="Муниципальное образовательное учреждение «Новодвинская гимназия»"/>
    <n v="87.2"/>
    <n v="92"/>
    <n v="54"/>
    <n v="94"/>
    <n v="94.8"/>
    <n v="84.4"/>
    <s v="14"/>
    <n v="14"/>
    <n v="1"/>
    <s v="Город Новодвинск"/>
    <x v="2"/>
  </r>
  <r>
    <n v="89"/>
    <x v="2"/>
    <s v="Муниципальное бюджетное образовательное учреждение Верхнетоемского муниципального округа «Нижнетоемская средняя общеобразовательная школа»"/>
    <n v="99.7"/>
    <n v="100"/>
    <n v="92"/>
    <n v="100"/>
    <n v="100"/>
    <n v="98.34"/>
    <s v="1"/>
    <n v="1"/>
    <n v="1"/>
    <s v="Верхнетоемский муниципальный округ"/>
    <x v="2"/>
  </r>
  <r>
    <n v="83"/>
    <x v="2"/>
    <s v="Муниципальное бюджетное образовательное учреждение Верхнетоемского муниципального округа «Афанасьевская средняя общеобразовательная школа»"/>
    <n v="95"/>
    <n v="94.5"/>
    <n v="86"/>
    <n v="98.800000000000011"/>
    <n v="100"/>
    <n v="94.86"/>
    <s v="2"/>
    <n v="2"/>
    <n v="1"/>
    <s v="Верхнетоемский муниципальный округ"/>
    <x v="2"/>
  </r>
  <r>
    <n v="86"/>
    <x v="2"/>
    <s v="Муниципальное бюджетное образовательное учреждение Верхнетоемского муниципального округа «Горковская средняя общеобразовательная школа»"/>
    <n v="93.8"/>
    <n v="88"/>
    <n v="100"/>
    <n v="98.800000000000011"/>
    <n v="90.4"/>
    <n v="94.2"/>
    <s v="3"/>
    <n v="3"/>
    <n v="1"/>
    <s v="Верхнетоемский муниципальный округ"/>
    <x v="2"/>
  </r>
  <r>
    <n v="97"/>
    <x v="3"/>
    <s v="Муниципальное бюджетное общеобразовательное учреждение «Осиновская основная школа»"/>
    <n v="89.5"/>
    <n v="97"/>
    <n v="88"/>
    <n v="100"/>
    <n v="95.2"/>
    <n v="93.94"/>
    <s v="1"/>
    <n v="1"/>
    <n v="1"/>
    <s v="Виноградовский муниципальный округ"/>
    <x v="2"/>
  </r>
  <r>
    <n v="94"/>
    <x v="3"/>
    <s v="Муниципальное бюджетное общеобразовательное учреждение «Сельменьгская средняя школа»"/>
    <n v="98.800000000000011"/>
    <n v="97"/>
    <n v="84.5"/>
    <n v="95.6"/>
    <n v="93.3"/>
    <n v="93.84"/>
    <s v="2"/>
    <n v="2"/>
    <n v="1"/>
    <s v="Виноградовский муниципальный округ"/>
    <x v="2"/>
  </r>
  <r>
    <n v="91"/>
    <x v="2"/>
    <s v="Муниципальное бюджетное учреждение дополнительного образования Верхнетоемского муниципального округа «Детская школа искусств №25»"/>
    <n v="97.800000000000011"/>
    <n v="91.5"/>
    <n v="80"/>
    <n v="99.6"/>
    <n v="99.2"/>
    <n v="93.61999999999999"/>
    <s v="4"/>
    <n v="4"/>
    <n v="1"/>
    <s v="Верхнетоемский муниципальный округ"/>
    <x v="0"/>
  </r>
  <r>
    <n v="92"/>
    <x v="3"/>
    <s v="Муниципальное бюджетное Общеобразовательное учреждение «Березниковская средняя школа имени Героя Советского Союза Коробова Вадима Константиновича»"/>
    <n v="92.6"/>
    <n v="92"/>
    <n v="89.9"/>
    <n v="91"/>
    <n v="90.7"/>
    <n v="91.24"/>
    <s v="3"/>
    <n v="3"/>
    <n v="1"/>
    <s v="Виноградовский муниципальный округ"/>
    <x v="2"/>
  </r>
  <r>
    <n v="96"/>
    <x v="3"/>
    <s v="Муниципальное бюджетное общеобразовательное учреждение «Важская основная школа»"/>
    <n v="96.4"/>
    <n v="97.5"/>
    <n v="72"/>
    <n v="96"/>
    <n v="92.3"/>
    <n v="90.84"/>
    <s v="4"/>
    <n v="4"/>
    <n v="1"/>
    <s v="Виноградовский муниципальный округ"/>
    <x v="2"/>
  </r>
  <r>
    <n v="95"/>
    <x v="3"/>
    <s v="Муниципальное бюджетное общеобразовательное учреждение «Хетовская средняя школа»"/>
    <n v="95"/>
    <n v="97"/>
    <n v="72.900000000000006"/>
    <n v="94.800000000000011"/>
    <n v="94"/>
    <n v="90.74"/>
    <s v="5"/>
    <n v="5"/>
    <n v="1"/>
    <s v="Виноградовский муниципальный округ"/>
    <x v="2"/>
  </r>
  <r>
    <n v="99"/>
    <x v="3"/>
    <s v="Муниципальное бюджетное учреждение дополнительного образования «Детская школа искусств №17»"/>
    <n v="88.7"/>
    <n v="92"/>
    <n v="72"/>
    <n v="100"/>
    <n v="96.6"/>
    <n v="89.859999999999985"/>
    <s v="6"/>
    <n v="6"/>
    <n v="1"/>
    <s v="Виноградовский муниципальный округ"/>
    <x v="0"/>
  </r>
  <r>
    <n v="93"/>
    <x v="3"/>
    <s v="Муниципальное бюджетное общеобразовательное учреждение «Рочегодская средняя школа»"/>
    <n v="96.300000000000011"/>
    <n v="93.5"/>
    <n v="80"/>
    <n v="90.200000000000017"/>
    <n v="86.4"/>
    <n v="89.28"/>
    <s v="7"/>
    <n v="7"/>
    <n v="1"/>
    <s v="Виноградовский муниципальный округ"/>
    <x v="2"/>
  </r>
  <r>
    <n v="90"/>
    <x v="2"/>
    <s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
    <n v="83.7"/>
    <n v="91.5"/>
    <n v="72"/>
    <n v="99.2"/>
    <n v="99.2"/>
    <n v="89.11999999999999"/>
    <s v="5"/>
    <n v="5"/>
    <n v="1"/>
    <s v="Верхнетоемский муниципальный округ"/>
    <x v="0"/>
  </r>
  <r>
    <n v="98"/>
    <x v="3"/>
    <s v="Муниципальное бюджетное учреждение дополнительного образования «Центр дополнительного образования»"/>
    <n v="91.9"/>
    <n v="95"/>
    <n v="62.5"/>
    <n v="99"/>
    <n v="96.2"/>
    <n v="88.919999999999987"/>
    <s v="8"/>
    <n v="8"/>
    <n v="1"/>
    <s v="Виноградовский муниципальный округ"/>
    <x v="0"/>
  </r>
  <r>
    <n v="87"/>
    <x v="2"/>
    <s v="Муниципальное бюджетное образовательное учреждение Верхнетоемского муниципального округа «Зеленниковская средняя общеобразовательная школа»"/>
    <n v="91.9"/>
    <n v="90"/>
    <n v="72"/>
    <n v="94.6"/>
    <n v="91"/>
    <n v="87.9"/>
    <s v="6"/>
    <n v="6"/>
    <n v="1"/>
    <s v="Верхнетоемский муниципальный округ"/>
    <x v="2"/>
  </r>
  <r>
    <n v="88"/>
    <x v="2"/>
    <s v="Муниципальное бюджетное образовательное учреждение Верхнетоемского муниципального округа «Корниловская средняя общеобразовательная школа»"/>
    <n v="93.1"/>
    <n v="90.5"/>
    <n v="80"/>
    <n v="86"/>
    <n v="84"/>
    <n v="86.72"/>
    <s v="7"/>
    <n v="7"/>
    <n v="1"/>
    <s v="Верхнетоемский муниципальный округ"/>
    <x v="2"/>
  </r>
  <r>
    <n v="82"/>
    <x v="2"/>
    <s v="Муниципальное бюджетное образовательное учреждение Верхнетоемского муниципального округа «Авнюгская средняя общеобразовательная школа»"/>
    <n v="95.2"/>
    <n v="91.5"/>
    <n v="64.5"/>
    <n v="81.8"/>
    <n v="83.3"/>
    <n v="83.26"/>
    <s v="8"/>
    <n v="8"/>
    <n v="1"/>
    <s v="Верхнетоемский муниципальный округ"/>
    <x v="2"/>
  </r>
  <r>
    <n v="84"/>
    <x v="2"/>
    <s v="Муниципальное бюджетное образовательное учреждение Верхнетоемского муниципального округа «Верхнетоемская средняя общеобразовательная школа»"/>
    <n v="86.5"/>
    <n v="89"/>
    <n v="49.8"/>
    <n v="96.200000000000017"/>
    <n v="87.8"/>
    <n v="81.86"/>
    <s v="9"/>
    <n v="9"/>
    <n v="1"/>
    <s v="Верхнетоемский муниципальный округ"/>
    <x v="2"/>
  </r>
  <r>
    <n v="85"/>
    <x v="2"/>
    <s v="Муниципальное бюджетное образовательное учреждение Верхнетоемского муниципального округа «Выйская средняя общеобразовательная школа»"/>
    <n v="92.5"/>
    <n v="79"/>
    <n v="60"/>
    <n v="86.800000000000011"/>
    <n v="74.7"/>
    <n v="78.599999999999994"/>
    <s v="10"/>
    <n v="10"/>
    <n v="1"/>
    <s v="Верхнетоемский муниципальный округ"/>
    <x v="2"/>
  </r>
  <r>
    <n v="108"/>
    <x v="4"/>
    <s v="Муниципальное бюджетное общеобразовательное учреждение «Глазанская основная общеобразовательная школа»"/>
    <n v="96.7"/>
    <n v="100"/>
    <n v="88"/>
    <n v="100"/>
    <n v="100"/>
    <n v="96.94"/>
    <s v="1"/>
    <n v="1"/>
    <n v="1"/>
    <s v="Онежский муниципальный район"/>
    <x v="2"/>
  </r>
  <r>
    <n v="113"/>
    <x v="4"/>
    <s v="Муниципальное бюджетное учреждение дополнительного образования «Онежская детская школа искусств»"/>
    <n v="98"/>
    <n v="94"/>
    <n v="88"/>
    <n v="96.4"/>
    <n v="98.1"/>
    <n v="94.9"/>
    <s v="2"/>
    <n v="2"/>
    <n v="1"/>
    <s v="Онежский муниципальный район"/>
    <x v="0"/>
  </r>
  <r>
    <n v="104"/>
    <x v="4"/>
    <s v="Муниципальное бюджетное общеобразовательное учреждение «Кодинская средняя общеобразовательная школа»"/>
    <n v="98"/>
    <n v="98"/>
    <n v="80"/>
    <n v="97.600000000000009"/>
    <n v="97.6"/>
    <n v="94.240000000000009"/>
    <s v="3"/>
    <n v="3"/>
    <n v="1"/>
    <s v="Онежский муниципальный район"/>
    <x v="2"/>
  </r>
  <r>
    <n v="109"/>
    <x v="4"/>
    <s v="Муниципальное бюджетное общеобразовательное учреждение «Золотухская основная общеобразовательная школа»"/>
    <n v="95"/>
    <n v="100"/>
    <n v="72"/>
    <n v="100"/>
    <n v="98.8"/>
    <n v="93.16"/>
    <s v="4"/>
    <n v="4"/>
    <n v="1"/>
    <s v="Онежский муниципальный район"/>
    <x v="2"/>
  </r>
  <r>
    <n v="110"/>
    <x v="4"/>
    <s v="Муниципальное бюджетное общеобразовательное учреждение «Нименьгская основная общеобразовательная школа»"/>
    <n v="85.9"/>
    <n v="93.5"/>
    <n v="88"/>
    <n v="97.6"/>
    <n v="93.1"/>
    <n v="91.62"/>
    <s v="5"/>
    <n v="5"/>
    <n v="1"/>
    <s v="Онежский муниципальный район"/>
    <x v="2"/>
  </r>
  <r>
    <n v="112"/>
    <x v="4"/>
    <s v="Муниципальное бюджетное учреждение дополнительного образования «Спортивная школа г.Онеги»"/>
    <n v="98"/>
    <n v="93.5"/>
    <n v="72"/>
    <n v="96.4"/>
    <n v="93.7"/>
    <n v="90.72"/>
    <s v="6"/>
    <n v="6"/>
    <n v="1"/>
    <s v="Онежский муниципальный район"/>
    <x v="0"/>
  </r>
  <r>
    <n v="102"/>
    <x v="4"/>
    <s v="Муниципальное бюджетное общеобразовательное учреждение «Средняя школа №4 имени Дважды Героя Советского Союза Александра Осиповича Шабалина»"/>
    <n v="92"/>
    <n v="88.5"/>
    <n v="80"/>
    <n v="90.199999999999989"/>
    <n v="92"/>
    <n v="88.539999999999992"/>
    <s v="7"/>
    <n v="7"/>
    <n v="1"/>
    <s v="Онежский муниципальный район"/>
    <x v="2"/>
  </r>
  <r>
    <n v="103"/>
    <x v="4"/>
    <s v="Муниципальное бюджетное общеобразовательное учреждение «Открытая (сменная) общеобразовательная школа г.Онеги»"/>
    <n v="84.1"/>
    <n v="99"/>
    <n v="58.5"/>
    <n v="96.800000000000011"/>
    <n v="97"/>
    <n v="87.08"/>
    <s v="8"/>
    <n v="8"/>
    <n v="1"/>
    <s v="Онежский муниципальный район"/>
    <x v="2"/>
  </r>
  <r>
    <n v="101"/>
    <x v="4"/>
    <s v="Муниципальное бюджетное общеобразовательное учреждение «Средняя школа №2 г.Онеги»"/>
    <n v="93.800000000000011"/>
    <n v="90"/>
    <n v="72.900000000000006"/>
    <n v="90.399999999999991"/>
    <n v="85.7"/>
    <n v="86.56"/>
    <s v="9"/>
    <n v="9"/>
    <n v="1"/>
    <s v="Онежский муниципальный район"/>
    <x v="2"/>
  </r>
  <r>
    <n v="106"/>
    <x v="4"/>
    <s v="Муниципальное бюджетное общеобразовательное учреждение «Покровская средняя школа»"/>
    <n v="81.300000000000011"/>
    <n v="91"/>
    <n v="66"/>
    <n v="96.800000000000011"/>
    <n v="96.2"/>
    <n v="86.26"/>
    <s v="10"/>
    <n v="10"/>
    <n v="1"/>
    <s v="Онежский муниципальный район"/>
    <x v="2"/>
  </r>
  <r>
    <n v="111"/>
    <x v="4"/>
    <s v="Муниципальное бюджетное общеобразовательное учреждение «Порожская основная общеобразовательная школа»"/>
    <n v="81.5"/>
    <n v="91.5"/>
    <n v="72"/>
    <n v="98.4"/>
    <n v="84.4"/>
    <n v="85.559999999999988"/>
    <s v="11"/>
    <n v="11"/>
    <n v="1"/>
    <s v="Онежский муниципальный район"/>
    <x v="2"/>
  </r>
  <r>
    <n v="105"/>
    <x v="4"/>
    <s v="Муниципальное бюджетное общеобразовательное учреждение «Малошуйская средняя общеобразовательная школа»"/>
    <n v="94.1"/>
    <n v="89.5"/>
    <n v="66.5"/>
    <n v="88.8"/>
    <n v="84.5"/>
    <n v="84.679999999999993"/>
    <s v="12"/>
    <n v="12"/>
    <n v="1"/>
    <s v="Онежский муниципальный район"/>
    <x v="2"/>
  </r>
  <r>
    <n v="100"/>
    <x v="4"/>
    <s v="Муниципальное бюджетное общеобразовательное учреждение «Средняя общеобразовательная школа №1 г.Онеги»"/>
    <n v="83.4"/>
    <n v="89"/>
    <n v="73.8"/>
    <n v="92.8"/>
    <n v="84.2"/>
    <n v="84.64"/>
    <s v="13-14"/>
    <n v="13"/>
    <n v="2"/>
    <s v="Онежский муниципальный район"/>
    <x v="2"/>
  </r>
  <r>
    <n v="107"/>
    <x v="4"/>
    <s v="Муниципальное бюджетное общеобразовательное учреждение «Чекуевская средняя общеобразовательная школа»"/>
    <n v="94.4"/>
    <n v="88"/>
    <n v="82"/>
    <n v="82.8"/>
    <n v="76"/>
    <n v="84.64"/>
    <s v="13-14"/>
    <n v="13"/>
    <n v="2"/>
    <s v="Онежский муниципальный район"/>
    <x v="2"/>
  </r>
  <r>
    <n v="127"/>
    <x v="5"/>
    <s v="Муниципальное бюджетное учреждение дополнительного образования «Детская школа искусств «Лира» Пинежского муниципального округа Архангельской области"/>
    <n v="95.2"/>
    <n v="99.5"/>
    <n v="82.9"/>
    <n v="99.6"/>
    <n v="98.4"/>
    <n v="95.12"/>
    <s v="1"/>
    <n v="1"/>
    <n v="1"/>
    <s v="Пинежский муниципальный округ"/>
    <x v="0"/>
  </r>
  <r>
    <n v="116"/>
    <x v="5"/>
    <s v="Муниципальное бюджетное общеобразовательное учреждение «Сурская средняя школа № 2»"/>
    <n v="100.3"/>
    <n v="100"/>
    <n v="72"/>
    <n v="100"/>
    <n v="100"/>
    <n v="94.460000000000008"/>
    <s v="2"/>
    <n v="2"/>
    <n v="1"/>
    <s v="Пинежский муниципальный округ"/>
    <x v="2"/>
  </r>
  <r>
    <n v="121"/>
    <x v="5"/>
    <s v="Муниципальное бюджетное общеобразовательное учреждение «Карпогорская вечерняя (сменная) средняя школа № 51»"/>
    <n v="99.4"/>
    <n v="96"/>
    <n v="72"/>
    <n v="100"/>
    <n v="100"/>
    <n v="93.47999999999999"/>
    <s v="3"/>
    <n v="3"/>
    <n v="1"/>
    <s v="Пинежский муниципальный округ"/>
    <x v="2"/>
  </r>
  <r>
    <n v="117"/>
    <x v="5"/>
    <s v="Муниципальное бюджетное общеобразовательное учреждение «Новолавельская средняя школа № 3»"/>
    <n v="98.5"/>
    <n v="97"/>
    <n v="72"/>
    <n v="99.4"/>
    <n v="95.8"/>
    <n v="92.539999999999992"/>
    <s v="4"/>
    <n v="4"/>
    <n v="1"/>
    <s v="Пинежский муниципальный округ"/>
    <x v="2"/>
  </r>
  <r>
    <n v="122"/>
    <x v="5"/>
    <s v="Муниципальное бюджетное общеобразовательное учреждение «Междуреченская средняя школа № 6»"/>
    <n v="93.9"/>
    <n v="92.5"/>
    <n v="94"/>
    <n v="90.800000000000011"/>
    <n v="88.6"/>
    <n v="91.96"/>
    <s v="5"/>
    <n v="5"/>
    <n v="1"/>
    <s v="Пинежский муниципальный округ"/>
    <x v="2"/>
  </r>
  <r>
    <n v="126"/>
    <x v="5"/>
    <s v="Муниципальное бюджетное учреждение дополнительного образования «Районный центр дополнительного образования»"/>
    <n v="99"/>
    <n v="91.5"/>
    <n v="66"/>
    <n v="98.2"/>
    <n v="99"/>
    <n v="90.74"/>
    <s v="6"/>
    <n v="6"/>
    <n v="1"/>
    <s v="Пинежский муниципальный округ"/>
    <x v="0"/>
  </r>
  <r>
    <n v="118"/>
    <x v="5"/>
    <s v="Муниципальное бюджетное общеобразовательное учреждение «Кушкопальская средняя школа № 4»"/>
    <n v="96.7"/>
    <n v="94"/>
    <n v="80"/>
    <n v="93.800000000000011"/>
    <n v="88.2"/>
    <n v="90.539999999999992"/>
    <s v="7"/>
    <n v="7"/>
    <n v="1"/>
    <s v="Пинежский муниципальный округ"/>
    <x v="2"/>
  </r>
  <r>
    <n v="123"/>
    <x v="5"/>
    <s v="Муниципальное бюджетное общеобразовательное учреждение «Ясненская средняя школа № 7»"/>
    <n v="94"/>
    <n v="93"/>
    <n v="66.900000000000006"/>
    <n v="95.2"/>
    <n v="91.3"/>
    <n v="88.080000000000013"/>
    <s v="8-9"/>
    <n v="8"/>
    <n v="2"/>
    <s v="Пинежский муниципальный округ"/>
    <x v="2"/>
  </r>
  <r>
    <n v="114"/>
    <x v="5"/>
    <s v="Муниципальное бюджетное общеобразовательное учреждение «Нюхченская основная школа № 11»"/>
    <n v="85.6"/>
    <n v="89"/>
    <n v="72"/>
    <n v="98.6"/>
    <n v="95.2"/>
    <n v="88.08"/>
    <s v="8-9"/>
    <n v="8"/>
    <n v="2"/>
    <s v="Пинежский муниципальный округ"/>
    <x v="2"/>
  </r>
  <r>
    <n v="124"/>
    <x v="5"/>
    <s v="Муниципальное бюджетное общеобразовательное учреждение «Сийская средняя школа №116»"/>
    <n v="96.1"/>
    <n v="91"/>
    <n v="78.900000000000006"/>
    <n v="85.8"/>
    <n v="85.6"/>
    <n v="87.47999999999999"/>
    <s v="10"/>
    <n v="10"/>
    <n v="1"/>
    <s v="Пинежский муниципальный округ"/>
    <x v="2"/>
  </r>
  <r>
    <n v="120"/>
    <x v="5"/>
    <s v="Муниципальное бюджетное общеобразовательное учреждение «Карпогорская средняя школа №118»"/>
    <n v="92.9"/>
    <n v="89.5"/>
    <n v="72"/>
    <n v="89.600000000000009"/>
    <n v="89.5"/>
    <n v="86.7"/>
    <s v="11"/>
    <n v="11"/>
    <n v="1"/>
    <s v="Пинежский муниципальный округ"/>
    <x v="2"/>
  </r>
  <r>
    <n v="125"/>
    <x v="5"/>
    <s v="Муниципальное бюджетное общеобразовательное учреждение «Пинежская средняя школа № 117"/>
    <n v="92.5"/>
    <n v="96.5"/>
    <n v="54.9"/>
    <n v="93"/>
    <n v="94"/>
    <n v="86.179999999999993"/>
    <s v="12"/>
    <n v="12"/>
    <n v="1"/>
    <s v="Пинежский муниципальный округ"/>
    <x v="2"/>
  </r>
  <r>
    <n v="115"/>
    <x v="5"/>
    <s v="Муниципальное бюджетное общеобразовательное учреждение  «Сосновская средняя школа № 1»"/>
    <n v="94.300000000000011"/>
    <n v="87"/>
    <n v="76.5"/>
    <n v="89.199999999999989"/>
    <n v="81.2"/>
    <n v="85.64"/>
    <s v="13"/>
    <n v="13"/>
    <n v="1"/>
    <s v="Пинежский муниципальный округ"/>
    <x v="2"/>
  </r>
  <r>
    <n v="119"/>
    <x v="5"/>
    <s v="Муниципальное бюджетное общеобразовательное учреждение «Кеврольская основная школа № 18 имени М.Ф.Теплова»"/>
    <n v="97.6"/>
    <n v="87.5"/>
    <n v="72"/>
    <n v="84.800000000000011"/>
    <n v="73.5"/>
    <n v="83.080000000000013"/>
    <s v="14"/>
    <n v="14"/>
    <n v="1"/>
    <s v="Пинежский муниципальный округ"/>
    <x v="2"/>
  </r>
  <r>
    <n v="137"/>
    <x v="6"/>
    <s v="Муниципальное бюджетное учреждение дополнительного образования «Приморская детская школа искусств»"/>
    <n v="99.2"/>
    <n v="95"/>
    <n v="88"/>
    <n v="98.2"/>
    <n v="97.4"/>
    <n v="95.559999999999988"/>
    <s v="1"/>
    <n v="1"/>
    <n v="1"/>
    <s v="Приморский муниципальный округ"/>
    <x v="0"/>
  </r>
  <r>
    <n v="134"/>
    <x v="6"/>
    <s v="Муниципальное бюджетное общеобразовательное учреждение «Талажская средняя школа»"/>
    <n v="99.6"/>
    <n v="100"/>
    <n v="72"/>
    <n v="99"/>
    <n v="100"/>
    <n v="94.12"/>
    <s v="2"/>
    <n v="2"/>
    <n v="1"/>
    <s v="Приморский муниципальный округ"/>
    <x v="2"/>
  </r>
  <r>
    <n v="133"/>
    <x v="6"/>
    <s v="Муниципальное бюджетное общеобразовательное учреждение «Соловецкая средняя школа»"/>
    <n v="98.4"/>
    <n v="95.5"/>
    <n v="82"/>
    <n v="95.800000000000011"/>
    <n v="95.6"/>
    <n v="93.46"/>
    <s v="3"/>
    <n v="3"/>
    <n v="1"/>
    <s v="Приморский муниципальный округ"/>
    <x v="2"/>
  </r>
  <r>
    <n v="136"/>
    <x v="6"/>
    <s v="Муниципальное бюджетное учреждение дополнительно образования «Приморская спортивная школа»"/>
    <n v="99.300000000000011"/>
    <n v="99.5"/>
    <n v="66"/>
    <n v="99.6"/>
    <n v="100"/>
    <n v="92.88"/>
    <s v="4"/>
    <n v="4"/>
    <n v="1"/>
    <s v="Приморский муниципальный округ"/>
    <x v="0"/>
  </r>
  <r>
    <n v="131"/>
    <x v="6"/>
    <s v="Муниципальное бюджетное общеобразовательное учреждение «Ластольская средняя школа»"/>
    <n v="94.800000000000011"/>
    <n v="91.5"/>
    <n v="82"/>
    <n v="90"/>
    <n v="96"/>
    <n v="90.86"/>
    <s v="5"/>
    <n v="5"/>
    <n v="1"/>
    <s v="Приморский муниципальный округ"/>
    <x v="2"/>
  </r>
  <r>
    <n v="132"/>
    <x v="6"/>
    <s v="Муниципальное бюджетное общеобразовательное учреждение «Приморская средняя школа»"/>
    <n v="98.4"/>
    <n v="91.5"/>
    <n v="73.8"/>
    <n v="94.200000000000017"/>
    <n v="88.9"/>
    <n v="89.359999999999985"/>
    <s v="6"/>
    <n v="6"/>
    <n v="1"/>
    <s v="Приморский муниципальный округ"/>
    <x v="2"/>
  </r>
  <r>
    <n v="128"/>
    <x v="6"/>
    <s v="Муниципальное бюджетное общеобразовательное учреждение «Бобровская средняя школа»"/>
    <n v="95.1"/>
    <n v="87.5"/>
    <n v="72"/>
    <n v="96.800000000000011"/>
    <n v="92.1"/>
    <n v="88.7"/>
    <s v="7"/>
    <n v="7"/>
    <n v="1"/>
    <s v="Приморский муниципальный округ"/>
    <x v="2"/>
  </r>
  <r>
    <n v="130"/>
    <x v="6"/>
    <s v="Муниципальное бюджетное общеобразовательное учреждение «Катунинская средняя школа»"/>
    <n v="94.800000000000011"/>
    <n v="87.5"/>
    <n v="80"/>
    <n v="87.600000000000009"/>
    <n v="79.7"/>
    <n v="85.92"/>
    <s v="8"/>
    <n v="8"/>
    <n v="1"/>
    <s v="Приморский муниципальный округ"/>
    <x v="2"/>
  </r>
  <r>
    <n v="135"/>
    <x v="6"/>
    <s v="Муниципальное бюджетное общеобразовательное учреждение «Уемская средняя школа»"/>
    <n v="90.5"/>
    <n v="91.5"/>
    <n v="59.4"/>
    <n v="95.800000000000011"/>
    <n v="92.1"/>
    <n v="85.860000000000014"/>
    <s v="9"/>
    <n v="9"/>
    <n v="1"/>
    <s v="Приморский муниципальный округ"/>
    <x v="2"/>
  </r>
  <r>
    <n v="129"/>
    <x v="6"/>
    <s v="Муниципальное бюджетное общеобразовательное учреждение «Заостровская средняя школа»"/>
    <n v="98.5"/>
    <n v="88.5"/>
    <n v="64.5"/>
    <n v="90.600000000000009"/>
    <n v="85.6"/>
    <n v="85.54"/>
    <s v="10"/>
    <n v="10"/>
    <n v="1"/>
    <s v="Приморский муниципальный округ"/>
    <x v="2"/>
  </r>
  <r>
    <n v="146"/>
    <x v="7"/>
    <s v="Муниципальное бюджетное общеобразовательное учреждение «Светлозерская средняя школа»"/>
    <n v="100"/>
    <n v="100"/>
    <n v="94"/>
    <n v="99.6"/>
    <n v="100"/>
    <n v="98.72"/>
    <s v="1"/>
    <n v="1"/>
    <n v="1"/>
    <s v="Холмогорский муниципальный округ"/>
    <x v="2"/>
  </r>
  <r>
    <n v="150"/>
    <x v="7"/>
    <s v="Муниципальное бюджетное образовательное учреждение дополнительного образования «Детская школа искусств № 52»"/>
    <n v="96.4"/>
    <n v="100"/>
    <n v="82"/>
    <n v="99.2"/>
    <n v="100"/>
    <n v="95.52"/>
    <s v="2"/>
    <n v="2"/>
    <n v="1"/>
    <s v="Холмогорский муниципальный округ"/>
    <x v="0"/>
  </r>
  <r>
    <n v="143"/>
    <x v="7"/>
    <s v="Муниципальное бюджетное общеобразовательное учреждение «Усть-Пинежская средняя школа»"/>
    <n v="99.2"/>
    <n v="100"/>
    <n v="78"/>
    <n v="100"/>
    <n v="100"/>
    <n v="95.44"/>
    <s v="3"/>
    <n v="3"/>
    <n v="1"/>
    <s v="Холмогорский муниципальный округ"/>
    <x v="2"/>
  </r>
  <r>
    <n v="148"/>
    <x v="7"/>
    <s v="Муниципальное бюджетное общеобразовательное учреждение «Белогорская средняя школа»"/>
    <n v="98.699999999999989"/>
    <n v="100"/>
    <n v="76"/>
    <n v="100"/>
    <n v="100"/>
    <n v="94.94"/>
    <s v="4"/>
    <n v="4"/>
    <n v="1"/>
    <s v="Холмогорский муниципальный округ"/>
    <x v="2"/>
  </r>
  <r>
    <n v="140"/>
    <x v="7"/>
    <s v="Муниципальное бюджетное общеобразовательное учреждение «Верхне-Матигорская средняя школа»"/>
    <n v="98.800000000000011"/>
    <n v="94.5"/>
    <n v="86"/>
    <n v="94.4"/>
    <n v="93.9"/>
    <n v="93.52000000000001"/>
    <s v="5"/>
    <n v="5"/>
    <n v="1"/>
    <s v="Холмогорский муниципальный округ"/>
    <x v="2"/>
  </r>
  <r>
    <n v="142"/>
    <x v="7"/>
    <s v="Муниципальное бюджетное общеобразовательное учреждение «Кехотская средняя школа»"/>
    <n v="100"/>
    <n v="100"/>
    <n v="72"/>
    <n v="98.800000000000011"/>
    <n v="96.1"/>
    <n v="93.38"/>
    <s v="6"/>
    <n v="6"/>
    <n v="1"/>
    <s v="Холмогорский муниципальный округ"/>
    <x v="2"/>
  </r>
  <r>
    <n v="141"/>
    <x v="7"/>
    <s v="Муниципальное бюджетное общеобразовательное учреждение «Ломоносовская средняя школа имени М. В. Ломоносова»"/>
    <n v="98.800000000000011"/>
    <n v="97.5"/>
    <n v="72"/>
    <n v="98"/>
    <n v="100"/>
    <n v="93.26"/>
    <s v="7"/>
    <n v="7"/>
    <n v="1"/>
    <s v="Холмогорский муниципальный округ"/>
    <x v="2"/>
  </r>
  <r>
    <n v="138"/>
    <x v="7"/>
    <s v="Муниципальное автономное общеобразовательное учреждение «Холмогорская средняя школа имени М. В. Ломоносова»"/>
    <n v="92.6"/>
    <n v="91.5"/>
    <n v="85.4"/>
    <n v="92"/>
    <n v="90.2"/>
    <n v="90.34"/>
    <s v="8"/>
    <n v="8"/>
    <n v="1"/>
    <s v="Холмогорский муниципальный округ"/>
    <x v="2"/>
  </r>
  <r>
    <n v="147"/>
    <x v="7"/>
    <s v="Муниципальное бюджетное общеобразовательное учреждение «Рембуевская средняя школа»"/>
    <n v="86.800000000000011"/>
    <n v="98.5"/>
    <n v="72.5"/>
    <n v="94.800000000000011"/>
    <n v="98.5"/>
    <n v="90.22"/>
    <s v="9"/>
    <n v="9"/>
    <n v="1"/>
    <s v="Холмогорский муниципальный округ"/>
    <x v="2"/>
  </r>
  <r>
    <n v="145"/>
    <x v="7"/>
    <s v="Муниципальное бюджетное общеобразовательное учреждение «Двинская средняя школа»"/>
    <n v="93.2"/>
    <n v="94.5"/>
    <n v="84"/>
    <n v="89.600000000000009"/>
    <n v="89"/>
    <n v="90.06"/>
    <s v="10"/>
    <n v="10"/>
    <n v="1"/>
    <s v="Холмогорский муниципальный округ"/>
    <x v="2"/>
  </r>
  <r>
    <n v="149"/>
    <x v="7"/>
    <s v="Муниципальное бюджетное общеобразовательное учреждение «Луковецкая средняя школа имени Я. В. Самоварова»"/>
    <n v="96.2"/>
    <n v="94"/>
    <n v="64.5"/>
    <n v="95.399999999999991"/>
    <n v="89.1"/>
    <n v="87.839999999999989"/>
    <s v="11"/>
    <n v="11"/>
    <n v="1"/>
    <s v="Холмогорский муниципальный округ"/>
    <x v="2"/>
  </r>
  <r>
    <n v="139"/>
    <x v="7"/>
    <s v="Муниципальное бюджетное общеобразовательное учреждение «Емецкая средняя школа имени Н. М. Рубцова»"/>
    <n v="95.4"/>
    <n v="87.5"/>
    <n v="72"/>
    <n v="90.800000000000011"/>
    <n v="92.5"/>
    <n v="87.640000000000015"/>
    <s v="12"/>
    <n v="12"/>
    <n v="1"/>
    <s v="Холмогорский муниципальный округ"/>
    <x v="2"/>
  </r>
  <r>
    <n v="144"/>
    <x v="7"/>
    <s v="Муниципальное бюджетное общеобразовательное учреждение «Брин-Наволоцкая средняя школа»"/>
    <n v="83.199999999999989"/>
    <n v="93.5"/>
    <n v="52.5"/>
    <n v="97.2"/>
    <n v="92.9"/>
    <n v="83.859999999999985"/>
    <s v="13"/>
    <n v="13"/>
    <n v="1"/>
    <s v="Холмогорский муниципальный округ"/>
    <x v="2"/>
  </r>
  <r>
    <n v="153"/>
    <x v="8"/>
    <s v="Муниципальное бюджетное общеобразовательное учреждение «Ровдинская средняя школа»"/>
    <n v="100"/>
    <n v="100"/>
    <n v="94"/>
    <n v="100"/>
    <n v="100"/>
    <n v="98.8"/>
    <s v="1"/>
    <n v="1"/>
    <n v="1"/>
    <s v="Шенкурский муниципальный округ"/>
    <x v="2"/>
  </r>
  <r>
    <n v="157"/>
    <x v="8"/>
    <s v="Муниципальное бюджетное дошкольное образовательное учреждение «Шенкурский детский сад комбинированного вида № 1 «Ваганочка»"/>
    <n v="98.4"/>
    <n v="97.5"/>
    <n v="78"/>
    <n v="98.4"/>
    <n v="97.3"/>
    <n v="93.919999999999987"/>
    <s v="2"/>
    <n v="2"/>
    <n v="1"/>
    <s v="Шенкурский муниципальный округ"/>
    <x v="1"/>
  </r>
  <r>
    <n v="152"/>
    <x v="8"/>
    <s v="Муниципальное бюджетное общеобразовательное учреждение «Наводовская основная школа»"/>
    <n v="99.6"/>
    <n v="92.5"/>
    <n v="80"/>
    <n v="93.2"/>
    <n v="92.9"/>
    <n v="91.640000000000015"/>
    <s v="3"/>
    <n v="3"/>
    <n v="1"/>
    <s v="Шенкурский муниципальный округ"/>
    <x v="2"/>
  </r>
  <r>
    <n v="158"/>
    <x v="8"/>
    <s v="Муниципальное бюджетное учреждение дополнительного образования «Детская школа искусств № 18»"/>
    <n v="95.1"/>
    <n v="95.5"/>
    <n v="64"/>
    <n v="97.000000000000014"/>
    <n v="97.6"/>
    <n v="89.84"/>
    <s v="4"/>
    <n v="4"/>
    <n v="1"/>
    <s v="Шенкурский муниципальный округ"/>
    <x v="0"/>
  </r>
  <r>
    <n v="154"/>
    <x v="8"/>
    <s v="Муниципальное бюджетное общеобразовательное учреждение «Устьпаденьгская основная школа – школа четырех Героев»"/>
    <n v="96.6"/>
    <n v="95.5"/>
    <n v="66"/>
    <n v="94.4"/>
    <n v="90.7"/>
    <n v="88.64"/>
    <s v="5"/>
    <n v="5"/>
    <n v="1"/>
    <s v="Шенкурский муниципальный округ"/>
    <x v="2"/>
  </r>
  <r>
    <n v="156"/>
    <x v="8"/>
    <s v="Муниципальное бюджетное общеобразовательное учреждение «Шеговарская средняя школа»"/>
    <n v="82.6"/>
    <n v="88.5"/>
    <n v="60"/>
    <n v="93.2"/>
    <n v="87.9"/>
    <n v="82.440000000000012"/>
    <s v="6"/>
    <n v="6"/>
    <n v="1"/>
    <s v="Шенкурский муниципальный округ"/>
    <x v="2"/>
  </r>
  <r>
    <n v="155"/>
    <x v="8"/>
    <s v="Муниципальное бюджетное общеобразовательное учреждение «Шенкурская средняя школа»"/>
    <n v="84.1"/>
    <n v="89"/>
    <n v="66.900000000000006"/>
    <n v="83.4"/>
    <n v="76.7"/>
    <n v="80.02"/>
    <s v="7"/>
    <n v="7"/>
    <n v="1"/>
    <s v="Шенкурский муниципальный округ"/>
    <x v="2"/>
  </r>
  <r>
    <n v="151"/>
    <x v="8"/>
    <s v="Муниципальное бюджетное общеобразовательное учреждение «Боровская основная школа»"/>
    <n v="82.8"/>
    <n v="89.5"/>
    <n v="58.5"/>
    <n v="87.2"/>
    <n v="71.5"/>
    <n v="77.900000000000006"/>
    <s v="8"/>
    <n v="8"/>
    <n v="1"/>
    <s v="Шенкурский муниципальный округ"/>
    <x v="2"/>
  </r>
  <r>
    <n v="167"/>
    <x v="9"/>
    <s v="Государственное автономное профессиональное образовательное учреждение Архангельской области «Техникум строительства, дизайна и технологий»"/>
    <n v="100"/>
    <n v="100"/>
    <n v="100"/>
    <n v="100"/>
    <n v="100"/>
    <n v="100"/>
    <s v="1"/>
    <n v="1"/>
    <n v="1"/>
    <s v="Государственные образовательные организации"/>
    <x v="3"/>
  </r>
  <r>
    <n v="170"/>
    <x v="9"/>
    <s v="Государственное автономное профессиональное образовательное учреждение Архангельской области «Новодвинский индустриальный техникум»"/>
    <n v="100"/>
    <n v="100"/>
    <n v="96.7"/>
    <n v="100"/>
    <n v="100"/>
    <n v="99.34"/>
    <s v="2"/>
    <n v="2"/>
    <n v="1"/>
    <s v="Государственные образовательные организации"/>
    <x v="3"/>
  </r>
  <r>
    <n v="174"/>
    <x v="9"/>
    <s v="Государственное бюджетное профессиональное образовательное учреждение Архангельской области «Онежский индустриальный техникум»"/>
    <n v="100"/>
    <n v="100"/>
    <n v="86"/>
    <n v="100"/>
    <n v="100"/>
    <n v="97.2"/>
    <s v="3"/>
    <n v="3"/>
    <n v="1"/>
    <s v="Государственные образовательные организации"/>
    <x v="3"/>
  </r>
  <r>
    <n v="161"/>
    <x v="9"/>
    <s v="Государственное бюджетное общеобразовательное учреждение Архангельской области «Специальная (коррекционная) общеобразовательная школа №15»"/>
    <n v="97.2"/>
    <n v="94.5"/>
    <n v="97"/>
    <n v="98.800000000000011"/>
    <n v="95"/>
    <n v="96.5"/>
    <s v="4"/>
    <n v="4"/>
    <n v="1"/>
    <s v="Государственные образовательные организации"/>
    <x v="2"/>
  </r>
  <r>
    <n v="171"/>
    <x v="9"/>
    <s v="Государственное бюджетное профессиональное образовательное учреждение Архангельской области «Профессиональное училище № 27 имени Н.Д. Буторина»"/>
    <n v="99.7"/>
    <n v="98"/>
    <n v="80"/>
    <n v="100"/>
    <n v="99.2"/>
    <n v="95.38"/>
    <s v="5"/>
    <n v="5"/>
    <n v="1"/>
    <s v="Государственные образовательные организации"/>
    <x v="3"/>
  </r>
  <r>
    <n v="160"/>
    <x v="9"/>
    <s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
    <n v="94.3"/>
    <n v="100"/>
    <n v="78"/>
    <n v="100"/>
    <n v="100"/>
    <n v="94.460000000000008"/>
    <s v="6"/>
    <n v="6"/>
    <n v="1"/>
    <s v="Государственные образовательные организации"/>
    <x v="2"/>
  </r>
  <r>
    <n v="159"/>
    <x v="9"/>
    <s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
    <n v="92.6"/>
    <n v="98.5"/>
    <n v="78"/>
    <n v="100"/>
    <n v="100"/>
    <n v="93.820000000000007"/>
    <s v="7"/>
    <n v="7"/>
    <n v="1"/>
    <s v="Государственные образовательные организации"/>
    <x v="2"/>
  </r>
  <r>
    <n v="163"/>
    <x v="9"/>
    <s v="Государственное бюджетное общеобразовательное учреждение Архангельской области «Специальная (коррекционная) общеобразовательная школа № 5»"/>
    <n v="94.1"/>
    <n v="94.5"/>
    <n v="74.7"/>
    <n v="94"/>
    <n v="97.4"/>
    <n v="90.940000000000012"/>
    <s v="8"/>
    <n v="8"/>
    <n v="1"/>
    <s v="Государственные образовательные организации"/>
    <x v="2"/>
  </r>
  <r>
    <n v="169"/>
    <x v="9"/>
    <s v="Профессиональное образовательное учреждение «Северодвинский колледж управления и информационных технологий»"/>
    <n v="99.2"/>
    <n v="98.5"/>
    <n v="60.9"/>
    <n v="97.200000000000017"/>
    <n v="96.3"/>
    <n v="90.419999999999987"/>
    <s v="9"/>
    <n v="9"/>
    <n v="1"/>
    <s v="Государственные образовательные организации"/>
    <x v="3"/>
  </r>
  <r>
    <n v="166"/>
    <x v="9"/>
    <s v="Государственное бюджетное профессиональное образовательное учреждение Архангельской области «Северодвинский техникум электромонтажа и связи»"/>
    <n v="90.1"/>
    <n v="92.5"/>
    <n v="82"/>
    <n v="94.600000000000009"/>
    <n v="90.9"/>
    <n v="90.02000000000001"/>
    <s v="10"/>
    <n v="10"/>
    <n v="1"/>
    <s v="Государственные образовательные организации"/>
    <x v="3"/>
  </r>
  <r>
    <n v="173"/>
    <x v="9"/>
    <s v="Государственное бюджетное профессиональное образовательное учреждение Архангельской области «Березниковский индустриальный техникум»"/>
    <n v="97.6"/>
    <n v="89.5"/>
    <n v="76"/>
    <n v="92.4"/>
    <n v="90.2"/>
    <n v="89.14"/>
    <s v="11"/>
    <n v="11"/>
    <n v="1"/>
    <s v="Государственные образовательные организации"/>
    <x v="3"/>
  </r>
  <r>
    <n v="172"/>
    <x v="9"/>
    <s v="Государственное бюджетное профессиональное образовательное учреждение Архангельской области «Верхнетоемский лесной техникум»"/>
    <n v="98.800000000000011"/>
    <n v="95"/>
    <n v="66"/>
    <n v="100"/>
    <n v="85"/>
    <n v="88.960000000000008"/>
    <s v="12"/>
    <n v="12"/>
    <n v="1"/>
    <s v="Государственные образовательные организации"/>
    <x v="3"/>
  </r>
  <r>
    <n v="165"/>
    <x v="9"/>
    <s v="Государственное бюджетное профессиональное образовательное учреждение Архангельской области «Северодвинский техникум судостроения и судоремонта»"/>
    <n v="87.4"/>
    <n v="97.5"/>
    <n v="62.7"/>
    <n v="97.8"/>
    <n v="97.1"/>
    <n v="88.5"/>
    <s v="13"/>
    <n v="13"/>
    <n v="1"/>
    <s v="Государственные образовательные организации"/>
    <x v="3"/>
  </r>
  <r>
    <n v="175"/>
    <x v="9"/>
    <s v="Государственное бюджетное профессиональное образовательное учреждение Архангельской области «Пинежский индустриальный техникум»"/>
    <n v="98.4"/>
    <n v="93"/>
    <n v="60"/>
    <n v="90.8"/>
    <n v="90.3"/>
    <n v="86.5"/>
    <s v="14"/>
    <n v="14"/>
    <n v="1"/>
    <s v="Государственные образовательные организации"/>
    <x v="3"/>
  </r>
  <r>
    <n v="168"/>
    <x v="9"/>
    <s v="Государственное бюджетное профессиональное образовательное учреждение Архангельской области «Техникум судостроения и машиностроения»"/>
    <n v="92.1"/>
    <n v="94"/>
    <n v="62.9"/>
    <n v="91.600000000000009"/>
    <n v="89"/>
    <n v="85.92"/>
    <s v="15"/>
    <n v="15"/>
    <n v="1"/>
    <s v="Государственные образовательные организации"/>
    <x v="3"/>
  </r>
  <r>
    <n v="164"/>
    <x v="9"/>
    <s v="Государственное автономное профессиональное образовательное учреждение Архангельской области «Северодвинский техникум социальной инфраструктуры»"/>
    <n v="92.4"/>
    <n v="95.5"/>
    <n v="48.599999999999994"/>
    <n v="95.600000000000009"/>
    <n v="95.6"/>
    <n v="85.54"/>
    <s v="16"/>
    <n v="16"/>
    <n v="1"/>
    <s v="Государственные образовательные организации"/>
    <x v="3"/>
  </r>
  <r>
    <n v="162"/>
    <x v="9"/>
    <s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
    <n v="79.099999999999994"/>
    <n v="87.5"/>
    <n v="77.7"/>
    <n v="97.6"/>
    <n v="85.6"/>
    <n v="85.5"/>
    <s v="17"/>
    <n v="17"/>
    <n v="1"/>
    <s v="Государственные образовательные организации"/>
    <x v="2"/>
  </r>
  <r>
    <n v="177"/>
    <x v="10"/>
    <s v="Индивидуальный предприниматель Сухова Елена Анатольевна"/>
    <n v="92.5"/>
    <n v="100"/>
    <n v="88"/>
    <n v="100"/>
    <n v="100"/>
    <n v="96.1"/>
    <s v="1"/>
    <n v="1"/>
    <n v="1"/>
    <s v="Негосударственные образовательные организации"/>
    <x v="1"/>
  </r>
  <r>
    <n v="176"/>
    <x v="10"/>
    <s v="Дошкольное образовательное учреждение «Флиппер» (ООО «Флиппер»)"/>
    <n v="74.099999999999994"/>
    <n v="100"/>
    <n v="92"/>
    <n v="100"/>
    <n v="100"/>
    <n v="93.22"/>
    <s v="2"/>
    <n v="2"/>
    <n v="1"/>
    <s v="Негосударственные образовательные организации"/>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Сводная таблица1" cacheId="0" applyNumberFormats="0" applyBorderFormats="0" applyFontFormats="0" applyPatternFormats="0" applyAlignmentFormats="0" applyWidthHeightFormats="1" dataCaption="Значения" updatedVersion="8" minRefreshableVersion="3" useAutoFormatting="1" itemPrintTitles="1" createdVersion="8" indent="0" outline="1" outlineData="1" multipleFieldFilters="0">
  <location ref="A3:G8" firstHeaderRow="0" firstDataRow="1" firstDataCol="1"/>
  <pivotFields count="14">
    <pivotField showAll="0"/>
    <pivotField showAll="0">
      <items count="12">
        <item x="2"/>
        <item x="3"/>
        <item x="1"/>
        <item x="0"/>
        <item x="9"/>
        <item x="10"/>
        <item x="4"/>
        <item x="5"/>
        <item x="6"/>
        <item x="7"/>
        <item x="8"/>
        <item t="default"/>
      </items>
    </pivotField>
    <pivotField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axis="axisRow" showAll="0">
      <items count="5">
        <item x="1"/>
        <item x="0"/>
        <item x="2"/>
        <item x="3"/>
        <item t="default"/>
      </items>
    </pivotField>
  </pivotFields>
  <rowFields count="1">
    <field x="13"/>
  </rowFields>
  <rowItems count="5">
    <i>
      <x/>
    </i>
    <i>
      <x v="1"/>
    </i>
    <i>
      <x v="2"/>
    </i>
    <i>
      <x v="3"/>
    </i>
    <i t="grand">
      <x/>
    </i>
  </rowItems>
  <colFields count="1">
    <field x="-2"/>
  </colFields>
  <colItems count="6">
    <i>
      <x/>
    </i>
    <i i="1">
      <x v="1"/>
    </i>
    <i i="2">
      <x v="2"/>
    </i>
    <i i="3">
      <x v="3"/>
    </i>
    <i i="4">
      <x v="4"/>
    </i>
    <i i="5">
      <x v="5"/>
    </i>
  </colItems>
  <dataFields count="6">
    <dataField name="Среднее по полю Открытость и доступность информации" fld="3" subtotal="average" baseField="1" baseItem="0"/>
    <dataField name="Среднее по полю Комфортность условий" fld="4" subtotal="average" baseField="1" baseItem="0"/>
    <dataField name="Среднее по полю Доступность для инвалидов" fld="5" subtotal="average" baseField="1" baseItem="0"/>
    <dataField name="Среднее по полю Доброжелательность, вежливость работников" fld="6" subtotal="average" baseField="1" baseItem="0"/>
    <dataField name="Среднее по полю Удовлетворенность условиями" fld="7" subtotal="average" baseField="1" baseItem="0"/>
    <dataField name="Среднее по полю Итоговый балл" fld="8" subtotal="average" baseField="1" baseItem="0"/>
  </dataFields>
  <formats count="2">
    <format dxfId="2">
      <pivotArea collapsedLevelsAreSubtotals="1" fieldPosition="0">
        <references count="1">
          <reference field="13" count="0"/>
        </references>
      </pivotArea>
    </format>
    <format dxfId="1">
      <pivotArea dataOnly="0" labelOnly="1" fieldPosition="0">
        <references count="1">
          <reference field="1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Тема Office">
  <a:themeElements>
    <a:clrScheme name="Ион">
      <a:dk1>
        <a:sysClr val="windowText" lastClr="000000"/>
      </a:dk1>
      <a:lt1>
        <a:sysClr val="window" lastClr="FFFFFF"/>
      </a:lt1>
      <a:dk2>
        <a:srgbClr val="1E5155"/>
      </a:dk2>
      <a:lt2>
        <a:srgbClr val="EBEBEB"/>
      </a:lt2>
      <a:accent1>
        <a:srgbClr val="B01513"/>
      </a:accent1>
      <a:accent2>
        <a:srgbClr val="EA6312"/>
      </a:accent2>
      <a:accent3>
        <a:srgbClr val="E6B729"/>
      </a:accent3>
      <a:accent4>
        <a:srgbClr val="6AAC90"/>
      </a:accent4>
      <a:accent5>
        <a:srgbClr val="54849A"/>
      </a:accent5>
      <a:accent6>
        <a:srgbClr val="9E5E9B"/>
      </a:accent6>
      <a:hlink>
        <a:srgbClr val="58C1BA"/>
      </a:hlink>
      <a:folHlink>
        <a:srgbClr val="9DFFCB"/>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filterMode="1"/>
  <dimension ref="A1:BF181"/>
  <sheetViews>
    <sheetView workbookViewId="0">
      <pane xSplit="3" ySplit="3" topLeftCell="D4" activePane="bottomRight" state="frozen"/>
      <selection activeCell="C32" sqref="C32"/>
      <selection pane="topRight" activeCell="C32" sqref="C32"/>
      <selection pane="bottomLeft" activeCell="C32" sqref="C32"/>
      <selection pane="bottomRight" activeCell="B187" sqref="B187"/>
    </sheetView>
  </sheetViews>
  <sheetFormatPr defaultColWidth="9.140625" defaultRowHeight="15"/>
  <cols>
    <col min="1" max="1" width="7.28515625" customWidth="1"/>
    <col min="2" max="2" width="74" style="7" customWidth="1"/>
    <col min="3" max="3" width="11.28515625" customWidth="1"/>
    <col min="4" max="5" width="8.42578125" customWidth="1"/>
    <col min="6" max="6" width="9.28515625" bestFit="1" customWidth="1"/>
    <col min="7" max="7" width="9.28515625" customWidth="1"/>
    <col min="8" max="8" width="9.28515625" bestFit="1" customWidth="1"/>
    <col min="9" max="9" width="9.7109375" bestFit="1" customWidth="1"/>
    <col min="10" max="10" width="8.85546875" customWidth="1"/>
    <col min="11" max="12" width="9.7109375" bestFit="1" customWidth="1"/>
    <col min="13" max="16" width="9.7109375" customWidth="1"/>
    <col min="17" max="17" width="9.85546875" bestFit="1" customWidth="1"/>
    <col min="18" max="19" width="9.7109375" bestFit="1" customWidth="1"/>
    <col min="20" max="20" width="8.140625" customWidth="1"/>
    <col min="21" max="21" width="9.28515625" bestFit="1" customWidth="1"/>
    <col min="22" max="29" width="9.7109375" bestFit="1" customWidth="1"/>
    <col min="30" max="31" width="9.28515625" bestFit="1" customWidth="1"/>
    <col min="32" max="33" width="9.7109375" bestFit="1" customWidth="1"/>
    <col min="34" max="35" width="9.28515625" bestFit="1" customWidth="1"/>
    <col min="36" max="36" width="9.7109375" bestFit="1" customWidth="1"/>
    <col min="37" max="37" width="9.28515625" bestFit="1" customWidth="1"/>
    <col min="38" max="57" width="9.7109375" bestFit="1" customWidth="1"/>
    <col min="58" max="58" width="14.42578125" customWidth="1"/>
  </cols>
  <sheetData>
    <row r="1" spans="1:58" s="1" customFormat="1" ht="15" customHeight="1">
      <c r="A1" s="178" t="s">
        <v>0</v>
      </c>
      <c r="B1" s="180" t="s">
        <v>1</v>
      </c>
      <c r="C1" s="178" t="s">
        <v>43</v>
      </c>
      <c r="D1" s="178" t="s">
        <v>2</v>
      </c>
      <c r="E1" s="178"/>
      <c r="F1" s="178"/>
      <c r="G1" s="178"/>
      <c r="H1" s="178"/>
      <c r="I1" s="178"/>
      <c r="J1" s="178"/>
      <c r="K1" s="178"/>
      <c r="L1" s="178"/>
      <c r="M1" s="178"/>
      <c r="N1" s="178"/>
      <c r="O1" s="178"/>
      <c r="P1" s="178"/>
      <c r="Q1" s="178"/>
      <c r="R1" s="178"/>
      <c r="S1" s="178"/>
      <c r="T1" s="177" t="s">
        <v>76</v>
      </c>
      <c r="U1" s="178" t="s">
        <v>86</v>
      </c>
      <c r="V1" s="178"/>
      <c r="W1" s="178"/>
      <c r="X1" s="178"/>
      <c r="Y1" s="178"/>
      <c r="Z1" s="178"/>
      <c r="AA1" s="178"/>
      <c r="AB1" s="178"/>
      <c r="AC1" s="177" t="s">
        <v>4</v>
      </c>
      <c r="AD1" s="178" t="s">
        <v>89</v>
      </c>
      <c r="AE1" s="178"/>
      <c r="AF1" s="178"/>
      <c r="AG1" s="178"/>
      <c r="AH1" s="178"/>
      <c r="AI1" s="178"/>
      <c r="AJ1" s="178"/>
      <c r="AK1" s="177" t="s">
        <v>6</v>
      </c>
      <c r="AL1" s="178" t="s">
        <v>7</v>
      </c>
      <c r="AM1" s="178"/>
      <c r="AN1" s="178"/>
      <c r="AO1" s="178"/>
      <c r="AP1" s="178"/>
      <c r="AQ1" s="178"/>
      <c r="AR1" s="178"/>
      <c r="AS1" s="178"/>
      <c r="AT1" s="178"/>
      <c r="AU1" s="177" t="s">
        <v>8</v>
      </c>
      <c r="AV1" s="178" t="s">
        <v>88</v>
      </c>
      <c r="AW1" s="178"/>
      <c r="AX1" s="178"/>
      <c r="AY1" s="178"/>
      <c r="AZ1" s="178"/>
      <c r="BA1" s="178"/>
      <c r="BB1" s="178"/>
      <c r="BC1" s="178"/>
      <c r="BD1" s="178"/>
      <c r="BE1" s="177" t="s">
        <v>10</v>
      </c>
      <c r="BF1" s="1" t="s">
        <v>11</v>
      </c>
    </row>
    <row r="2" spans="1:58" s="1" customFormat="1">
      <c r="A2" s="178"/>
      <c r="B2" s="180"/>
      <c r="C2" s="178"/>
      <c r="D2" s="178" t="s">
        <v>12</v>
      </c>
      <c r="E2" s="178" t="s">
        <v>101</v>
      </c>
      <c r="F2" s="178" t="s">
        <v>102</v>
      </c>
      <c r="G2" s="178" t="s">
        <v>13</v>
      </c>
      <c r="H2" s="178" t="s">
        <v>14</v>
      </c>
      <c r="I2" s="178" t="s">
        <v>15</v>
      </c>
      <c r="J2" s="178"/>
      <c r="K2" s="178" t="s">
        <v>16</v>
      </c>
      <c r="L2" s="178"/>
      <c r="Q2" s="179" t="s">
        <v>17</v>
      </c>
      <c r="R2" s="179" t="s">
        <v>18</v>
      </c>
      <c r="S2" s="179" t="s">
        <v>19</v>
      </c>
      <c r="T2" s="177"/>
      <c r="U2" s="178" t="s">
        <v>20</v>
      </c>
      <c r="V2" s="178" t="s">
        <v>77</v>
      </c>
      <c r="W2" s="178"/>
      <c r="X2" s="178" t="s">
        <v>21</v>
      </c>
      <c r="Y2" s="178"/>
      <c r="Z2" s="179" t="s">
        <v>22</v>
      </c>
      <c r="AA2" s="179" t="s">
        <v>78</v>
      </c>
      <c r="AB2" s="179" t="s">
        <v>23</v>
      </c>
      <c r="AC2" s="177"/>
      <c r="AD2" s="178" t="s">
        <v>24</v>
      </c>
      <c r="AE2" s="178" t="s">
        <v>25</v>
      </c>
      <c r="AF2" s="178" t="s">
        <v>26</v>
      </c>
      <c r="AG2" s="178"/>
      <c r="AH2" s="179" t="s">
        <v>27</v>
      </c>
      <c r="AI2" s="179" t="s">
        <v>28</v>
      </c>
      <c r="AJ2" s="179" t="s">
        <v>29</v>
      </c>
      <c r="AK2" s="177"/>
      <c r="AL2" s="178" t="s">
        <v>30</v>
      </c>
      <c r="AM2" s="178"/>
      <c r="AN2" s="178" t="s">
        <v>31</v>
      </c>
      <c r="AO2" s="178"/>
      <c r="AP2" s="178" t="s">
        <v>32</v>
      </c>
      <c r="AQ2" s="178"/>
      <c r="AR2" s="179" t="s">
        <v>33</v>
      </c>
      <c r="AS2" s="179" t="s">
        <v>34</v>
      </c>
      <c r="AT2" s="179" t="s">
        <v>35</v>
      </c>
      <c r="AU2" s="177"/>
      <c r="AV2" s="178" t="s">
        <v>36</v>
      </c>
      <c r="AW2" s="178"/>
      <c r="AX2" s="178" t="s">
        <v>37</v>
      </c>
      <c r="AY2" s="178"/>
      <c r="AZ2" s="178" t="s">
        <v>38</v>
      </c>
      <c r="BA2" s="178"/>
      <c r="BB2" s="179" t="s">
        <v>39</v>
      </c>
      <c r="BC2" s="179" t="s">
        <v>40</v>
      </c>
      <c r="BD2" s="179" t="s">
        <v>41</v>
      </c>
      <c r="BE2" s="177"/>
      <c r="BF2" s="178" t="s">
        <v>42</v>
      </c>
    </row>
    <row r="3" spans="1:58" s="1" customFormat="1">
      <c r="A3" s="178"/>
      <c r="B3" s="180"/>
      <c r="C3" s="178"/>
      <c r="D3" s="178"/>
      <c r="E3" s="178"/>
      <c r="F3" s="178"/>
      <c r="G3" s="178"/>
      <c r="H3" s="178"/>
      <c r="I3" s="1" t="s">
        <v>80</v>
      </c>
      <c r="J3" s="1" t="s">
        <v>75</v>
      </c>
      <c r="K3" s="1" t="s">
        <v>80</v>
      </c>
      <c r="L3" s="1" t="s">
        <v>75</v>
      </c>
      <c r="Q3" s="179"/>
      <c r="R3" s="179"/>
      <c r="S3" s="179"/>
      <c r="T3" s="177"/>
      <c r="U3" s="178"/>
      <c r="V3" s="1" t="s">
        <v>80</v>
      </c>
      <c r="W3" s="1" t="s">
        <v>75</v>
      </c>
      <c r="X3" s="1" t="s">
        <v>80</v>
      </c>
      <c r="Y3" s="1" t="s">
        <v>75</v>
      </c>
      <c r="Z3" s="179"/>
      <c r="AA3" s="179"/>
      <c r="AB3" s="179"/>
      <c r="AC3" s="177"/>
      <c r="AD3" s="178"/>
      <c r="AE3" s="178"/>
      <c r="AF3" s="1" t="s">
        <v>80</v>
      </c>
      <c r="AG3" s="1" t="s">
        <v>75</v>
      </c>
      <c r="AH3" s="179"/>
      <c r="AI3" s="179"/>
      <c r="AJ3" s="179"/>
      <c r="AK3" s="177"/>
      <c r="AL3" s="1" t="s">
        <v>80</v>
      </c>
      <c r="AM3" s="1" t="s">
        <v>79</v>
      </c>
      <c r="AO3" s="1" t="s">
        <v>79</v>
      </c>
      <c r="AQ3" s="1" t="s">
        <v>79</v>
      </c>
      <c r="AR3" s="179"/>
      <c r="AS3" s="179"/>
      <c r="AT3" s="179"/>
      <c r="AU3" s="177"/>
      <c r="AV3" s="1" t="s">
        <v>80</v>
      </c>
      <c r="AW3" s="1" t="s">
        <v>79</v>
      </c>
      <c r="AX3" s="1" t="s">
        <v>80</v>
      </c>
      <c r="AY3" s="1" t="s">
        <v>79</v>
      </c>
      <c r="AZ3" s="1" t="s">
        <v>80</v>
      </c>
      <c r="BA3" s="1" t="s">
        <v>79</v>
      </c>
      <c r="BB3" s="179"/>
      <c r="BC3" s="179"/>
      <c r="BD3" s="179"/>
      <c r="BE3" s="177"/>
      <c r="BF3" s="178"/>
    </row>
    <row r="4" spans="1:58" hidden="1">
      <c r="A4">
        <f>'бланки '!D6</f>
        <v>1</v>
      </c>
      <c r="B4" t="str">
        <f>'бланки '!C6</f>
        <v>Муниципальное бюджетное дошкольное образовательное учреждение «Детский сад № 1 «Золотой петушок» комбинированного вида»</v>
      </c>
      <c r="C4">
        <f>анкеты!C2</f>
        <v>124</v>
      </c>
      <c r="D4">
        <f>SUMIF('бланки '!K6:Y6,"&lt;2")+'бланки '!Z6</f>
        <v>10</v>
      </c>
      <c r="E4">
        <f>COUNTIF('бланки '!K6:Y6,"&lt;2")+'бланки '!AA6</f>
        <v>10</v>
      </c>
      <c r="F4">
        <f>SUMIF('бланки '!AB6:CM6,"&lt;2")+'бланки '!CN6</f>
        <v>38</v>
      </c>
      <c r="G4">
        <f>COUNTIF('бланки '!AB6:CM6,"&lt;2")+'бланки '!CO6</f>
        <v>43</v>
      </c>
      <c r="H4">
        <f>SUM('бланки '!CP6:CS6)</f>
        <v>4</v>
      </c>
      <c r="I4">
        <f>анкеты!E2</f>
        <v>107</v>
      </c>
      <c r="J4">
        <f>анкеты!D2</f>
        <v>108</v>
      </c>
      <c r="K4">
        <f>анкеты!G2</f>
        <v>106</v>
      </c>
      <c r="L4">
        <f>анкеты!F2</f>
        <v>110</v>
      </c>
      <c r="M4">
        <f>D4/E4*100</f>
        <v>100</v>
      </c>
      <c r="N4">
        <f>F4/G4*100</f>
        <v>88.372093023255815</v>
      </c>
      <c r="O4">
        <f>I4/J4*100</f>
        <v>99.074074074074076</v>
      </c>
      <c r="P4">
        <f>K4/L4*100</f>
        <v>96.36363636363636</v>
      </c>
      <c r="Q4" s="14">
        <f>IF((MOD(AVERAGE(M4:N4),1)&lt;0.55),ROUNDDOWN(AVERAGE(M4:N4),0),ROUNDUP(AVERAGE(M4:N4),0))</f>
        <v>94</v>
      </c>
      <c r="R4" s="14">
        <f>ROUND(MIN(H4*30,100),0)</f>
        <v>100</v>
      </c>
      <c r="S4" s="14">
        <f>IF((MOD(AVERAGE(O4:P4),1)&lt;0.55),ROUNDDOWN(AVERAGE(O4:P4),0),ROUNDUP(AVERAGE(O4:P4),0))</f>
        <v>98</v>
      </c>
      <c r="T4" s="13">
        <f>Q4*0.3+R4*0.3+S4*0.4</f>
        <v>97.4</v>
      </c>
      <c r="U4">
        <f>SUM('бланки '!CT6:CX6)</f>
        <v>5</v>
      </c>
      <c r="X4">
        <f>анкеты!H2</f>
        <v>113</v>
      </c>
      <c r="Y4">
        <f>C4</f>
        <v>124</v>
      </c>
      <c r="Z4" s="14">
        <f>MIN(100,U4*20)</f>
        <v>100</v>
      </c>
      <c r="AA4" s="14">
        <f>ROUNDDOWN((Z4+AB4)/2,0)</f>
        <v>95</v>
      </c>
      <c r="AB4" s="14">
        <f>IF((MOD(X4*100/Y4,1)&lt;0.55),ROUNDDOWN(X4*100/Y4,0),ROUNDUP(X4*100/Y4,0))</f>
        <v>91</v>
      </c>
      <c r="AC4" s="15">
        <f>Z4*0.5+AB4*0.5</f>
        <v>95.5</v>
      </c>
      <c r="AD4">
        <f>IF('бланки '!I6=1,('бланки '!CZ6+'бланки '!DB6)*3,SUM('бланки '!CX6:DB6))</f>
        <v>2</v>
      </c>
      <c r="AE4">
        <f>IF('бланки '!H6=0,SUM('бланки '!DG6:DI6)*2-1,SUM('бланки '!DD6:DI6))</f>
        <v>3</v>
      </c>
      <c r="AF4">
        <f>анкеты!J2</f>
        <v>2</v>
      </c>
      <c r="AG4">
        <f>анкеты!I2</f>
        <v>2</v>
      </c>
      <c r="AH4" s="14">
        <f>MIN(AD4*20,100)</f>
        <v>40</v>
      </c>
      <c r="AI4" s="14">
        <f>MIN(AE4*20,100)</f>
        <v>60</v>
      </c>
      <c r="AJ4" s="2">
        <f>IF((MOD(AF4*100/AG4,1)&lt;0.55),ROUNDDOWN(AF4*100/AG4,0),ROUNDUP(AF4*100/AG4,0))</f>
        <v>100</v>
      </c>
      <c r="AK4" s="15">
        <f>0.3*AH4+0.4*AI4+0.3*AJ4</f>
        <v>66</v>
      </c>
      <c r="AL4">
        <f>анкеты!K2</f>
        <v>121</v>
      </c>
      <c r="AM4">
        <f>C4</f>
        <v>124</v>
      </c>
      <c r="AN4">
        <f>анкеты!L2</f>
        <v>124</v>
      </c>
      <c r="AO4">
        <f>C4</f>
        <v>124</v>
      </c>
      <c r="AP4">
        <f>анкеты!N2</f>
        <v>107</v>
      </c>
      <c r="AQ4">
        <f>анкеты!M2</f>
        <v>111</v>
      </c>
      <c r="AR4" s="14">
        <f>IF((MOD(AL4*100/AM4,1)&lt;0.55),ROUNDDOWN(AL4*100/AM4,0),ROUNDUP(AL4*100/AM4,0))</f>
        <v>98</v>
      </c>
      <c r="AS4" s="14">
        <f>IF((MOD(AN4*100/AO4,1)&lt;0.55),ROUNDDOWN(AN4*100/AO4,0),ROUNDUP(AN4*100/AO4,0))</f>
        <v>100</v>
      </c>
      <c r="AT4" s="14">
        <f>IF((MOD(AP4*100/AQ4,1)&lt;0.55),ROUNDDOWN(AP4*100/AQ4,0),ROUNDUP(AP4*100/AQ4,0))</f>
        <v>96</v>
      </c>
      <c r="AU4" s="13">
        <f>0.4*AR4+0.4*AS4+0.2*AT4</f>
        <v>98.4</v>
      </c>
      <c r="AV4">
        <f>анкеты!O2</f>
        <v>118</v>
      </c>
      <c r="AW4">
        <f>C4</f>
        <v>124</v>
      </c>
      <c r="AX4">
        <f>анкеты!P2</f>
        <v>123</v>
      </c>
      <c r="AY4">
        <f>C4</f>
        <v>124</v>
      </c>
      <c r="AZ4">
        <f>анкеты!Q2</f>
        <v>120</v>
      </c>
      <c r="BA4">
        <f>C4</f>
        <v>124</v>
      </c>
      <c r="BB4" s="14">
        <f>IF((MOD(AV4*100/AW4,1)&lt;0.55),ROUNDDOWN(AV4*100/AW4,0),ROUNDUP(AV4*100/AW4,0))</f>
        <v>95</v>
      </c>
      <c r="BC4" s="14">
        <f>IF((MOD(AX4*100/AY4,1)&lt;0.55),ROUNDDOWN(AX4*100/AY4,0),ROUNDUP(AX4*100/AY4,0))</f>
        <v>99</v>
      </c>
      <c r="BD4" s="14">
        <f>IF((MOD(AZ4*100/BA4,1)&lt;0.55),ROUNDDOWN(AZ4*100/BA4,0),ROUNDUP(AZ4*100/BA4,0))</f>
        <v>97</v>
      </c>
      <c r="BE4" s="13">
        <f>0.3*BB4+0.2*BC4+0.5*BD4</f>
        <v>96.8</v>
      </c>
      <c r="BF4">
        <f>(T4+AC4+AK4+AU4+BE4)/5</f>
        <v>90.82</v>
      </c>
    </row>
    <row r="5" spans="1:58" hidden="1">
      <c r="A5">
        <f>'бланки '!D7</f>
        <v>2</v>
      </c>
      <c r="B5" t="str">
        <f>'бланки '!C7</f>
        <v>Муниципальное автономное дошкольное образовательное учреждение Центр развития ребенка – «Детский сад № 3 «Морозко»</v>
      </c>
      <c r="C5">
        <f>анкеты!C3</f>
        <v>292</v>
      </c>
      <c r="D5">
        <f>SUMIF('бланки '!K7:Y7,"&lt;2")+'бланки '!Z7</f>
        <v>10</v>
      </c>
      <c r="E5">
        <f>COUNTIF('бланки '!K7:Y7,"&lt;2")+'бланки '!AA7</f>
        <v>10</v>
      </c>
      <c r="F5">
        <f>SUMIF('бланки '!AB7:CM7,"&lt;2")+'бланки '!CN7</f>
        <v>48</v>
      </c>
      <c r="G5">
        <f>COUNTIF('бланки '!AB7:CM7,"&lt;2")+'бланки '!CO7</f>
        <v>48</v>
      </c>
      <c r="H5">
        <f>SUM('бланки '!CP7:CS7)</f>
        <v>4</v>
      </c>
      <c r="I5">
        <f>анкеты!E3</f>
        <v>252</v>
      </c>
      <c r="J5">
        <f>анкеты!D3</f>
        <v>252</v>
      </c>
      <c r="K5">
        <f>анкеты!G3</f>
        <v>236</v>
      </c>
      <c r="L5">
        <f>анкеты!F3</f>
        <v>239</v>
      </c>
      <c r="M5">
        <f t="shared" ref="M5:M11" si="0">D5/E5*100</f>
        <v>100</v>
      </c>
      <c r="N5">
        <f t="shared" ref="N5:N11" si="1">F5/G5*100</f>
        <v>100</v>
      </c>
      <c r="O5">
        <f t="shared" ref="O5:O11" si="2">I5/J5*100</f>
        <v>100</v>
      </c>
      <c r="P5">
        <f t="shared" ref="P5:P11" si="3">K5/L5*100</f>
        <v>98.744769874476987</v>
      </c>
      <c r="Q5" s="14">
        <f t="shared" ref="Q5:Q68" si="4">IF((MOD(AVERAGE(M5:N5),1)&lt;0.55),ROUNDDOWN(AVERAGE(M5:N5),0),ROUNDUP(AVERAGE(M5:N5),0))</f>
        <v>100</v>
      </c>
      <c r="R5" s="14">
        <f t="shared" ref="R5:R68" si="5">ROUND(MIN(H5*30,100),0)</f>
        <v>100</v>
      </c>
      <c r="S5" s="14">
        <f t="shared" ref="S5:S68" si="6">IF((MOD(AVERAGE(O5:P5),1)&lt;0.55),ROUNDDOWN(AVERAGE(O5:P5),0),ROUNDUP(AVERAGE(O5:P5),0))</f>
        <v>99</v>
      </c>
      <c r="T5" s="13">
        <f t="shared" ref="T5:T68" si="7">Q5*0.3+R5*0.3+S5*0.4</f>
        <v>99.6</v>
      </c>
      <c r="U5">
        <f>SUM('бланки '!CT7:CX7)</f>
        <v>5</v>
      </c>
      <c r="X5">
        <f>анкеты!H3</f>
        <v>282</v>
      </c>
      <c r="Y5">
        <f t="shared" ref="Y5:Y11" si="8">C5</f>
        <v>292</v>
      </c>
      <c r="Z5" s="14">
        <f t="shared" ref="Z5:Z11" si="9">MIN(100,U5*20)</f>
        <v>100</v>
      </c>
      <c r="AA5" s="14">
        <f t="shared" ref="AA5:AA11" si="10">ROUNDDOWN((Z5+AB5)/2,0)</f>
        <v>98</v>
      </c>
      <c r="AB5" s="14">
        <f t="shared" ref="AB5:AB11" si="11">IF((MOD(X5*100/Y5,1)&lt;0.55),ROUNDDOWN(X5*100/Y5,0),ROUNDUP(X5*100/Y5,0))</f>
        <v>97</v>
      </c>
      <c r="AC5" s="15">
        <f t="shared" ref="AC5:AC68" si="12">Z5*0.5+AB5*0.5</f>
        <v>98.5</v>
      </c>
      <c r="AD5">
        <f>IF('бланки '!I7=1,('бланки '!CZ7+'бланки '!DB7)*3,SUM('бланки '!CX7:DB7))</f>
        <v>5</v>
      </c>
      <c r="AE5">
        <f>IF('бланки '!H7=0,SUM('бланки '!DG7:DI7)*2-1,SUM('бланки '!DD7:DI7))</f>
        <v>6</v>
      </c>
      <c r="AF5">
        <f>анкеты!J3</f>
        <v>3</v>
      </c>
      <c r="AG5">
        <f>анкеты!I3</f>
        <v>4</v>
      </c>
      <c r="AH5" s="14">
        <f t="shared" ref="AH5:AH11" si="13">MIN(AD5*20,100)</f>
        <v>100</v>
      </c>
      <c r="AI5" s="14">
        <f t="shared" ref="AI5:AI11" si="14">MIN(AE5*20,100)</f>
        <v>100</v>
      </c>
      <c r="AJ5" s="2">
        <f t="shared" ref="AJ5:AJ11" si="15">IF((MOD(AF5*100/AG5,1)&lt;0.55),ROUNDDOWN(AF5*100/AG5,0),ROUNDUP(AF5*100/AG5,0))</f>
        <v>75</v>
      </c>
      <c r="AK5" s="15">
        <f t="shared" ref="AK5:AK68" si="16">0.3*AH5+0.4*AI5+0.3*AJ5</f>
        <v>92.5</v>
      </c>
      <c r="AL5">
        <f>анкеты!K3</f>
        <v>287</v>
      </c>
      <c r="AM5">
        <f t="shared" ref="AM5:AM11" si="17">C5</f>
        <v>292</v>
      </c>
      <c r="AN5">
        <f>анкеты!L3</f>
        <v>290</v>
      </c>
      <c r="AO5">
        <f t="shared" ref="AO5:AO11" si="18">C5</f>
        <v>292</v>
      </c>
      <c r="AP5">
        <f>анкеты!N3</f>
        <v>232</v>
      </c>
      <c r="AQ5">
        <f>анкеты!M3</f>
        <v>233</v>
      </c>
      <c r="AR5" s="14">
        <f t="shared" ref="AR5:AR11" si="19">IF((MOD(AL5*100/AM5,1)&lt;0.55),ROUNDDOWN(AL5*100/AM5,0),ROUNDUP(AL5*100/AM5,0))</f>
        <v>98</v>
      </c>
      <c r="AS5" s="14">
        <f t="shared" ref="AS5:AS11" si="20">IF((MOD(AN5*100/AO5,1)&lt;0.55),ROUNDDOWN(AN5*100/AO5,0),ROUNDUP(AN5*100/AO5,0))</f>
        <v>99</v>
      </c>
      <c r="AT5" s="14">
        <f t="shared" ref="AT5:AT11" si="21">IF((MOD(AP5*100/AQ5,1)&lt;0.55),ROUNDDOWN(AP5*100/AQ5,0),ROUNDUP(AP5*100/AQ5,0))</f>
        <v>100</v>
      </c>
      <c r="AU5" s="13">
        <f t="shared" ref="AU5:AU68" si="22">0.4*AR5+0.4*AS5+0.2*AT5</f>
        <v>98.800000000000011</v>
      </c>
      <c r="AV5">
        <f>анкеты!O3</f>
        <v>286</v>
      </c>
      <c r="AW5">
        <f t="shared" ref="AW5:AW11" si="23">C5</f>
        <v>292</v>
      </c>
      <c r="AX5">
        <f>анкеты!P3</f>
        <v>290</v>
      </c>
      <c r="AY5">
        <f t="shared" ref="AY5:AY11" si="24">C5</f>
        <v>292</v>
      </c>
      <c r="AZ5">
        <f>анкеты!Q3</f>
        <v>289</v>
      </c>
      <c r="BA5">
        <f t="shared" ref="BA5:BA11" si="25">C5</f>
        <v>292</v>
      </c>
      <c r="BB5" s="14">
        <f t="shared" ref="BB5:BB11" si="26">IF((MOD(AV5*100/AW5,1)&lt;0.55),ROUNDDOWN(AV5*100/AW5,0),ROUNDUP(AV5*100/AW5,0))</f>
        <v>98</v>
      </c>
      <c r="BC5" s="14">
        <f t="shared" ref="BC5:BC11" si="27">IF((MOD(AX5*100/AY5,1)&lt;0.55),ROUNDDOWN(AX5*100/AY5,0),ROUNDUP(AX5*100/AY5,0))</f>
        <v>99</v>
      </c>
      <c r="BD5" s="14">
        <f t="shared" ref="BD5:BD11" si="28">IF((MOD(AZ5*100/BA5,1)&lt;0.55),ROUNDDOWN(AZ5*100/BA5,0),ROUNDUP(AZ5*100/BA5,0))</f>
        <v>99</v>
      </c>
      <c r="BE5" s="13">
        <f t="shared" ref="BE5:BE68" si="29">0.3*BB5+0.2*BC5+0.5*BD5</f>
        <v>98.7</v>
      </c>
      <c r="BF5">
        <f t="shared" ref="BF5:BF68" si="30">(T5+AC5+AK5+AU5+BE5)/5</f>
        <v>97.62</v>
      </c>
    </row>
    <row r="6" spans="1:58" hidden="1">
      <c r="A6">
        <f>'бланки '!D8</f>
        <v>3</v>
      </c>
      <c r="B6" t="str">
        <f>'бланки '!C8</f>
        <v>Муниципальное автономное дошкольное образовательное учреждение Центр развития ребенка – «Детский сад № 8 «Лесная сказка»</v>
      </c>
      <c r="C6">
        <f>анкеты!C4</f>
        <v>427</v>
      </c>
      <c r="D6">
        <f>SUMIF('бланки '!K8:Y8,"&lt;2")+'бланки '!Z8</f>
        <v>10</v>
      </c>
      <c r="E6">
        <f>COUNTIF('бланки '!K8:Y8,"&lt;2")+'бланки '!AA8</f>
        <v>10</v>
      </c>
      <c r="F6">
        <f>SUMIF('бланки '!AB8:CM8,"&lt;2")+'бланки '!CN8</f>
        <v>43</v>
      </c>
      <c r="G6">
        <f>COUNTIF('бланки '!AB8:CM8,"&lt;2")+'бланки '!CO8</f>
        <v>43</v>
      </c>
      <c r="H6">
        <f>SUM('бланки '!CP8:CS8)</f>
        <v>4</v>
      </c>
      <c r="I6">
        <f>анкеты!E4</f>
        <v>419</v>
      </c>
      <c r="J6">
        <f>анкеты!D4</f>
        <v>421</v>
      </c>
      <c r="K6">
        <f>анкеты!G4</f>
        <v>421</v>
      </c>
      <c r="L6">
        <f>анкеты!F4</f>
        <v>421</v>
      </c>
      <c r="M6">
        <f t="shared" si="0"/>
        <v>100</v>
      </c>
      <c r="N6">
        <f t="shared" si="1"/>
        <v>100</v>
      </c>
      <c r="O6">
        <f t="shared" si="2"/>
        <v>99.524940617577201</v>
      </c>
      <c r="P6">
        <f t="shared" si="3"/>
        <v>100</v>
      </c>
      <c r="Q6" s="14">
        <f t="shared" si="4"/>
        <v>100</v>
      </c>
      <c r="R6" s="14">
        <f t="shared" si="5"/>
        <v>100</v>
      </c>
      <c r="S6" s="14">
        <f t="shared" si="6"/>
        <v>100</v>
      </c>
      <c r="T6" s="13">
        <f t="shared" si="7"/>
        <v>100</v>
      </c>
      <c r="U6">
        <f>SUM('бланки '!CT8:CX8)</f>
        <v>5</v>
      </c>
      <c r="X6">
        <f>анкеты!H4</f>
        <v>423</v>
      </c>
      <c r="Y6">
        <f t="shared" si="8"/>
        <v>427</v>
      </c>
      <c r="Z6" s="14">
        <f t="shared" si="9"/>
        <v>100</v>
      </c>
      <c r="AA6" s="14">
        <f t="shared" si="10"/>
        <v>99</v>
      </c>
      <c r="AB6" s="14">
        <f t="shared" si="11"/>
        <v>99</v>
      </c>
      <c r="AC6" s="15">
        <f t="shared" si="12"/>
        <v>99.5</v>
      </c>
      <c r="AD6">
        <f>IF('бланки '!I8=1,('бланки '!CZ8+'бланки '!DB8)*3,SUM('бланки '!CX8:DB8))</f>
        <v>5</v>
      </c>
      <c r="AE6">
        <f>IF('бланки '!H8=0,SUM('бланки '!DG8:DI8)*2-1,SUM('бланки '!DD8:DI8))</f>
        <v>6</v>
      </c>
      <c r="AF6">
        <f>анкеты!J4</f>
        <v>1</v>
      </c>
      <c r="AG6">
        <f>анкеты!I4</f>
        <v>1</v>
      </c>
      <c r="AH6" s="14">
        <f t="shared" si="13"/>
        <v>100</v>
      </c>
      <c r="AI6" s="14">
        <f t="shared" si="14"/>
        <v>100</v>
      </c>
      <c r="AJ6" s="2">
        <f t="shared" si="15"/>
        <v>100</v>
      </c>
      <c r="AK6" s="15">
        <f t="shared" si="16"/>
        <v>100</v>
      </c>
      <c r="AL6">
        <f>анкеты!K4</f>
        <v>426</v>
      </c>
      <c r="AM6">
        <f t="shared" si="17"/>
        <v>427</v>
      </c>
      <c r="AN6">
        <f>анкеты!L4</f>
        <v>427</v>
      </c>
      <c r="AO6">
        <f t="shared" si="18"/>
        <v>427</v>
      </c>
      <c r="AP6">
        <f>анкеты!N4</f>
        <v>414</v>
      </c>
      <c r="AQ6">
        <f>анкеты!M4</f>
        <v>415</v>
      </c>
      <c r="AR6" s="14">
        <f t="shared" si="19"/>
        <v>100</v>
      </c>
      <c r="AS6" s="14">
        <f t="shared" si="20"/>
        <v>100</v>
      </c>
      <c r="AT6" s="14">
        <f t="shared" si="21"/>
        <v>100</v>
      </c>
      <c r="AU6" s="13">
        <f t="shared" si="22"/>
        <v>100</v>
      </c>
      <c r="AV6">
        <f>анкеты!O4</f>
        <v>424</v>
      </c>
      <c r="AW6">
        <f t="shared" si="23"/>
        <v>427</v>
      </c>
      <c r="AX6">
        <f>анкеты!P4</f>
        <v>427</v>
      </c>
      <c r="AY6">
        <f t="shared" si="24"/>
        <v>427</v>
      </c>
      <c r="AZ6">
        <f>анкеты!Q4</f>
        <v>425</v>
      </c>
      <c r="BA6">
        <f t="shared" si="25"/>
        <v>427</v>
      </c>
      <c r="BB6" s="14">
        <f t="shared" si="26"/>
        <v>99</v>
      </c>
      <c r="BC6" s="14">
        <f t="shared" si="27"/>
        <v>100</v>
      </c>
      <c r="BD6" s="14">
        <f t="shared" si="28"/>
        <v>99</v>
      </c>
      <c r="BE6" s="13">
        <f t="shared" si="29"/>
        <v>99.2</v>
      </c>
      <c r="BF6">
        <f t="shared" si="30"/>
        <v>99.74</v>
      </c>
    </row>
    <row r="7" spans="1:58" hidden="1">
      <c r="A7">
        <f>'бланки '!D9</f>
        <v>4</v>
      </c>
      <c r="B7" t="str">
        <f>'бланки '!C9</f>
        <v>Муниципальное бюджетное дошкольное образовательное учреждение «Детский сад № 13 «Незабудка» комбинированного вида»</v>
      </c>
      <c r="C7">
        <f>анкеты!C5</f>
        <v>177</v>
      </c>
      <c r="D7">
        <f>SUMIF('бланки '!K9:Y9,"&lt;2")+'бланки '!Z9</f>
        <v>10</v>
      </c>
      <c r="E7">
        <f>COUNTIF('бланки '!K9:Y9,"&lt;2")+'бланки '!AA9</f>
        <v>10</v>
      </c>
      <c r="F7">
        <f>SUMIF('бланки '!AB9:CM9,"&lt;2")+'бланки '!CN9</f>
        <v>43</v>
      </c>
      <c r="G7">
        <f>COUNTIF('бланки '!AB9:CM9,"&lt;2")+'бланки '!CO9</f>
        <v>43</v>
      </c>
      <c r="H7">
        <f>SUM('бланки '!CP9:CS9)</f>
        <v>4</v>
      </c>
      <c r="I7">
        <f>анкеты!E5</f>
        <v>135</v>
      </c>
      <c r="J7">
        <f>анкеты!D5</f>
        <v>137</v>
      </c>
      <c r="K7">
        <f>анкеты!G5</f>
        <v>126</v>
      </c>
      <c r="L7">
        <f>анкеты!F5</f>
        <v>135</v>
      </c>
      <c r="M7">
        <f t="shared" si="0"/>
        <v>100</v>
      </c>
      <c r="N7">
        <f t="shared" si="1"/>
        <v>100</v>
      </c>
      <c r="O7">
        <f t="shared" si="2"/>
        <v>98.540145985401466</v>
      </c>
      <c r="P7">
        <f t="shared" si="3"/>
        <v>93.333333333333329</v>
      </c>
      <c r="Q7" s="14">
        <f t="shared" si="4"/>
        <v>100</v>
      </c>
      <c r="R7" s="14">
        <f t="shared" si="5"/>
        <v>100</v>
      </c>
      <c r="S7" s="14">
        <f t="shared" si="6"/>
        <v>96</v>
      </c>
      <c r="T7" s="13">
        <f t="shared" si="7"/>
        <v>98.4</v>
      </c>
      <c r="U7">
        <f>SUM('бланки '!CT9:CX9)</f>
        <v>5</v>
      </c>
      <c r="X7">
        <f>анкеты!H5</f>
        <v>148</v>
      </c>
      <c r="Y7">
        <f t="shared" si="8"/>
        <v>177</v>
      </c>
      <c r="Z7" s="14">
        <f t="shared" si="9"/>
        <v>100</v>
      </c>
      <c r="AA7" s="14">
        <f t="shared" si="10"/>
        <v>92</v>
      </c>
      <c r="AB7" s="14">
        <f t="shared" si="11"/>
        <v>84</v>
      </c>
      <c r="AC7" s="15">
        <f t="shared" si="12"/>
        <v>92</v>
      </c>
      <c r="AD7">
        <f>IF('бланки '!I9=1,('бланки '!CZ9+'бланки '!DB9)*3,SUM('бланки '!CX9:DB9))</f>
        <v>2</v>
      </c>
      <c r="AE7">
        <f>IF('бланки '!H9=0,SUM('бланки '!DG9:DI9)*2-1,SUM('бланки '!DD9:DI9))</f>
        <v>4</v>
      </c>
      <c r="AF7">
        <f>анкеты!J5</f>
        <v>1</v>
      </c>
      <c r="AG7">
        <f>анкеты!I5</f>
        <v>1</v>
      </c>
      <c r="AH7" s="14">
        <f t="shared" si="13"/>
        <v>40</v>
      </c>
      <c r="AI7" s="14">
        <f t="shared" si="14"/>
        <v>80</v>
      </c>
      <c r="AJ7" s="2">
        <f t="shared" si="15"/>
        <v>100</v>
      </c>
      <c r="AK7" s="15">
        <f t="shared" si="16"/>
        <v>74</v>
      </c>
      <c r="AL7">
        <f>анкеты!K5</f>
        <v>168</v>
      </c>
      <c r="AM7">
        <f t="shared" si="17"/>
        <v>177</v>
      </c>
      <c r="AN7">
        <f>анкеты!L5</f>
        <v>172</v>
      </c>
      <c r="AO7">
        <f t="shared" si="18"/>
        <v>177</v>
      </c>
      <c r="AP7">
        <f>анкеты!N5</f>
        <v>127</v>
      </c>
      <c r="AQ7">
        <f>анкеты!M5</f>
        <v>131</v>
      </c>
      <c r="AR7" s="14">
        <f t="shared" si="19"/>
        <v>95</v>
      </c>
      <c r="AS7" s="14">
        <f t="shared" si="20"/>
        <v>97</v>
      </c>
      <c r="AT7" s="14">
        <f t="shared" si="21"/>
        <v>97</v>
      </c>
      <c r="AU7" s="13">
        <f t="shared" si="22"/>
        <v>96.200000000000017</v>
      </c>
      <c r="AV7">
        <f>анкеты!O5</f>
        <v>164</v>
      </c>
      <c r="AW7">
        <f t="shared" si="23"/>
        <v>177</v>
      </c>
      <c r="AX7">
        <f>анкеты!P5</f>
        <v>173</v>
      </c>
      <c r="AY7">
        <f t="shared" si="24"/>
        <v>177</v>
      </c>
      <c r="AZ7">
        <f>анкеты!Q5</f>
        <v>169</v>
      </c>
      <c r="BA7">
        <f t="shared" si="25"/>
        <v>177</v>
      </c>
      <c r="BB7" s="14">
        <f t="shared" si="26"/>
        <v>93</v>
      </c>
      <c r="BC7" s="14">
        <f t="shared" si="27"/>
        <v>98</v>
      </c>
      <c r="BD7" s="14">
        <f t="shared" si="28"/>
        <v>95</v>
      </c>
      <c r="BE7" s="13">
        <f t="shared" si="29"/>
        <v>95</v>
      </c>
      <c r="BF7">
        <f t="shared" si="30"/>
        <v>91.12</v>
      </c>
    </row>
    <row r="8" spans="1:58" hidden="1">
      <c r="A8">
        <f>'бланки '!D10</f>
        <v>5</v>
      </c>
      <c r="B8" t="str">
        <f>'бланки '!C10</f>
        <v>Муниципальное бюджетное дошкольное образовательное учреждение «Детский сад № 15 «Черемушка» комбинированного вида»</v>
      </c>
      <c r="C8">
        <f>анкеты!C6</f>
        <v>269</v>
      </c>
      <c r="D8">
        <f>SUMIF('бланки '!K10:Y10,"&lt;2")+'бланки '!Z10</f>
        <v>10</v>
      </c>
      <c r="E8">
        <f>COUNTIF('бланки '!K10:Y10,"&lt;2")+'бланки '!AA10</f>
        <v>10</v>
      </c>
      <c r="F8">
        <f>SUMIF('бланки '!AB10:CM10,"&lt;2")+'бланки '!CN10</f>
        <v>48</v>
      </c>
      <c r="G8">
        <f>COUNTIF('бланки '!AB10:CM10,"&lt;2")+'бланки '!CO10</f>
        <v>48</v>
      </c>
      <c r="H8">
        <f>SUM('бланки '!CP10:CS10)</f>
        <v>4</v>
      </c>
      <c r="I8">
        <f>анкеты!E6</f>
        <v>210</v>
      </c>
      <c r="J8">
        <f>анкеты!D6</f>
        <v>215</v>
      </c>
      <c r="K8">
        <f>анкеты!G6</f>
        <v>210</v>
      </c>
      <c r="L8">
        <f>анкеты!F6</f>
        <v>219</v>
      </c>
      <c r="M8">
        <f t="shared" si="0"/>
        <v>100</v>
      </c>
      <c r="N8">
        <f t="shared" si="1"/>
        <v>100</v>
      </c>
      <c r="O8">
        <f t="shared" si="2"/>
        <v>97.674418604651152</v>
      </c>
      <c r="P8">
        <f t="shared" si="3"/>
        <v>95.890410958904098</v>
      </c>
      <c r="Q8" s="14">
        <f t="shared" si="4"/>
        <v>100</v>
      </c>
      <c r="R8" s="14">
        <f t="shared" si="5"/>
        <v>100</v>
      </c>
      <c r="S8" s="14">
        <f t="shared" si="6"/>
        <v>97</v>
      </c>
      <c r="T8" s="13">
        <f t="shared" si="7"/>
        <v>98.800000000000011</v>
      </c>
      <c r="U8">
        <f>SUM('бланки '!CT10:CX10)</f>
        <v>5</v>
      </c>
      <c r="X8">
        <f>анкеты!H6</f>
        <v>239</v>
      </c>
      <c r="Y8">
        <f t="shared" si="8"/>
        <v>269</v>
      </c>
      <c r="Z8" s="14">
        <f t="shared" si="9"/>
        <v>100</v>
      </c>
      <c r="AA8" s="14">
        <f t="shared" si="10"/>
        <v>94</v>
      </c>
      <c r="AB8" s="14">
        <f t="shared" si="11"/>
        <v>89</v>
      </c>
      <c r="AC8" s="15">
        <f t="shared" si="12"/>
        <v>94.5</v>
      </c>
      <c r="AD8">
        <f>IF('бланки '!I10=1,('бланки '!CZ10+'бланки '!DB10)*3,SUM('бланки '!CX10:DB10))</f>
        <v>2</v>
      </c>
      <c r="AE8">
        <f>IF('бланки '!H10=0,SUM('бланки '!DG10:DI10)*2-1,SUM('бланки '!DD10:DI10))</f>
        <v>5</v>
      </c>
      <c r="AF8">
        <f>анкеты!J6</f>
        <v>3</v>
      </c>
      <c r="AG8">
        <f>анкеты!I6</f>
        <v>3</v>
      </c>
      <c r="AH8" s="14">
        <f t="shared" si="13"/>
        <v>40</v>
      </c>
      <c r="AI8" s="14">
        <f t="shared" si="14"/>
        <v>100</v>
      </c>
      <c r="AJ8" s="2">
        <f t="shared" si="15"/>
        <v>100</v>
      </c>
      <c r="AK8" s="15">
        <f t="shared" si="16"/>
        <v>82</v>
      </c>
      <c r="AL8">
        <f>анкеты!K6</f>
        <v>260</v>
      </c>
      <c r="AM8">
        <f t="shared" si="17"/>
        <v>269</v>
      </c>
      <c r="AN8">
        <f>анкеты!L6</f>
        <v>263</v>
      </c>
      <c r="AO8">
        <f t="shared" si="18"/>
        <v>269</v>
      </c>
      <c r="AP8">
        <f>анкеты!N6</f>
        <v>212</v>
      </c>
      <c r="AQ8">
        <f>анкеты!M6</f>
        <v>217</v>
      </c>
      <c r="AR8" s="14">
        <f t="shared" si="19"/>
        <v>97</v>
      </c>
      <c r="AS8" s="14">
        <f t="shared" si="20"/>
        <v>98</v>
      </c>
      <c r="AT8" s="14">
        <f t="shared" si="21"/>
        <v>98</v>
      </c>
      <c r="AU8" s="13">
        <f t="shared" si="22"/>
        <v>97.6</v>
      </c>
      <c r="AV8">
        <f>анкеты!O6</f>
        <v>255</v>
      </c>
      <c r="AW8">
        <f t="shared" si="23"/>
        <v>269</v>
      </c>
      <c r="AX8">
        <f>анкеты!P6</f>
        <v>263</v>
      </c>
      <c r="AY8">
        <f t="shared" si="24"/>
        <v>269</v>
      </c>
      <c r="AZ8">
        <f>анкеты!Q6</f>
        <v>260</v>
      </c>
      <c r="BA8">
        <f t="shared" si="25"/>
        <v>269</v>
      </c>
      <c r="BB8" s="14">
        <f t="shared" si="26"/>
        <v>95</v>
      </c>
      <c r="BC8" s="14">
        <f t="shared" si="27"/>
        <v>98</v>
      </c>
      <c r="BD8" s="14">
        <f t="shared" si="28"/>
        <v>97</v>
      </c>
      <c r="BE8" s="13">
        <f t="shared" si="29"/>
        <v>96.6</v>
      </c>
      <c r="BF8">
        <f t="shared" si="30"/>
        <v>93.9</v>
      </c>
    </row>
    <row r="9" spans="1:58" hidden="1">
      <c r="A9">
        <f>'бланки '!D11</f>
        <v>6</v>
      </c>
      <c r="B9" t="str">
        <f>'бланки '!C11</f>
        <v>Муниципальное бюджетное дошкольное образовательное учреждение «Детский сад № 19 «Снежинка» комбинированного вида»</v>
      </c>
      <c r="C9">
        <f>анкеты!C7</f>
        <v>145</v>
      </c>
      <c r="D9">
        <f>SUMIF('бланки '!K11:Y11,"&lt;2")+'бланки '!Z11</f>
        <v>9.5</v>
      </c>
      <c r="E9">
        <f>COUNTIF('бланки '!K11:Y11,"&lt;2")+'бланки '!AA11</f>
        <v>10</v>
      </c>
      <c r="F9">
        <f>SUMIF('бланки '!AB11:CM11,"&lt;2")+'бланки '!CN11</f>
        <v>42</v>
      </c>
      <c r="G9">
        <f>COUNTIF('бланки '!AB11:CM11,"&lt;2")+'бланки '!CO11</f>
        <v>43</v>
      </c>
      <c r="H9">
        <f>SUM('бланки '!CP11:CS11)</f>
        <v>3</v>
      </c>
      <c r="I9">
        <f>анкеты!E7</f>
        <v>110</v>
      </c>
      <c r="J9">
        <f>анкеты!D7</f>
        <v>113</v>
      </c>
      <c r="K9">
        <f>анкеты!G7</f>
        <v>101</v>
      </c>
      <c r="L9">
        <f>анкеты!F7</f>
        <v>107</v>
      </c>
      <c r="M9">
        <f t="shared" si="0"/>
        <v>95</v>
      </c>
      <c r="N9">
        <f t="shared" si="1"/>
        <v>97.674418604651152</v>
      </c>
      <c r="O9">
        <f t="shared" si="2"/>
        <v>97.345132743362825</v>
      </c>
      <c r="P9">
        <f t="shared" si="3"/>
        <v>94.392523364485982</v>
      </c>
      <c r="Q9" s="14">
        <f t="shared" si="4"/>
        <v>96</v>
      </c>
      <c r="R9" s="14">
        <f t="shared" si="5"/>
        <v>90</v>
      </c>
      <c r="S9" s="14">
        <f t="shared" si="6"/>
        <v>96</v>
      </c>
      <c r="T9" s="13">
        <f t="shared" si="7"/>
        <v>94.2</v>
      </c>
      <c r="U9">
        <f>SUM('бланки '!CT11:CX11)</f>
        <v>5</v>
      </c>
      <c r="X9">
        <f>анкеты!H7</f>
        <v>129</v>
      </c>
      <c r="Y9">
        <f t="shared" si="8"/>
        <v>145</v>
      </c>
      <c r="Z9" s="14">
        <f t="shared" si="9"/>
        <v>100</v>
      </c>
      <c r="AA9" s="14">
        <f t="shared" si="10"/>
        <v>94</v>
      </c>
      <c r="AB9" s="14">
        <f t="shared" si="11"/>
        <v>89</v>
      </c>
      <c r="AC9" s="15">
        <f t="shared" si="12"/>
        <v>94.5</v>
      </c>
      <c r="AD9">
        <f>IF('бланки '!I11=1,('бланки '!CZ11+'бланки '!DB11)*3,SUM('бланки '!CX11:DB11))</f>
        <v>3</v>
      </c>
      <c r="AE9">
        <f>IF('бланки '!H11=0,SUM('бланки '!DG11:DI11)*2-1,SUM('бланки '!DD11:DI11))</f>
        <v>4</v>
      </c>
      <c r="AF9">
        <f>анкеты!J7</f>
        <v>10</v>
      </c>
      <c r="AG9">
        <f>анкеты!I7</f>
        <v>10</v>
      </c>
      <c r="AH9" s="14">
        <f t="shared" si="13"/>
        <v>60</v>
      </c>
      <c r="AI9" s="14">
        <f t="shared" si="14"/>
        <v>80</v>
      </c>
      <c r="AJ9" s="2">
        <f t="shared" si="15"/>
        <v>100</v>
      </c>
      <c r="AK9" s="15">
        <f t="shared" si="16"/>
        <v>80</v>
      </c>
      <c r="AL9">
        <f>анкеты!K7</f>
        <v>137</v>
      </c>
      <c r="AM9">
        <f t="shared" si="17"/>
        <v>145</v>
      </c>
      <c r="AN9">
        <f>анкеты!L7</f>
        <v>141</v>
      </c>
      <c r="AO9">
        <f t="shared" si="18"/>
        <v>145</v>
      </c>
      <c r="AP9">
        <f>анкеты!N7</f>
        <v>93</v>
      </c>
      <c r="AQ9">
        <f>анкеты!M7</f>
        <v>98</v>
      </c>
      <c r="AR9" s="14">
        <f t="shared" si="19"/>
        <v>94</v>
      </c>
      <c r="AS9" s="14">
        <f t="shared" si="20"/>
        <v>97</v>
      </c>
      <c r="AT9" s="14">
        <f t="shared" si="21"/>
        <v>95</v>
      </c>
      <c r="AU9" s="13">
        <f t="shared" si="22"/>
        <v>95.4</v>
      </c>
      <c r="AV9">
        <f>анкеты!O7</f>
        <v>133</v>
      </c>
      <c r="AW9">
        <f t="shared" si="23"/>
        <v>145</v>
      </c>
      <c r="AX9">
        <f>анкеты!P7</f>
        <v>143</v>
      </c>
      <c r="AY9">
        <f t="shared" si="24"/>
        <v>145</v>
      </c>
      <c r="AZ9">
        <f>анкеты!Q7</f>
        <v>138</v>
      </c>
      <c r="BA9">
        <f t="shared" si="25"/>
        <v>145</v>
      </c>
      <c r="BB9" s="14">
        <f t="shared" si="26"/>
        <v>92</v>
      </c>
      <c r="BC9" s="14">
        <f t="shared" si="27"/>
        <v>99</v>
      </c>
      <c r="BD9" s="14">
        <f t="shared" si="28"/>
        <v>95</v>
      </c>
      <c r="BE9" s="13">
        <f t="shared" si="29"/>
        <v>94.9</v>
      </c>
      <c r="BF9">
        <f t="shared" si="30"/>
        <v>91.8</v>
      </c>
    </row>
    <row r="10" spans="1:58" hidden="1">
      <c r="A10">
        <f>'бланки '!D12</f>
        <v>7</v>
      </c>
      <c r="B10" t="str">
        <f>'бланки '!C12</f>
        <v>Муниципальное автономное дошкольное образовательное учреждение Центр развития ребенка «Детский сад № 20 «Дружный хоровод»</v>
      </c>
      <c r="C10">
        <f>анкеты!C8</f>
        <v>405</v>
      </c>
      <c r="D10">
        <f>SUMIF('бланки '!K12:Y12,"&lt;2")+'бланки '!Z12</f>
        <v>10</v>
      </c>
      <c r="E10">
        <f>COUNTIF('бланки '!K12:Y12,"&lt;2")+'бланки '!AA12</f>
        <v>10</v>
      </c>
      <c r="F10">
        <f>SUMIF('бланки '!AB12:CM12,"&lt;2")+'бланки '!CN12</f>
        <v>43</v>
      </c>
      <c r="G10">
        <f>COUNTIF('бланки '!AB12:CM12,"&lt;2")+'бланки '!CO12</f>
        <v>43</v>
      </c>
      <c r="H10">
        <f>SUM('бланки '!CP12:CS12)</f>
        <v>3</v>
      </c>
      <c r="I10">
        <f>анкеты!E8</f>
        <v>367</v>
      </c>
      <c r="J10">
        <f>анкеты!D8</f>
        <v>374</v>
      </c>
      <c r="K10">
        <f>анкеты!G8</f>
        <v>346</v>
      </c>
      <c r="L10">
        <f>анкеты!F8</f>
        <v>358</v>
      </c>
      <c r="M10">
        <f t="shared" si="0"/>
        <v>100</v>
      </c>
      <c r="N10">
        <f t="shared" si="1"/>
        <v>100</v>
      </c>
      <c r="O10">
        <f t="shared" si="2"/>
        <v>98.128342245989302</v>
      </c>
      <c r="P10">
        <f t="shared" si="3"/>
        <v>96.648044692737429</v>
      </c>
      <c r="Q10" s="14">
        <f t="shared" si="4"/>
        <v>100</v>
      </c>
      <c r="R10" s="14">
        <f t="shared" si="5"/>
        <v>90</v>
      </c>
      <c r="S10" s="14">
        <f t="shared" si="6"/>
        <v>97</v>
      </c>
      <c r="T10" s="13">
        <f t="shared" si="7"/>
        <v>95.800000000000011</v>
      </c>
      <c r="U10">
        <f>SUM('бланки '!CT12:CX12)</f>
        <v>5</v>
      </c>
      <c r="X10">
        <f>анкеты!H8</f>
        <v>385</v>
      </c>
      <c r="Y10">
        <f t="shared" si="8"/>
        <v>405</v>
      </c>
      <c r="Z10" s="14">
        <f t="shared" si="9"/>
        <v>100</v>
      </c>
      <c r="AA10" s="14">
        <f t="shared" si="10"/>
        <v>97</v>
      </c>
      <c r="AB10" s="14">
        <f t="shared" si="11"/>
        <v>95</v>
      </c>
      <c r="AC10" s="15">
        <f t="shared" si="12"/>
        <v>97.5</v>
      </c>
      <c r="AD10">
        <f>IF('бланки '!I12=1,('бланки '!CZ12+'бланки '!DB12)*3,SUM('бланки '!CX12:DB12))</f>
        <v>2</v>
      </c>
      <c r="AE10">
        <f>IF('бланки '!H12=0,SUM('бланки '!DG12:DI12)*2-1,SUM('бланки '!DD12:DI12))</f>
        <v>3</v>
      </c>
      <c r="AF10">
        <f>анкеты!J8</f>
        <v>4</v>
      </c>
      <c r="AG10">
        <f>анкеты!I8</f>
        <v>4</v>
      </c>
      <c r="AH10" s="14">
        <f t="shared" si="13"/>
        <v>40</v>
      </c>
      <c r="AI10" s="14">
        <f t="shared" si="14"/>
        <v>60</v>
      </c>
      <c r="AJ10" s="2">
        <f t="shared" si="15"/>
        <v>100</v>
      </c>
      <c r="AK10" s="15">
        <f t="shared" si="16"/>
        <v>66</v>
      </c>
      <c r="AL10">
        <f>анкеты!K8</f>
        <v>399</v>
      </c>
      <c r="AM10">
        <f t="shared" si="17"/>
        <v>405</v>
      </c>
      <c r="AN10">
        <f>анкеты!L8</f>
        <v>404</v>
      </c>
      <c r="AO10">
        <f t="shared" si="18"/>
        <v>405</v>
      </c>
      <c r="AP10">
        <f>анкеты!N8</f>
        <v>357</v>
      </c>
      <c r="AQ10">
        <f>анкеты!M8</f>
        <v>360</v>
      </c>
      <c r="AR10" s="14">
        <f t="shared" si="19"/>
        <v>98</v>
      </c>
      <c r="AS10" s="14">
        <f t="shared" si="20"/>
        <v>100</v>
      </c>
      <c r="AT10" s="14">
        <f t="shared" si="21"/>
        <v>99</v>
      </c>
      <c r="AU10" s="13">
        <f t="shared" si="22"/>
        <v>99</v>
      </c>
      <c r="AV10">
        <f>анкеты!O8</f>
        <v>390</v>
      </c>
      <c r="AW10">
        <f t="shared" si="23"/>
        <v>405</v>
      </c>
      <c r="AX10">
        <f>анкеты!P8</f>
        <v>401</v>
      </c>
      <c r="AY10">
        <f t="shared" si="24"/>
        <v>405</v>
      </c>
      <c r="AZ10">
        <f>анкеты!Q8</f>
        <v>397</v>
      </c>
      <c r="BA10">
        <f t="shared" si="25"/>
        <v>405</v>
      </c>
      <c r="BB10" s="14">
        <f t="shared" si="26"/>
        <v>96</v>
      </c>
      <c r="BC10" s="14">
        <f t="shared" si="27"/>
        <v>99</v>
      </c>
      <c r="BD10" s="14">
        <f t="shared" si="28"/>
        <v>98</v>
      </c>
      <c r="BE10" s="13">
        <f t="shared" si="29"/>
        <v>97.6</v>
      </c>
      <c r="BF10">
        <f t="shared" si="30"/>
        <v>91.179999999999993</v>
      </c>
    </row>
    <row r="11" spans="1:58" hidden="1">
      <c r="A11">
        <f>'бланки '!D13</f>
        <v>8</v>
      </c>
      <c r="B11" t="str">
        <f>'бланки '!C13</f>
        <v>Муниципальное бюджетное дошкольное образовательное учреждение «Детский сад № 27 «Сказка» комбинированного вида»</v>
      </c>
      <c r="C11">
        <f>анкеты!C9</f>
        <v>161</v>
      </c>
      <c r="D11">
        <f>SUMIF('бланки '!K13:Y13,"&lt;2")+'бланки '!Z13</f>
        <v>10</v>
      </c>
      <c r="E11">
        <f>COUNTIF('бланки '!K13:Y13,"&lt;2")+'бланки '!AA13</f>
        <v>10</v>
      </c>
      <c r="F11">
        <f>SUMIF('бланки '!AB13:CM13,"&lt;2")+'бланки '!CN13</f>
        <v>48</v>
      </c>
      <c r="G11">
        <f>COUNTIF('бланки '!AB13:CM13,"&lt;2")+'бланки '!CO13</f>
        <v>48</v>
      </c>
      <c r="H11">
        <f>SUM('бланки '!CP13:CS13)</f>
        <v>4</v>
      </c>
      <c r="I11">
        <f>анкеты!E9</f>
        <v>124</v>
      </c>
      <c r="J11">
        <f>анкеты!D9</f>
        <v>125</v>
      </c>
      <c r="K11">
        <f>анкеты!G9</f>
        <v>125</v>
      </c>
      <c r="L11">
        <f>анкеты!F9</f>
        <v>129</v>
      </c>
      <c r="M11">
        <f t="shared" si="0"/>
        <v>100</v>
      </c>
      <c r="N11">
        <f t="shared" si="1"/>
        <v>100</v>
      </c>
      <c r="O11">
        <f t="shared" si="2"/>
        <v>99.2</v>
      </c>
      <c r="P11">
        <f t="shared" si="3"/>
        <v>96.899224806201545</v>
      </c>
      <c r="Q11" s="14">
        <f t="shared" si="4"/>
        <v>100</v>
      </c>
      <c r="R11" s="14">
        <f t="shared" si="5"/>
        <v>100</v>
      </c>
      <c r="S11" s="14">
        <f t="shared" si="6"/>
        <v>98</v>
      </c>
      <c r="T11" s="13">
        <f t="shared" si="7"/>
        <v>99.2</v>
      </c>
      <c r="U11">
        <f>SUM('бланки '!CT13:CX13)</f>
        <v>5</v>
      </c>
      <c r="X11">
        <f>анкеты!H9</f>
        <v>150</v>
      </c>
      <c r="Y11">
        <f t="shared" si="8"/>
        <v>161</v>
      </c>
      <c r="Z11" s="14">
        <f t="shared" si="9"/>
        <v>100</v>
      </c>
      <c r="AA11" s="14">
        <f t="shared" si="10"/>
        <v>96</v>
      </c>
      <c r="AB11" s="14">
        <f t="shared" si="11"/>
        <v>93</v>
      </c>
      <c r="AC11" s="15">
        <f t="shared" si="12"/>
        <v>96.5</v>
      </c>
      <c r="AD11">
        <f>IF('бланки '!I13=1,('бланки '!CZ13+'бланки '!DB13)*3,SUM('бланки '!CX13:DB13))</f>
        <v>3</v>
      </c>
      <c r="AE11">
        <f>IF('бланки '!H13=0,SUM('бланки '!DG13:DI13)*2-1,SUM('бланки '!DD13:DI13))</f>
        <v>3</v>
      </c>
      <c r="AF11">
        <f>анкеты!J9</f>
        <v>2</v>
      </c>
      <c r="AG11">
        <f>анкеты!I9</f>
        <v>2</v>
      </c>
      <c r="AH11" s="14">
        <f t="shared" si="13"/>
        <v>60</v>
      </c>
      <c r="AI11" s="14">
        <f t="shared" si="14"/>
        <v>60</v>
      </c>
      <c r="AJ11" s="2">
        <f t="shared" si="15"/>
        <v>100</v>
      </c>
      <c r="AK11" s="15">
        <f t="shared" si="16"/>
        <v>72</v>
      </c>
      <c r="AL11">
        <f>анкеты!K9</f>
        <v>159</v>
      </c>
      <c r="AM11">
        <f t="shared" si="17"/>
        <v>161</v>
      </c>
      <c r="AN11">
        <f>анкеты!L9</f>
        <v>161</v>
      </c>
      <c r="AO11">
        <f t="shared" si="18"/>
        <v>161</v>
      </c>
      <c r="AP11">
        <f>анкеты!N9</f>
        <v>120</v>
      </c>
      <c r="AQ11">
        <f>анкеты!M9</f>
        <v>122</v>
      </c>
      <c r="AR11" s="14">
        <f t="shared" si="19"/>
        <v>99</v>
      </c>
      <c r="AS11" s="14">
        <f t="shared" si="20"/>
        <v>100</v>
      </c>
      <c r="AT11" s="14">
        <f t="shared" si="21"/>
        <v>98</v>
      </c>
      <c r="AU11" s="13">
        <f t="shared" si="22"/>
        <v>99.199999999999989</v>
      </c>
      <c r="AV11">
        <f>анкеты!O9</f>
        <v>150</v>
      </c>
      <c r="AW11">
        <f t="shared" si="23"/>
        <v>161</v>
      </c>
      <c r="AX11">
        <f>анкеты!P9</f>
        <v>160</v>
      </c>
      <c r="AY11">
        <f t="shared" si="24"/>
        <v>161</v>
      </c>
      <c r="AZ11">
        <f>анкеты!Q9</f>
        <v>157</v>
      </c>
      <c r="BA11">
        <f t="shared" si="25"/>
        <v>161</v>
      </c>
      <c r="BB11" s="14">
        <f t="shared" si="26"/>
        <v>93</v>
      </c>
      <c r="BC11" s="14">
        <f t="shared" si="27"/>
        <v>99</v>
      </c>
      <c r="BD11" s="14">
        <f t="shared" si="28"/>
        <v>97</v>
      </c>
      <c r="BE11" s="13">
        <f t="shared" si="29"/>
        <v>96.2</v>
      </c>
      <c r="BF11">
        <f t="shared" si="30"/>
        <v>92.61999999999999</v>
      </c>
    </row>
    <row r="12" spans="1:58" hidden="1">
      <c r="A12">
        <f>'бланки '!D14</f>
        <v>9</v>
      </c>
      <c r="B12" t="str">
        <f>'бланки '!C14</f>
        <v>Муниципальное автономное дошкольное образовательное учреждение Центр развития ребенка – «Детский сад № 34 «Золотой ключик»</v>
      </c>
      <c r="C12">
        <f>анкеты!C10</f>
        <v>239</v>
      </c>
      <c r="D12">
        <f>SUMIF('бланки '!K14:Y14,"&lt;2")+'бланки '!Z14</f>
        <v>10</v>
      </c>
      <c r="E12">
        <f>COUNTIF('бланки '!K14:Y14,"&lt;2")+'бланки '!AA14</f>
        <v>10</v>
      </c>
      <c r="F12">
        <f>SUMIF('бланки '!AB14:CM14,"&lt;2")+'бланки '!CN14</f>
        <v>43</v>
      </c>
      <c r="G12">
        <f>COUNTIF('бланки '!AB14:CM14,"&lt;2")+'бланки '!CO14</f>
        <v>43</v>
      </c>
      <c r="H12">
        <f>SUM('бланки '!CP14:CS14)</f>
        <v>4</v>
      </c>
      <c r="I12">
        <f>анкеты!E10</f>
        <v>207</v>
      </c>
      <c r="J12">
        <f>анкеты!D10</f>
        <v>207</v>
      </c>
      <c r="K12">
        <f>анкеты!G10</f>
        <v>204</v>
      </c>
      <c r="L12">
        <f>анкеты!F10</f>
        <v>208</v>
      </c>
      <c r="M12">
        <f t="shared" ref="M12:M25" si="31">D12/E12*100</f>
        <v>100</v>
      </c>
      <c r="N12">
        <f t="shared" ref="N12:N25" si="32">F12/G12*100</f>
        <v>100</v>
      </c>
      <c r="O12">
        <f t="shared" ref="O12:O25" si="33">I12/J12*100</f>
        <v>100</v>
      </c>
      <c r="P12">
        <f t="shared" ref="P12:P25" si="34">K12/L12*100</f>
        <v>98.076923076923066</v>
      </c>
      <c r="Q12" s="14">
        <f t="shared" si="4"/>
        <v>100</v>
      </c>
      <c r="R12" s="14">
        <f t="shared" si="5"/>
        <v>100</v>
      </c>
      <c r="S12" s="14">
        <f t="shared" si="6"/>
        <v>99</v>
      </c>
      <c r="T12" s="13">
        <f t="shared" si="7"/>
        <v>99.6</v>
      </c>
      <c r="U12">
        <f>SUM('бланки '!CT14:CX14)</f>
        <v>5</v>
      </c>
      <c r="X12">
        <f>анкеты!H10</f>
        <v>227</v>
      </c>
      <c r="Y12">
        <f t="shared" ref="Y12:Y25" si="35">C12</f>
        <v>239</v>
      </c>
      <c r="Z12" s="14">
        <f t="shared" ref="Z12:Z25" si="36">MIN(100,U12*20)</f>
        <v>100</v>
      </c>
      <c r="AA12" s="14">
        <f t="shared" ref="AA12:AA25" si="37">ROUNDDOWN((Z12+AB12)/2,0)</f>
        <v>97</v>
      </c>
      <c r="AB12" s="14">
        <f t="shared" ref="AB12:AB25" si="38">IF((MOD(X12*100/Y12,1)&lt;0.55),ROUNDDOWN(X12*100/Y12,0),ROUNDUP(X12*100/Y12,0))</f>
        <v>95</v>
      </c>
      <c r="AC12" s="15">
        <f t="shared" si="12"/>
        <v>97.5</v>
      </c>
      <c r="AD12">
        <f>IF('бланки '!I14=1,('бланки '!CZ14+'бланки '!DB14)*3,SUM('бланки '!CX14:DB14))</f>
        <v>3</v>
      </c>
      <c r="AE12">
        <f>IF('бланки '!H14=0,SUM('бланки '!DG14:DI14)*2-1,SUM('бланки '!DD14:DI14))</f>
        <v>5</v>
      </c>
      <c r="AF12">
        <f>анкеты!J10</f>
        <v>6</v>
      </c>
      <c r="AG12">
        <f>анкеты!I10</f>
        <v>6</v>
      </c>
      <c r="AH12" s="14">
        <f t="shared" ref="AH12:AH25" si="39">MIN(AD12*20,100)</f>
        <v>60</v>
      </c>
      <c r="AI12" s="14">
        <f t="shared" ref="AI12:AI25" si="40">MIN(AE12*20,100)</f>
        <v>100</v>
      </c>
      <c r="AJ12" s="2">
        <f t="shared" ref="AJ12:AJ25" si="41">IF((MOD(AF12*100/AG12,1)&lt;0.55),ROUNDDOWN(AF12*100/AG12,0),ROUNDUP(AF12*100/AG12,0))</f>
        <v>100</v>
      </c>
      <c r="AK12" s="15">
        <f t="shared" si="16"/>
        <v>88</v>
      </c>
      <c r="AL12">
        <f>анкеты!K10</f>
        <v>233</v>
      </c>
      <c r="AM12">
        <f t="shared" ref="AM12:AM25" si="42">C12</f>
        <v>239</v>
      </c>
      <c r="AN12">
        <f>анкеты!L10</f>
        <v>235</v>
      </c>
      <c r="AO12">
        <f t="shared" ref="AO12:AO25" si="43">C12</f>
        <v>239</v>
      </c>
      <c r="AP12">
        <f>анкеты!N10</f>
        <v>217</v>
      </c>
      <c r="AQ12">
        <f>анкеты!M10</f>
        <v>218</v>
      </c>
      <c r="AR12" s="14">
        <f t="shared" ref="AR12:AR25" si="44">IF((MOD(AL12*100/AM12,1)&lt;0.55),ROUNDDOWN(AL12*100/AM12,0),ROUNDUP(AL12*100/AM12,0))</f>
        <v>97</v>
      </c>
      <c r="AS12" s="14">
        <f t="shared" ref="AS12:AS25" si="45">IF((MOD(AN12*100/AO12,1)&lt;0.55),ROUNDDOWN(AN12*100/AO12,0),ROUNDUP(AN12*100/AO12,0))</f>
        <v>98</v>
      </c>
      <c r="AT12" s="14">
        <f t="shared" ref="AT12:AT25" si="46">IF((MOD(AP12*100/AQ12,1)&lt;0.55),ROUNDDOWN(AP12*100/AQ12,0),ROUNDUP(AP12*100/AQ12,0))</f>
        <v>99</v>
      </c>
      <c r="AU12" s="13">
        <f t="shared" si="22"/>
        <v>97.8</v>
      </c>
      <c r="AV12">
        <f>анкеты!O10</f>
        <v>237</v>
      </c>
      <c r="AW12">
        <f t="shared" ref="AW12:AW25" si="47">C12</f>
        <v>239</v>
      </c>
      <c r="AX12">
        <f>анкеты!P10</f>
        <v>237</v>
      </c>
      <c r="AY12">
        <f t="shared" ref="AY12:AY25" si="48">C12</f>
        <v>239</v>
      </c>
      <c r="AZ12">
        <f>анкеты!Q10</f>
        <v>238</v>
      </c>
      <c r="BA12">
        <f t="shared" ref="BA12:BA25" si="49">C12</f>
        <v>239</v>
      </c>
      <c r="BB12" s="14">
        <f t="shared" ref="BB12:BB25" si="50">IF((MOD(AV12*100/AW12,1)&lt;0.55),ROUNDDOWN(AV12*100/AW12,0),ROUNDUP(AV12*100/AW12,0))</f>
        <v>99</v>
      </c>
      <c r="BC12" s="14">
        <f t="shared" ref="BC12:BC25" si="51">IF((MOD(AX12*100/AY12,1)&lt;0.55),ROUNDDOWN(AX12*100/AY12,0),ROUNDUP(AX12*100/AY12,0))</f>
        <v>99</v>
      </c>
      <c r="BD12" s="14">
        <f t="shared" ref="BD12:BD25" si="52">IF((MOD(AZ12*100/BA12,1)&lt;0.55),ROUNDDOWN(AZ12*100/BA12,0),ROUNDUP(AZ12*100/BA12,0))</f>
        <v>100</v>
      </c>
      <c r="BE12" s="13">
        <f t="shared" si="29"/>
        <v>99.5</v>
      </c>
      <c r="BF12">
        <f t="shared" si="30"/>
        <v>96.48</v>
      </c>
    </row>
    <row r="13" spans="1:58" hidden="1">
      <c r="A13">
        <f>'бланки '!D15</f>
        <v>10</v>
      </c>
      <c r="B13" t="str">
        <f>'бланки '!C15</f>
        <v>Муниципальное автономное дошкольное образовательное учреждение Центр развития ребенка – «Детский сад № 44 «Веселые нотки»</v>
      </c>
      <c r="C13">
        <f>анкеты!C11</f>
        <v>523</v>
      </c>
      <c r="D13">
        <f>SUMIF('бланки '!K15:Y15,"&lt;2")+'бланки '!Z15</f>
        <v>10</v>
      </c>
      <c r="E13">
        <f>COUNTIF('бланки '!K15:Y15,"&lt;2")+'бланки '!AA15</f>
        <v>10</v>
      </c>
      <c r="F13">
        <f>SUMIF('бланки '!AB15:CM15,"&lt;2")+'бланки '!CN15</f>
        <v>48</v>
      </c>
      <c r="G13">
        <f>COUNTIF('бланки '!AB15:CM15,"&lt;2")+'бланки '!CO15</f>
        <v>48</v>
      </c>
      <c r="H13">
        <f>SUM('бланки '!CP15:CS15)</f>
        <v>4</v>
      </c>
      <c r="I13">
        <f>анкеты!E11</f>
        <v>448</v>
      </c>
      <c r="J13">
        <f>анкеты!D11</f>
        <v>453</v>
      </c>
      <c r="K13">
        <f>анкеты!G11</f>
        <v>423</v>
      </c>
      <c r="L13">
        <f>анкеты!F11</f>
        <v>439</v>
      </c>
      <c r="M13">
        <f t="shared" si="31"/>
        <v>100</v>
      </c>
      <c r="N13">
        <f t="shared" si="32"/>
        <v>100</v>
      </c>
      <c r="O13">
        <f t="shared" si="33"/>
        <v>98.896247240618109</v>
      </c>
      <c r="P13">
        <f t="shared" si="34"/>
        <v>96.355353075170854</v>
      </c>
      <c r="Q13" s="14">
        <f t="shared" si="4"/>
        <v>100</v>
      </c>
      <c r="R13" s="14">
        <f t="shared" si="5"/>
        <v>100</v>
      </c>
      <c r="S13" s="14">
        <f t="shared" si="6"/>
        <v>98</v>
      </c>
      <c r="T13" s="13">
        <f t="shared" si="7"/>
        <v>99.2</v>
      </c>
      <c r="U13">
        <f>SUM('бланки '!CT15:CX15)</f>
        <v>5</v>
      </c>
      <c r="X13">
        <f>анкеты!H11</f>
        <v>491</v>
      </c>
      <c r="Y13">
        <f t="shared" si="35"/>
        <v>523</v>
      </c>
      <c r="Z13" s="14">
        <f t="shared" si="36"/>
        <v>100</v>
      </c>
      <c r="AA13" s="14">
        <f t="shared" si="37"/>
        <v>97</v>
      </c>
      <c r="AB13" s="14">
        <f t="shared" si="38"/>
        <v>94</v>
      </c>
      <c r="AC13" s="15">
        <f t="shared" si="12"/>
        <v>97</v>
      </c>
      <c r="AD13">
        <f>IF('бланки '!I15=1,('бланки '!CZ15+'бланки '!DB15)*3,SUM('бланки '!CX15:DB15))</f>
        <v>5</v>
      </c>
      <c r="AE13">
        <f>IF('бланки '!H15=0,SUM('бланки '!DG15:DI15)*2-1,SUM('бланки '!DD15:DI15))</f>
        <v>5</v>
      </c>
      <c r="AF13">
        <f>анкеты!J11</f>
        <v>24</v>
      </c>
      <c r="AG13">
        <f>анкеты!I11</f>
        <v>25</v>
      </c>
      <c r="AH13" s="14">
        <f t="shared" si="39"/>
        <v>100</v>
      </c>
      <c r="AI13" s="14">
        <f t="shared" si="40"/>
        <v>100</v>
      </c>
      <c r="AJ13" s="2">
        <f t="shared" si="41"/>
        <v>96</v>
      </c>
      <c r="AK13" s="15">
        <f t="shared" si="16"/>
        <v>98.8</v>
      </c>
      <c r="AL13">
        <f>анкеты!K11</f>
        <v>518</v>
      </c>
      <c r="AM13">
        <f t="shared" si="42"/>
        <v>523</v>
      </c>
      <c r="AN13">
        <f>анкеты!L11</f>
        <v>517</v>
      </c>
      <c r="AO13">
        <f t="shared" si="43"/>
        <v>523</v>
      </c>
      <c r="AP13">
        <f>анкеты!N11</f>
        <v>430</v>
      </c>
      <c r="AQ13">
        <f>анкеты!M11</f>
        <v>433</v>
      </c>
      <c r="AR13" s="14">
        <f t="shared" si="44"/>
        <v>99</v>
      </c>
      <c r="AS13" s="14">
        <f t="shared" si="45"/>
        <v>99</v>
      </c>
      <c r="AT13" s="14">
        <f t="shared" si="46"/>
        <v>99</v>
      </c>
      <c r="AU13" s="13">
        <f t="shared" si="22"/>
        <v>99</v>
      </c>
      <c r="AV13">
        <f>анкеты!O11</f>
        <v>519</v>
      </c>
      <c r="AW13">
        <f t="shared" si="47"/>
        <v>523</v>
      </c>
      <c r="AX13">
        <f>анкеты!P11</f>
        <v>511</v>
      </c>
      <c r="AY13">
        <f t="shared" si="48"/>
        <v>523</v>
      </c>
      <c r="AZ13">
        <f>анкеты!Q11</f>
        <v>519</v>
      </c>
      <c r="BA13">
        <f t="shared" si="49"/>
        <v>523</v>
      </c>
      <c r="BB13" s="14">
        <f t="shared" si="50"/>
        <v>99</v>
      </c>
      <c r="BC13" s="14">
        <f t="shared" si="51"/>
        <v>98</v>
      </c>
      <c r="BD13" s="14">
        <f t="shared" si="52"/>
        <v>99</v>
      </c>
      <c r="BE13" s="13">
        <f t="shared" si="29"/>
        <v>98.8</v>
      </c>
      <c r="BF13">
        <f t="shared" si="30"/>
        <v>98.56</v>
      </c>
    </row>
    <row r="14" spans="1:58" hidden="1">
      <c r="A14">
        <f>'бланки '!D16</f>
        <v>11</v>
      </c>
      <c r="B14" t="str">
        <f>'бланки '!C16</f>
        <v>Муниципальное бюджетное дошкольное образовательное учреждение «Детский сад № 46 «Калинка» комбинированного вида»</v>
      </c>
      <c r="C14">
        <f>анкеты!C12</f>
        <v>162</v>
      </c>
      <c r="D14">
        <f>SUMIF('бланки '!K16:Y16,"&lt;2")+'бланки '!Z16</f>
        <v>10</v>
      </c>
      <c r="E14">
        <f>COUNTIF('бланки '!K16:Y16,"&lt;2")+'бланки '!AA16</f>
        <v>10</v>
      </c>
      <c r="F14">
        <f>SUMIF('бланки '!AB16:CM16,"&lt;2")+'бланки '!CN16</f>
        <v>43</v>
      </c>
      <c r="G14">
        <f>COUNTIF('бланки '!AB16:CM16,"&lt;2")+'бланки '!CO16</f>
        <v>43</v>
      </c>
      <c r="H14">
        <f>SUM('бланки '!CP16:CS16)</f>
        <v>4</v>
      </c>
      <c r="I14">
        <f>анкеты!E12</f>
        <v>157</v>
      </c>
      <c r="J14">
        <f>анкеты!D12</f>
        <v>157</v>
      </c>
      <c r="K14">
        <f>анкеты!G12</f>
        <v>154</v>
      </c>
      <c r="L14">
        <f>анкеты!F12</f>
        <v>155</v>
      </c>
      <c r="M14">
        <f t="shared" si="31"/>
        <v>100</v>
      </c>
      <c r="N14">
        <f t="shared" si="32"/>
        <v>100</v>
      </c>
      <c r="O14">
        <f t="shared" si="33"/>
        <v>100</v>
      </c>
      <c r="P14">
        <f t="shared" si="34"/>
        <v>99.354838709677423</v>
      </c>
      <c r="Q14" s="14">
        <f t="shared" si="4"/>
        <v>100</v>
      </c>
      <c r="R14" s="14">
        <f t="shared" si="5"/>
        <v>100</v>
      </c>
      <c r="S14" s="14">
        <f t="shared" si="6"/>
        <v>100</v>
      </c>
      <c r="T14" s="13">
        <f t="shared" si="7"/>
        <v>100</v>
      </c>
      <c r="U14">
        <f>SUM('бланки '!CT16:CX16)</f>
        <v>5</v>
      </c>
      <c r="X14">
        <f>анкеты!H12</f>
        <v>159</v>
      </c>
      <c r="Y14">
        <f t="shared" si="35"/>
        <v>162</v>
      </c>
      <c r="Z14" s="14">
        <f t="shared" si="36"/>
        <v>100</v>
      </c>
      <c r="AA14" s="14">
        <f t="shared" si="37"/>
        <v>99</v>
      </c>
      <c r="AB14" s="14">
        <f t="shared" si="38"/>
        <v>98</v>
      </c>
      <c r="AC14" s="15">
        <f t="shared" si="12"/>
        <v>99</v>
      </c>
      <c r="AD14">
        <f>IF('бланки '!I16=1,('бланки '!CZ16+'бланки '!DB16)*3,SUM('бланки '!CX16:DB16))</f>
        <v>3</v>
      </c>
      <c r="AE14">
        <f>IF('бланки '!H16=0,SUM('бланки '!DG16:DI16)*2-1,SUM('бланки '!DD16:DI16))</f>
        <v>5</v>
      </c>
      <c r="AF14">
        <f>анкеты!J12</f>
        <v>14</v>
      </c>
      <c r="AG14">
        <f>анкеты!I12</f>
        <v>15</v>
      </c>
      <c r="AH14" s="14">
        <f t="shared" si="39"/>
        <v>60</v>
      </c>
      <c r="AI14" s="14">
        <f t="shared" si="40"/>
        <v>100</v>
      </c>
      <c r="AJ14" s="2">
        <f t="shared" si="41"/>
        <v>93</v>
      </c>
      <c r="AK14" s="15">
        <f t="shared" si="16"/>
        <v>85.9</v>
      </c>
      <c r="AL14">
        <f>анкеты!K12</f>
        <v>162</v>
      </c>
      <c r="AM14">
        <f t="shared" si="42"/>
        <v>162</v>
      </c>
      <c r="AN14">
        <f>анкеты!L12</f>
        <v>162</v>
      </c>
      <c r="AO14">
        <f t="shared" si="43"/>
        <v>162</v>
      </c>
      <c r="AP14">
        <f>анкеты!N12</f>
        <v>155</v>
      </c>
      <c r="AQ14">
        <f>анкеты!M12</f>
        <v>155</v>
      </c>
      <c r="AR14" s="14">
        <f t="shared" si="44"/>
        <v>100</v>
      </c>
      <c r="AS14" s="14">
        <f t="shared" si="45"/>
        <v>100</v>
      </c>
      <c r="AT14" s="14">
        <f t="shared" si="46"/>
        <v>100</v>
      </c>
      <c r="AU14" s="13">
        <f t="shared" si="22"/>
        <v>100</v>
      </c>
      <c r="AV14">
        <f>анкеты!O12</f>
        <v>161</v>
      </c>
      <c r="AW14">
        <f t="shared" si="47"/>
        <v>162</v>
      </c>
      <c r="AX14">
        <f>анкеты!P12</f>
        <v>162</v>
      </c>
      <c r="AY14">
        <f t="shared" si="48"/>
        <v>162</v>
      </c>
      <c r="AZ14">
        <f>анкеты!Q12</f>
        <v>162</v>
      </c>
      <c r="BA14">
        <f t="shared" si="49"/>
        <v>162</v>
      </c>
      <c r="BB14" s="14">
        <f t="shared" si="50"/>
        <v>99</v>
      </c>
      <c r="BC14" s="14">
        <f t="shared" si="51"/>
        <v>100</v>
      </c>
      <c r="BD14" s="14">
        <f t="shared" si="52"/>
        <v>100</v>
      </c>
      <c r="BE14" s="13">
        <f t="shared" si="29"/>
        <v>99.7</v>
      </c>
      <c r="BF14">
        <f t="shared" si="30"/>
        <v>96.919999999999987</v>
      </c>
    </row>
    <row r="15" spans="1:58" hidden="1">
      <c r="A15">
        <f>'бланки '!D17</f>
        <v>12</v>
      </c>
      <c r="B15" t="str">
        <f>'бланки '!C17</f>
        <v>Муниципальное бюджетное дошкольное образовательное учреждение «Детский сад № 49 «Белоснежка»</v>
      </c>
      <c r="C15">
        <f>анкеты!C13</f>
        <v>208</v>
      </c>
      <c r="D15">
        <f>SUMIF('бланки '!K17:Y17,"&lt;2")+'бланки '!Z17</f>
        <v>9</v>
      </c>
      <c r="E15">
        <f>COUNTIF('бланки '!K17:Y17,"&lt;2")+'бланки '!AA17</f>
        <v>9</v>
      </c>
      <c r="F15">
        <f>SUMIF('бланки '!AB17:CM17,"&lt;2")+'бланки '!CN17</f>
        <v>39.5</v>
      </c>
      <c r="G15">
        <f>COUNTIF('бланки '!AB17:CM17,"&lt;2")+'бланки '!CO17</f>
        <v>43</v>
      </c>
      <c r="H15">
        <f>SUM('бланки '!CP17:CS17)</f>
        <v>4</v>
      </c>
      <c r="I15">
        <f>анкеты!E13</f>
        <v>186</v>
      </c>
      <c r="J15">
        <f>анкеты!D13</f>
        <v>186</v>
      </c>
      <c r="K15">
        <f>анкеты!G13</f>
        <v>166</v>
      </c>
      <c r="L15">
        <f>анкеты!F13</f>
        <v>169</v>
      </c>
      <c r="M15">
        <f t="shared" si="31"/>
        <v>100</v>
      </c>
      <c r="N15">
        <f t="shared" si="32"/>
        <v>91.860465116279073</v>
      </c>
      <c r="O15">
        <f t="shared" si="33"/>
        <v>100</v>
      </c>
      <c r="P15">
        <f t="shared" si="34"/>
        <v>98.224852071005913</v>
      </c>
      <c r="Q15" s="14">
        <f t="shared" si="4"/>
        <v>96</v>
      </c>
      <c r="R15" s="14">
        <f t="shared" si="5"/>
        <v>100</v>
      </c>
      <c r="S15" s="14">
        <f t="shared" si="6"/>
        <v>99</v>
      </c>
      <c r="T15" s="13">
        <f t="shared" si="7"/>
        <v>98.4</v>
      </c>
      <c r="U15">
        <f>SUM('бланки '!CT17:CX17)</f>
        <v>5</v>
      </c>
      <c r="X15">
        <f>анкеты!H13</f>
        <v>195</v>
      </c>
      <c r="Y15">
        <f t="shared" si="35"/>
        <v>208</v>
      </c>
      <c r="Z15" s="14">
        <f t="shared" si="36"/>
        <v>100</v>
      </c>
      <c r="AA15" s="14">
        <f t="shared" si="37"/>
        <v>97</v>
      </c>
      <c r="AB15" s="14">
        <f t="shared" si="38"/>
        <v>94</v>
      </c>
      <c r="AC15" s="15">
        <f t="shared" si="12"/>
        <v>97</v>
      </c>
      <c r="AD15">
        <f>IF('бланки '!I17=1,('бланки '!CZ17+'бланки '!DB17)*3,SUM('бланки '!CX17:DB17))</f>
        <v>5</v>
      </c>
      <c r="AE15">
        <f>IF('бланки '!H17=0,SUM('бланки '!DG17:DI17)*2-1,SUM('бланки '!DD17:DI17))</f>
        <v>5</v>
      </c>
      <c r="AF15">
        <f>анкеты!J13</f>
        <v>10</v>
      </c>
      <c r="AG15">
        <f>анкеты!I13</f>
        <v>10</v>
      </c>
      <c r="AH15" s="14">
        <f t="shared" si="39"/>
        <v>100</v>
      </c>
      <c r="AI15" s="14">
        <f t="shared" si="40"/>
        <v>100</v>
      </c>
      <c r="AJ15" s="2">
        <f t="shared" si="41"/>
        <v>100</v>
      </c>
      <c r="AK15" s="15">
        <f t="shared" si="16"/>
        <v>100</v>
      </c>
      <c r="AL15">
        <f>анкеты!K13</f>
        <v>207</v>
      </c>
      <c r="AM15">
        <f t="shared" si="42"/>
        <v>208</v>
      </c>
      <c r="AN15">
        <f>анкеты!L13</f>
        <v>207</v>
      </c>
      <c r="AO15">
        <f t="shared" si="43"/>
        <v>208</v>
      </c>
      <c r="AP15">
        <f>анкеты!N13</f>
        <v>172</v>
      </c>
      <c r="AQ15">
        <f>анкеты!M13</f>
        <v>174</v>
      </c>
      <c r="AR15" s="14">
        <f t="shared" si="44"/>
        <v>99</v>
      </c>
      <c r="AS15" s="14">
        <f t="shared" si="45"/>
        <v>99</v>
      </c>
      <c r="AT15" s="14">
        <f t="shared" si="46"/>
        <v>99</v>
      </c>
      <c r="AU15" s="13">
        <f t="shared" si="22"/>
        <v>99</v>
      </c>
      <c r="AV15">
        <f>анкеты!O13</f>
        <v>203</v>
      </c>
      <c r="AW15">
        <f t="shared" si="47"/>
        <v>208</v>
      </c>
      <c r="AX15">
        <f>анкеты!P13</f>
        <v>206</v>
      </c>
      <c r="AY15">
        <f t="shared" si="48"/>
        <v>208</v>
      </c>
      <c r="AZ15">
        <f>анкеты!Q13</f>
        <v>207</v>
      </c>
      <c r="BA15">
        <f t="shared" si="49"/>
        <v>208</v>
      </c>
      <c r="BB15" s="14">
        <f t="shared" si="50"/>
        <v>98</v>
      </c>
      <c r="BC15" s="14">
        <f t="shared" si="51"/>
        <v>99</v>
      </c>
      <c r="BD15" s="14">
        <f t="shared" si="52"/>
        <v>99</v>
      </c>
      <c r="BE15" s="13">
        <f t="shared" si="29"/>
        <v>98.7</v>
      </c>
      <c r="BF15">
        <f t="shared" si="30"/>
        <v>98.61999999999999</v>
      </c>
    </row>
    <row r="16" spans="1:58" hidden="1">
      <c r="A16">
        <f>'бланки '!D18</f>
        <v>13</v>
      </c>
      <c r="B16" t="str">
        <f>'бланки '!C18</f>
        <v>Муниципальное бюджетное дошкольное образовательное учреждение «Детский сад № 57 «Лукоморье» комбинированного вида»</v>
      </c>
      <c r="C16">
        <f>анкеты!C14</f>
        <v>118</v>
      </c>
      <c r="D16">
        <f>SUMIF('бланки '!K18:Y18,"&lt;2")+'бланки '!Z18</f>
        <v>8.5</v>
      </c>
      <c r="E16">
        <f>COUNTIF('бланки '!K18:Y18,"&lt;2")+'бланки '!AA18</f>
        <v>9</v>
      </c>
      <c r="F16">
        <f>SUMIF('бланки '!AB18:CM18,"&lt;2")+'бланки '!CN18</f>
        <v>36.5</v>
      </c>
      <c r="G16">
        <f>COUNTIF('бланки '!AB18:CM18,"&lt;2")+'бланки '!CO18</f>
        <v>43</v>
      </c>
      <c r="H16">
        <f>SUM('бланки '!CP18:CS18)</f>
        <v>4</v>
      </c>
      <c r="I16">
        <f>анкеты!E14</f>
        <v>91</v>
      </c>
      <c r="J16">
        <f>анкеты!D14</f>
        <v>91</v>
      </c>
      <c r="K16">
        <f>анкеты!G14</f>
        <v>77</v>
      </c>
      <c r="L16">
        <f>анкеты!F14</f>
        <v>83</v>
      </c>
      <c r="M16">
        <f t="shared" si="31"/>
        <v>94.444444444444443</v>
      </c>
      <c r="N16">
        <f t="shared" si="32"/>
        <v>84.883720930232556</v>
      </c>
      <c r="O16">
        <f t="shared" si="33"/>
        <v>100</v>
      </c>
      <c r="P16">
        <f t="shared" si="34"/>
        <v>92.771084337349393</v>
      </c>
      <c r="Q16" s="14">
        <f t="shared" si="4"/>
        <v>90</v>
      </c>
      <c r="R16" s="14">
        <f t="shared" si="5"/>
        <v>100</v>
      </c>
      <c r="S16" s="14">
        <f t="shared" si="6"/>
        <v>96</v>
      </c>
      <c r="T16" s="13">
        <f t="shared" si="7"/>
        <v>95.4</v>
      </c>
      <c r="U16">
        <f>SUM('бланки '!CT18:CX18)</f>
        <v>5</v>
      </c>
      <c r="X16">
        <f>анкеты!H14</f>
        <v>96</v>
      </c>
      <c r="Y16">
        <f t="shared" si="35"/>
        <v>118</v>
      </c>
      <c r="Z16" s="14">
        <f t="shared" si="36"/>
        <v>100</v>
      </c>
      <c r="AA16" s="14">
        <f t="shared" si="37"/>
        <v>90</v>
      </c>
      <c r="AB16" s="14">
        <f t="shared" si="38"/>
        <v>81</v>
      </c>
      <c r="AC16" s="15">
        <f t="shared" si="12"/>
        <v>90.5</v>
      </c>
      <c r="AD16">
        <f>IF('бланки '!I18=1,('бланки '!CZ18+'бланки '!DB18)*3,SUM('бланки '!CX18:DB18))</f>
        <v>2</v>
      </c>
      <c r="AE16">
        <f>IF('бланки '!H18=0,SUM('бланки '!DG18:DI18)*2-1,SUM('бланки '!DD18:DI18))</f>
        <v>3</v>
      </c>
      <c r="AF16">
        <f>анкеты!J14</f>
        <v>3</v>
      </c>
      <c r="AG16">
        <f>анкеты!I14</f>
        <v>4</v>
      </c>
      <c r="AH16" s="14">
        <f t="shared" si="39"/>
        <v>40</v>
      </c>
      <c r="AI16" s="14">
        <f t="shared" si="40"/>
        <v>60</v>
      </c>
      <c r="AJ16" s="2">
        <f t="shared" si="41"/>
        <v>75</v>
      </c>
      <c r="AK16" s="15">
        <f t="shared" si="16"/>
        <v>58.5</v>
      </c>
      <c r="AL16">
        <f>анкеты!K14</f>
        <v>111</v>
      </c>
      <c r="AM16">
        <f t="shared" si="42"/>
        <v>118</v>
      </c>
      <c r="AN16">
        <f>анкеты!L14</f>
        <v>116</v>
      </c>
      <c r="AO16">
        <f t="shared" si="43"/>
        <v>118</v>
      </c>
      <c r="AP16">
        <f>анкеты!N14</f>
        <v>89</v>
      </c>
      <c r="AQ16">
        <f>анкеты!M14</f>
        <v>94</v>
      </c>
      <c r="AR16" s="14">
        <f t="shared" si="44"/>
        <v>94</v>
      </c>
      <c r="AS16" s="14">
        <f t="shared" si="45"/>
        <v>98</v>
      </c>
      <c r="AT16" s="14">
        <f t="shared" si="46"/>
        <v>95</v>
      </c>
      <c r="AU16" s="13">
        <f t="shared" si="22"/>
        <v>95.800000000000011</v>
      </c>
      <c r="AV16">
        <f>анкеты!O14</f>
        <v>104</v>
      </c>
      <c r="AW16">
        <f t="shared" si="47"/>
        <v>118</v>
      </c>
      <c r="AX16">
        <f>анкеты!P14</f>
        <v>117</v>
      </c>
      <c r="AY16">
        <f t="shared" si="48"/>
        <v>118</v>
      </c>
      <c r="AZ16">
        <f>анкеты!Q14</f>
        <v>112</v>
      </c>
      <c r="BA16">
        <f t="shared" si="49"/>
        <v>118</v>
      </c>
      <c r="BB16" s="14">
        <f t="shared" si="50"/>
        <v>88</v>
      </c>
      <c r="BC16" s="14">
        <f t="shared" si="51"/>
        <v>99</v>
      </c>
      <c r="BD16" s="14">
        <f t="shared" si="52"/>
        <v>95</v>
      </c>
      <c r="BE16" s="13">
        <f t="shared" si="29"/>
        <v>93.7</v>
      </c>
      <c r="BF16">
        <f t="shared" si="30"/>
        <v>86.78</v>
      </c>
    </row>
    <row r="17" spans="1:58" hidden="1">
      <c r="A17">
        <f>'бланки '!D19</f>
        <v>14</v>
      </c>
      <c r="B17" t="str">
        <f>'бланки '!C19</f>
        <v>Муниципальное бюджетное дошкольное образовательное учреждение Центр развития ребенка – «Детский сад № 59 «Цыплята»</v>
      </c>
      <c r="C17">
        <f>анкеты!C15</f>
        <v>228</v>
      </c>
      <c r="D17">
        <f>SUMIF('бланки '!K19:Y19,"&lt;2")+'бланки '!Z19</f>
        <v>10</v>
      </c>
      <c r="E17">
        <f>COUNTIF('бланки '!K19:Y19,"&lt;2")+'бланки '!AA19</f>
        <v>10</v>
      </c>
      <c r="F17">
        <f>SUMIF('бланки '!AB19:CM19,"&lt;2")+'бланки '!CN19</f>
        <v>43</v>
      </c>
      <c r="G17">
        <f>COUNTIF('бланки '!AB19:CM19,"&lt;2")+'бланки '!CO19</f>
        <v>43</v>
      </c>
      <c r="H17">
        <f>SUM('бланки '!CP19:CS19)</f>
        <v>4</v>
      </c>
      <c r="I17">
        <f>анкеты!E15</f>
        <v>193</v>
      </c>
      <c r="J17">
        <f>анкеты!D15</f>
        <v>198</v>
      </c>
      <c r="K17">
        <f>анкеты!G15</f>
        <v>173</v>
      </c>
      <c r="L17">
        <f>анкеты!F15</f>
        <v>177</v>
      </c>
      <c r="M17">
        <f t="shared" si="31"/>
        <v>100</v>
      </c>
      <c r="N17">
        <f t="shared" si="32"/>
        <v>100</v>
      </c>
      <c r="O17">
        <f t="shared" si="33"/>
        <v>97.474747474747474</v>
      </c>
      <c r="P17">
        <f t="shared" si="34"/>
        <v>97.740112994350284</v>
      </c>
      <c r="Q17" s="14">
        <f t="shared" si="4"/>
        <v>100</v>
      </c>
      <c r="R17" s="14">
        <f t="shared" si="5"/>
        <v>100</v>
      </c>
      <c r="S17" s="14">
        <f t="shared" si="6"/>
        <v>98</v>
      </c>
      <c r="T17" s="13">
        <f t="shared" si="7"/>
        <v>99.2</v>
      </c>
      <c r="U17">
        <f>SUM('бланки '!CT19:CX19)</f>
        <v>5</v>
      </c>
      <c r="X17">
        <f>анкеты!H15</f>
        <v>214</v>
      </c>
      <c r="Y17">
        <f t="shared" si="35"/>
        <v>228</v>
      </c>
      <c r="Z17" s="14">
        <f t="shared" si="36"/>
        <v>100</v>
      </c>
      <c r="AA17" s="14">
        <f t="shared" si="37"/>
        <v>97</v>
      </c>
      <c r="AB17" s="14">
        <f t="shared" si="38"/>
        <v>94</v>
      </c>
      <c r="AC17" s="15">
        <f t="shared" si="12"/>
        <v>97</v>
      </c>
      <c r="AD17">
        <f>IF('бланки '!I19=1,('бланки '!CZ19+'бланки '!DB19)*3,SUM('бланки '!CX19:DB19))</f>
        <v>2</v>
      </c>
      <c r="AE17">
        <f>IF('бланки '!H19=0,SUM('бланки '!DG19:DI19)*2-1,SUM('бланки '!DD19:DI19))</f>
        <v>5</v>
      </c>
      <c r="AF17">
        <f>анкеты!J15</f>
        <v>1</v>
      </c>
      <c r="AG17">
        <f>анкеты!I15</f>
        <v>1</v>
      </c>
      <c r="AH17" s="14">
        <f t="shared" si="39"/>
        <v>40</v>
      </c>
      <c r="AI17" s="14">
        <f t="shared" si="40"/>
        <v>100</v>
      </c>
      <c r="AJ17" s="2">
        <f t="shared" si="41"/>
        <v>100</v>
      </c>
      <c r="AK17" s="15">
        <f t="shared" si="16"/>
        <v>82</v>
      </c>
      <c r="AL17">
        <f>анкеты!K15</f>
        <v>224</v>
      </c>
      <c r="AM17">
        <f t="shared" si="42"/>
        <v>228</v>
      </c>
      <c r="AN17">
        <f>анкеты!L15</f>
        <v>224</v>
      </c>
      <c r="AO17">
        <f t="shared" si="43"/>
        <v>228</v>
      </c>
      <c r="AP17">
        <f>анкеты!N15</f>
        <v>190</v>
      </c>
      <c r="AQ17">
        <f>анкеты!M15</f>
        <v>191</v>
      </c>
      <c r="AR17" s="14">
        <f t="shared" si="44"/>
        <v>98</v>
      </c>
      <c r="AS17" s="14">
        <f t="shared" si="45"/>
        <v>98</v>
      </c>
      <c r="AT17" s="14">
        <f t="shared" si="46"/>
        <v>99</v>
      </c>
      <c r="AU17" s="13">
        <f t="shared" si="22"/>
        <v>98.2</v>
      </c>
      <c r="AV17">
        <f>анкеты!O15</f>
        <v>226</v>
      </c>
      <c r="AW17">
        <f t="shared" si="47"/>
        <v>228</v>
      </c>
      <c r="AX17">
        <f>анкеты!P15</f>
        <v>225</v>
      </c>
      <c r="AY17">
        <f t="shared" si="48"/>
        <v>228</v>
      </c>
      <c r="AZ17">
        <f>анкеты!Q15</f>
        <v>224</v>
      </c>
      <c r="BA17">
        <f t="shared" si="49"/>
        <v>228</v>
      </c>
      <c r="BB17" s="14">
        <f t="shared" si="50"/>
        <v>99</v>
      </c>
      <c r="BC17" s="14">
        <f t="shared" si="51"/>
        <v>99</v>
      </c>
      <c r="BD17" s="14">
        <f t="shared" si="52"/>
        <v>98</v>
      </c>
      <c r="BE17" s="13">
        <f t="shared" si="29"/>
        <v>98.5</v>
      </c>
      <c r="BF17">
        <f t="shared" si="30"/>
        <v>94.97999999999999</v>
      </c>
    </row>
    <row r="18" spans="1:58" hidden="1">
      <c r="A18">
        <f>'бланки '!D20</f>
        <v>15</v>
      </c>
      <c r="B18" t="str">
        <f>'бланки '!C20</f>
        <v>Муниципальное бюджетное дошкольное образовательное учреждение «Детский сад № 62 «Родничок» комбинированного вида»</v>
      </c>
      <c r="C18">
        <f>анкеты!C16</f>
        <v>106</v>
      </c>
      <c r="D18">
        <f>SUMIF('бланки '!K20:Y20,"&lt;2")+'бланки '!Z20</f>
        <v>10</v>
      </c>
      <c r="E18">
        <f>COUNTIF('бланки '!K20:Y20,"&lt;2")+'бланки '!AA20</f>
        <v>10</v>
      </c>
      <c r="F18">
        <f>SUMIF('бланки '!AB20:CM20,"&lt;2")+'бланки '!CN20</f>
        <v>43</v>
      </c>
      <c r="G18">
        <f>COUNTIF('бланки '!AB20:CM20,"&lt;2")+'бланки '!CO20</f>
        <v>43</v>
      </c>
      <c r="H18">
        <f>SUM('бланки '!CP20:CS20)</f>
        <v>4</v>
      </c>
      <c r="I18">
        <f>анкеты!E16</f>
        <v>83</v>
      </c>
      <c r="J18">
        <f>анкеты!D16</f>
        <v>83</v>
      </c>
      <c r="K18">
        <f>анкеты!G16</f>
        <v>75</v>
      </c>
      <c r="L18">
        <f>анкеты!F16</f>
        <v>78</v>
      </c>
      <c r="M18">
        <f t="shared" si="31"/>
        <v>100</v>
      </c>
      <c r="N18">
        <f t="shared" si="32"/>
        <v>100</v>
      </c>
      <c r="O18">
        <f t="shared" si="33"/>
        <v>100</v>
      </c>
      <c r="P18">
        <f t="shared" si="34"/>
        <v>96.15384615384616</v>
      </c>
      <c r="Q18" s="14">
        <f t="shared" si="4"/>
        <v>100</v>
      </c>
      <c r="R18" s="14">
        <f t="shared" si="5"/>
        <v>100</v>
      </c>
      <c r="S18" s="14">
        <f t="shared" si="6"/>
        <v>98</v>
      </c>
      <c r="T18" s="13">
        <f t="shared" si="7"/>
        <v>99.2</v>
      </c>
      <c r="U18">
        <f>SUM('бланки '!CT20:CX20)</f>
        <v>5</v>
      </c>
      <c r="X18">
        <f>анкеты!H16</f>
        <v>94</v>
      </c>
      <c r="Y18">
        <f t="shared" si="35"/>
        <v>106</v>
      </c>
      <c r="Z18" s="14">
        <f t="shared" si="36"/>
        <v>100</v>
      </c>
      <c r="AA18" s="14">
        <f t="shared" si="37"/>
        <v>94</v>
      </c>
      <c r="AB18" s="14">
        <f t="shared" si="38"/>
        <v>89</v>
      </c>
      <c r="AC18" s="15">
        <f t="shared" si="12"/>
        <v>94.5</v>
      </c>
      <c r="AD18">
        <f>IF('бланки '!I20=1,('бланки '!CZ20+'бланки '!DB20)*3,SUM('бланки '!CX20:DB20))</f>
        <v>2</v>
      </c>
      <c r="AE18">
        <f>IF('бланки '!H20=0,SUM('бланки '!DG20:DI20)*2-1,SUM('бланки '!DD20:DI20))</f>
        <v>4</v>
      </c>
      <c r="AF18">
        <f>анкеты!J16</f>
        <v>1</v>
      </c>
      <c r="AG18">
        <f>анкеты!I16</f>
        <v>1</v>
      </c>
      <c r="AH18" s="14">
        <f t="shared" si="39"/>
        <v>40</v>
      </c>
      <c r="AI18" s="14">
        <f t="shared" si="40"/>
        <v>80</v>
      </c>
      <c r="AJ18" s="2">
        <f t="shared" si="41"/>
        <v>100</v>
      </c>
      <c r="AK18" s="15">
        <f t="shared" si="16"/>
        <v>74</v>
      </c>
      <c r="AL18">
        <f>анкеты!K16</f>
        <v>103</v>
      </c>
      <c r="AM18">
        <f t="shared" si="42"/>
        <v>106</v>
      </c>
      <c r="AN18">
        <f>анкеты!L16</f>
        <v>103</v>
      </c>
      <c r="AO18">
        <f t="shared" si="43"/>
        <v>106</v>
      </c>
      <c r="AP18">
        <f>анкеты!N16</f>
        <v>83</v>
      </c>
      <c r="AQ18">
        <f>анкеты!M16</f>
        <v>85</v>
      </c>
      <c r="AR18" s="14">
        <f t="shared" si="44"/>
        <v>97</v>
      </c>
      <c r="AS18" s="14">
        <f t="shared" si="45"/>
        <v>97</v>
      </c>
      <c r="AT18" s="14">
        <f t="shared" si="46"/>
        <v>98</v>
      </c>
      <c r="AU18" s="13">
        <f t="shared" si="22"/>
        <v>97.200000000000017</v>
      </c>
      <c r="AV18">
        <f>анкеты!O16</f>
        <v>101</v>
      </c>
      <c r="AW18">
        <f t="shared" si="47"/>
        <v>106</v>
      </c>
      <c r="AX18">
        <f>анкеты!P16</f>
        <v>104</v>
      </c>
      <c r="AY18">
        <f t="shared" si="48"/>
        <v>106</v>
      </c>
      <c r="AZ18">
        <f>анкеты!Q16</f>
        <v>103</v>
      </c>
      <c r="BA18">
        <f t="shared" si="49"/>
        <v>106</v>
      </c>
      <c r="BB18" s="14">
        <f t="shared" si="50"/>
        <v>95</v>
      </c>
      <c r="BC18" s="14">
        <f t="shared" si="51"/>
        <v>98</v>
      </c>
      <c r="BD18" s="14">
        <f t="shared" si="52"/>
        <v>97</v>
      </c>
      <c r="BE18" s="13">
        <f t="shared" si="29"/>
        <v>96.6</v>
      </c>
      <c r="BF18">
        <f t="shared" si="30"/>
        <v>92.3</v>
      </c>
    </row>
    <row r="19" spans="1:58" hidden="1">
      <c r="A19">
        <f>'бланки '!D21</f>
        <v>16</v>
      </c>
      <c r="B19" t="str">
        <f>'бланки '!C21</f>
        <v>Муниципальное бюджетное дошкольное образовательное учреждение «Детский сад № 66 «Беломорочка» компенсирующего вида»</v>
      </c>
      <c r="C19">
        <f>анкеты!C17</f>
        <v>98</v>
      </c>
      <c r="D19">
        <f>SUMIF('бланки '!K21:Y21,"&lt;2")+'бланки '!Z21</f>
        <v>10</v>
      </c>
      <c r="E19">
        <f>COUNTIF('бланки '!K21:Y21,"&lt;2")+'бланки '!AA21</f>
        <v>10</v>
      </c>
      <c r="F19">
        <f>SUMIF('бланки '!AB21:CM21,"&lt;2")+'бланки '!CN21</f>
        <v>43</v>
      </c>
      <c r="G19">
        <f>COUNTIF('бланки '!AB21:CM21,"&lt;2")+'бланки '!CO21</f>
        <v>43</v>
      </c>
      <c r="H19">
        <f>SUM('бланки '!CP21:CS21)</f>
        <v>4</v>
      </c>
      <c r="I19">
        <f>анкеты!E17</f>
        <v>81</v>
      </c>
      <c r="J19">
        <f>анкеты!D17</f>
        <v>83</v>
      </c>
      <c r="K19">
        <f>анкеты!G17</f>
        <v>78</v>
      </c>
      <c r="L19">
        <f>анкеты!F17</f>
        <v>80</v>
      </c>
      <c r="M19">
        <f t="shared" si="31"/>
        <v>100</v>
      </c>
      <c r="N19">
        <f t="shared" si="32"/>
        <v>100</v>
      </c>
      <c r="O19">
        <f t="shared" si="33"/>
        <v>97.590361445783131</v>
      </c>
      <c r="P19">
        <f t="shared" si="34"/>
        <v>97.5</v>
      </c>
      <c r="Q19" s="14">
        <f t="shared" si="4"/>
        <v>100</v>
      </c>
      <c r="R19" s="14">
        <f t="shared" si="5"/>
        <v>100</v>
      </c>
      <c r="S19" s="14">
        <f t="shared" si="6"/>
        <v>97</v>
      </c>
      <c r="T19" s="13">
        <f t="shared" si="7"/>
        <v>98.800000000000011</v>
      </c>
      <c r="U19">
        <f>SUM('бланки '!CT21:CX21)</f>
        <v>5</v>
      </c>
      <c r="X19">
        <f>анкеты!H17</f>
        <v>93</v>
      </c>
      <c r="Y19">
        <f t="shared" si="35"/>
        <v>98</v>
      </c>
      <c r="Z19" s="14">
        <f t="shared" si="36"/>
        <v>100</v>
      </c>
      <c r="AA19" s="14">
        <f t="shared" si="37"/>
        <v>97</v>
      </c>
      <c r="AB19" s="14">
        <f t="shared" si="38"/>
        <v>95</v>
      </c>
      <c r="AC19" s="15">
        <f t="shared" si="12"/>
        <v>97.5</v>
      </c>
      <c r="AD19">
        <f>IF('бланки '!I21=1,('бланки '!CZ21+'бланки '!DB21)*3,SUM('бланки '!CX21:DB21))</f>
        <v>5</v>
      </c>
      <c r="AE19">
        <f>IF('бланки '!H21=0,SUM('бланки '!DG21:DI21)*2-1,SUM('бланки '!DD21:DI21))</f>
        <v>5</v>
      </c>
      <c r="AF19">
        <f>анкеты!J17</f>
        <v>4</v>
      </c>
      <c r="AG19">
        <f>анкеты!I17</f>
        <v>4</v>
      </c>
      <c r="AH19" s="14">
        <f t="shared" si="39"/>
        <v>100</v>
      </c>
      <c r="AI19" s="14">
        <f t="shared" si="40"/>
        <v>100</v>
      </c>
      <c r="AJ19" s="2">
        <f t="shared" si="41"/>
        <v>100</v>
      </c>
      <c r="AK19" s="15">
        <f t="shared" si="16"/>
        <v>100</v>
      </c>
      <c r="AL19">
        <f>анкеты!K17</f>
        <v>97</v>
      </c>
      <c r="AM19">
        <f t="shared" si="42"/>
        <v>98</v>
      </c>
      <c r="AN19">
        <f>анкеты!L17</f>
        <v>97</v>
      </c>
      <c r="AO19">
        <f t="shared" si="43"/>
        <v>98</v>
      </c>
      <c r="AP19">
        <f>анкеты!N17</f>
        <v>75</v>
      </c>
      <c r="AQ19">
        <f>анкеты!M17</f>
        <v>76</v>
      </c>
      <c r="AR19" s="14">
        <f t="shared" si="44"/>
        <v>99</v>
      </c>
      <c r="AS19" s="14">
        <f t="shared" si="45"/>
        <v>99</v>
      </c>
      <c r="AT19" s="14">
        <f t="shared" si="46"/>
        <v>99</v>
      </c>
      <c r="AU19" s="13">
        <f t="shared" si="22"/>
        <v>99</v>
      </c>
      <c r="AV19">
        <f>анкеты!O17</f>
        <v>97</v>
      </c>
      <c r="AW19">
        <f t="shared" si="47"/>
        <v>98</v>
      </c>
      <c r="AX19">
        <f>анкеты!P17</f>
        <v>95</v>
      </c>
      <c r="AY19">
        <f t="shared" si="48"/>
        <v>98</v>
      </c>
      <c r="AZ19">
        <f>анкеты!Q17</f>
        <v>97</v>
      </c>
      <c r="BA19">
        <f t="shared" si="49"/>
        <v>98</v>
      </c>
      <c r="BB19" s="14">
        <f t="shared" si="50"/>
        <v>99</v>
      </c>
      <c r="BC19" s="14">
        <f t="shared" si="51"/>
        <v>97</v>
      </c>
      <c r="BD19" s="14">
        <f t="shared" si="52"/>
        <v>99</v>
      </c>
      <c r="BE19" s="13">
        <f t="shared" si="29"/>
        <v>98.6</v>
      </c>
      <c r="BF19">
        <f t="shared" si="30"/>
        <v>98.78</v>
      </c>
    </row>
    <row r="20" spans="1:58" hidden="1">
      <c r="A20">
        <f>'бланки '!D22</f>
        <v>17</v>
      </c>
      <c r="B20" t="str">
        <f>'бланки '!C22</f>
        <v>Муниципальное бюджетное дошкольное образовательное учреждение «Детский сад № 67 «Медвежонок» комбинированного вида»</v>
      </c>
      <c r="C20">
        <f>анкеты!C18</f>
        <v>148</v>
      </c>
      <c r="D20">
        <f>SUMIF('бланки '!K22:Y22,"&lt;2")+'бланки '!Z22</f>
        <v>10</v>
      </c>
      <c r="E20">
        <f>COUNTIF('бланки '!K22:Y22,"&lt;2")+'бланки '!AA22</f>
        <v>10</v>
      </c>
      <c r="F20">
        <f>SUMIF('бланки '!AB22:CM22,"&lt;2")+'бланки '!CN22</f>
        <v>43</v>
      </c>
      <c r="G20">
        <f>COUNTIF('бланки '!AB22:CM22,"&lt;2")+'бланки '!CO22</f>
        <v>43</v>
      </c>
      <c r="H20">
        <f>SUM('бланки '!CP22:CS22)</f>
        <v>4</v>
      </c>
      <c r="I20">
        <f>анкеты!E18</f>
        <v>141</v>
      </c>
      <c r="J20">
        <f>анкеты!D18</f>
        <v>141</v>
      </c>
      <c r="K20">
        <f>анкеты!G18</f>
        <v>137</v>
      </c>
      <c r="L20">
        <f>анкеты!F18</f>
        <v>138</v>
      </c>
      <c r="M20">
        <f t="shared" si="31"/>
        <v>100</v>
      </c>
      <c r="N20">
        <f t="shared" si="32"/>
        <v>100</v>
      </c>
      <c r="O20">
        <f t="shared" si="33"/>
        <v>100</v>
      </c>
      <c r="P20">
        <f t="shared" si="34"/>
        <v>99.275362318840578</v>
      </c>
      <c r="Q20" s="14">
        <f t="shared" si="4"/>
        <v>100</v>
      </c>
      <c r="R20" s="14">
        <f t="shared" si="5"/>
        <v>100</v>
      </c>
      <c r="S20" s="14">
        <f t="shared" si="6"/>
        <v>100</v>
      </c>
      <c r="T20" s="13">
        <f t="shared" si="7"/>
        <v>100</v>
      </c>
      <c r="U20">
        <f>SUM('бланки '!CT22:CX22)</f>
        <v>5</v>
      </c>
      <c r="X20">
        <f>анкеты!H18</f>
        <v>143</v>
      </c>
      <c r="Y20">
        <f t="shared" si="35"/>
        <v>148</v>
      </c>
      <c r="Z20" s="14">
        <f t="shared" si="36"/>
        <v>100</v>
      </c>
      <c r="AA20" s="14">
        <f t="shared" si="37"/>
        <v>98</v>
      </c>
      <c r="AB20" s="14">
        <f t="shared" si="38"/>
        <v>97</v>
      </c>
      <c r="AC20" s="15">
        <f t="shared" si="12"/>
        <v>98.5</v>
      </c>
      <c r="AD20">
        <f>IF('бланки '!I22=1,('бланки '!CZ22+'бланки '!DB22)*3,SUM('бланки '!CX22:DB22))</f>
        <v>3</v>
      </c>
      <c r="AE20">
        <f>IF('бланки '!H22=0,SUM('бланки '!DG22:DI22)*2-1,SUM('бланки '!DD22:DI22))</f>
        <v>4</v>
      </c>
      <c r="AF20">
        <f>анкеты!J18</f>
        <v>5</v>
      </c>
      <c r="AG20">
        <f>анкеты!I18</f>
        <v>5</v>
      </c>
      <c r="AH20" s="14">
        <f t="shared" si="39"/>
        <v>60</v>
      </c>
      <c r="AI20" s="14">
        <f t="shared" si="40"/>
        <v>80</v>
      </c>
      <c r="AJ20" s="2">
        <f t="shared" si="41"/>
        <v>100</v>
      </c>
      <c r="AK20" s="15">
        <f t="shared" si="16"/>
        <v>80</v>
      </c>
      <c r="AL20">
        <f>анкеты!K18</f>
        <v>148</v>
      </c>
      <c r="AM20">
        <f t="shared" si="42"/>
        <v>148</v>
      </c>
      <c r="AN20">
        <f>анкеты!L18</f>
        <v>148</v>
      </c>
      <c r="AO20">
        <f t="shared" si="43"/>
        <v>148</v>
      </c>
      <c r="AP20">
        <f>анкеты!N18</f>
        <v>138</v>
      </c>
      <c r="AQ20">
        <f>анкеты!M18</f>
        <v>138</v>
      </c>
      <c r="AR20" s="14">
        <f t="shared" si="44"/>
        <v>100</v>
      </c>
      <c r="AS20" s="14">
        <f t="shared" si="45"/>
        <v>100</v>
      </c>
      <c r="AT20" s="14">
        <f t="shared" si="46"/>
        <v>100</v>
      </c>
      <c r="AU20" s="13">
        <f t="shared" si="22"/>
        <v>100</v>
      </c>
      <c r="AV20">
        <f>анкеты!O18</f>
        <v>147</v>
      </c>
      <c r="AW20">
        <f t="shared" si="47"/>
        <v>148</v>
      </c>
      <c r="AX20">
        <f>анкеты!P18</f>
        <v>148</v>
      </c>
      <c r="AY20">
        <f t="shared" si="48"/>
        <v>148</v>
      </c>
      <c r="AZ20">
        <f>анкеты!Q18</f>
        <v>147</v>
      </c>
      <c r="BA20">
        <f t="shared" si="49"/>
        <v>148</v>
      </c>
      <c r="BB20" s="14">
        <f t="shared" si="50"/>
        <v>99</v>
      </c>
      <c r="BC20" s="14">
        <f t="shared" si="51"/>
        <v>100</v>
      </c>
      <c r="BD20" s="14">
        <f t="shared" si="52"/>
        <v>99</v>
      </c>
      <c r="BE20" s="13">
        <f t="shared" si="29"/>
        <v>99.2</v>
      </c>
      <c r="BF20">
        <f t="shared" si="30"/>
        <v>95.539999999999992</v>
      </c>
    </row>
    <row r="21" spans="1:58" hidden="1">
      <c r="A21">
        <f>'бланки '!D23</f>
        <v>18</v>
      </c>
      <c r="B21" t="str">
        <f>'бланки '!C23</f>
        <v>Муниципальное бюджетное дошкольное образовательное учреждение «Детский сад № 69 «Дюймовочка» комбинированного вида»</v>
      </c>
      <c r="C21">
        <f>анкеты!C19</f>
        <v>184</v>
      </c>
      <c r="D21">
        <f>SUMIF('бланки '!K23:Y23,"&lt;2")+'бланки '!Z23</f>
        <v>10</v>
      </c>
      <c r="E21">
        <f>COUNTIF('бланки '!K23:Y23,"&lt;2")+'бланки '!AA23</f>
        <v>10</v>
      </c>
      <c r="F21">
        <f>SUMIF('бланки '!AB23:CM23,"&lt;2")+'бланки '!CN23</f>
        <v>43</v>
      </c>
      <c r="G21">
        <f>COUNTIF('бланки '!AB23:CM23,"&lt;2")+'бланки '!CO23</f>
        <v>43</v>
      </c>
      <c r="H21">
        <f>SUM('бланки '!CP23:CS23)</f>
        <v>3</v>
      </c>
      <c r="I21">
        <f>анкеты!E19</f>
        <v>143</v>
      </c>
      <c r="J21">
        <f>анкеты!D19</f>
        <v>146</v>
      </c>
      <c r="K21">
        <f>анкеты!G19</f>
        <v>131</v>
      </c>
      <c r="L21">
        <f>анкеты!F19</f>
        <v>136</v>
      </c>
      <c r="M21">
        <f t="shared" si="31"/>
        <v>100</v>
      </c>
      <c r="N21">
        <f t="shared" si="32"/>
        <v>100</v>
      </c>
      <c r="O21">
        <f t="shared" si="33"/>
        <v>97.945205479452056</v>
      </c>
      <c r="P21">
        <f t="shared" si="34"/>
        <v>96.32352941176471</v>
      </c>
      <c r="Q21" s="14">
        <f t="shared" si="4"/>
        <v>100</v>
      </c>
      <c r="R21" s="14">
        <f t="shared" si="5"/>
        <v>90</v>
      </c>
      <c r="S21" s="14">
        <f t="shared" si="6"/>
        <v>97</v>
      </c>
      <c r="T21" s="13">
        <f t="shared" si="7"/>
        <v>95.800000000000011</v>
      </c>
      <c r="U21">
        <f>SUM('бланки '!CT23:CX23)</f>
        <v>5</v>
      </c>
      <c r="X21">
        <f>анкеты!H19</f>
        <v>158</v>
      </c>
      <c r="Y21">
        <f t="shared" si="35"/>
        <v>184</v>
      </c>
      <c r="Z21" s="14">
        <f t="shared" si="36"/>
        <v>100</v>
      </c>
      <c r="AA21" s="14">
        <f t="shared" si="37"/>
        <v>93</v>
      </c>
      <c r="AB21" s="14">
        <f t="shared" si="38"/>
        <v>86</v>
      </c>
      <c r="AC21" s="15">
        <f t="shared" si="12"/>
        <v>93</v>
      </c>
      <c r="AD21">
        <f>IF('бланки '!I23=1,('бланки '!CZ23+'бланки '!DB23)*3,SUM('бланки '!CX23:DB23))</f>
        <v>1</v>
      </c>
      <c r="AE21">
        <f>IF('бланки '!H23=0,SUM('бланки '!DG23:DI23)*2-1,SUM('бланки '!DD23:DI23))</f>
        <v>4</v>
      </c>
      <c r="AF21">
        <f>анкеты!J19</f>
        <v>3</v>
      </c>
      <c r="AG21">
        <f>анкеты!I19</f>
        <v>4</v>
      </c>
      <c r="AH21" s="14">
        <f t="shared" si="39"/>
        <v>20</v>
      </c>
      <c r="AI21" s="14">
        <f t="shared" si="40"/>
        <v>80</v>
      </c>
      <c r="AJ21" s="2">
        <f t="shared" si="41"/>
        <v>75</v>
      </c>
      <c r="AK21" s="15">
        <f t="shared" si="16"/>
        <v>60.5</v>
      </c>
      <c r="AL21">
        <f>анкеты!K19</f>
        <v>178</v>
      </c>
      <c r="AM21">
        <f t="shared" si="42"/>
        <v>184</v>
      </c>
      <c r="AN21">
        <f>анкеты!L19</f>
        <v>181</v>
      </c>
      <c r="AO21">
        <f t="shared" si="43"/>
        <v>184</v>
      </c>
      <c r="AP21">
        <f>анкеты!N19</f>
        <v>138</v>
      </c>
      <c r="AQ21">
        <f>анкеты!M19</f>
        <v>141</v>
      </c>
      <c r="AR21" s="14">
        <f t="shared" si="44"/>
        <v>97</v>
      </c>
      <c r="AS21" s="14">
        <f t="shared" si="45"/>
        <v>98</v>
      </c>
      <c r="AT21" s="14">
        <f t="shared" si="46"/>
        <v>98</v>
      </c>
      <c r="AU21" s="13">
        <f t="shared" si="22"/>
        <v>97.6</v>
      </c>
      <c r="AV21">
        <f>анкеты!O19</f>
        <v>173</v>
      </c>
      <c r="AW21">
        <f t="shared" si="47"/>
        <v>184</v>
      </c>
      <c r="AX21">
        <f>анкеты!P19</f>
        <v>180</v>
      </c>
      <c r="AY21">
        <f t="shared" si="48"/>
        <v>184</v>
      </c>
      <c r="AZ21">
        <f>анкеты!Q19</f>
        <v>177</v>
      </c>
      <c r="BA21">
        <f t="shared" si="49"/>
        <v>184</v>
      </c>
      <c r="BB21" s="14">
        <f t="shared" si="50"/>
        <v>94</v>
      </c>
      <c r="BC21" s="14">
        <f t="shared" si="51"/>
        <v>98</v>
      </c>
      <c r="BD21" s="14">
        <f t="shared" si="52"/>
        <v>96</v>
      </c>
      <c r="BE21" s="13">
        <f t="shared" si="29"/>
        <v>95.8</v>
      </c>
      <c r="BF21">
        <f t="shared" si="30"/>
        <v>88.539999999999992</v>
      </c>
    </row>
    <row r="22" spans="1:58" hidden="1">
      <c r="A22">
        <f>'бланки '!D24</f>
        <v>19</v>
      </c>
      <c r="B22" t="str">
        <f>'бланки '!C24</f>
        <v>Муниципальное бюджетное дошкольное образовательное учреждение «Детский сад № 74 «Винни-Пух» комбинированного вида»</v>
      </c>
      <c r="C22">
        <f>анкеты!C20</f>
        <v>226</v>
      </c>
      <c r="D22">
        <f>SUMIF('бланки '!K24:Y24,"&lt;2")+'бланки '!Z24</f>
        <v>10</v>
      </c>
      <c r="E22">
        <f>COUNTIF('бланки '!K24:Y24,"&lt;2")+'бланки '!AA24</f>
        <v>10</v>
      </c>
      <c r="F22">
        <f>SUMIF('бланки '!AB24:CM24,"&lt;2")+'бланки '!CN24</f>
        <v>46</v>
      </c>
      <c r="G22">
        <f>COUNTIF('бланки '!AB24:CM24,"&lt;2")+'бланки '!CO24</f>
        <v>46</v>
      </c>
      <c r="H22">
        <f>SUM('бланки '!CP24:CS24)</f>
        <v>4</v>
      </c>
      <c r="I22">
        <f>анкеты!E20</f>
        <v>222</v>
      </c>
      <c r="J22">
        <f>анкеты!D20</f>
        <v>222</v>
      </c>
      <c r="K22">
        <f>анкеты!G20</f>
        <v>223</v>
      </c>
      <c r="L22">
        <f>анкеты!F20</f>
        <v>223</v>
      </c>
      <c r="M22">
        <f t="shared" si="31"/>
        <v>100</v>
      </c>
      <c r="N22">
        <f t="shared" si="32"/>
        <v>100</v>
      </c>
      <c r="O22">
        <f t="shared" si="33"/>
        <v>100</v>
      </c>
      <c r="P22">
        <f t="shared" si="34"/>
        <v>100</v>
      </c>
      <c r="Q22" s="14">
        <f t="shared" si="4"/>
        <v>100</v>
      </c>
      <c r="R22" s="14">
        <f t="shared" si="5"/>
        <v>100</v>
      </c>
      <c r="S22" s="14">
        <f t="shared" si="6"/>
        <v>100</v>
      </c>
      <c r="T22" s="13">
        <f t="shared" si="7"/>
        <v>100</v>
      </c>
      <c r="U22">
        <f>SUM('бланки '!CT24:CX24)</f>
        <v>5</v>
      </c>
      <c r="X22">
        <f>анкеты!H20</f>
        <v>226</v>
      </c>
      <c r="Y22">
        <f t="shared" si="35"/>
        <v>226</v>
      </c>
      <c r="Z22" s="14">
        <f t="shared" si="36"/>
        <v>100</v>
      </c>
      <c r="AA22" s="14">
        <f t="shared" si="37"/>
        <v>100</v>
      </c>
      <c r="AB22" s="14">
        <f t="shared" si="38"/>
        <v>100</v>
      </c>
      <c r="AC22" s="15">
        <f t="shared" si="12"/>
        <v>100</v>
      </c>
      <c r="AD22">
        <f>IF('бланки '!I24=1,('бланки '!CZ24+'бланки '!DB24)*3,SUM('бланки '!CX24:DB24))</f>
        <v>4</v>
      </c>
      <c r="AE22">
        <f>IF('бланки '!H24=0,SUM('бланки '!DG24:DI24)*2-1,SUM('бланки '!DD24:DI24))</f>
        <v>6</v>
      </c>
      <c r="AF22">
        <f>анкеты!J20</f>
        <v>2</v>
      </c>
      <c r="AG22">
        <f>анкеты!I20</f>
        <v>2</v>
      </c>
      <c r="AH22" s="14">
        <f t="shared" si="39"/>
        <v>80</v>
      </c>
      <c r="AI22" s="14">
        <f t="shared" si="40"/>
        <v>100</v>
      </c>
      <c r="AJ22" s="2">
        <f t="shared" si="41"/>
        <v>100</v>
      </c>
      <c r="AK22" s="15">
        <f t="shared" si="16"/>
        <v>94</v>
      </c>
      <c r="AL22">
        <f>анкеты!K20</f>
        <v>225</v>
      </c>
      <c r="AM22">
        <f t="shared" si="42"/>
        <v>226</v>
      </c>
      <c r="AN22">
        <f>анкеты!L20</f>
        <v>226</v>
      </c>
      <c r="AO22">
        <f t="shared" si="43"/>
        <v>226</v>
      </c>
      <c r="AP22">
        <f>анкеты!N20</f>
        <v>221</v>
      </c>
      <c r="AQ22">
        <f>анкеты!M20</f>
        <v>222</v>
      </c>
      <c r="AR22" s="14">
        <f t="shared" si="44"/>
        <v>100</v>
      </c>
      <c r="AS22" s="14">
        <f t="shared" si="45"/>
        <v>100</v>
      </c>
      <c r="AT22" s="14">
        <f t="shared" si="46"/>
        <v>99</v>
      </c>
      <c r="AU22" s="13">
        <f t="shared" si="22"/>
        <v>99.8</v>
      </c>
      <c r="AV22">
        <f>анкеты!O20</f>
        <v>225</v>
      </c>
      <c r="AW22">
        <f t="shared" si="47"/>
        <v>226</v>
      </c>
      <c r="AX22">
        <f>анкеты!P20</f>
        <v>225</v>
      </c>
      <c r="AY22">
        <f t="shared" si="48"/>
        <v>226</v>
      </c>
      <c r="AZ22">
        <f>анкеты!Q20</f>
        <v>225</v>
      </c>
      <c r="BA22">
        <f t="shared" si="49"/>
        <v>226</v>
      </c>
      <c r="BB22" s="14">
        <f t="shared" si="50"/>
        <v>100</v>
      </c>
      <c r="BC22" s="14">
        <f t="shared" si="51"/>
        <v>100</v>
      </c>
      <c r="BD22" s="14">
        <f t="shared" si="52"/>
        <v>100</v>
      </c>
      <c r="BE22" s="13">
        <f t="shared" si="29"/>
        <v>100</v>
      </c>
      <c r="BF22">
        <f t="shared" si="30"/>
        <v>98.76</v>
      </c>
    </row>
    <row r="23" spans="1:58" hidden="1">
      <c r="A23">
        <f>'бланки '!D25</f>
        <v>20</v>
      </c>
      <c r="B23" t="str">
        <f>'бланки '!C25</f>
        <v>Муниципальное автономное дошкольное образовательное учреждение «Детский сад № 77 «Зоренька»</v>
      </c>
      <c r="C23">
        <f>анкеты!C21</f>
        <v>288</v>
      </c>
      <c r="D23">
        <f>SUMIF('бланки '!K25:Y25,"&lt;2")+'бланки '!Z25</f>
        <v>10</v>
      </c>
      <c r="E23">
        <f>COUNTIF('бланки '!K25:Y25,"&lt;2")+'бланки '!AA25</f>
        <v>10</v>
      </c>
      <c r="F23">
        <f>SUMIF('бланки '!AB25:CM25,"&lt;2")+'бланки '!CN25</f>
        <v>44</v>
      </c>
      <c r="G23">
        <f>COUNTIF('бланки '!AB25:CM25,"&lt;2")+'бланки '!CO25</f>
        <v>44</v>
      </c>
      <c r="H23">
        <f>SUM('бланки '!CP25:CS25)</f>
        <v>4</v>
      </c>
      <c r="I23">
        <f>анкеты!E21</f>
        <v>262</v>
      </c>
      <c r="J23">
        <f>анкеты!D21</f>
        <v>262</v>
      </c>
      <c r="K23">
        <f>анкеты!G21</f>
        <v>262</v>
      </c>
      <c r="L23">
        <f>анкеты!F21</f>
        <v>267</v>
      </c>
      <c r="M23">
        <f t="shared" si="31"/>
        <v>100</v>
      </c>
      <c r="N23">
        <f t="shared" si="32"/>
        <v>100</v>
      </c>
      <c r="O23">
        <f t="shared" si="33"/>
        <v>100</v>
      </c>
      <c r="P23">
        <f t="shared" si="34"/>
        <v>98.12734082397003</v>
      </c>
      <c r="Q23" s="14">
        <f t="shared" si="4"/>
        <v>100</v>
      </c>
      <c r="R23" s="14">
        <f t="shared" si="5"/>
        <v>100</v>
      </c>
      <c r="S23" s="14">
        <f t="shared" si="6"/>
        <v>99</v>
      </c>
      <c r="T23" s="13">
        <f t="shared" si="7"/>
        <v>99.6</v>
      </c>
      <c r="U23">
        <f>SUM('бланки '!CT25:CX25)</f>
        <v>5</v>
      </c>
      <c r="X23">
        <f>анкеты!H21</f>
        <v>280</v>
      </c>
      <c r="Y23">
        <f t="shared" si="35"/>
        <v>288</v>
      </c>
      <c r="Z23" s="14">
        <f t="shared" si="36"/>
        <v>100</v>
      </c>
      <c r="AA23" s="14">
        <f t="shared" si="37"/>
        <v>98</v>
      </c>
      <c r="AB23" s="14">
        <f t="shared" si="38"/>
        <v>97</v>
      </c>
      <c r="AC23" s="15">
        <f t="shared" si="12"/>
        <v>98.5</v>
      </c>
      <c r="AD23">
        <f>IF('бланки '!I25=1,('бланки '!CZ25+'бланки '!DB25)*3,SUM('бланки '!CX25:DB25))</f>
        <v>3</v>
      </c>
      <c r="AE23">
        <f>IF('бланки '!H25=0,SUM('бланки '!DG25:DI25)*2-1,SUM('бланки '!DD25:DI25))</f>
        <v>6</v>
      </c>
      <c r="AF23">
        <f>анкеты!J21</f>
        <v>6</v>
      </c>
      <c r="AG23">
        <f>анкеты!I21</f>
        <v>7</v>
      </c>
      <c r="AH23" s="14">
        <f t="shared" si="39"/>
        <v>60</v>
      </c>
      <c r="AI23" s="14">
        <f t="shared" si="40"/>
        <v>100</v>
      </c>
      <c r="AJ23" s="2">
        <f t="shared" si="41"/>
        <v>86</v>
      </c>
      <c r="AK23" s="15">
        <f t="shared" si="16"/>
        <v>83.8</v>
      </c>
      <c r="AL23">
        <f>анкеты!K21</f>
        <v>284</v>
      </c>
      <c r="AM23">
        <f t="shared" si="42"/>
        <v>288</v>
      </c>
      <c r="AN23">
        <f>анкеты!L21</f>
        <v>287</v>
      </c>
      <c r="AO23">
        <f t="shared" si="43"/>
        <v>288</v>
      </c>
      <c r="AP23">
        <f>анкеты!N21</f>
        <v>267</v>
      </c>
      <c r="AQ23">
        <f>анкеты!M21</f>
        <v>269</v>
      </c>
      <c r="AR23" s="14">
        <f t="shared" si="44"/>
        <v>99</v>
      </c>
      <c r="AS23" s="14">
        <f t="shared" si="45"/>
        <v>100</v>
      </c>
      <c r="AT23" s="14">
        <f t="shared" si="46"/>
        <v>99</v>
      </c>
      <c r="AU23" s="13">
        <f t="shared" si="22"/>
        <v>99.399999999999991</v>
      </c>
      <c r="AV23">
        <f>анкеты!O21</f>
        <v>285</v>
      </c>
      <c r="AW23">
        <f t="shared" si="47"/>
        <v>288</v>
      </c>
      <c r="AX23">
        <f>анкеты!P21</f>
        <v>287</v>
      </c>
      <c r="AY23">
        <f t="shared" si="48"/>
        <v>288</v>
      </c>
      <c r="AZ23">
        <f>анкеты!Q21</f>
        <v>284</v>
      </c>
      <c r="BA23">
        <f t="shared" si="49"/>
        <v>288</v>
      </c>
      <c r="BB23" s="14">
        <f t="shared" si="50"/>
        <v>99</v>
      </c>
      <c r="BC23" s="14">
        <f t="shared" si="51"/>
        <v>100</v>
      </c>
      <c r="BD23" s="14">
        <f t="shared" si="52"/>
        <v>99</v>
      </c>
      <c r="BE23" s="13">
        <f t="shared" si="29"/>
        <v>99.2</v>
      </c>
      <c r="BF23">
        <f t="shared" si="30"/>
        <v>96.1</v>
      </c>
    </row>
    <row r="24" spans="1:58" hidden="1">
      <c r="A24">
        <f>'бланки '!D26</f>
        <v>21</v>
      </c>
      <c r="B24" t="str">
        <f>'бланки '!C26</f>
        <v>Муниципальное бюджетное дошкольное образовательное учреждение «Детский сад № 79 «Мальчиш-Кибальчиш» комбинированного вида»</v>
      </c>
      <c r="C24">
        <f>анкеты!C22</f>
        <v>194</v>
      </c>
      <c r="D24">
        <f>SUMIF('бланки '!K26:Y26,"&lt;2")+'бланки '!Z26</f>
        <v>10</v>
      </c>
      <c r="E24">
        <f>COUNTIF('бланки '!K26:Y26,"&lt;2")+'бланки '!AA26</f>
        <v>10</v>
      </c>
      <c r="F24">
        <f>SUMIF('бланки '!AB26:CM26,"&lt;2")+'бланки '!CN26</f>
        <v>43</v>
      </c>
      <c r="G24">
        <f>COUNTIF('бланки '!AB26:CM26,"&lt;2")+'бланки '!CO26</f>
        <v>43</v>
      </c>
      <c r="H24">
        <f>SUM('бланки '!CP26:CS26)</f>
        <v>4</v>
      </c>
      <c r="I24">
        <f>анкеты!E22</f>
        <v>189</v>
      </c>
      <c r="J24">
        <f>анкеты!D22</f>
        <v>189</v>
      </c>
      <c r="K24">
        <f>анкеты!G22</f>
        <v>191</v>
      </c>
      <c r="L24">
        <f>анкеты!F22</f>
        <v>191</v>
      </c>
      <c r="M24">
        <f t="shared" si="31"/>
        <v>100</v>
      </c>
      <c r="N24">
        <f t="shared" si="32"/>
        <v>100</v>
      </c>
      <c r="O24">
        <f t="shared" si="33"/>
        <v>100</v>
      </c>
      <c r="P24">
        <f t="shared" si="34"/>
        <v>100</v>
      </c>
      <c r="Q24" s="14">
        <f t="shared" si="4"/>
        <v>100</v>
      </c>
      <c r="R24" s="14">
        <f t="shared" si="5"/>
        <v>100</v>
      </c>
      <c r="S24" s="14">
        <f t="shared" si="6"/>
        <v>100</v>
      </c>
      <c r="T24" s="13">
        <f t="shared" si="7"/>
        <v>100</v>
      </c>
      <c r="U24">
        <f>SUM('бланки '!CT26:CX26)</f>
        <v>5</v>
      </c>
      <c r="X24">
        <f>анкеты!H22</f>
        <v>194</v>
      </c>
      <c r="Y24">
        <f t="shared" si="35"/>
        <v>194</v>
      </c>
      <c r="Z24" s="14">
        <f t="shared" si="36"/>
        <v>100</v>
      </c>
      <c r="AA24" s="14">
        <f t="shared" si="37"/>
        <v>100</v>
      </c>
      <c r="AB24" s="14">
        <f t="shared" si="38"/>
        <v>100</v>
      </c>
      <c r="AC24" s="15">
        <f t="shared" si="12"/>
        <v>100</v>
      </c>
      <c r="AD24">
        <f>IF('бланки '!I26=1,('бланки '!CZ26+'бланки '!DB26)*3,SUM('бланки '!CX26:DB26))</f>
        <v>3</v>
      </c>
      <c r="AE24">
        <f>IF('бланки '!H26=0,SUM('бланки '!DG26:DI26)*2-1,SUM('бланки '!DD26:DI26))</f>
        <v>5</v>
      </c>
      <c r="AF24">
        <f>анкеты!J22</f>
        <v>3</v>
      </c>
      <c r="AG24">
        <f>анкеты!I22</f>
        <v>3</v>
      </c>
      <c r="AH24" s="14">
        <f t="shared" si="39"/>
        <v>60</v>
      </c>
      <c r="AI24" s="14">
        <f t="shared" si="40"/>
        <v>100</v>
      </c>
      <c r="AJ24" s="2">
        <f t="shared" si="41"/>
        <v>100</v>
      </c>
      <c r="AK24" s="15">
        <f t="shared" si="16"/>
        <v>88</v>
      </c>
      <c r="AL24">
        <f>анкеты!K22</f>
        <v>194</v>
      </c>
      <c r="AM24">
        <f t="shared" si="42"/>
        <v>194</v>
      </c>
      <c r="AN24">
        <f>анкеты!L22</f>
        <v>194</v>
      </c>
      <c r="AO24">
        <f t="shared" si="43"/>
        <v>194</v>
      </c>
      <c r="AP24">
        <f>анкеты!N22</f>
        <v>190</v>
      </c>
      <c r="AQ24">
        <f>анкеты!M22</f>
        <v>190</v>
      </c>
      <c r="AR24" s="14">
        <f t="shared" si="44"/>
        <v>100</v>
      </c>
      <c r="AS24" s="14">
        <f t="shared" si="45"/>
        <v>100</v>
      </c>
      <c r="AT24" s="14">
        <f t="shared" si="46"/>
        <v>100</v>
      </c>
      <c r="AU24" s="13">
        <f t="shared" si="22"/>
        <v>100</v>
      </c>
      <c r="AV24">
        <f>анкеты!O22</f>
        <v>194</v>
      </c>
      <c r="AW24">
        <f t="shared" si="47"/>
        <v>194</v>
      </c>
      <c r="AX24">
        <f>анкеты!P22</f>
        <v>194</v>
      </c>
      <c r="AY24">
        <f t="shared" si="48"/>
        <v>194</v>
      </c>
      <c r="AZ24">
        <f>анкеты!Q22</f>
        <v>194</v>
      </c>
      <c r="BA24">
        <f t="shared" si="49"/>
        <v>194</v>
      </c>
      <c r="BB24" s="14">
        <f t="shared" si="50"/>
        <v>100</v>
      </c>
      <c r="BC24" s="14">
        <f t="shared" si="51"/>
        <v>100</v>
      </c>
      <c r="BD24" s="14">
        <f t="shared" si="52"/>
        <v>100</v>
      </c>
      <c r="BE24" s="13">
        <f t="shared" si="29"/>
        <v>100</v>
      </c>
      <c r="BF24">
        <f t="shared" si="30"/>
        <v>97.6</v>
      </c>
    </row>
    <row r="25" spans="1:58" hidden="1">
      <c r="A25">
        <f>'бланки '!D27</f>
        <v>22</v>
      </c>
      <c r="B25" t="str">
        <f>'бланки '!C27</f>
        <v>Муниципальное автономное дошкольное образовательное учреждение «Детский сад № 82 «Гусельки» комбинированного вида»</v>
      </c>
      <c r="C25">
        <f>анкеты!C23</f>
        <v>184</v>
      </c>
      <c r="D25">
        <f>SUMIF('бланки '!K27:Y27,"&lt;2")+'бланки '!Z27</f>
        <v>10</v>
      </c>
      <c r="E25">
        <f>COUNTIF('бланки '!K27:Y27,"&lt;2")+'бланки '!AA27</f>
        <v>10</v>
      </c>
      <c r="F25">
        <f>SUMIF('бланки '!AB27:CM27,"&lt;2")+'бланки '!CN27</f>
        <v>48</v>
      </c>
      <c r="G25">
        <f>COUNTIF('бланки '!AB27:CM27,"&lt;2")+'бланки '!CO27</f>
        <v>48</v>
      </c>
      <c r="H25">
        <f>SUM('бланки '!CP27:CS27)</f>
        <v>4</v>
      </c>
      <c r="I25">
        <f>анкеты!E23</f>
        <v>182</v>
      </c>
      <c r="J25">
        <f>анкеты!D23</f>
        <v>182</v>
      </c>
      <c r="K25">
        <f>анкеты!G23</f>
        <v>180</v>
      </c>
      <c r="L25">
        <f>анкеты!F23</f>
        <v>181</v>
      </c>
      <c r="M25">
        <f t="shared" si="31"/>
        <v>100</v>
      </c>
      <c r="N25">
        <f t="shared" si="32"/>
        <v>100</v>
      </c>
      <c r="O25">
        <f t="shared" si="33"/>
        <v>100</v>
      </c>
      <c r="P25">
        <f t="shared" si="34"/>
        <v>99.447513812154696</v>
      </c>
      <c r="Q25" s="14">
        <f t="shared" si="4"/>
        <v>100</v>
      </c>
      <c r="R25" s="14">
        <f t="shared" si="5"/>
        <v>100</v>
      </c>
      <c r="S25" s="14">
        <f t="shared" si="6"/>
        <v>100</v>
      </c>
      <c r="T25" s="13">
        <f t="shared" si="7"/>
        <v>100</v>
      </c>
      <c r="U25">
        <f>SUM('бланки '!CT27:CX27)</f>
        <v>5</v>
      </c>
      <c r="X25">
        <f>анкеты!H23</f>
        <v>181</v>
      </c>
      <c r="Y25">
        <f t="shared" si="35"/>
        <v>184</v>
      </c>
      <c r="Z25" s="14">
        <f t="shared" si="36"/>
        <v>100</v>
      </c>
      <c r="AA25" s="14">
        <f t="shared" si="37"/>
        <v>99</v>
      </c>
      <c r="AB25" s="14">
        <f t="shared" si="38"/>
        <v>98</v>
      </c>
      <c r="AC25" s="15">
        <f t="shared" si="12"/>
        <v>99</v>
      </c>
      <c r="AD25">
        <f>IF('бланки '!I27=1,('бланки '!CZ27+'бланки '!DB27)*3,SUM('бланки '!CX27:DB27))</f>
        <v>3</v>
      </c>
      <c r="AE25">
        <f>IF('бланки '!H27=0,SUM('бланки '!DG27:DI27)*2-1,SUM('бланки '!DD27:DI27))</f>
        <v>5</v>
      </c>
      <c r="AF25">
        <f>анкеты!J23</f>
        <v>2</v>
      </c>
      <c r="AG25">
        <f>анкеты!I23</f>
        <v>2</v>
      </c>
      <c r="AH25" s="14">
        <f t="shared" si="39"/>
        <v>60</v>
      </c>
      <c r="AI25" s="14">
        <f t="shared" si="40"/>
        <v>100</v>
      </c>
      <c r="AJ25" s="2">
        <f t="shared" si="41"/>
        <v>100</v>
      </c>
      <c r="AK25" s="15">
        <f t="shared" si="16"/>
        <v>88</v>
      </c>
      <c r="AL25">
        <f>анкеты!K23</f>
        <v>184</v>
      </c>
      <c r="AM25">
        <f t="shared" si="42"/>
        <v>184</v>
      </c>
      <c r="AN25">
        <f>анкеты!L23</f>
        <v>183</v>
      </c>
      <c r="AO25">
        <f t="shared" si="43"/>
        <v>184</v>
      </c>
      <c r="AP25">
        <f>анкеты!N23</f>
        <v>180</v>
      </c>
      <c r="AQ25">
        <f>анкеты!M23</f>
        <v>180</v>
      </c>
      <c r="AR25" s="14">
        <f t="shared" si="44"/>
        <v>100</v>
      </c>
      <c r="AS25" s="14">
        <f t="shared" si="45"/>
        <v>99</v>
      </c>
      <c r="AT25" s="14">
        <f t="shared" si="46"/>
        <v>100</v>
      </c>
      <c r="AU25" s="13">
        <f t="shared" si="22"/>
        <v>99.6</v>
      </c>
      <c r="AV25">
        <f>анкеты!O23</f>
        <v>183</v>
      </c>
      <c r="AW25">
        <f t="shared" si="47"/>
        <v>184</v>
      </c>
      <c r="AX25">
        <f>анкеты!P23</f>
        <v>184</v>
      </c>
      <c r="AY25">
        <f t="shared" si="48"/>
        <v>184</v>
      </c>
      <c r="AZ25">
        <f>анкеты!Q23</f>
        <v>184</v>
      </c>
      <c r="BA25">
        <f t="shared" si="49"/>
        <v>184</v>
      </c>
      <c r="BB25" s="14">
        <f t="shared" si="50"/>
        <v>99</v>
      </c>
      <c r="BC25" s="14">
        <f t="shared" si="51"/>
        <v>100</v>
      </c>
      <c r="BD25" s="14">
        <f t="shared" si="52"/>
        <v>100</v>
      </c>
      <c r="BE25" s="13">
        <f t="shared" si="29"/>
        <v>99.7</v>
      </c>
      <c r="BF25">
        <f t="shared" si="30"/>
        <v>97.26</v>
      </c>
    </row>
    <row r="26" spans="1:58" hidden="1">
      <c r="A26">
        <f>'бланки '!D28</f>
        <v>23</v>
      </c>
      <c r="B26" t="str">
        <f>'бланки '!C28</f>
        <v>Муниципальное бюджетное дошкольное образовательное учреждение «Детский сад № 85 «Малиновка» комбинированного вида»</v>
      </c>
      <c r="C26">
        <f>анкеты!C24</f>
        <v>166</v>
      </c>
      <c r="D26">
        <f>SUMIF('бланки '!K28:Y28,"&lt;2")+'бланки '!Z28</f>
        <v>10</v>
      </c>
      <c r="E26">
        <f>COUNTIF('бланки '!K28:Y28,"&lt;2")+'бланки '!AA28</f>
        <v>10</v>
      </c>
      <c r="F26">
        <f>SUMIF('бланки '!AB28:CM28,"&lt;2")+'бланки '!CN28</f>
        <v>43</v>
      </c>
      <c r="G26">
        <f>COUNTIF('бланки '!AB28:CM28,"&lt;2")+'бланки '!CO28</f>
        <v>43</v>
      </c>
      <c r="H26">
        <f>SUM('бланки '!CP28:CS28)</f>
        <v>4</v>
      </c>
      <c r="I26">
        <f>анкеты!E24</f>
        <v>158</v>
      </c>
      <c r="J26">
        <f>анкеты!D24</f>
        <v>158</v>
      </c>
      <c r="K26">
        <f>анкеты!G24</f>
        <v>158</v>
      </c>
      <c r="L26">
        <f>анкеты!F24</f>
        <v>161</v>
      </c>
      <c r="M26">
        <f t="shared" ref="M26:M89" si="53">D26/E26*100</f>
        <v>100</v>
      </c>
      <c r="N26">
        <f t="shared" ref="N26:N89" si="54">F26/G26*100</f>
        <v>100</v>
      </c>
      <c r="O26">
        <f t="shared" ref="O26:O89" si="55">I26/J26*100</f>
        <v>100</v>
      </c>
      <c r="P26">
        <f t="shared" ref="P26:P89" si="56">K26/L26*100</f>
        <v>98.136645962732914</v>
      </c>
      <c r="Q26" s="14">
        <f t="shared" si="4"/>
        <v>100</v>
      </c>
      <c r="R26" s="14">
        <f t="shared" si="5"/>
        <v>100</v>
      </c>
      <c r="S26" s="14">
        <f t="shared" si="6"/>
        <v>99</v>
      </c>
      <c r="T26" s="13">
        <f t="shared" si="7"/>
        <v>99.6</v>
      </c>
      <c r="U26">
        <f>SUM('бланки '!CT28:CX28)</f>
        <v>5</v>
      </c>
      <c r="X26">
        <f>анкеты!H24</f>
        <v>162</v>
      </c>
      <c r="Y26">
        <f t="shared" ref="Y26:Y89" si="57">C26</f>
        <v>166</v>
      </c>
      <c r="Z26" s="14">
        <f t="shared" ref="Z26:Z89" si="58">MIN(100,U26*20)</f>
        <v>100</v>
      </c>
      <c r="AA26" s="14">
        <f t="shared" ref="AA26:AA89" si="59">ROUNDDOWN((Z26+AB26)/2,0)</f>
        <v>99</v>
      </c>
      <c r="AB26" s="14">
        <f t="shared" ref="AB26:AB89" si="60">IF((MOD(X26*100/Y26,1)&lt;0.55),ROUNDDOWN(X26*100/Y26,0),ROUNDUP(X26*100/Y26,0))</f>
        <v>98</v>
      </c>
      <c r="AC26" s="15">
        <f t="shared" si="12"/>
        <v>99</v>
      </c>
      <c r="AD26">
        <f>IF('бланки '!I28=1,('бланки '!CZ28+'бланки '!DB28)*3,SUM('бланки '!CX28:DB28))</f>
        <v>3</v>
      </c>
      <c r="AE26">
        <f>IF('бланки '!H28=0,SUM('бланки '!DG28:DI28)*2-1,SUM('бланки '!DD28:DI28))</f>
        <v>5</v>
      </c>
      <c r="AF26">
        <f>анкеты!J24</f>
        <v>4</v>
      </c>
      <c r="AG26">
        <f>анкеты!I24</f>
        <v>4</v>
      </c>
      <c r="AH26" s="14">
        <f t="shared" ref="AH26:AH89" si="61">MIN(AD26*20,100)</f>
        <v>60</v>
      </c>
      <c r="AI26" s="14">
        <f t="shared" ref="AI26:AI89" si="62">MIN(AE26*20,100)</f>
        <v>100</v>
      </c>
      <c r="AJ26" s="2">
        <f t="shared" ref="AJ26:AJ89" si="63">IF((MOD(AF26*100/AG26,1)&lt;0.55),ROUNDDOWN(AF26*100/AG26,0),ROUNDUP(AF26*100/AG26,0))</f>
        <v>100</v>
      </c>
      <c r="AK26" s="15">
        <f t="shared" si="16"/>
        <v>88</v>
      </c>
      <c r="AL26">
        <f>анкеты!K24</f>
        <v>162</v>
      </c>
      <c r="AM26">
        <f t="shared" ref="AM26:AM89" si="64">C26</f>
        <v>166</v>
      </c>
      <c r="AN26">
        <f>анкеты!L24</f>
        <v>166</v>
      </c>
      <c r="AO26">
        <f t="shared" ref="AO26:AO89" si="65">C26</f>
        <v>166</v>
      </c>
      <c r="AP26">
        <f>анкеты!N24</f>
        <v>152</v>
      </c>
      <c r="AQ26">
        <f>анкеты!M24</f>
        <v>153</v>
      </c>
      <c r="AR26" s="14">
        <f t="shared" ref="AR26:AR89" si="66">IF((MOD(AL26*100/AM26,1)&lt;0.55),ROUNDDOWN(AL26*100/AM26,0),ROUNDUP(AL26*100/AM26,0))</f>
        <v>98</v>
      </c>
      <c r="AS26" s="14">
        <f t="shared" ref="AS26:AS89" si="67">IF((MOD(AN26*100/AO26,1)&lt;0.55),ROUNDDOWN(AN26*100/AO26,0),ROUNDUP(AN26*100/AO26,0))</f>
        <v>100</v>
      </c>
      <c r="AT26" s="14">
        <f t="shared" ref="AT26:AT89" si="68">IF((MOD(AP26*100/AQ26,1)&lt;0.55),ROUNDDOWN(AP26*100/AQ26,0),ROUNDUP(AP26*100/AQ26,0))</f>
        <v>99</v>
      </c>
      <c r="AU26" s="13">
        <f t="shared" si="22"/>
        <v>99</v>
      </c>
      <c r="AV26">
        <f>анкеты!O24</f>
        <v>163</v>
      </c>
      <c r="AW26">
        <f t="shared" ref="AW26:AW89" si="69">C26</f>
        <v>166</v>
      </c>
      <c r="AX26">
        <f>анкеты!P24</f>
        <v>166</v>
      </c>
      <c r="AY26">
        <f t="shared" ref="AY26:AY89" si="70">C26</f>
        <v>166</v>
      </c>
      <c r="AZ26">
        <f>анкеты!Q24</f>
        <v>164</v>
      </c>
      <c r="BA26">
        <f t="shared" ref="BA26:BA89" si="71">C26</f>
        <v>166</v>
      </c>
      <c r="BB26" s="14">
        <f t="shared" ref="BB26:BB89" si="72">IF((MOD(AV26*100/AW26,1)&lt;0.55),ROUNDDOWN(AV26*100/AW26,0),ROUNDUP(AV26*100/AW26,0))</f>
        <v>98</v>
      </c>
      <c r="BC26" s="14">
        <f t="shared" ref="BC26:BC89" si="73">IF((MOD(AX26*100/AY26,1)&lt;0.55),ROUNDDOWN(AX26*100/AY26,0),ROUNDUP(AX26*100/AY26,0))</f>
        <v>100</v>
      </c>
      <c r="BD26" s="14">
        <f t="shared" ref="BD26:BD89" si="74">IF((MOD(AZ26*100/BA26,1)&lt;0.55),ROUNDDOWN(AZ26*100/BA26,0),ROUNDUP(AZ26*100/BA26,0))</f>
        <v>99</v>
      </c>
      <c r="BE26" s="13">
        <f t="shared" si="29"/>
        <v>98.9</v>
      </c>
      <c r="BF26">
        <f t="shared" si="30"/>
        <v>96.9</v>
      </c>
    </row>
    <row r="27" spans="1:58" hidden="1">
      <c r="A27">
        <f>'бланки '!D29</f>
        <v>24</v>
      </c>
      <c r="B27" t="str">
        <f>'бланки '!C29</f>
        <v>Муниципальное автономное дошкольное образовательное учреждение «Детский сад № 86 «Жемчужинка» Центр развития ребенка»</v>
      </c>
      <c r="C27">
        <f>анкеты!C25</f>
        <v>148</v>
      </c>
      <c r="D27">
        <f>SUMIF('бланки '!K29:Y29,"&lt;2")+'бланки '!Z29</f>
        <v>9</v>
      </c>
      <c r="E27">
        <f>COUNTIF('бланки '!K29:Y29,"&lt;2")+'бланки '!AA29</f>
        <v>10</v>
      </c>
      <c r="F27">
        <f>SUMIF('бланки '!AB29:CM29,"&lt;2")+'бланки '!CN29</f>
        <v>43</v>
      </c>
      <c r="G27">
        <f>COUNTIF('бланки '!AB29:CM29,"&lt;2")+'бланки '!CO29</f>
        <v>43</v>
      </c>
      <c r="H27">
        <f>SUM('бланки '!CP29:CS29)</f>
        <v>3</v>
      </c>
      <c r="I27">
        <f>анкеты!E25</f>
        <v>128</v>
      </c>
      <c r="J27">
        <f>анкеты!D25</f>
        <v>129</v>
      </c>
      <c r="K27">
        <f>анкеты!G25</f>
        <v>117</v>
      </c>
      <c r="L27">
        <f>анкеты!F25</f>
        <v>118</v>
      </c>
      <c r="M27">
        <f t="shared" si="53"/>
        <v>90</v>
      </c>
      <c r="N27">
        <f t="shared" si="54"/>
        <v>100</v>
      </c>
      <c r="O27">
        <f t="shared" si="55"/>
        <v>99.224806201550393</v>
      </c>
      <c r="P27">
        <f t="shared" si="56"/>
        <v>99.152542372881356</v>
      </c>
      <c r="Q27" s="14">
        <f t="shared" si="4"/>
        <v>95</v>
      </c>
      <c r="R27" s="14">
        <f t="shared" si="5"/>
        <v>90</v>
      </c>
      <c r="S27" s="14">
        <f t="shared" si="6"/>
        <v>99</v>
      </c>
      <c r="T27" s="13">
        <f t="shared" si="7"/>
        <v>95.1</v>
      </c>
      <c r="U27">
        <f>SUM('бланки '!CT29:CX29)</f>
        <v>5</v>
      </c>
      <c r="X27">
        <f>анкеты!H25</f>
        <v>144</v>
      </c>
      <c r="Y27">
        <f t="shared" si="57"/>
        <v>148</v>
      </c>
      <c r="Z27" s="14">
        <f t="shared" si="58"/>
        <v>100</v>
      </c>
      <c r="AA27" s="14">
        <f t="shared" si="59"/>
        <v>98</v>
      </c>
      <c r="AB27" s="14">
        <f t="shared" si="60"/>
        <v>97</v>
      </c>
      <c r="AC27" s="15">
        <f t="shared" si="12"/>
        <v>98.5</v>
      </c>
      <c r="AD27">
        <f>IF('бланки '!I29=1,('бланки '!CZ29+'бланки '!DB29)*3,SUM('бланки '!CX29:DB29))</f>
        <v>2</v>
      </c>
      <c r="AE27">
        <f>IF('бланки '!H29=0,SUM('бланки '!DG29:DI29)*2-1,SUM('бланки '!DD29:DI29))</f>
        <v>3</v>
      </c>
      <c r="AF27">
        <f>анкеты!J25</f>
        <v>6</v>
      </c>
      <c r="AG27">
        <f>анкеты!I25</f>
        <v>7</v>
      </c>
      <c r="AH27" s="14">
        <f t="shared" si="61"/>
        <v>40</v>
      </c>
      <c r="AI27" s="14">
        <f t="shared" si="62"/>
        <v>60</v>
      </c>
      <c r="AJ27" s="2">
        <f t="shared" si="63"/>
        <v>86</v>
      </c>
      <c r="AK27" s="15">
        <f t="shared" si="16"/>
        <v>61.8</v>
      </c>
      <c r="AL27">
        <f>анкеты!K25</f>
        <v>143</v>
      </c>
      <c r="AM27">
        <f t="shared" si="64"/>
        <v>148</v>
      </c>
      <c r="AN27">
        <f>анкеты!L25</f>
        <v>146</v>
      </c>
      <c r="AO27">
        <f t="shared" si="65"/>
        <v>148</v>
      </c>
      <c r="AP27">
        <f>анкеты!N25</f>
        <v>117</v>
      </c>
      <c r="AQ27">
        <f>анкеты!M25</f>
        <v>119</v>
      </c>
      <c r="AR27" s="14">
        <f t="shared" si="66"/>
        <v>97</v>
      </c>
      <c r="AS27" s="14">
        <f t="shared" si="67"/>
        <v>99</v>
      </c>
      <c r="AT27" s="14">
        <f t="shared" si="68"/>
        <v>98</v>
      </c>
      <c r="AU27" s="13">
        <f t="shared" si="22"/>
        <v>98</v>
      </c>
      <c r="AV27">
        <f>анкеты!O25</f>
        <v>143</v>
      </c>
      <c r="AW27">
        <f t="shared" si="69"/>
        <v>148</v>
      </c>
      <c r="AX27">
        <f>анкеты!P25</f>
        <v>148</v>
      </c>
      <c r="AY27">
        <f t="shared" si="70"/>
        <v>148</v>
      </c>
      <c r="AZ27">
        <f>анкеты!Q25</f>
        <v>147</v>
      </c>
      <c r="BA27">
        <f t="shared" si="71"/>
        <v>148</v>
      </c>
      <c r="BB27" s="14">
        <f t="shared" si="72"/>
        <v>97</v>
      </c>
      <c r="BC27" s="14">
        <f t="shared" si="73"/>
        <v>100</v>
      </c>
      <c r="BD27" s="14">
        <f t="shared" si="74"/>
        <v>99</v>
      </c>
      <c r="BE27" s="13">
        <f t="shared" si="29"/>
        <v>98.6</v>
      </c>
      <c r="BF27">
        <f t="shared" si="30"/>
        <v>90.4</v>
      </c>
    </row>
    <row r="28" spans="1:58" hidden="1">
      <c r="A28">
        <f>'бланки '!D30</f>
        <v>25</v>
      </c>
      <c r="B28" t="str">
        <f>'бланки '!C30</f>
        <v>Муниципальное бюджетное дошкольное образовательное учреждение «Детский сад № 87 «Моряночка» комбинированного вида»</v>
      </c>
      <c r="C28">
        <f>анкеты!C26</f>
        <v>116</v>
      </c>
      <c r="D28">
        <f>SUMIF('бланки '!K30:Y30,"&lt;2")+'бланки '!Z30</f>
        <v>9</v>
      </c>
      <c r="E28">
        <f>COUNTIF('бланки '!K30:Y30,"&lt;2")+'бланки '!AA30</f>
        <v>10</v>
      </c>
      <c r="F28">
        <f>SUMIF('бланки '!AB30:CM30,"&lt;2")+'бланки '!CN30</f>
        <v>44</v>
      </c>
      <c r="G28">
        <f>COUNTIF('бланки '!AB30:CM30,"&lt;2")+'бланки '!CO30</f>
        <v>44</v>
      </c>
      <c r="H28">
        <f>SUM('бланки '!CP30:CS30)</f>
        <v>4</v>
      </c>
      <c r="I28">
        <f>анкеты!E26</f>
        <v>89</v>
      </c>
      <c r="J28">
        <f>анкеты!D26</f>
        <v>93</v>
      </c>
      <c r="K28">
        <f>анкеты!G26</f>
        <v>76</v>
      </c>
      <c r="L28">
        <f>анкеты!F26</f>
        <v>82</v>
      </c>
      <c r="M28">
        <f t="shared" si="53"/>
        <v>90</v>
      </c>
      <c r="N28">
        <f t="shared" si="54"/>
        <v>100</v>
      </c>
      <c r="O28">
        <f t="shared" si="55"/>
        <v>95.6989247311828</v>
      </c>
      <c r="P28">
        <f t="shared" si="56"/>
        <v>92.682926829268297</v>
      </c>
      <c r="Q28" s="14">
        <f t="shared" si="4"/>
        <v>95</v>
      </c>
      <c r="R28" s="14">
        <f t="shared" si="5"/>
        <v>100</v>
      </c>
      <c r="S28" s="14">
        <f t="shared" si="6"/>
        <v>94</v>
      </c>
      <c r="T28" s="13">
        <f t="shared" si="7"/>
        <v>96.1</v>
      </c>
      <c r="U28">
        <f>SUM('бланки '!CT30:CX30)</f>
        <v>5</v>
      </c>
      <c r="X28">
        <f>анкеты!H26</f>
        <v>96</v>
      </c>
      <c r="Y28">
        <f t="shared" si="57"/>
        <v>116</v>
      </c>
      <c r="Z28" s="14">
        <f t="shared" si="58"/>
        <v>100</v>
      </c>
      <c r="AA28" s="14">
        <f t="shared" si="59"/>
        <v>91</v>
      </c>
      <c r="AB28" s="14">
        <f t="shared" si="60"/>
        <v>83</v>
      </c>
      <c r="AC28" s="15">
        <f t="shared" si="12"/>
        <v>91.5</v>
      </c>
      <c r="AD28">
        <f>IF('бланки '!I30=1,('бланки '!CZ30+'бланки '!DB30)*3,SUM('бланки '!CX30:DB30))</f>
        <v>2</v>
      </c>
      <c r="AE28">
        <f>IF('бланки '!H30=0,SUM('бланки '!DG30:DI30)*2-1,SUM('бланки '!DD30:DI30))</f>
        <v>3</v>
      </c>
      <c r="AF28">
        <f>анкеты!J26</f>
        <v>5</v>
      </c>
      <c r="AG28">
        <f>анкеты!I26</f>
        <v>5</v>
      </c>
      <c r="AH28" s="14">
        <f t="shared" si="61"/>
        <v>40</v>
      </c>
      <c r="AI28" s="14">
        <f t="shared" si="62"/>
        <v>60</v>
      </c>
      <c r="AJ28" s="2">
        <f t="shared" si="63"/>
        <v>100</v>
      </c>
      <c r="AK28" s="15">
        <f t="shared" si="16"/>
        <v>66</v>
      </c>
      <c r="AL28">
        <f>анкеты!K26</f>
        <v>110</v>
      </c>
      <c r="AM28">
        <f t="shared" si="64"/>
        <v>116</v>
      </c>
      <c r="AN28">
        <f>анкеты!L26</f>
        <v>114</v>
      </c>
      <c r="AO28">
        <f t="shared" si="65"/>
        <v>116</v>
      </c>
      <c r="AP28">
        <f>анкеты!N26</f>
        <v>84</v>
      </c>
      <c r="AQ28">
        <f>анкеты!M26</f>
        <v>87</v>
      </c>
      <c r="AR28" s="14">
        <f t="shared" si="66"/>
        <v>95</v>
      </c>
      <c r="AS28" s="14">
        <f t="shared" si="67"/>
        <v>98</v>
      </c>
      <c r="AT28" s="14">
        <f t="shared" si="68"/>
        <v>97</v>
      </c>
      <c r="AU28" s="13">
        <f t="shared" si="22"/>
        <v>96.600000000000009</v>
      </c>
      <c r="AV28">
        <f>анкеты!O26</f>
        <v>100</v>
      </c>
      <c r="AW28">
        <f t="shared" si="69"/>
        <v>116</v>
      </c>
      <c r="AX28">
        <f>анкеты!P26</f>
        <v>113</v>
      </c>
      <c r="AY28">
        <f t="shared" si="70"/>
        <v>116</v>
      </c>
      <c r="AZ28">
        <f>анкеты!Q26</f>
        <v>106</v>
      </c>
      <c r="BA28">
        <f t="shared" si="71"/>
        <v>116</v>
      </c>
      <c r="BB28" s="14">
        <f t="shared" si="72"/>
        <v>86</v>
      </c>
      <c r="BC28" s="14">
        <f t="shared" si="73"/>
        <v>97</v>
      </c>
      <c r="BD28" s="14">
        <f t="shared" si="74"/>
        <v>91</v>
      </c>
      <c r="BE28" s="13">
        <f t="shared" si="29"/>
        <v>90.7</v>
      </c>
      <c r="BF28">
        <f t="shared" si="30"/>
        <v>88.179999999999993</v>
      </c>
    </row>
    <row r="29" spans="1:58" hidden="1">
      <c r="A29">
        <f>'бланки '!D31</f>
        <v>26</v>
      </c>
      <c r="B29" t="str">
        <f>'бланки '!C31</f>
        <v>Муниципальное автономное дошкольное образовательное учреждение Центр развития ребенка – «Детский сад № 88 «Антошка»</v>
      </c>
      <c r="C29">
        <f>анкеты!C27</f>
        <v>375</v>
      </c>
      <c r="D29">
        <f>SUMIF('бланки '!K31:Y31,"&lt;2")+'бланки '!Z31</f>
        <v>10</v>
      </c>
      <c r="E29">
        <f>COUNTIF('бланки '!K31:Y31,"&lt;2")+'бланки '!AA31</f>
        <v>10</v>
      </c>
      <c r="F29">
        <f>SUMIF('бланки '!AB31:CM31,"&lt;2")+'бланки '!CN31</f>
        <v>43</v>
      </c>
      <c r="G29">
        <f>COUNTIF('бланки '!AB31:CM31,"&lt;2")+'бланки '!CO31</f>
        <v>43</v>
      </c>
      <c r="H29">
        <f>SUM('бланки '!CP31:CS31)</f>
        <v>4</v>
      </c>
      <c r="I29">
        <f>анкеты!E27</f>
        <v>360</v>
      </c>
      <c r="J29">
        <f>анкеты!D27</f>
        <v>361</v>
      </c>
      <c r="K29">
        <f>анкеты!G27</f>
        <v>361</v>
      </c>
      <c r="L29">
        <f>анкеты!F27</f>
        <v>364</v>
      </c>
      <c r="M29">
        <f t="shared" si="53"/>
        <v>100</v>
      </c>
      <c r="N29">
        <f t="shared" si="54"/>
        <v>100</v>
      </c>
      <c r="O29">
        <f t="shared" si="55"/>
        <v>99.7229916897507</v>
      </c>
      <c r="P29">
        <f t="shared" si="56"/>
        <v>99.175824175824175</v>
      </c>
      <c r="Q29" s="14">
        <f t="shared" si="4"/>
        <v>100</v>
      </c>
      <c r="R29" s="14">
        <f t="shared" si="5"/>
        <v>100</v>
      </c>
      <c r="S29" s="14">
        <f t="shared" si="6"/>
        <v>99</v>
      </c>
      <c r="T29" s="13">
        <f t="shared" si="7"/>
        <v>99.6</v>
      </c>
      <c r="U29">
        <f>SUM('бланки '!CT31:CX31)</f>
        <v>5</v>
      </c>
      <c r="X29">
        <f>анкеты!H27</f>
        <v>372</v>
      </c>
      <c r="Y29">
        <f t="shared" si="57"/>
        <v>375</v>
      </c>
      <c r="Z29" s="14">
        <f t="shared" si="58"/>
        <v>100</v>
      </c>
      <c r="AA29" s="14">
        <f t="shared" si="59"/>
        <v>99</v>
      </c>
      <c r="AB29" s="14">
        <f t="shared" si="60"/>
        <v>99</v>
      </c>
      <c r="AC29" s="15">
        <f t="shared" si="12"/>
        <v>99.5</v>
      </c>
      <c r="AD29">
        <f>IF('бланки '!I31=1,('бланки '!CZ31+'бланки '!DB31)*3,SUM('бланки '!CX31:DB31))</f>
        <v>4</v>
      </c>
      <c r="AE29">
        <f>IF('бланки '!H31=0,SUM('бланки '!DG31:DI31)*2-1,SUM('бланки '!DD31:DI31))</f>
        <v>4</v>
      </c>
      <c r="AF29">
        <f>анкеты!J27</f>
        <v>2</v>
      </c>
      <c r="AG29">
        <f>анкеты!I27</f>
        <v>2</v>
      </c>
      <c r="AH29" s="14">
        <f t="shared" si="61"/>
        <v>80</v>
      </c>
      <c r="AI29" s="14">
        <f t="shared" si="62"/>
        <v>80</v>
      </c>
      <c r="AJ29" s="2">
        <f t="shared" si="63"/>
        <v>100</v>
      </c>
      <c r="AK29" s="15">
        <f t="shared" si="16"/>
        <v>86</v>
      </c>
      <c r="AL29">
        <f>анкеты!K27</f>
        <v>373</v>
      </c>
      <c r="AM29">
        <f t="shared" si="64"/>
        <v>375</v>
      </c>
      <c r="AN29">
        <f>анкеты!L27</f>
        <v>373</v>
      </c>
      <c r="AO29">
        <f t="shared" si="65"/>
        <v>375</v>
      </c>
      <c r="AP29">
        <f>анкеты!N27</f>
        <v>358</v>
      </c>
      <c r="AQ29">
        <f>анкеты!M27</f>
        <v>359</v>
      </c>
      <c r="AR29" s="14">
        <f t="shared" si="66"/>
        <v>99</v>
      </c>
      <c r="AS29" s="14">
        <f t="shared" si="67"/>
        <v>99</v>
      </c>
      <c r="AT29" s="14">
        <f t="shared" si="68"/>
        <v>100</v>
      </c>
      <c r="AU29" s="13">
        <f t="shared" si="22"/>
        <v>99.2</v>
      </c>
      <c r="AV29">
        <f>анкеты!O27</f>
        <v>372</v>
      </c>
      <c r="AW29">
        <f t="shared" si="69"/>
        <v>375</v>
      </c>
      <c r="AX29">
        <f>анкеты!P27</f>
        <v>373</v>
      </c>
      <c r="AY29">
        <f t="shared" si="70"/>
        <v>375</v>
      </c>
      <c r="AZ29">
        <f>анкеты!Q27</f>
        <v>373</v>
      </c>
      <c r="BA29">
        <f t="shared" si="71"/>
        <v>375</v>
      </c>
      <c r="BB29" s="14">
        <f t="shared" si="72"/>
        <v>99</v>
      </c>
      <c r="BC29" s="14">
        <f t="shared" si="73"/>
        <v>99</v>
      </c>
      <c r="BD29" s="14">
        <f t="shared" si="74"/>
        <v>99</v>
      </c>
      <c r="BE29" s="13">
        <f t="shared" si="29"/>
        <v>99</v>
      </c>
      <c r="BF29">
        <f t="shared" si="30"/>
        <v>96.66</v>
      </c>
    </row>
    <row r="30" spans="1:58" hidden="1">
      <c r="A30">
        <f>'бланки '!D32</f>
        <v>27</v>
      </c>
      <c r="B30" t="str">
        <f>'бланки '!C32</f>
        <v>Муниципальное бюджетное дошкольное образовательное учреждение «Детский сад № 89 «Умка» комбинированного вида»</v>
      </c>
      <c r="C30">
        <f>анкеты!C28</f>
        <v>138</v>
      </c>
      <c r="D30">
        <f>SUMIF('бланки '!K32:Y32,"&lt;2")+'бланки '!Z32</f>
        <v>9.5</v>
      </c>
      <c r="E30">
        <f>COUNTIF('бланки '!K32:Y32,"&lt;2")+'бланки '!AA32</f>
        <v>10</v>
      </c>
      <c r="F30">
        <f>SUMIF('бланки '!AB32:CM32,"&lt;2")+'бланки '!CN32</f>
        <v>43</v>
      </c>
      <c r="G30">
        <f>COUNTIF('бланки '!AB32:CM32,"&lt;2")+'бланки '!CO32</f>
        <v>43</v>
      </c>
      <c r="H30">
        <f>SUM('бланки '!CP32:CS32)</f>
        <v>4</v>
      </c>
      <c r="I30">
        <f>анкеты!E28</f>
        <v>113</v>
      </c>
      <c r="J30">
        <f>анкеты!D28</f>
        <v>115</v>
      </c>
      <c r="K30">
        <f>анкеты!G28</f>
        <v>115</v>
      </c>
      <c r="L30">
        <f>анкеты!F28</f>
        <v>119</v>
      </c>
      <c r="M30">
        <f t="shared" si="53"/>
        <v>95</v>
      </c>
      <c r="N30">
        <f t="shared" si="54"/>
        <v>100</v>
      </c>
      <c r="O30">
        <f t="shared" si="55"/>
        <v>98.260869565217391</v>
      </c>
      <c r="P30">
        <f t="shared" si="56"/>
        <v>96.638655462184872</v>
      </c>
      <c r="Q30" s="14">
        <f t="shared" si="4"/>
        <v>97</v>
      </c>
      <c r="R30" s="14">
        <f t="shared" si="5"/>
        <v>100</v>
      </c>
      <c r="S30" s="14">
        <f t="shared" si="6"/>
        <v>97</v>
      </c>
      <c r="T30" s="13">
        <f t="shared" si="7"/>
        <v>97.9</v>
      </c>
      <c r="U30">
        <f>SUM('бланки '!CT32:CX32)</f>
        <v>5</v>
      </c>
      <c r="X30">
        <f>анкеты!H28</f>
        <v>127</v>
      </c>
      <c r="Y30">
        <f t="shared" si="57"/>
        <v>138</v>
      </c>
      <c r="Z30" s="14">
        <f t="shared" si="58"/>
        <v>100</v>
      </c>
      <c r="AA30" s="14">
        <f t="shared" si="59"/>
        <v>96</v>
      </c>
      <c r="AB30" s="14">
        <f t="shared" si="60"/>
        <v>92</v>
      </c>
      <c r="AC30" s="15">
        <f t="shared" si="12"/>
        <v>96</v>
      </c>
      <c r="AD30">
        <f>IF('бланки '!I32=1,('бланки '!CZ32+'бланки '!DB32)*3,SUM('бланки '!CX32:DB32))</f>
        <v>2</v>
      </c>
      <c r="AE30">
        <f>IF('бланки '!H32=0,SUM('бланки '!DG32:DI32)*2-1,SUM('бланки '!DD32:DI32))</f>
        <v>2</v>
      </c>
      <c r="AF30">
        <f>анкеты!J28</f>
        <v>1</v>
      </c>
      <c r="AG30">
        <f>анкеты!I28</f>
        <v>1</v>
      </c>
      <c r="AH30" s="14">
        <f t="shared" si="61"/>
        <v>40</v>
      </c>
      <c r="AI30" s="14">
        <f t="shared" si="62"/>
        <v>40</v>
      </c>
      <c r="AJ30" s="2">
        <f t="shared" si="63"/>
        <v>100</v>
      </c>
      <c r="AK30" s="15">
        <f t="shared" si="16"/>
        <v>58</v>
      </c>
      <c r="AL30">
        <f>анкеты!K28</f>
        <v>134</v>
      </c>
      <c r="AM30">
        <f t="shared" si="64"/>
        <v>138</v>
      </c>
      <c r="AN30">
        <f>анкеты!L28</f>
        <v>130</v>
      </c>
      <c r="AO30">
        <f t="shared" si="65"/>
        <v>138</v>
      </c>
      <c r="AP30">
        <f>анкеты!N28</f>
        <v>104</v>
      </c>
      <c r="AQ30">
        <f>анкеты!M28</f>
        <v>106</v>
      </c>
      <c r="AR30" s="14">
        <f t="shared" si="66"/>
        <v>97</v>
      </c>
      <c r="AS30" s="14">
        <f t="shared" si="67"/>
        <v>94</v>
      </c>
      <c r="AT30" s="14">
        <f t="shared" si="68"/>
        <v>98</v>
      </c>
      <c r="AU30" s="13">
        <f t="shared" si="22"/>
        <v>96</v>
      </c>
      <c r="AV30">
        <f>анкеты!O28</f>
        <v>131</v>
      </c>
      <c r="AW30">
        <f t="shared" si="69"/>
        <v>138</v>
      </c>
      <c r="AX30">
        <f>анкеты!P28</f>
        <v>135</v>
      </c>
      <c r="AY30">
        <f t="shared" si="70"/>
        <v>138</v>
      </c>
      <c r="AZ30">
        <f>анкеты!Q28</f>
        <v>138</v>
      </c>
      <c r="BA30">
        <f t="shared" si="71"/>
        <v>138</v>
      </c>
      <c r="BB30" s="14">
        <f t="shared" si="72"/>
        <v>95</v>
      </c>
      <c r="BC30" s="14">
        <f t="shared" si="73"/>
        <v>98</v>
      </c>
      <c r="BD30" s="14">
        <f t="shared" si="74"/>
        <v>100</v>
      </c>
      <c r="BE30" s="13">
        <f t="shared" si="29"/>
        <v>98.1</v>
      </c>
      <c r="BF30">
        <f t="shared" si="30"/>
        <v>89.2</v>
      </c>
    </row>
    <row r="31" spans="1:58" hidden="1">
      <c r="A31">
        <f>'бланки '!D33</f>
        <v>28</v>
      </c>
      <c r="B31" t="str">
        <f>'бланки '!C33</f>
        <v>Муниципальное автономное общеобразовательное учреждение для детей дошкольного и младшего школьного возраста «Северодвинская прогимназия № 1»</v>
      </c>
      <c r="C31">
        <f>анкеты!C29</f>
        <v>283</v>
      </c>
      <c r="D31">
        <f>SUMIF('бланки '!K33:Y33,"&lt;2")+'бланки '!Z33</f>
        <v>14</v>
      </c>
      <c r="E31">
        <f>COUNTIF('бланки '!K33:Y33,"&lt;2")+'бланки '!AA33</f>
        <v>14</v>
      </c>
      <c r="F31">
        <f>SUMIF('бланки '!AB33:CM33,"&lt;2")+'бланки '!CN33</f>
        <v>59</v>
      </c>
      <c r="G31">
        <f>COUNTIF('бланки '!AB33:CM33,"&lt;2")+'бланки '!CO33</f>
        <v>59</v>
      </c>
      <c r="H31">
        <f>SUM('бланки '!CP33:CS33)</f>
        <v>3</v>
      </c>
      <c r="I31">
        <f>анкеты!E29</f>
        <v>249</v>
      </c>
      <c r="J31">
        <f>анкеты!D29</f>
        <v>250</v>
      </c>
      <c r="K31">
        <f>анкеты!G29</f>
        <v>262</v>
      </c>
      <c r="L31">
        <f>анкеты!F29</f>
        <v>268</v>
      </c>
      <c r="M31">
        <f t="shared" si="53"/>
        <v>100</v>
      </c>
      <c r="N31">
        <f t="shared" si="54"/>
        <v>100</v>
      </c>
      <c r="O31">
        <f t="shared" si="55"/>
        <v>99.6</v>
      </c>
      <c r="P31">
        <f t="shared" si="56"/>
        <v>97.761194029850756</v>
      </c>
      <c r="Q31" s="14">
        <f t="shared" si="4"/>
        <v>100</v>
      </c>
      <c r="R31" s="14">
        <f t="shared" si="5"/>
        <v>90</v>
      </c>
      <c r="S31" s="14">
        <f t="shared" si="6"/>
        <v>99</v>
      </c>
      <c r="T31" s="13">
        <f t="shared" si="7"/>
        <v>96.6</v>
      </c>
      <c r="U31">
        <f>SUM('бланки '!CT33:CX33)</f>
        <v>5</v>
      </c>
      <c r="X31">
        <f>анкеты!H29</f>
        <v>277</v>
      </c>
      <c r="Y31">
        <f t="shared" si="57"/>
        <v>283</v>
      </c>
      <c r="Z31" s="14">
        <f t="shared" si="58"/>
        <v>100</v>
      </c>
      <c r="AA31" s="14">
        <f t="shared" si="59"/>
        <v>99</v>
      </c>
      <c r="AB31" s="14">
        <f t="shared" si="60"/>
        <v>98</v>
      </c>
      <c r="AC31" s="15">
        <f t="shared" si="12"/>
        <v>99</v>
      </c>
      <c r="AD31">
        <f>IF('бланки '!I33=1,('бланки '!CZ33+'бланки '!DB33)*3,SUM('бланки '!CX33:DB33))</f>
        <v>2</v>
      </c>
      <c r="AE31">
        <f>IF('бланки '!H33=0,SUM('бланки '!DG33:DI33)*2-1,SUM('бланки '!DD33:DI33))</f>
        <v>4</v>
      </c>
      <c r="AF31">
        <f>анкеты!J29</f>
        <v>8</v>
      </c>
      <c r="AG31">
        <f>анкеты!I29</f>
        <v>9</v>
      </c>
      <c r="AH31" s="14">
        <f t="shared" si="61"/>
        <v>40</v>
      </c>
      <c r="AI31" s="14">
        <f t="shared" si="62"/>
        <v>80</v>
      </c>
      <c r="AJ31" s="2">
        <f t="shared" si="63"/>
        <v>89</v>
      </c>
      <c r="AK31" s="15">
        <f t="shared" si="16"/>
        <v>70.7</v>
      </c>
      <c r="AL31">
        <f>анкеты!K29</f>
        <v>276</v>
      </c>
      <c r="AM31">
        <f t="shared" si="64"/>
        <v>283</v>
      </c>
      <c r="AN31">
        <f>анкеты!L29</f>
        <v>278</v>
      </c>
      <c r="AO31">
        <f t="shared" si="65"/>
        <v>283</v>
      </c>
      <c r="AP31">
        <f>анкеты!N29</f>
        <v>237</v>
      </c>
      <c r="AQ31">
        <f>анкеты!M29</f>
        <v>238</v>
      </c>
      <c r="AR31" s="14">
        <f t="shared" si="66"/>
        <v>97</v>
      </c>
      <c r="AS31" s="14">
        <f t="shared" si="67"/>
        <v>98</v>
      </c>
      <c r="AT31" s="14">
        <f t="shared" si="68"/>
        <v>100</v>
      </c>
      <c r="AU31" s="13">
        <f t="shared" si="22"/>
        <v>98</v>
      </c>
      <c r="AV31">
        <f>анкеты!O29</f>
        <v>278</v>
      </c>
      <c r="AW31">
        <f t="shared" si="69"/>
        <v>283</v>
      </c>
      <c r="AX31">
        <f>анкеты!P29</f>
        <v>282</v>
      </c>
      <c r="AY31">
        <f t="shared" si="70"/>
        <v>283</v>
      </c>
      <c r="AZ31">
        <f>анкеты!Q29</f>
        <v>278</v>
      </c>
      <c r="BA31">
        <f t="shared" si="71"/>
        <v>283</v>
      </c>
      <c r="BB31" s="14">
        <f t="shared" si="72"/>
        <v>98</v>
      </c>
      <c r="BC31" s="14">
        <f t="shared" si="73"/>
        <v>100</v>
      </c>
      <c r="BD31" s="14">
        <f t="shared" si="74"/>
        <v>98</v>
      </c>
      <c r="BE31" s="13">
        <f t="shared" si="29"/>
        <v>98.4</v>
      </c>
      <c r="BF31">
        <f t="shared" si="30"/>
        <v>92.54</v>
      </c>
    </row>
    <row r="32" spans="1:58" hidden="1">
      <c r="A32">
        <f>'бланки '!D34</f>
        <v>29</v>
      </c>
      <c r="B32" t="str">
        <f>'бланки '!C34</f>
        <v>Муниципальное автономное общеобразовательное учреждение «Средняя общеобразовательная школа № 2»</v>
      </c>
      <c r="C32">
        <f>анкеты!C30</f>
        <v>702</v>
      </c>
      <c r="D32">
        <f>SUMIF('бланки '!K34:Y34,"&lt;2")+'бланки '!Z34</f>
        <v>14</v>
      </c>
      <c r="E32">
        <f>COUNTIF('бланки '!K34:Y34,"&lt;2")+'бланки '!AA34</f>
        <v>14</v>
      </c>
      <c r="F32">
        <f>SUMIF('бланки '!AB34:CM34,"&lt;2")+'бланки '!CN34</f>
        <v>53</v>
      </c>
      <c r="G32">
        <f>COUNTIF('бланки '!AB34:CM34,"&lt;2")+'бланки '!CO34</f>
        <v>54</v>
      </c>
      <c r="H32">
        <f>SUM('бланки '!CP34:CS34)</f>
        <v>4</v>
      </c>
      <c r="I32">
        <f>анкеты!E30</f>
        <v>701</v>
      </c>
      <c r="J32">
        <f>анкеты!D30</f>
        <v>701</v>
      </c>
      <c r="K32">
        <f>анкеты!G30</f>
        <v>699</v>
      </c>
      <c r="L32">
        <f>анкеты!F30</f>
        <v>699</v>
      </c>
      <c r="M32">
        <f t="shared" si="53"/>
        <v>100</v>
      </c>
      <c r="N32">
        <f t="shared" si="54"/>
        <v>98.148148148148152</v>
      </c>
      <c r="O32">
        <f t="shared" si="55"/>
        <v>100</v>
      </c>
      <c r="P32">
        <f t="shared" si="56"/>
        <v>100</v>
      </c>
      <c r="Q32" s="14">
        <f t="shared" si="4"/>
        <v>99</v>
      </c>
      <c r="R32" s="14">
        <f t="shared" si="5"/>
        <v>100</v>
      </c>
      <c r="S32" s="14">
        <f t="shared" si="6"/>
        <v>100</v>
      </c>
      <c r="T32" s="13">
        <f t="shared" si="7"/>
        <v>99.7</v>
      </c>
      <c r="U32">
        <f>SUM('бланки '!CT34:CX34)</f>
        <v>5</v>
      </c>
      <c r="X32">
        <f>анкеты!H30</f>
        <v>702</v>
      </c>
      <c r="Y32">
        <f t="shared" si="57"/>
        <v>702</v>
      </c>
      <c r="Z32" s="14">
        <f t="shared" si="58"/>
        <v>100</v>
      </c>
      <c r="AA32" s="14">
        <f t="shared" si="59"/>
        <v>100</v>
      </c>
      <c r="AB32" s="14">
        <f t="shared" si="60"/>
        <v>100</v>
      </c>
      <c r="AC32" s="15">
        <f t="shared" si="12"/>
        <v>100</v>
      </c>
      <c r="AD32">
        <f>IF('бланки '!I34=1,('бланки '!CZ34+'бланки '!DB34)*3,SUM('бланки '!CX34:DB34))</f>
        <v>4</v>
      </c>
      <c r="AE32">
        <f>IF('бланки '!H34=0,SUM('бланки '!DG34:DI34)*2-1,SUM('бланки '!DD34:DI34))</f>
        <v>5</v>
      </c>
      <c r="AF32">
        <f>анкеты!J30</f>
        <v>8</v>
      </c>
      <c r="AG32">
        <f>анкеты!I30</f>
        <v>10</v>
      </c>
      <c r="AH32" s="14">
        <f t="shared" si="61"/>
        <v>80</v>
      </c>
      <c r="AI32" s="14">
        <f t="shared" si="62"/>
        <v>100</v>
      </c>
      <c r="AJ32" s="2">
        <f t="shared" si="63"/>
        <v>80</v>
      </c>
      <c r="AK32" s="15">
        <f t="shared" si="16"/>
        <v>88</v>
      </c>
      <c r="AL32">
        <f>анкеты!K30</f>
        <v>702</v>
      </c>
      <c r="AM32">
        <f t="shared" si="64"/>
        <v>702</v>
      </c>
      <c r="AN32">
        <f>анкеты!L30</f>
        <v>702</v>
      </c>
      <c r="AO32">
        <f t="shared" si="65"/>
        <v>702</v>
      </c>
      <c r="AP32">
        <f>анкеты!N30</f>
        <v>699</v>
      </c>
      <c r="AQ32">
        <f>анкеты!M30</f>
        <v>699</v>
      </c>
      <c r="AR32" s="14">
        <f t="shared" si="66"/>
        <v>100</v>
      </c>
      <c r="AS32" s="14">
        <f t="shared" si="67"/>
        <v>100</v>
      </c>
      <c r="AT32" s="14">
        <f t="shared" si="68"/>
        <v>100</v>
      </c>
      <c r="AU32" s="13">
        <f t="shared" si="22"/>
        <v>100</v>
      </c>
      <c r="AV32">
        <f>анкеты!O30</f>
        <v>702</v>
      </c>
      <c r="AW32">
        <f t="shared" si="69"/>
        <v>702</v>
      </c>
      <c r="AX32">
        <f>анкеты!P30</f>
        <v>702</v>
      </c>
      <c r="AY32">
        <f t="shared" si="70"/>
        <v>702</v>
      </c>
      <c r="AZ32">
        <f>анкеты!Q30</f>
        <v>702</v>
      </c>
      <c r="BA32">
        <f t="shared" si="71"/>
        <v>702</v>
      </c>
      <c r="BB32" s="14">
        <f t="shared" si="72"/>
        <v>100</v>
      </c>
      <c r="BC32" s="14">
        <f t="shared" si="73"/>
        <v>100</v>
      </c>
      <c r="BD32" s="14">
        <f t="shared" si="74"/>
        <v>100</v>
      </c>
      <c r="BE32" s="13">
        <f t="shared" si="29"/>
        <v>100</v>
      </c>
      <c r="BF32">
        <f t="shared" si="30"/>
        <v>97.539999999999992</v>
      </c>
    </row>
    <row r="33" spans="1:58" hidden="1">
      <c r="A33">
        <f>'бланки '!D35</f>
        <v>30</v>
      </c>
      <c r="B33" t="str">
        <f>'бланки '!C35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C33">
        <f>анкеты!C31</f>
        <v>275</v>
      </c>
      <c r="D33">
        <f>SUMIF('бланки '!K35:Y35,"&lt;2")+'бланки '!Z35</f>
        <v>14</v>
      </c>
      <c r="E33">
        <f>COUNTIF('бланки '!K35:Y35,"&lt;2")+'бланки '!AA35</f>
        <v>14</v>
      </c>
      <c r="F33">
        <f>SUMIF('бланки '!AB35:CM35,"&lt;2")+'бланки '!CN35</f>
        <v>52.5</v>
      </c>
      <c r="G33">
        <f>COUNTIF('бланки '!AB35:CM35,"&lt;2")+'бланки '!CO35</f>
        <v>57</v>
      </c>
      <c r="H33">
        <f>SUM('бланки '!CP35:CS35)</f>
        <v>3</v>
      </c>
      <c r="I33">
        <f>анкеты!E31</f>
        <v>204</v>
      </c>
      <c r="J33">
        <f>анкеты!D31</f>
        <v>204</v>
      </c>
      <c r="K33">
        <f>анкеты!G31</f>
        <v>173</v>
      </c>
      <c r="L33">
        <f>анкеты!F31</f>
        <v>174</v>
      </c>
      <c r="M33">
        <f t="shared" si="53"/>
        <v>100</v>
      </c>
      <c r="N33">
        <f t="shared" si="54"/>
        <v>92.10526315789474</v>
      </c>
      <c r="O33">
        <f t="shared" si="55"/>
        <v>100</v>
      </c>
      <c r="P33">
        <f t="shared" si="56"/>
        <v>99.425287356321832</v>
      </c>
      <c r="Q33" s="14">
        <f t="shared" si="4"/>
        <v>96</v>
      </c>
      <c r="R33" s="14">
        <f t="shared" si="5"/>
        <v>90</v>
      </c>
      <c r="S33" s="14">
        <f t="shared" si="6"/>
        <v>100</v>
      </c>
      <c r="T33" s="13">
        <f t="shared" si="7"/>
        <v>95.8</v>
      </c>
      <c r="U33">
        <f>SUM('бланки '!CT35:CX35)</f>
        <v>5</v>
      </c>
      <c r="X33">
        <f>анкеты!H31</f>
        <v>268</v>
      </c>
      <c r="Y33">
        <f t="shared" si="57"/>
        <v>275</v>
      </c>
      <c r="Z33" s="14">
        <f t="shared" si="58"/>
        <v>100</v>
      </c>
      <c r="AA33" s="14">
        <f t="shared" si="59"/>
        <v>98</v>
      </c>
      <c r="AB33" s="14">
        <f t="shared" si="60"/>
        <v>97</v>
      </c>
      <c r="AC33" s="15">
        <f t="shared" si="12"/>
        <v>98.5</v>
      </c>
      <c r="AD33">
        <f>IF('бланки '!I35=1,('бланки '!CZ35+'бланки '!DB35)*3,SUM('бланки '!CX35:DB35))</f>
        <v>4</v>
      </c>
      <c r="AE33">
        <f>IF('бланки '!H35=0,SUM('бланки '!DG35:DI35)*2-1,SUM('бланки '!DD35:DI35))</f>
        <v>4</v>
      </c>
      <c r="AF33">
        <f>анкеты!J31</f>
        <v>14</v>
      </c>
      <c r="AG33">
        <f>анкеты!I31</f>
        <v>15</v>
      </c>
      <c r="AH33" s="14">
        <f t="shared" si="61"/>
        <v>80</v>
      </c>
      <c r="AI33" s="14">
        <f t="shared" si="62"/>
        <v>80</v>
      </c>
      <c r="AJ33" s="2">
        <f t="shared" si="63"/>
        <v>93</v>
      </c>
      <c r="AK33" s="15">
        <f t="shared" si="16"/>
        <v>83.9</v>
      </c>
      <c r="AL33">
        <f>анкеты!K31</f>
        <v>273</v>
      </c>
      <c r="AM33">
        <f t="shared" si="64"/>
        <v>275</v>
      </c>
      <c r="AN33">
        <f>анкеты!L31</f>
        <v>273</v>
      </c>
      <c r="AO33">
        <f t="shared" si="65"/>
        <v>275</v>
      </c>
      <c r="AP33">
        <f>анкеты!N31</f>
        <v>256</v>
      </c>
      <c r="AQ33">
        <f>анкеты!M31</f>
        <v>256</v>
      </c>
      <c r="AR33" s="14">
        <f t="shared" si="66"/>
        <v>99</v>
      </c>
      <c r="AS33" s="14">
        <f t="shared" si="67"/>
        <v>99</v>
      </c>
      <c r="AT33" s="14">
        <f t="shared" si="68"/>
        <v>100</v>
      </c>
      <c r="AU33" s="13">
        <f t="shared" si="22"/>
        <v>99.2</v>
      </c>
      <c r="AV33">
        <f>анкеты!O31</f>
        <v>273</v>
      </c>
      <c r="AW33">
        <f t="shared" si="69"/>
        <v>275</v>
      </c>
      <c r="AX33">
        <f>анкеты!P31</f>
        <v>275</v>
      </c>
      <c r="AY33">
        <f t="shared" si="70"/>
        <v>275</v>
      </c>
      <c r="AZ33">
        <f>анкеты!Q31</f>
        <v>274</v>
      </c>
      <c r="BA33">
        <f t="shared" si="71"/>
        <v>275</v>
      </c>
      <c r="BB33" s="14">
        <f t="shared" si="72"/>
        <v>99</v>
      </c>
      <c r="BC33" s="14">
        <f t="shared" si="73"/>
        <v>100</v>
      </c>
      <c r="BD33" s="14">
        <f t="shared" si="74"/>
        <v>100</v>
      </c>
      <c r="BE33" s="13">
        <f t="shared" si="29"/>
        <v>99.7</v>
      </c>
      <c r="BF33">
        <f t="shared" si="30"/>
        <v>95.42</v>
      </c>
    </row>
    <row r="34" spans="1:58" hidden="1">
      <c r="A34">
        <f>'бланки '!D36</f>
        <v>31</v>
      </c>
      <c r="B34" t="str">
        <f>'бланки '!C36</f>
        <v>Муниципальное автономное общеобразовательное учреждение «Средняя общеобразовательная школа № 5»</v>
      </c>
      <c r="C34">
        <f>анкеты!C32</f>
        <v>634</v>
      </c>
      <c r="D34">
        <f>SUMIF('бланки '!K36:Y36,"&lt;2")+'бланки '!Z36</f>
        <v>14</v>
      </c>
      <c r="E34">
        <f>COUNTIF('бланки '!K36:Y36,"&lt;2")+'бланки '!AA36</f>
        <v>14</v>
      </c>
      <c r="F34">
        <f>SUMIF('бланки '!AB36:CM36,"&lt;2")+'бланки '!CN36</f>
        <v>54</v>
      </c>
      <c r="G34">
        <f>COUNTIF('бланки '!AB36:CM36,"&lt;2")+'бланки '!CO36</f>
        <v>54</v>
      </c>
      <c r="H34">
        <f>SUM('бланки '!CP36:CS36)</f>
        <v>4</v>
      </c>
      <c r="I34">
        <f>анкеты!E32</f>
        <v>476</v>
      </c>
      <c r="J34">
        <f>анкеты!D32</f>
        <v>497</v>
      </c>
      <c r="K34">
        <f>анкеты!G32</f>
        <v>494</v>
      </c>
      <c r="L34">
        <f>анкеты!F32</f>
        <v>524</v>
      </c>
      <c r="M34">
        <f t="shared" si="53"/>
        <v>100</v>
      </c>
      <c r="N34">
        <f t="shared" si="54"/>
        <v>100</v>
      </c>
      <c r="O34">
        <f t="shared" si="55"/>
        <v>95.774647887323937</v>
      </c>
      <c r="P34">
        <f t="shared" si="56"/>
        <v>94.274809160305338</v>
      </c>
      <c r="Q34" s="14">
        <f t="shared" si="4"/>
        <v>100</v>
      </c>
      <c r="R34" s="14">
        <f t="shared" si="5"/>
        <v>100</v>
      </c>
      <c r="S34" s="14">
        <f t="shared" si="6"/>
        <v>95</v>
      </c>
      <c r="T34" s="13">
        <f t="shared" si="7"/>
        <v>98</v>
      </c>
      <c r="U34">
        <f>SUM('бланки '!CT36:CX36)</f>
        <v>5</v>
      </c>
      <c r="X34">
        <f>анкеты!H32</f>
        <v>524</v>
      </c>
      <c r="Y34">
        <f t="shared" si="57"/>
        <v>634</v>
      </c>
      <c r="Z34" s="14">
        <f t="shared" si="58"/>
        <v>100</v>
      </c>
      <c r="AA34" s="14">
        <f t="shared" si="59"/>
        <v>91</v>
      </c>
      <c r="AB34" s="14">
        <f t="shared" si="60"/>
        <v>83</v>
      </c>
      <c r="AC34" s="15">
        <f t="shared" si="12"/>
        <v>91.5</v>
      </c>
      <c r="AD34">
        <f>IF('бланки '!I36=1,('бланки '!CZ36+'бланки '!DB36)*3,SUM('бланки '!CX36:DB36))</f>
        <v>5</v>
      </c>
      <c r="AE34">
        <f>IF('бланки '!H36=0,SUM('бланки '!DG36:DI36)*2-1,SUM('бланки '!DD36:DI36))</f>
        <v>5</v>
      </c>
      <c r="AF34">
        <f>анкеты!J32</f>
        <v>18</v>
      </c>
      <c r="AG34">
        <f>анкеты!I32</f>
        <v>21</v>
      </c>
      <c r="AH34" s="14">
        <f t="shared" si="61"/>
        <v>100</v>
      </c>
      <c r="AI34" s="14">
        <f t="shared" si="62"/>
        <v>100</v>
      </c>
      <c r="AJ34" s="2">
        <f t="shared" si="63"/>
        <v>86</v>
      </c>
      <c r="AK34" s="15">
        <f t="shared" si="16"/>
        <v>95.8</v>
      </c>
      <c r="AL34">
        <f>анкеты!K32</f>
        <v>574</v>
      </c>
      <c r="AM34">
        <f t="shared" si="64"/>
        <v>634</v>
      </c>
      <c r="AN34">
        <f>анкеты!L32</f>
        <v>565</v>
      </c>
      <c r="AO34">
        <f t="shared" si="65"/>
        <v>634</v>
      </c>
      <c r="AP34">
        <f>анкеты!N32</f>
        <v>483</v>
      </c>
      <c r="AQ34">
        <f>анкеты!M32</f>
        <v>504</v>
      </c>
      <c r="AR34" s="14">
        <f t="shared" si="66"/>
        <v>90</v>
      </c>
      <c r="AS34" s="14">
        <f t="shared" si="67"/>
        <v>89</v>
      </c>
      <c r="AT34" s="14">
        <f t="shared" si="68"/>
        <v>96</v>
      </c>
      <c r="AU34" s="13">
        <f t="shared" si="22"/>
        <v>90.8</v>
      </c>
      <c r="AV34">
        <f>анкеты!O32</f>
        <v>556</v>
      </c>
      <c r="AW34">
        <f t="shared" si="69"/>
        <v>634</v>
      </c>
      <c r="AX34">
        <f>анкеты!P32</f>
        <v>598</v>
      </c>
      <c r="AY34">
        <f t="shared" si="70"/>
        <v>634</v>
      </c>
      <c r="AZ34">
        <f>анкеты!Q32</f>
        <v>584</v>
      </c>
      <c r="BA34">
        <f t="shared" si="71"/>
        <v>634</v>
      </c>
      <c r="BB34" s="14">
        <f t="shared" si="72"/>
        <v>88</v>
      </c>
      <c r="BC34" s="14">
        <f t="shared" si="73"/>
        <v>94</v>
      </c>
      <c r="BD34" s="14">
        <f t="shared" si="74"/>
        <v>92</v>
      </c>
      <c r="BE34" s="13">
        <f t="shared" si="29"/>
        <v>91.2</v>
      </c>
      <c r="BF34">
        <f t="shared" si="30"/>
        <v>93.460000000000008</v>
      </c>
    </row>
    <row r="35" spans="1:58" hidden="1">
      <c r="A35">
        <f>'бланки '!D37</f>
        <v>32</v>
      </c>
      <c r="B35" t="str">
        <f>'бланки '!C37</f>
        <v>Муниципальное автономное общеобразовательное учреждение «Средняя общеобразовательная школа № 6 с углубленным изучением иностранных языков»</v>
      </c>
      <c r="C35">
        <f>анкеты!C33</f>
        <v>716</v>
      </c>
      <c r="D35">
        <f>SUMIF('бланки '!K37:Y37,"&lt;2")+'бланки '!Z37</f>
        <v>14</v>
      </c>
      <c r="E35">
        <f>COUNTIF('бланки '!K37:Y37,"&lt;2")+'бланки '!AA37</f>
        <v>14</v>
      </c>
      <c r="F35">
        <f>SUMIF('бланки '!AB37:CM37,"&lt;2")+'бланки '!CN37</f>
        <v>55</v>
      </c>
      <c r="G35">
        <f>COUNTIF('бланки '!AB37:CM37,"&lt;2")+'бланки '!CO37</f>
        <v>55</v>
      </c>
      <c r="H35">
        <f>SUM('бланки '!CP37:CS37)</f>
        <v>4</v>
      </c>
      <c r="I35">
        <f>анкеты!E33</f>
        <v>705</v>
      </c>
      <c r="J35">
        <f>анкеты!D33</f>
        <v>705</v>
      </c>
      <c r="K35">
        <f>анкеты!G33</f>
        <v>707</v>
      </c>
      <c r="L35">
        <f>анкеты!F33</f>
        <v>710</v>
      </c>
      <c r="M35">
        <f t="shared" si="53"/>
        <v>100</v>
      </c>
      <c r="N35">
        <f t="shared" si="54"/>
        <v>100</v>
      </c>
      <c r="O35">
        <f t="shared" si="55"/>
        <v>100</v>
      </c>
      <c r="P35">
        <f t="shared" si="56"/>
        <v>99.577464788732399</v>
      </c>
      <c r="Q35" s="14">
        <f t="shared" si="4"/>
        <v>100</v>
      </c>
      <c r="R35" s="14">
        <f t="shared" si="5"/>
        <v>100</v>
      </c>
      <c r="S35" s="14">
        <f t="shared" si="6"/>
        <v>100</v>
      </c>
      <c r="T35" s="13">
        <f t="shared" si="7"/>
        <v>100</v>
      </c>
      <c r="U35">
        <f>SUM('бланки '!CT37:CX37)</f>
        <v>5</v>
      </c>
      <c r="X35">
        <f>анкеты!H33</f>
        <v>705</v>
      </c>
      <c r="Y35">
        <f t="shared" si="57"/>
        <v>716</v>
      </c>
      <c r="Z35" s="14">
        <f t="shared" si="58"/>
        <v>100</v>
      </c>
      <c r="AA35" s="14">
        <f t="shared" si="59"/>
        <v>99</v>
      </c>
      <c r="AB35" s="14">
        <f t="shared" si="60"/>
        <v>98</v>
      </c>
      <c r="AC35" s="15">
        <f t="shared" si="12"/>
        <v>99</v>
      </c>
      <c r="AD35">
        <f>IF('бланки '!I37=1,('бланки '!CZ37+'бланки '!DB37)*3,SUM('бланки '!CX37:DB37))</f>
        <v>4</v>
      </c>
      <c r="AE35">
        <f>IF('бланки '!H37=0,SUM('бланки '!DG37:DI37)*2-1,SUM('бланки '!DD37:DI37))</f>
        <v>5</v>
      </c>
      <c r="AF35">
        <f>анкеты!J33</f>
        <v>26</v>
      </c>
      <c r="AG35">
        <f>анкеты!I33</f>
        <v>26</v>
      </c>
      <c r="AH35" s="14">
        <f t="shared" si="61"/>
        <v>80</v>
      </c>
      <c r="AI35" s="14">
        <f t="shared" si="62"/>
        <v>100</v>
      </c>
      <c r="AJ35" s="2">
        <f t="shared" si="63"/>
        <v>100</v>
      </c>
      <c r="AK35" s="15">
        <f t="shared" si="16"/>
        <v>94</v>
      </c>
      <c r="AL35">
        <f>анкеты!K33</f>
        <v>712</v>
      </c>
      <c r="AM35">
        <f t="shared" si="64"/>
        <v>716</v>
      </c>
      <c r="AN35">
        <f>анкеты!L33</f>
        <v>715</v>
      </c>
      <c r="AO35">
        <f t="shared" si="65"/>
        <v>716</v>
      </c>
      <c r="AP35">
        <f>анкеты!N33</f>
        <v>707</v>
      </c>
      <c r="AQ35">
        <f>анкеты!M33</f>
        <v>708</v>
      </c>
      <c r="AR35" s="14">
        <f t="shared" si="66"/>
        <v>99</v>
      </c>
      <c r="AS35" s="14">
        <f t="shared" si="67"/>
        <v>100</v>
      </c>
      <c r="AT35" s="14">
        <f t="shared" si="68"/>
        <v>100</v>
      </c>
      <c r="AU35" s="13">
        <f t="shared" si="22"/>
        <v>99.6</v>
      </c>
      <c r="AV35">
        <f>анкеты!O33</f>
        <v>714</v>
      </c>
      <c r="AW35">
        <f t="shared" si="69"/>
        <v>716</v>
      </c>
      <c r="AX35">
        <f>анкеты!P33</f>
        <v>715</v>
      </c>
      <c r="AY35">
        <f t="shared" si="70"/>
        <v>716</v>
      </c>
      <c r="AZ35">
        <f>анкеты!Q33</f>
        <v>714</v>
      </c>
      <c r="BA35">
        <f t="shared" si="71"/>
        <v>716</v>
      </c>
      <c r="BB35" s="14">
        <f t="shared" si="72"/>
        <v>100</v>
      </c>
      <c r="BC35" s="14">
        <f t="shared" si="73"/>
        <v>100</v>
      </c>
      <c r="BD35" s="14">
        <f t="shared" si="74"/>
        <v>100</v>
      </c>
      <c r="BE35" s="13">
        <f t="shared" si="29"/>
        <v>100</v>
      </c>
      <c r="BF35">
        <f t="shared" si="30"/>
        <v>98.52000000000001</v>
      </c>
    </row>
    <row r="36" spans="1:58" hidden="1">
      <c r="A36">
        <f>'бланки '!D38</f>
        <v>33</v>
      </c>
      <c r="B36" t="str">
        <f>'бланки '!C38</f>
        <v>Муниципальное автономное общеобразовательное учреждение «Гуманитарная гимназия № 8»</v>
      </c>
      <c r="C36">
        <f>анкеты!C34</f>
        <v>315</v>
      </c>
      <c r="D36">
        <f>SUMIF('бланки '!K38:Y38,"&lt;2")+'бланки '!Z38</f>
        <v>14</v>
      </c>
      <c r="E36">
        <f>COUNTIF('бланки '!K38:Y38,"&lt;2")+'бланки '!AA38</f>
        <v>14</v>
      </c>
      <c r="F36">
        <f>SUMIF('бланки '!AB38:CM38,"&lt;2")+'бланки '!CN38</f>
        <v>54</v>
      </c>
      <c r="G36">
        <f>COUNTIF('бланки '!AB38:CM38,"&lt;2")+'бланки '!CO38</f>
        <v>54</v>
      </c>
      <c r="H36">
        <f>SUM('бланки '!CP38:CS38)</f>
        <v>4</v>
      </c>
      <c r="I36">
        <f>анкеты!E34</f>
        <v>247</v>
      </c>
      <c r="J36">
        <f>анкеты!D34</f>
        <v>257</v>
      </c>
      <c r="K36">
        <f>анкеты!G34</f>
        <v>264</v>
      </c>
      <c r="L36">
        <f>анкеты!F34</f>
        <v>275</v>
      </c>
      <c r="M36">
        <f t="shared" si="53"/>
        <v>100</v>
      </c>
      <c r="N36">
        <f t="shared" si="54"/>
        <v>100</v>
      </c>
      <c r="O36">
        <f t="shared" si="55"/>
        <v>96.108949416342412</v>
      </c>
      <c r="P36">
        <f t="shared" si="56"/>
        <v>96</v>
      </c>
      <c r="Q36" s="14">
        <f t="shared" si="4"/>
        <v>100</v>
      </c>
      <c r="R36" s="14">
        <f t="shared" si="5"/>
        <v>100</v>
      </c>
      <c r="S36" s="14">
        <f t="shared" si="6"/>
        <v>96</v>
      </c>
      <c r="T36" s="13">
        <f t="shared" si="7"/>
        <v>98.4</v>
      </c>
      <c r="U36">
        <f>SUM('бланки '!CT38:CX38)</f>
        <v>5</v>
      </c>
      <c r="X36">
        <f>анкеты!H34</f>
        <v>265</v>
      </c>
      <c r="Y36">
        <f t="shared" si="57"/>
        <v>315</v>
      </c>
      <c r="Z36" s="14">
        <f t="shared" si="58"/>
        <v>100</v>
      </c>
      <c r="AA36" s="14">
        <f t="shared" si="59"/>
        <v>92</v>
      </c>
      <c r="AB36" s="14">
        <f t="shared" si="60"/>
        <v>84</v>
      </c>
      <c r="AC36" s="15">
        <f t="shared" si="12"/>
        <v>92</v>
      </c>
      <c r="AD36">
        <f>IF('бланки '!I38=1,('бланки '!CZ38+'бланки '!DB38)*3,SUM('бланки '!CX38:DB38))</f>
        <v>3</v>
      </c>
      <c r="AE36">
        <f>IF('бланки '!H38=0,SUM('бланки '!DG38:DI38)*2-1,SUM('бланки '!DD38:DI38))</f>
        <v>5</v>
      </c>
      <c r="AF36">
        <f>анкеты!J34</f>
        <v>8</v>
      </c>
      <c r="AG36">
        <f>анкеты!I34</f>
        <v>9</v>
      </c>
      <c r="AH36" s="14">
        <f t="shared" si="61"/>
        <v>60</v>
      </c>
      <c r="AI36" s="14">
        <f t="shared" si="62"/>
        <v>100</v>
      </c>
      <c r="AJ36" s="2">
        <f t="shared" si="63"/>
        <v>89</v>
      </c>
      <c r="AK36" s="15">
        <f t="shared" si="16"/>
        <v>84.7</v>
      </c>
      <c r="AL36">
        <f>анкеты!K34</f>
        <v>304</v>
      </c>
      <c r="AM36">
        <f t="shared" si="64"/>
        <v>315</v>
      </c>
      <c r="AN36">
        <f>анкеты!L34</f>
        <v>303</v>
      </c>
      <c r="AO36">
        <f t="shared" si="65"/>
        <v>315</v>
      </c>
      <c r="AP36">
        <f>анкеты!N34</f>
        <v>249</v>
      </c>
      <c r="AQ36">
        <f>анкеты!M34</f>
        <v>256</v>
      </c>
      <c r="AR36" s="14">
        <f t="shared" si="66"/>
        <v>96</v>
      </c>
      <c r="AS36" s="14">
        <f t="shared" si="67"/>
        <v>96</v>
      </c>
      <c r="AT36" s="14">
        <f t="shared" si="68"/>
        <v>97</v>
      </c>
      <c r="AU36" s="13">
        <f t="shared" si="22"/>
        <v>96.200000000000017</v>
      </c>
      <c r="AV36">
        <f>анкеты!O34</f>
        <v>304</v>
      </c>
      <c r="AW36">
        <f t="shared" si="69"/>
        <v>315</v>
      </c>
      <c r="AX36">
        <f>анкеты!P34</f>
        <v>310</v>
      </c>
      <c r="AY36">
        <f t="shared" si="70"/>
        <v>315</v>
      </c>
      <c r="AZ36">
        <f>анкеты!Q34</f>
        <v>300</v>
      </c>
      <c r="BA36">
        <f t="shared" si="71"/>
        <v>315</v>
      </c>
      <c r="BB36" s="14">
        <f t="shared" si="72"/>
        <v>96</v>
      </c>
      <c r="BC36" s="14">
        <f t="shared" si="73"/>
        <v>98</v>
      </c>
      <c r="BD36" s="14">
        <f t="shared" si="74"/>
        <v>95</v>
      </c>
      <c r="BE36" s="13">
        <f t="shared" si="29"/>
        <v>95.9</v>
      </c>
      <c r="BF36">
        <f t="shared" si="30"/>
        <v>93.440000000000012</v>
      </c>
    </row>
    <row r="37" spans="1:58" hidden="1">
      <c r="A37">
        <f>'бланки '!D39</f>
        <v>34</v>
      </c>
      <c r="B37" t="str">
        <f>'бланки '!C39</f>
        <v>Муниципальное автономное общеобразовательное учреждение «Средняя общеобразовательная школа № 9»</v>
      </c>
      <c r="C37">
        <f>анкеты!C35</f>
        <v>407</v>
      </c>
      <c r="D37">
        <f>SUMIF('бланки '!K39:Y39,"&lt;2")+'бланки '!Z39</f>
        <v>14</v>
      </c>
      <c r="E37">
        <f>COUNTIF('бланки '!K39:Y39,"&lt;2")+'бланки '!AA39</f>
        <v>14</v>
      </c>
      <c r="F37">
        <f>SUMIF('бланки '!AB39:CM39,"&lt;2")+'бланки '!CN39</f>
        <v>54.5</v>
      </c>
      <c r="G37">
        <f>COUNTIF('бланки '!AB39:CM39,"&lt;2")+'бланки '!CO39</f>
        <v>55</v>
      </c>
      <c r="H37">
        <f>SUM('бланки '!CP39:CS39)</f>
        <v>4</v>
      </c>
      <c r="I37">
        <f>анкеты!E35</f>
        <v>299</v>
      </c>
      <c r="J37">
        <f>анкеты!D35</f>
        <v>304</v>
      </c>
      <c r="K37">
        <f>анкеты!G35</f>
        <v>331</v>
      </c>
      <c r="L37">
        <f>анкеты!F35</f>
        <v>352</v>
      </c>
      <c r="M37">
        <f t="shared" si="53"/>
        <v>100</v>
      </c>
      <c r="N37">
        <f t="shared" si="54"/>
        <v>99.090909090909093</v>
      </c>
      <c r="O37">
        <f t="shared" si="55"/>
        <v>98.35526315789474</v>
      </c>
      <c r="P37">
        <f t="shared" si="56"/>
        <v>94.034090909090907</v>
      </c>
      <c r="Q37" s="14">
        <f t="shared" si="4"/>
        <v>99</v>
      </c>
      <c r="R37" s="14">
        <f t="shared" si="5"/>
        <v>100</v>
      </c>
      <c r="S37" s="14">
        <f t="shared" si="6"/>
        <v>96</v>
      </c>
      <c r="T37" s="13">
        <f t="shared" si="7"/>
        <v>98.100000000000009</v>
      </c>
      <c r="U37">
        <f>SUM('бланки '!CT39:CX39)</f>
        <v>5</v>
      </c>
      <c r="X37">
        <f>анкеты!H35</f>
        <v>347</v>
      </c>
      <c r="Y37">
        <f t="shared" si="57"/>
        <v>407</v>
      </c>
      <c r="Z37" s="14">
        <f t="shared" si="58"/>
        <v>100</v>
      </c>
      <c r="AA37" s="14">
        <f t="shared" si="59"/>
        <v>92</v>
      </c>
      <c r="AB37" s="14">
        <f t="shared" si="60"/>
        <v>85</v>
      </c>
      <c r="AC37" s="15">
        <f t="shared" si="12"/>
        <v>92.5</v>
      </c>
      <c r="AD37">
        <f>IF('бланки '!I39=1,('бланки '!CZ39+'бланки '!DB39)*3,SUM('бланки '!CX39:DB39))</f>
        <v>5</v>
      </c>
      <c r="AE37">
        <f>IF('бланки '!H39=0,SUM('бланки '!DG39:DI39)*2-1,SUM('бланки '!DD39:DI39))</f>
        <v>6</v>
      </c>
      <c r="AF37">
        <f>анкеты!J35</f>
        <v>8</v>
      </c>
      <c r="AG37">
        <f>анкеты!I35</f>
        <v>10</v>
      </c>
      <c r="AH37" s="14">
        <f t="shared" si="61"/>
        <v>100</v>
      </c>
      <c r="AI37" s="14">
        <f t="shared" si="62"/>
        <v>100</v>
      </c>
      <c r="AJ37" s="2">
        <f t="shared" si="63"/>
        <v>80</v>
      </c>
      <c r="AK37" s="15">
        <f t="shared" si="16"/>
        <v>94</v>
      </c>
      <c r="AL37">
        <f>анкеты!K35</f>
        <v>392</v>
      </c>
      <c r="AM37">
        <f t="shared" si="64"/>
        <v>407</v>
      </c>
      <c r="AN37">
        <f>анкеты!L35</f>
        <v>385</v>
      </c>
      <c r="AO37">
        <f t="shared" si="65"/>
        <v>407</v>
      </c>
      <c r="AP37">
        <f>анкеты!N35</f>
        <v>301</v>
      </c>
      <c r="AQ37">
        <f>анкеты!M35</f>
        <v>306</v>
      </c>
      <c r="AR37" s="14">
        <f t="shared" si="66"/>
        <v>96</v>
      </c>
      <c r="AS37" s="14">
        <f t="shared" si="67"/>
        <v>95</v>
      </c>
      <c r="AT37" s="14">
        <f t="shared" si="68"/>
        <v>98</v>
      </c>
      <c r="AU37" s="13">
        <f t="shared" si="22"/>
        <v>96</v>
      </c>
      <c r="AV37">
        <f>анкеты!O35</f>
        <v>367</v>
      </c>
      <c r="AW37">
        <f t="shared" si="69"/>
        <v>407</v>
      </c>
      <c r="AX37">
        <f>анкеты!P35</f>
        <v>399</v>
      </c>
      <c r="AY37">
        <f t="shared" si="70"/>
        <v>407</v>
      </c>
      <c r="AZ37">
        <f>анкеты!Q35</f>
        <v>385</v>
      </c>
      <c r="BA37">
        <f t="shared" si="71"/>
        <v>407</v>
      </c>
      <c r="BB37" s="14">
        <f t="shared" si="72"/>
        <v>90</v>
      </c>
      <c r="BC37" s="14">
        <f t="shared" si="73"/>
        <v>98</v>
      </c>
      <c r="BD37" s="14">
        <f t="shared" si="74"/>
        <v>95</v>
      </c>
      <c r="BE37" s="13">
        <f t="shared" si="29"/>
        <v>94.1</v>
      </c>
      <c r="BF37">
        <f t="shared" si="30"/>
        <v>94.940000000000012</v>
      </c>
    </row>
    <row r="38" spans="1:58" hidden="1">
      <c r="A38">
        <f>'бланки '!D40</f>
        <v>35</v>
      </c>
      <c r="B38" t="str">
        <f>'бланки '!C40</f>
        <v>Муниципальное автономное общеобразовательное учреждение «Морская кадетская школа имени адмирала Котова Павла Григорьевича»</v>
      </c>
      <c r="C38">
        <f>анкеты!C36</f>
        <v>533</v>
      </c>
      <c r="D38">
        <f>SUMIF('бланки '!K40:Y40,"&lt;2")+'бланки '!Z40</f>
        <v>13</v>
      </c>
      <c r="E38">
        <f>COUNTIF('бланки '!K40:Y40,"&lt;2")+'бланки '!AA40</f>
        <v>14</v>
      </c>
      <c r="F38">
        <f>SUMIF('бланки '!AB40:CM40,"&lt;2")+'бланки '!CN40</f>
        <v>52.5</v>
      </c>
      <c r="G38">
        <f>COUNTIF('бланки '!AB40:CM40,"&lt;2")+'бланки '!CO40</f>
        <v>54</v>
      </c>
      <c r="H38">
        <f>SUM('бланки '!CP40:CS40)</f>
        <v>4</v>
      </c>
      <c r="I38">
        <f>анкеты!E36</f>
        <v>414</v>
      </c>
      <c r="J38">
        <f>анкеты!D36</f>
        <v>427</v>
      </c>
      <c r="K38">
        <f>анкеты!G36</f>
        <v>453</v>
      </c>
      <c r="L38">
        <f>анкеты!F36</f>
        <v>471</v>
      </c>
      <c r="M38">
        <f t="shared" si="53"/>
        <v>92.857142857142861</v>
      </c>
      <c r="N38">
        <f t="shared" si="54"/>
        <v>97.222222222222214</v>
      </c>
      <c r="O38">
        <f t="shared" si="55"/>
        <v>96.955503512880554</v>
      </c>
      <c r="P38">
        <f t="shared" si="56"/>
        <v>96.178343949044589</v>
      </c>
      <c r="Q38" s="14">
        <f t="shared" si="4"/>
        <v>95</v>
      </c>
      <c r="R38" s="14">
        <f t="shared" si="5"/>
        <v>100</v>
      </c>
      <c r="S38" s="14">
        <f t="shared" si="6"/>
        <v>97</v>
      </c>
      <c r="T38" s="13">
        <f t="shared" si="7"/>
        <v>97.300000000000011</v>
      </c>
      <c r="U38">
        <f>SUM('бланки '!CT40:CX40)</f>
        <v>5</v>
      </c>
      <c r="X38">
        <f>анкеты!H36</f>
        <v>475</v>
      </c>
      <c r="Y38">
        <f t="shared" si="57"/>
        <v>533</v>
      </c>
      <c r="Z38" s="14">
        <f t="shared" si="58"/>
        <v>100</v>
      </c>
      <c r="AA38" s="14">
        <f t="shared" si="59"/>
        <v>94</v>
      </c>
      <c r="AB38" s="14">
        <f t="shared" si="60"/>
        <v>89</v>
      </c>
      <c r="AC38" s="15">
        <f t="shared" si="12"/>
        <v>94.5</v>
      </c>
      <c r="AD38">
        <f>IF('бланки '!I40=1,('бланки '!CZ40+'бланки '!DB40)*3,SUM('бланки '!CX40:DB40))</f>
        <v>1</v>
      </c>
      <c r="AE38">
        <f>IF('бланки '!H40=0,SUM('бланки '!DG40:DI40)*2-1,SUM('бланки '!DD40:DI40))</f>
        <v>4</v>
      </c>
      <c r="AF38">
        <f>анкеты!J36</f>
        <v>17</v>
      </c>
      <c r="AG38">
        <f>анкеты!I36</f>
        <v>18</v>
      </c>
      <c r="AH38" s="14">
        <f t="shared" si="61"/>
        <v>20</v>
      </c>
      <c r="AI38" s="14">
        <f t="shared" si="62"/>
        <v>80</v>
      </c>
      <c r="AJ38" s="2">
        <f t="shared" si="63"/>
        <v>94</v>
      </c>
      <c r="AK38" s="15">
        <f t="shared" si="16"/>
        <v>66.2</v>
      </c>
      <c r="AL38">
        <f>анкеты!K36</f>
        <v>508</v>
      </c>
      <c r="AM38">
        <f t="shared" si="64"/>
        <v>533</v>
      </c>
      <c r="AN38">
        <f>анкеты!L36</f>
        <v>502</v>
      </c>
      <c r="AO38">
        <f t="shared" si="65"/>
        <v>533</v>
      </c>
      <c r="AP38">
        <f>анкеты!N36</f>
        <v>425</v>
      </c>
      <c r="AQ38">
        <f>анкеты!M36</f>
        <v>432</v>
      </c>
      <c r="AR38" s="14">
        <f t="shared" si="66"/>
        <v>95</v>
      </c>
      <c r="AS38" s="14">
        <f t="shared" si="67"/>
        <v>94</v>
      </c>
      <c r="AT38" s="14">
        <f t="shared" si="68"/>
        <v>98</v>
      </c>
      <c r="AU38" s="13">
        <f t="shared" si="22"/>
        <v>95.199999999999989</v>
      </c>
      <c r="AV38">
        <f>анкеты!O36</f>
        <v>496</v>
      </c>
      <c r="AW38">
        <f t="shared" si="69"/>
        <v>533</v>
      </c>
      <c r="AX38">
        <f>анкеты!P36</f>
        <v>522</v>
      </c>
      <c r="AY38">
        <f t="shared" si="70"/>
        <v>533</v>
      </c>
      <c r="AZ38">
        <f>анкеты!Q36</f>
        <v>508</v>
      </c>
      <c r="BA38">
        <f t="shared" si="71"/>
        <v>533</v>
      </c>
      <c r="BB38" s="14">
        <f t="shared" si="72"/>
        <v>93</v>
      </c>
      <c r="BC38" s="14">
        <f t="shared" si="73"/>
        <v>98</v>
      </c>
      <c r="BD38" s="14">
        <f t="shared" si="74"/>
        <v>95</v>
      </c>
      <c r="BE38" s="13">
        <f t="shared" si="29"/>
        <v>95</v>
      </c>
      <c r="BF38">
        <f t="shared" si="30"/>
        <v>89.64</v>
      </c>
    </row>
    <row r="39" spans="1:58" hidden="1">
      <c r="A39">
        <f>'бланки '!D41</f>
        <v>36</v>
      </c>
      <c r="B39" t="str">
        <f>'бланки '!C41</f>
        <v>Муниципальное автономное общеобразовательное учреждение «Средняя общеобразовательная школа № 11»</v>
      </c>
      <c r="C39">
        <f>анкеты!C37</f>
        <v>496</v>
      </c>
      <c r="D39">
        <f>SUMIF('бланки '!K41:Y41,"&lt;2")+'бланки '!Z41</f>
        <v>13</v>
      </c>
      <c r="E39">
        <f>COUNTIF('бланки '!K41:Y41,"&lt;2")+'бланки '!AA41</f>
        <v>14</v>
      </c>
      <c r="F39">
        <f>SUMIF('бланки '!AB41:CM41,"&lt;2")+'бланки '!CN41</f>
        <v>53</v>
      </c>
      <c r="G39">
        <f>COUNTIF('бланки '!AB41:CM41,"&lt;2")+'бланки '!CO41</f>
        <v>54</v>
      </c>
      <c r="H39">
        <f>SUM('бланки '!CP41:CS41)</f>
        <v>3</v>
      </c>
      <c r="I39">
        <f>анкеты!E37</f>
        <v>421</v>
      </c>
      <c r="J39">
        <f>анкеты!D37</f>
        <v>428</v>
      </c>
      <c r="K39">
        <f>анкеты!G37</f>
        <v>405</v>
      </c>
      <c r="L39">
        <f>анкеты!F37</f>
        <v>409</v>
      </c>
      <c r="M39">
        <f t="shared" si="53"/>
        <v>92.857142857142861</v>
      </c>
      <c r="N39">
        <f t="shared" si="54"/>
        <v>98.148148148148152</v>
      </c>
      <c r="O39">
        <f t="shared" si="55"/>
        <v>98.36448598130842</v>
      </c>
      <c r="P39">
        <f t="shared" si="56"/>
        <v>99.022004889975548</v>
      </c>
      <c r="Q39" s="14">
        <f t="shared" si="4"/>
        <v>95</v>
      </c>
      <c r="R39" s="14">
        <f t="shared" si="5"/>
        <v>90</v>
      </c>
      <c r="S39" s="14">
        <f t="shared" si="6"/>
        <v>99</v>
      </c>
      <c r="T39" s="13">
        <f t="shared" si="7"/>
        <v>95.1</v>
      </c>
      <c r="U39">
        <f>SUM('бланки '!CT41:CX41)</f>
        <v>5</v>
      </c>
      <c r="X39">
        <f>анкеты!H37</f>
        <v>474</v>
      </c>
      <c r="Y39">
        <f t="shared" si="57"/>
        <v>496</v>
      </c>
      <c r="Z39" s="14">
        <f t="shared" si="58"/>
        <v>100</v>
      </c>
      <c r="AA39" s="14">
        <f t="shared" si="59"/>
        <v>98</v>
      </c>
      <c r="AB39" s="14">
        <f t="shared" si="60"/>
        <v>96</v>
      </c>
      <c r="AC39" s="15">
        <f t="shared" si="12"/>
        <v>98</v>
      </c>
      <c r="AD39">
        <f>IF('бланки '!I41=1,('бланки '!CZ41+'бланки '!DB41)*3,SUM('бланки '!CX41:DB41))</f>
        <v>4</v>
      </c>
      <c r="AE39">
        <f>IF('бланки '!H41=0,SUM('бланки '!DG41:DI41)*2-1,SUM('бланки '!DD41:DI41))</f>
        <v>5</v>
      </c>
      <c r="AF39">
        <f>анкеты!J37</f>
        <v>42</v>
      </c>
      <c r="AG39">
        <f>анкеты!I37</f>
        <v>45</v>
      </c>
      <c r="AH39" s="14">
        <f t="shared" si="61"/>
        <v>80</v>
      </c>
      <c r="AI39" s="14">
        <f t="shared" si="62"/>
        <v>100</v>
      </c>
      <c r="AJ39" s="2">
        <f t="shared" si="63"/>
        <v>93</v>
      </c>
      <c r="AK39" s="15">
        <f t="shared" si="16"/>
        <v>91.9</v>
      </c>
      <c r="AL39">
        <f>анкеты!K37</f>
        <v>488</v>
      </c>
      <c r="AM39">
        <f t="shared" si="64"/>
        <v>496</v>
      </c>
      <c r="AN39">
        <f>анкеты!L37</f>
        <v>493</v>
      </c>
      <c r="AO39">
        <f t="shared" si="65"/>
        <v>496</v>
      </c>
      <c r="AP39">
        <f>анкеты!N37</f>
        <v>443</v>
      </c>
      <c r="AQ39">
        <f>анкеты!M37</f>
        <v>444</v>
      </c>
      <c r="AR39" s="14">
        <f t="shared" si="66"/>
        <v>98</v>
      </c>
      <c r="AS39" s="14">
        <f t="shared" si="67"/>
        <v>99</v>
      </c>
      <c r="AT39" s="14">
        <f t="shared" si="68"/>
        <v>100</v>
      </c>
      <c r="AU39" s="13">
        <f t="shared" si="22"/>
        <v>98.800000000000011</v>
      </c>
      <c r="AV39">
        <f>анкеты!O37</f>
        <v>492</v>
      </c>
      <c r="AW39">
        <f t="shared" si="69"/>
        <v>496</v>
      </c>
      <c r="AX39">
        <f>анкеты!P37</f>
        <v>485</v>
      </c>
      <c r="AY39">
        <f t="shared" si="70"/>
        <v>496</v>
      </c>
      <c r="AZ39">
        <f>анкеты!Q37</f>
        <v>492</v>
      </c>
      <c r="BA39">
        <f t="shared" si="71"/>
        <v>496</v>
      </c>
      <c r="BB39" s="14">
        <f t="shared" si="72"/>
        <v>99</v>
      </c>
      <c r="BC39" s="14">
        <f t="shared" si="73"/>
        <v>98</v>
      </c>
      <c r="BD39" s="14">
        <f t="shared" si="74"/>
        <v>99</v>
      </c>
      <c r="BE39" s="13">
        <f t="shared" si="29"/>
        <v>98.8</v>
      </c>
      <c r="BF39">
        <f t="shared" si="30"/>
        <v>96.52000000000001</v>
      </c>
    </row>
    <row r="40" spans="1:58" hidden="1">
      <c r="A40">
        <f>'бланки '!D42</f>
        <v>37</v>
      </c>
      <c r="B40" t="str">
        <f>'бланки '!C42</f>
        <v>Муниципальное автономное общеобразовательное учреждение «Средняя общеобразовательная школа № 12»</v>
      </c>
      <c r="C40">
        <f>анкеты!C38</f>
        <v>400</v>
      </c>
      <c r="D40">
        <f>SUMIF('бланки '!K42:Y42,"&lt;2")+'бланки '!Z42</f>
        <v>14</v>
      </c>
      <c r="E40">
        <f>COUNTIF('бланки '!K42:Y42,"&lt;2")+'бланки '!AA42</f>
        <v>14</v>
      </c>
      <c r="F40">
        <f>SUMIF('бланки '!AB42:CM42,"&lt;2")+'бланки '!CN42</f>
        <v>48</v>
      </c>
      <c r="G40">
        <f>COUNTIF('бланки '!AB42:CM42,"&lt;2")+'бланки '!CO42</f>
        <v>59</v>
      </c>
      <c r="H40">
        <f>SUM('бланки '!CP42:CS42)</f>
        <v>4</v>
      </c>
      <c r="I40">
        <f>анкеты!E38</f>
        <v>302</v>
      </c>
      <c r="J40">
        <f>анкеты!D38</f>
        <v>310</v>
      </c>
      <c r="K40">
        <f>анкеты!G38</f>
        <v>324</v>
      </c>
      <c r="L40">
        <f>анкеты!F38</f>
        <v>335</v>
      </c>
      <c r="M40">
        <f t="shared" si="53"/>
        <v>100</v>
      </c>
      <c r="N40">
        <f t="shared" si="54"/>
        <v>81.355932203389841</v>
      </c>
      <c r="O40">
        <f t="shared" si="55"/>
        <v>97.41935483870968</v>
      </c>
      <c r="P40">
        <f t="shared" si="56"/>
        <v>96.71641791044776</v>
      </c>
      <c r="Q40" s="14">
        <f t="shared" si="4"/>
        <v>91</v>
      </c>
      <c r="R40" s="14">
        <f t="shared" si="5"/>
        <v>100</v>
      </c>
      <c r="S40" s="14">
        <f t="shared" si="6"/>
        <v>97</v>
      </c>
      <c r="T40" s="13">
        <f t="shared" si="7"/>
        <v>96.1</v>
      </c>
      <c r="U40">
        <f>SUM('бланки '!CT42:CX42)</f>
        <v>5</v>
      </c>
      <c r="X40">
        <f>анкеты!H38</f>
        <v>348</v>
      </c>
      <c r="Y40">
        <f t="shared" si="57"/>
        <v>400</v>
      </c>
      <c r="Z40" s="14">
        <f t="shared" si="58"/>
        <v>100</v>
      </c>
      <c r="AA40" s="14">
        <f t="shared" si="59"/>
        <v>93</v>
      </c>
      <c r="AB40" s="14">
        <f t="shared" si="60"/>
        <v>87</v>
      </c>
      <c r="AC40" s="15">
        <f t="shared" si="12"/>
        <v>93.5</v>
      </c>
      <c r="AD40">
        <f>IF('бланки '!I42=1,('бланки '!CZ42+'бланки '!DB42)*3,SUM('бланки '!CX42:DB42))</f>
        <v>2</v>
      </c>
      <c r="AE40">
        <f>IF('бланки '!H42=0,SUM('бланки '!DG42:DI42)*2-1,SUM('бланки '!DD42:DI42))</f>
        <v>5</v>
      </c>
      <c r="AF40">
        <f>анкеты!J38</f>
        <v>14</v>
      </c>
      <c r="AG40">
        <f>анкеты!I38</f>
        <v>18</v>
      </c>
      <c r="AH40" s="14">
        <f t="shared" si="61"/>
        <v>40</v>
      </c>
      <c r="AI40" s="14">
        <f t="shared" si="62"/>
        <v>100</v>
      </c>
      <c r="AJ40" s="2">
        <f t="shared" si="63"/>
        <v>78</v>
      </c>
      <c r="AK40" s="15">
        <f t="shared" si="16"/>
        <v>75.400000000000006</v>
      </c>
      <c r="AL40">
        <f>анкеты!K38</f>
        <v>373</v>
      </c>
      <c r="AM40">
        <f t="shared" si="64"/>
        <v>400</v>
      </c>
      <c r="AN40">
        <f>анкеты!L38</f>
        <v>374</v>
      </c>
      <c r="AO40">
        <f t="shared" si="65"/>
        <v>400</v>
      </c>
      <c r="AP40">
        <f>анкеты!N38</f>
        <v>305</v>
      </c>
      <c r="AQ40">
        <f>анкеты!M38</f>
        <v>310</v>
      </c>
      <c r="AR40" s="14">
        <f t="shared" si="66"/>
        <v>93</v>
      </c>
      <c r="AS40" s="14">
        <f t="shared" si="67"/>
        <v>93</v>
      </c>
      <c r="AT40" s="14">
        <f t="shared" si="68"/>
        <v>98</v>
      </c>
      <c r="AU40" s="13">
        <f t="shared" si="22"/>
        <v>94</v>
      </c>
      <c r="AV40">
        <f>анкеты!O38</f>
        <v>361</v>
      </c>
      <c r="AW40">
        <f t="shared" si="69"/>
        <v>400</v>
      </c>
      <c r="AX40">
        <f>анкеты!P38</f>
        <v>375</v>
      </c>
      <c r="AY40">
        <f t="shared" si="70"/>
        <v>400</v>
      </c>
      <c r="AZ40">
        <f>анкеты!Q38</f>
        <v>379</v>
      </c>
      <c r="BA40">
        <f t="shared" si="71"/>
        <v>400</v>
      </c>
      <c r="BB40" s="14">
        <f t="shared" si="72"/>
        <v>90</v>
      </c>
      <c r="BC40" s="14">
        <f t="shared" si="73"/>
        <v>94</v>
      </c>
      <c r="BD40" s="14">
        <f t="shared" si="74"/>
        <v>95</v>
      </c>
      <c r="BE40" s="13">
        <f t="shared" si="29"/>
        <v>93.3</v>
      </c>
      <c r="BF40">
        <f t="shared" si="30"/>
        <v>90.460000000000008</v>
      </c>
    </row>
    <row r="41" spans="1:58" hidden="1">
      <c r="A41">
        <f>'бланки '!D43</f>
        <v>38</v>
      </c>
      <c r="B41" t="str">
        <f>'бланки '!C43</f>
        <v>Муниципальное автономное общеобразовательное учреждение «Средняя общеобразовательная школа № 13»</v>
      </c>
      <c r="C41">
        <f>анкеты!C39</f>
        <v>810</v>
      </c>
      <c r="D41">
        <f>SUMIF('бланки '!K43:Y43,"&lt;2")+'бланки '!Z43</f>
        <v>14</v>
      </c>
      <c r="E41">
        <f>COUNTIF('бланки '!K43:Y43,"&lt;2")+'бланки '!AA43</f>
        <v>14</v>
      </c>
      <c r="F41">
        <f>SUMIF('бланки '!AB43:CM43,"&lt;2")+'бланки '!CN43</f>
        <v>53</v>
      </c>
      <c r="G41">
        <f>COUNTIF('бланки '!AB43:CM43,"&lt;2")+'бланки '!CO43</f>
        <v>54</v>
      </c>
      <c r="H41">
        <f>SUM('бланки '!CP43:CS43)</f>
        <v>4</v>
      </c>
      <c r="I41">
        <f>анкеты!E39</f>
        <v>591</v>
      </c>
      <c r="J41">
        <f>анкеты!D39</f>
        <v>611</v>
      </c>
      <c r="K41">
        <f>анкеты!G39</f>
        <v>600</v>
      </c>
      <c r="L41">
        <f>анкеты!F39</f>
        <v>662</v>
      </c>
      <c r="M41">
        <f t="shared" si="53"/>
        <v>100</v>
      </c>
      <c r="N41">
        <f t="shared" si="54"/>
        <v>98.148148148148152</v>
      </c>
      <c r="O41">
        <f t="shared" si="55"/>
        <v>96.726677577741398</v>
      </c>
      <c r="P41">
        <f t="shared" si="56"/>
        <v>90.634441087613297</v>
      </c>
      <c r="Q41" s="14">
        <f t="shared" si="4"/>
        <v>99</v>
      </c>
      <c r="R41" s="14">
        <f t="shared" si="5"/>
        <v>100</v>
      </c>
      <c r="S41" s="14">
        <f t="shared" si="6"/>
        <v>94</v>
      </c>
      <c r="T41" s="13">
        <f t="shared" si="7"/>
        <v>97.300000000000011</v>
      </c>
      <c r="U41">
        <f>SUM('бланки '!CT43:CX43)</f>
        <v>5</v>
      </c>
      <c r="X41">
        <f>анкеты!H39</f>
        <v>632</v>
      </c>
      <c r="Y41">
        <f t="shared" si="57"/>
        <v>810</v>
      </c>
      <c r="Z41" s="14">
        <f t="shared" si="58"/>
        <v>100</v>
      </c>
      <c r="AA41" s="14">
        <f t="shared" si="59"/>
        <v>89</v>
      </c>
      <c r="AB41" s="14">
        <f t="shared" si="60"/>
        <v>78</v>
      </c>
      <c r="AC41" s="15">
        <f t="shared" si="12"/>
        <v>89</v>
      </c>
      <c r="AD41">
        <f>IF('бланки '!I43=1,('бланки '!CZ43+'бланки '!DB43)*3,SUM('бланки '!CX43:DB43))</f>
        <v>3</v>
      </c>
      <c r="AE41">
        <f>IF('бланки '!H43=0,SUM('бланки '!DG43:DI43)*2-1,SUM('бланки '!DD43:DI43))</f>
        <v>5</v>
      </c>
      <c r="AF41">
        <f>анкеты!J39</f>
        <v>19</v>
      </c>
      <c r="AG41">
        <f>анкеты!I39</f>
        <v>23</v>
      </c>
      <c r="AH41" s="14">
        <f t="shared" si="61"/>
        <v>60</v>
      </c>
      <c r="AI41" s="14">
        <f t="shared" si="62"/>
        <v>100</v>
      </c>
      <c r="AJ41" s="2">
        <f t="shared" si="63"/>
        <v>83</v>
      </c>
      <c r="AK41" s="15">
        <f t="shared" si="16"/>
        <v>82.9</v>
      </c>
      <c r="AL41">
        <f>анкеты!K39</f>
        <v>724</v>
      </c>
      <c r="AM41">
        <f t="shared" si="64"/>
        <v>810</v>
      </c>
      <c r="AN41">
        <f>анкеты!L39</f>
        <v>723</v>
      </c>
      <c r="AO41">
        <f t="shared" si="65"/>
        <v>810</v>
      </c>
      <c r="AP41">
        <f>анкеты!N39</f>
        <v>557</v>
      </c>
      <c r="AQ41">
        <f>анкеты!M39</f>
        <v>584</v>
      </c>
      <c r="AR41" s="14">
        <f t="shared" si="66"/>
        <v>89</v>
      </c>
      <c r="AS41" s="14">
        <f t="shared" si="67"/>
        <v>89</v>
      </c>
      <c r="AT41" s="14">
        <f t="shared" si="68"/>
        <v>95</v>
      </c>
      <c r="AU41" s="13">
        <f t="shared" si="22"/>
        <v>90.2</v>
      </c>
      <c r="AV41">
        <f>анкеты!O39</f>
        <v>708</v>
      </c>
      <c r="AW41">
        <f t="shared" si="69"/>
        <v>810</v>
      </c>
      <c r="AX41">
        <f>анкеты!P39</f>
        <v>695</v>
      </c>
      <c r="AY41">
        <f t="shared" si="70"/>
        <v>810</v>
      </c>
      <c r="AZ41">
        <f>анкеты!Q39</f>
        <v>742</v>
      </c>
      <c r="BA41">
        <f t="shared" si="71"/>
        <v>810</v>
      </c>
      <c r="BB41" s="14">
        <f t="shared" si="72"/>
        <v>87</v>
      </c>
      <c r="BC41" s="14">
        <f t="shared" si="73"/>
        <v>86</v>
      </c>
      <c r="BD41" s="14">
        <f t="shared" si="74"/>
        <v>92</v>
      </c>
      <c r="BE41" s="13">
        <f t="shared" si="29"/>
        <v>89.3</v>
      </c>
      <c r="BF41">
        <f t="shared" si="30"/>
        <v>89.740000000000009</v>
      </c>
    </row>
    <row r="42" spans="1:58" hidden="1">
      <c r="A42">
        <f>'бланки '!D44</f>
        <v>39</v>
      </c>
      <c r="B42" t="str">
        <f>'бланки '!C44</f>
        <v>Муниципальное автономное общеобразовательное учреждение «Северодвинская гимназия № 14»</v>
      </c>
      <c r="C42">
        <f>анкеты!C40</f>
        <v>318</v>
      </c>
      <c r="D42">
        <f>SUMIF('бланки '!K44:Y44,"&lt;2")+'бланки '!Z44</f>
        <v>14</v>
      </c>
      <c r="E42">
        <f>COUNTIF('бланки '!K44:Y44,"&lt;2")+'бланки '!AA44</f>
        <v>14</v>
      </c>
      <c r="F42">
        <f>SUMIF('бланки '!AB44:CM44,"&lt;2")+'бланки '!CN44</f>
        <v>59</v>
      </c>
      <c r="G42">
        <f>COUNTIF('бланки '!AB44:CM44,"&lt;2")+'бланки '!CO44</f>
        <v>59</v>
      </c>
      <c r="H42">
        <f>SUM('бланки '!CP44:CS44)</f>
        <v>4</v>
      </c>
      <c r="I42">
        <f>анкеты!E40</f>
        <v>219</v>
      </c>
      <c r="J42">
        <f>анкеты!D40</f>
        <v>236</v>
      </c>
      <c r="K42">
        <f>анкеты!G40</f>
        <v>275</v>
      </c>
      <c r="L42">
        <f>анкеты!F40</f>
        <v>297</v>
      </c>
      <c r="M42">
        <f t="shared" si="53"/>
        <v>100</v>
      </c>
      <c r="N42">
        <f t="shared" si="54"/>
        <v>100</v>
      </c>
      <c r="O42">
        <f t="shared" si="55"/>
        <v>92.796610169491515</v>
      </c>
      <c r="P42">
        <f t="shared" si="56"/>
        <v>92.592592592592595</v>
      </c>
      <c r="Q42" s="14">
        <f t="shared" si="4"/>
        <v>100</v>
      </c>
      <c r="R42" s="14">
        <f t="shared" si="5"/>
        <v>100</v>
      </c>
      <c r="S42" s="14">
        <f t="shared" si="6"/>
        <v>93</v>
      </c>
      <c r="T42" s="13">
        <f t="shared" si="7"/>
        <v>97.2</v>
      </c>
      <c r="U42">
        <f>SUM('бланки '!CT44:CX44)</f>
        <v>5</v>
      </c>
      <c r="X42">
        <f>анкеты!H40</f>
        <v>252</v>
      </c>
      <c r="Y42">
        <f t="shared" si="57"/>
        <v>318</v>
      </c>
      <c r="Z42" s="14">
        <f t="shared" si="58"/>
        <v>100</v>
      </c>
      <c r="AA42" s="14">
        <f t="shared" si="59"/>
        <v>89</v>
      </c>
      <c r="AB42" s="14">
        <f t="shared" si="60"/>
        <v>79</v>
      </c>
      <c r="AC42" s="15">
        <f t="shared" si="12"/>
        <v>89.5</v>
      </c>
      <c r="AD42">
        <f>IF('бланки '!I44=1,('бланки '!CZ44+'бланки '!DB44)*3,SUM('бланки '!CX44:DB44))</f>
        <v>2</v>
      </c>
      <c r="AE42">
        <f>IF('бланки '!H44=0,SUM('бланки '!DG44:DI44)*2-1,SUM('бланки '!DD44:DI44))</f>
        <v>5</v>
      </c>
      <c r="AF42">
        <f>анкеты!J40</f>
        <v>5</v>
      </c>
      <c r="AG42">
        <f>анкеты!I40</f>
        <v>6</v>
      </c>
      <c r="AH42" s="14">
        <f t="shared" si="61"/>
        <v>40</v>
      </c>
      <c r="AI42" s="14">
        <f t="shared" si="62"/>
        <v>100</v>
      </c>
      <c r="AJ42" s="2">
        <f t="shared" si="63"/>
        <v>83</v>
      </c>
      <c r="AK42" s="15">
        <f t="shared" si="16"/>
        <v>76.900000000000006</v>
      </c>
      <c r="AL42">
        <f>анкеты!K40</f>
        <v>279</v>
      </c>
      <c r="AM42">
        <f t="shared" si="64"/>
        <v>318</v>
      </c>
      <c r="AN42">
        <f>анкеты!L40</f>
        <v>266</v>
      </c>
      <c r="AO42">
        <f t="shared" si="65"/>
        <v>318</v>
      </c>
      <c r="AP42">
        <f>анкеты!N40</f>
        <v>216</v>
      </c>
      <c r="AQ42">
        <f>анкеты!M40</f>
        <v>230</v>
      </c>
      <c r="AR42" s="14">
        <f t="shared" si="66"/>
        <v>88</v>
      </c>
      <c r="AS42" s="14">
        <f t="shared" si="67"/>
        <v>84</v>
      </c>
      <c r="AT42" s="14">
        <f t="shared" si="68"/>
        <v>94</v>
      </c>
      <c r="AU42" s="13">
        <f t="shared" si="22"/>
        <v>87.600000000000009</v>
      </c>
      <c r="AV42">
        <f>анкеты!O40</f>
        <v>265</v>
      </c>
      <c r="AW42">
        <f t="shared" si="69"/>
        <v>318</v>
      </c>
      <c r="AX42">
        <f>анкеты!P40</f>
        <v>268</v>
      </c>
      <c r="AY42">
        <f t="shared" si="70"/>
        <v>318</v>
      </c>
      <c r="AZ42">
        <f>анкеты!Q40</f>
        <v>285</v>
      </c>
      <c r="BA42">
        <f t="shared" si="71"/>
        <v>318</v>
      </c>
      <c r="BB42" s="14">
        <f t="shared" si="72"/>
        <v>83</v>
      </c>
      <c r="BC42" s="14">
        <f t="shared" si="73"/>
        <v>84</v>
      </c>
      <c r="BD42" s="14">
        <f t="shared" si="74"/>
        <v>90</v>
      </c>
      <c r="BE42" s="13">
        <f t="shared" si="29"/>
        <v>86.7</v>
      </c>
      <c r="BF42">
        <f t="shared" si="30"/>
        <v>87.580000000000013</v>
      </c>
    </row>
    <row r="43" spans="1:58" hidden="1">
      <c r="A43">
        <f>'бланки '!D45</f>
        <v>40</v>
      </c>
      <c r="B43" t="str">
        <f>'бланки '!C45</f>
        <v>Муниципальное автономное общеобразовательное учреждение «Средняя общеобразовательная школа № 16 оборонно-спортивной направленности»</v>
      </c>
      <c r="C43">
        <f>анкеты!C41</f>
        <v>366</v>
      </c>
      <c r="D43">
        <f>SUMIF('бланки '!K45:Y45,"&lt;2")+'бланки '!Z45</f>
        <v>14</v>
      </c>
      <c r="E43">
        <f>COUNTIF('бланки '!K45:Y45,"&lt;2")+'бланки '!AA45</f>
        <v>14</v>
      </c>
      <c r="F43">
        <f>SUMIF('бланки '!AB45:CM45,"&lt;2")+'бланки '!CN45</f>
        <v>51</v>
      </c>
      <c r="G43">
        <f>COUNTIF('бланки '!AB45:CM45,"&lt;2")+'бланки '!CO45</f>
        <v>54</v>
      </c>
      <c r="H43">
        <f>SUM('бланки '!CP45:CS45)</f>
        <v>3</v>
      </c>
      <c r="I43">
        <f>анкеты!E41</f>
        <v>241</v>
      </c>
      <c r="J43">
        <f>анкеты!D41</f>
        <v>255</v>
      </c>
      <c r="K43">
        <f>анкеты!G41</f>
        <v>268</v>
      </c>
      <c r="L43">
        <f>анкеты!F41</f>
        <v>292</v>
      </c>
      <c r="M43">
        <f t="shared" si="53"/>
        <v>100</v>
      </c>
      <c r="N43">
        <f t="shared" si="54"/>
        <v>94.444444444444443</v>
      </c>
      <c r="O43">
        <f t="shared" si="55"/>
        <v>94.509803921568619</v>
      </c>
      <c r="P43">
        <f t="shared" si="56"/>
        <v>91.780821917808225</v>
      </c>
      <c r="Q43" s="14">
        <f t="shared" si="4"/>
        <v>97</v>
      </c>
      <c r="R43" s="14">
        <f t="shared" si="5"/>
        <v>90</v>
      </c>
      <c r="S43" s="14">
        <f t="shared" si="6"/>
        <v>93</v>
      </c>
      <c r="T43" s="13">
        <f t="shared" si="7"/>
        <v>93.3</v>
      </c>
      <c r="U43">
        <f>SUM('бланки '!CT45:CX45)</f>
        <v>5</v>
      </c>
      <c r="X43">
        <f>анкеты!H41</f>
        <v>288</v>
      </c>
      <c r="Y43">
        <f t="shared" si="57"/>
        <v>366</v>
      </c>
      <c r="Z43" s="14">
        <f t="shared" si="58"/>
        <v>100</v>
      </c>
      <c r="AA43" s="14">
        <f t="shared" si="59"/>
        <v>89</v>
      </c>
      <c r="AB43" s="14">
        <f t="shared" si="60"/>
        <v>79</v>
      </c>
      <c r="AC43" s="15">
        <f t="shared" si="12"/>
        <v>89.5</v>
      </c>
      <c r="AD43">
        <f>IF('бланки '!I45=1,('бланки '!CZ45+'бланки '!DB45)*3,SUM('бланки '!CX45:DB45))</f>
        <v>2</v>
      </c>
      <c r="AE43">
        <f>IF('бланки '!H45=0,SUM('бланки '!DG45:DI45)*2-1,SUM('бланки '!DD45:DI45))</f>
        <v>5</v>
      </c>
      <c r="AF43">
        <f>анкеты!J41</f>
        <v>9</v>
      </c>
      <c r="AG43">
        <f>анкеты!I41</f>
        <v>11</v>
      </c>
      <c r="AH43" s="14">
        <f t="shared" si="61"/>
        <v>40</v>
      </c>
      <c r="AI43" s="14">
        <f t="shared" si="62"/>
        <v>100</v>
      </c>
      <c r="AJ43" s="2">
        <f t="shared" si="63"/>
        <v>82</v>
      </c>
      <c r="AK43" s="15">
        <f t="shared" si="16"/>
        <v>76.599999999999994</v>
      </c>
      <c r="AL43">
        <f>анкеты!K41</f>
        <v>336</v>
      </c>
      <c r="AM43">
        <f t="shared" si="64"/>
        <v>366</v>
      </c>
      <c r="AN43">
        <f>анкеты!L41</f>
        <v>341</v>
      </c>
      <c r="AO43">
        <f t="shared" si="65"/>
        <v>366</v>
      </c>
      <c r="AP43">
        <f>анкеты!N41</f>
        <v>254</v>
      </c>
      <c r="AQ43">
        <f>анкеты!M41</f>
        <v>260</v>
      </c>
      <c r="AR43" s="14">
        <f t="shared" si="66"/>
        <v>92</v>
      </c>
      <c r="AS43" s="14">
        <f t="shared" si="67"/>
        <v>93</v>
      </c>
      <c r="AT43" s="14">
        <f t="shared" si="68"/>
        <v>98</v>
      </c>
      <c r="AU43" s="13">
        <f t="shared" si="22"/>
        <v>93.6</v>
      </c>
      <c r="AV43">
        <f>анкеты!O41</f>
        <v>309</v>
      </c>
      <c r="AW43">
        <f t="shared" si="69"/>
        <v>366</v>
      </c>
      <c r="AX43">
        <f>анкеты!P41</f>
        <v>354</v>
      </c>
      <c r="AY43">
        <f t="shared" si="70"/>
        <v>366</v>
      </c>
      <c r="AZ43">
        <f>анкеты!Q41</f>
        <v>338</v>
      </c>
      <c r="BA43">
        <f t="shared" si="71"/>
        <v>366</v>
      </c>
      <c r="BB43" s="14">
        <f t="shared" si="72"/>
        <v>84</v>
      </c>
      <c r="BC43" s="14">
        <f t="shared" si="73"/>
        <v>97</v>
      </c>
      <c r="BD43" s="14">
        <f t="shared" si="74"/>
        <v>92</v>
      </c>
      <c r="BE43" s="13">
        <f t="shared" si="29"/>
        <v>90.6</v>
      </c>
      <c r="BF43">
        <f t="shared" si="30"/>
        <v>88.72</v>
      </c>
    </row>
    <row r="44" spans="1:58" hidden="1">
      <c r="A44">
        <f>'бланки '!D46</f>
        <v>41</v>
      </c>
      <c r="B44" t="str">
        <f>'бланки '!C46</f>
        <v>Муниципальное автономное общеобразовательное учреждение «Лицей № 17»</v>
      </c>
      <c r="C44">
        <f>анкеты!C42</f>
        <v>523</v>
      </c>
      <c r="D44">
        <f>SUMIF('бланки '!K46:Y46,"&lt;2")+'бланки '!Z46</f>
        <v>14</v>
      </c>
      <c r="E44">
        <f>COUNTIF('бланки '!K46:Y46,"&lt;2")+'бланки '!AA46</f>
        <v>14</v>
      </c>
      <c r="F44">
        <f>SUMIF('бланки '!AB46:CM46,"&lt;2")+'бланки '!CN46</f>
        <v>51.5</v>
      </c>
      <c r="G44">
        <f>COUNTIF('бланки '!AB46:CM46,"&lt;2")+'бланки '!CO46</f>
        <v>54</v>
      </c>
      <c r="H44">
        <f>SUM('бланки '!CP46:CS46)</f>
        <v>3</v>
      </c>
      <c r="I44">
        <f>анкеты!E42</f>
        <v>362</v>
      </c>
      <c r="J44">
        <f>анкеты!D42</f>
        <v>375</v>
      </c>
      <c r="K44">
        <f>анкеты!G42</f>
        <v>455</v>
      </c>
      <c r="L44">
        <f>анкеты!F42</f>
        <v>488</v>
      </c>
      <c r="M44">
        <f t="shared" si="53"/>
        <v>100</v>
      </c>
      <c r="N44">
        <f t="shared" si="54"/>
        <v>95.370370370370367</v>
      </c>
      <c r="O44">
        <f t="shared" si="55"/>
        <v>96.533333333333331</v>
      </c>
      <c r="P44">
        <f t="shared" si="56"/>
        <v>93.237704918032776</v>
      </c>
      <c r="Q44" s="14">
        <f t="shared" si="4"/>
        <v>98</v>
      </c>
      <c r="R44" s="14">
        <f t="shared" si="5"/>
        <v>90</v>
      </c>
      <c r="S44" s="14">
        <f t="shared" si="6"/>
        <v>95</v>
      </c>
      <c r="T44" s="13">
        <f t="shared" si="7"/>
        <v>94.4</v>
      </c>
      <c r="U44">
        <f>SUM('бланки '!CT46:CX46)</f>
        <v>5</v>
      </c>
      <c r="X44">
        <f>анкеты!H42</f>
        <v>486</v>
      </c>
      <c r="Y44">
        <f t="shared" si="57"/>
        <v>523</v>
      </c>
      <c r="Z44" s="14">
        <f t="shared" si="58"/>
        <v>100</v>
      </c>
      <c r="AA44" s="14">
        <f t="shared" si="59"/>
        <v>96</v>
      </c>
      <c r="AB44" s="14">
        <f t="shared" si="60"/>
        <v>93</v>
      </c>
      <c r="AC44" s="15">
        <f t="shared" si="12"/>
        <v>96.5</v>
      </c>
      <c r="AD44">
        <f>IF('бланки '!I46=1,('бланки '!CZ46+'бланки '!DB46)*3,SUM('бланки '!CX46:DB46))</f>
        <v>2</v>
      </c>
      <c r="AE44">
        <f>IF('бланки '!H46=0,SUM('бланки '!DG46:DI46)*2-1,SUM('бланки '!DD46:DI46))</f>
        <v>4</v>
      </c>
      <c r="AF44">
        <f>анкеты!J42</f>
        <v>11</v>
      </c>
      <c r="AG44">
        <f>анкеты!I42</f>
        <v>13</v>
      </c>
      <c r="AH44" s="14">
        <f t="shared" si="61"/>
        <v>40</v>
      </c>
      <c r="AI44" s="14">
        <f t="shared" si="62"/>
        <v>80</v>
      </c>
      <c r="AJ44" s="2">
        <f t="shared" si="63"/>
        <v>85</v>
      </c>
      <c r="AK44" s="15">
        <f t="shared" si="16"/>
        <v>69.5</v>
      </c>
      <c r="AL44">
        <f>анкеты!K42</f>
        <v>501</v>
      </c>
      <c r="AM44">
        <f t="shared" si="64"/>
        <v>523</v>
      </c>
      <c r="AN44">
        <f>анкеты!L42</f>
        <v>478</v>
      </c>
      <c r="AO44">
        <f t="shared" si="65"/>
        <v>523</v>
      </c>
      <c r="AP44">
        <f>анкеты!N42</f>
        <v>427</v>
      </c>
      <c r="AQ44">
        <f>анкеты!M42</f>
        <v>440</v>
      </c>
      <c r="AR44" s="14">
        <f t="shared" si="66"/>
        <v>96</v>
      </c>
      <c r="AS44" s="14">
        <f t="shared" si="67"/>
        <v>91</v>
      </c>
      <c r="AT44" s="14">
        <f t="shared" si="68"/>
        <v>97</v>
      </c>
      <c r="AU44" s="13">
        <f t="shared" si="22"/>
        <v>94.200000000000017</v>
      </c>
      <c r="AV44">
        <f>анкеты!O42</f>
        <v>487</v>
      </c>
      <c r="AW44">
        <f t="shared" si="69"/>
        <v>523</v>
      </c>
      <c r="AX44">
        <f>анкеты!P42</f>
        <v>481</v>
      </c>
      <c r="AY44">
        <f t="shared" si="70"/>
        <v>523</v>
      </c>
      <c r="AZ44">
        <f>анкеты!Q42</f>
        <v>501</v>
      </c>
      <c r="BA44">
        <f t="shared" si="71"/>
        <v>523</v>
      </c>
      <c r="BB44" s="14">
        <f t="shared" si="72"/>
        <v>93</v>
      </c>
      <c r="BC44" s="14">
        <f t="shared" si="73"/>
        <v>92</v>
      </c>
      <c r="BD44" s="14">
        <f t="shared" si="74"/>
        <v>96</v>
      </c>
      <c r="BE44" s="13">
        <f t="shared" si="29"/>
        <v>94.3</v>
      </c>
      <c r="BF44">
        <f t="shared" si="30"/>
        <v>89.78</v>
      </c>
    </row>
    <row r="45" spans="1:58" hidden="1">
      <c r="A45">
        <f>'бланки '!D47</f>
        <v>42</v>
      </c>
      <c r="B45" t="str">
        <f>'бланки '!C47</f>
        <v>Муниципальное автономное общеобразовательное учреждение «Средняя общеобразовательная школа № 19»</v>
      </c>
      <c r="C45">
        <f>анкеты!C43</f>
        <v>515</v>
      </c>
      <c r="D45">
        <f>SUMIF('бланки '!K47:Y47,"&lt;2")+'бланки '!Z47</f>
        <v>14</v>
      </c>
      <c r="E45">
        <f>COUNTIF('бланки '!K47:Y47,"&lt;2")+'бланки '!AA47</f>
        <v>14</v>
      </c>
      <c r="F45">
        <f>SUMIF('бланки '!AB47:CM47,"&lt;2")+'бланки '!CN47</f>
        <v>53.5</v>
      </c>
      <c r="G45">
        <f>COUNTIF('бланки '!AB47:CM47,"&lt;2")+'бланки '!CO47</f>
        <v>54</v>
      </c>
      <c r="H45">
        <f>SUM('бланки '!CP47:CS47)</f>
        <v>4</v>
      </c>
      <c r="I45">
        <f>анкеты!E43</f>
        <v>384</v>
      </c>
      <c r="J45">
        <f>анкеты!D43</f>
        <v>391</v>
      </c>
      <c r="K45">
        <f>анкеты!G43</f>
        <v>450</v>
      </c>
      <c r="L45">
        <f>анкеты!F43</f>
        <v>469</v>
      </c>
      <c r="M45">
        <f t="shared" si="53"/>
        <v>100</v>
      </c>
      <c r="N45">
        <f t="shared" si="54"/>
        <v>99.074074074074076</v>
      </c>
      <c r="O45">
        <f t="shared" si="55"/>
        <v>98.209718670076725</v>
      </c>
      <c r="P45">
        <f t="shared" si="56"/>
        <v>95.948827292110877</v>
      </c>
      <c r="Q45" s="14">
        <f t="shared" si="4"/>
        <v>99</v>
      </c>
      <c r="R45" s="14">
        <f t="shared" si="5"/>
        <v>100</v>
      </c>
      <c r="S45" s="14">
        <f t="shared" si="6"/>
        <v>97</v>
      </c>
      <c r="T45" s="13">
        <f t="shared" si="7"/>
        <v>98.5</v>
      </c>
      <c r="U45">
        <f>SUM('бланки '!CT47:CX47)</f>
        <v>5</v>
      </c>
      <c r="X45">
        <f>анкеты!H43</f>
        <v>502</v>
      </c>
      <c r="Y45">
        <f t="shared" si="57"/>
        <v>515</v>
      </c>
      <c r="Z45" s="14">
        <f t="shared" si="58"/>
        <v>100</v>
      </c>
      <c r="AA45" s="14">
        <f t="shared" si="59"/>
        <v>98</v>
      </c>
      <c r="AB45" s="14">
        <f t="shared" si="60"/>
        <v>97</v>
      </c>
      <c r="AC45" s="15">
        <f t="shared" si="12"/>
        <v>98.5</v>
      </c>
      <c r="AD45">
        <f>IF('бланки '!I47=1,('бланки '!CZ47+'бланки '!DB47)*3,SUM('бланки '!CX47:DB47))</f>
        <v>5</v>
      </c>
      <c r="AE45">
        <f>IF('бланки '!H47=0,SUM('бланки '!DG47:DI47)*2-1,SUM('бланки '!DD47:DI47))</f>
        <v>4</v>
      </c>
      <c r="AF45">
        <f>анкеты!J43</f>
        <v>10</v>
      </c>
      <c r="AG45">
        <f>анкеты!I43</f>
        <v>11</v>
      </c>
      <c r="AH45" s="14">
        <f t="shared" si="61"/>
        <v>100</v>
      </c>
      <c r="AI45" s="14">
        <f t="shared" si="62"/>
        <v>80</v>
      </c>
      <c r="AJ45" s="2">
        <f t="shared" si="63"/>
        <v>91</v>
      </c>
      <c r="AK45" s="15">
        <f t="shared" si="16"/>
        <v>89.3</v>
      </c>
      <c r="AL45">
        <f>анкеты!K43</f>
        <v>501</v>
      </c>
      <c r="AM45">
        <f t="shared" si="64"/>
        <v>515</v>
      </c>
      <c r="AN45">
        <f>анкеты!L43</f>
        <v>511</v>
      </c>
      <c r="AO45">
        <f t="shared" si="65"/>
        <v>515</v>
      </c>
      <c r="AP45">
        <f>анкеты!N43</f>
        <v>391</v>
      </c>
      <c r="AQ45">
        <f>анкеты!M43</f>
        <v>395</v>
      </c>
      <c r="AR45" s="14">
        <f t="shared" si="66"/>
        <v>97</v>
      </c>
      <c r="AS45" s="14">
        <f t="shared" si="67"/>
        <v>99</v>
      </c>
      <c r="AT45" s="14">
        <f t="shared" si="68"/>
        <v>99</v>
      </c>
      <c r="AU45" s="13">
        <f t="shared" si="22"/>
        <v>98.2</v>
      </c>
      <c r="AV45">
        <f>анкеты!O43</f>
        <v>501</v>
      </c>
      <c r="AW45">
        <f t="shared" si="69"/>
        <v>515</v>
      </c>
      <c r="AX45">
        <f>анкеты!P43</f>
        <v>506</v>
      </c>
      <c r="AY45">
        <f t="shared" si="70"/>
        <v>515</v>
      </c>
      <c r="AZ45">
        <f>анкеты!Q43</f>
        <v>513</v>
      </c>
      <c r="BA45">
        <f t="shared" si="71"/>
        <v>515</v>
      </c>
      <c r="BB45" s="14">
        <f t="shared" si="72"/>
        <v>97</v>
      </c>
      <c r="BC45" s="14">
        <f t="shared" si="73"/>
        <v>98</v>
      </c>
      <c r="BD45" s="14">
        <f t="shared" si="74"/>
        <v>100</v>
      </c>
      <c r="BE45" s="13">
        <f t="shared" si="29"/>
        <v>98.7</v>
      </c>
      <c r="BF45">
        <f t="shared" si="30"/>
        <v>96.64</v>
      </c>
    </row>
    <row r="46" spans="1:58" hidden="1">
      <c r="A46">
        <f>'бланки '!D48</f>
        <v>43</v>
      </c>
      <c r="B46" t="str">
        <f>'бланки '!C48</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C46">
        <f>анкеты!C44</f>
        <v>499</v>
      </c>
      <c r="D46">
        <f>SUMIF('бланки '!K48:Y48,"&lt;2")+'бланки '!Z48</f>
        <v>14</v>
      </c>
      <c r="E46">
        <f>COUNTIF('бланки '!K48:Y48,"&lt;2")+'бланки '!AA48</f>
        <v>14</v>
      </c>
      <c r="F46">
        <f>SUMIF('бланки '!AB48:CM48,"&lt;2")+'бланки '!CN48</f>
        <v>54</v>
      </c>
      <c r="G46">
        <f>COUNTIF('бланки '!AB48:CM48,"&lt;2")+'бланки '!CO48</f>
        <v>54</v>
      </c>
      <c r="H46">
        <f>SUM('бланки '!CP48:CS48)</f>
        <v>4</v>
      </c>
      <c r="I46">
        <f>анкеты!E44</f>
        <v>332</v>
      </c>
      <c r="J46">
        <f>анкеты!D44</f>
        <v>348</v>
      </c>
      <c r="K46">
        <f>анкеты!G44</f>
        <v>357</v>
      </c>
      <c r="L46">
        <f>анкеты!F44</f>
        <v>380</v>
      </c>
      <c r="M46">
        <f t="shared" si="53"/>
        <v>100</v>
      </c>
      <c r="N46">
        <f t="shared" si="54"/>
        <v>100</v>
      </c>
      <c r="O46">
        <f t="shared" si="55"/>
        <v>95.402298850574709</v>
      </c>
      <c r="P46">
        <f t="shared" si="56"/>
        <v>93.94736842105263</v>
      </c>
      <c r="Q46" s="14">
        <f t="shared" si="4"/>
        <v>100</v>
      </c>
      <c r="R46" s="14">
        <f t="shared" si="5"/>
        <v>100</v>
      </c>
      <c r="S46" s="14">
        <f t="shared" si="6"/>
        <v>95</v>
      </c>
      <c r="T46" s="13">
        <f t="shared" si="7"/>
        <v>98</v>
      </c>
      <c r="U46">
        <f>SUM('бланки '!CT48:CX48)</f>
        <v>5</v>
      </c>
      <c r="X46">
        <f>анкеты!H44</f>
        <v>416</v>
      </c>
      <c r="Y46">
        <f t="shared" si="57"/>
        <v>499</v>
      </c>
      <c r="Z46" s="14">
        <f t="shared" si="58"/>
        <v>100</v>
      </c>
      <c r="AA46" s="14">
        <f t="shared" si="59"/>
        <v>91</v>
      </c>
      <c r="AB46" s="14">
        <f t="shared" si="60"/>
        <v>83</v>
      </c>
      <c r="AC46" s="15">
        <f t="shared" si="12"/>
        <v>91.5</v>
      </c>
      <c r="AD46">
        <f>IF('бланки '!I48=1,('бланки '!CZ48+'бланки '!DB48)*3,SUM('бланки '!CX48:DB48))</f>
        <v>3</v>
      </c>
      <c r="AE46">
        <f>IF('бланки '!H48=0,SUM('бланки '!DG48:DI48)*2-1,SUM('бланки '!DD48:DI48))</f>
        <v>6</v>
      </c>
      <c r="AF46">
        <f>анкеты!J44</f>
        <v>11</v>
      </c>
      <c r="AG46">
        <f>анкеты!I44</f>
        <v>12</v>
      </c>
      <c r="AH46" s="14">
        <f t="shared" si="61"/>
        <v>60</v>
      </c>
      <c r="AI46" s="14">
        <f t="shared" si="62"/>
        <v>100</v>
      </c>
      <c r="AJ46" s="2">
        <f t="shared" si="63"/>
        <v>92</v>
      </c>
      <c r="AK46" s="15">
        <f t="shared" si="16"/>
        <v>85.6</v>
      </c>
      <c r="AL46">
        <f>анкеты!K44</f>
        <v>471</v>
      </c>
      <c r="AM46">
        <f t="shared" si="64"/>
        <v>499</v>
      </c>
      <c r="AN46">
        <f>анкеты!L44</f>
        <v>464</v>
      </c>
      <c r="AO46">
        <f t="shared" si="65"/>
        <v>499</v>
      </c>
      <c r="AP46">
        <f>анкеты!N44</f>
        <v>344</v>
      </c>
      <c r="AQ46">
        <f>анкеты!M44</f>
        <v>353</v>
      </c>
      <c r="AR46" s="14">
        <f t="shared" si="66"/>
        <v>94</v>
      </c>
      <c r="AS46" s="14">
        <f t="shared" si="67"/>
        <v>93</v>
      </c>
      <c r="AT46" s="14">
        <f t="shared" si="68"/>
        <v>97</v>
      </c>
      <c r="AU46" s="13">
        <f t="shared" si="22"/>
        <v>94.200000000000017</v>
      </c>
      <c r="AV46">
        <f>анкеты!O44</f>
        <v>477</v>
      </c>
      <c r="AW46">
        <f t="shared" si="69"/>
        <v>499</v>
      </c>
      <c r="AX46">
        <f>анкеты!P44</f>
        <v>451</v>
      </c>
      <c r="AY46">
        <f t="shared" si="70"/>
        <v>499</v>
      </c>
      <c r="AZ46">
        <f>анкеты!Q44</f>
        <v>476</v>
      </c>
      <c r="BA46">
        <f t="shared" si="71"/>
        <v>499</v>
      </c>
      <c r="BB46" s="14">
        <f t="shared" si="72"/>
        <v>96</v>
      </c>
      <c r="BC46" s="14">
        <f t="shared" si="73"/>
        <v>90</v>
      </c>
      <c r="BD46" s="14">
        <f t="shared" si="74"/>
        <v>95</v>
      </c>
      <c r="BE46" s="13">
        <f t="shared" si="29"/>
        <v>94.3</v>
      </c>
      <c r="BF46">
        <f t="shared" si="30"/>
        <v>92.720000000000013</v>
      </c>
    </row>
    <row r="47" spans="1:58" hidden="1">
      <c r="A47">
        <f>'бланки '!D49</f>
        <v>44</v>
      </c>
      <c r="B47" t="str">
        <f>'бланки '!C49</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C47">
        <f>анкеты!C45</f>
        <v>677</v>
      </c>
      <c r="D47">
        <f>SUMIF('бланки '!K49:Y49,"&lt;2")+'бланки '!Z49</f>
        <v>13</v>
      </c>
      <c r="E47">
        <f>COUNTIF('бланки '!K49:Y49,"&lt;2")+'бланки '!AA49</f>
        <v>14</v>
      </c>
      <c r="F47">
        <f>SUMIF('бланки '!AB49:CM49,"&lt;2")+'бланки '!CN49</f>
        <v>57.5</v>
      </c>
      <c r="G47">
        <f>COUNTIF('бланки '!AB49:CM49,"&lt;2")+'бланки '!CO49</f>
        <v>59</v>
      </c>
      <c r="H47">
        <f>SUM('бланки '!CP49:CS49)</f>
        <v>3</v>
      </c>
      <c r="I47">
        <f>анкеты!E45</f>
        <v>445</v>
      </c>
      <c r="J47">
        <f>анкеты!D45</f>
        <v>462</v>
      </c>
      <c r="K47">
        <f>анкеты!G45</f>
        <v>496</v>
      </c>
      <c r="L47">
        <f>анкеты!F45</f>
        <v>540</v>
      </c>
      <c r="M47">
        <f t="shared" si="53"/>
        <v>92.857142857142861</v>
      </c>
      <c r="N47">
        <f t="shared" si="54"/>
        <v>97.457627118644069</v>
      </c>
      <c r="O47">
        <f t="shared" si="55"/>
        <v>96.320346320346317</v>
      </c>
      <c r="P47">
        <f t="shared" si="56"/>
        <v>91.851851851851848</v>
      </c>
      <c r="Q47" s="14">
        <f t="shared" si="4"/>
        <v>95</v>
      </c>
      <c r="R47" s="14">
        <f t="shared" si="5"/>
        <v>90</v>
      </c>
      <c r="S47" s="14">
        <f t="shared" si="6"/>
        <v>94</v>
      </c>
      <c r="T47" s="13">
        <f t="shared" si="7"/>
        <v>93.1</v>
      </c>
      <c r="U47">
        <f>SUM('бланки '!CT49:CX49)</f>
        <v>5</v>
      </c>
      <c r="X47">
        <f>анкеты!H45</f>
        <v>551</v>
      </c>
      <c r="Y47">
        <f t="shared" si="57"/>
        <v>677</v>
      </c>
      <c r="Z47" s="14">
        <f t="shared" si="58"/>
        <v>100</v>
      </c>
      <c r="AA47" s="14">
        <f t="shared" si="59"/>
        <v>90</v>
      </c>
      <c r="AB47" s="14">
        <f t="shared" si="60"/>
        <v>81</v>
      </c>
      <c r="AC47" s="15">
        <f t="shared" si="12"/>
        <v>90.5</v>
      </c>
      <c r="AD47">
        <f>IF('бланки '!I49=1,('бланки '!CZ49+'бланки '!DB49)*3,SUM('бланки '!CX49:DB49))</f>
        <v>3</v>
      </c>
      <c r="AE47">
        <f>IF('бланки '!H49=0,SUM('бланки '!DG49:DI49)*2-1,SUM('бланки '!DD49:DI49))</f>
        <v>5</v>
      </c>
      <c r="AF47">
        <f>анкеты!J45</f>
        <v>20</v>
      </c>
      <c r="AG47">
        <f>анкеты!I45</f>
        <v>26</v>
      </c>
      <c r="AH47" s="14">
        <f t="shared" si="61"/>
        <v>60</v>
      </c>
      <c r="AI47" s="14">
        <f t="shared" si="62"/>
        <v>100</v>
      </c>
      <c r="AJ47" s="2">
        <f t="shared" si="63"/>
        <v>77</v>
      </c>
      <c r="AK47" s="15">
        <f t="shared" si="16"/>
        <v>81.099999999999994</v>
      </c>
      <c r="AL47">
        <f>анкеты!K45</f>
        <v>628</v>
      </c>
      <c r="AM47">
        <f t="shared" si="64"/>
        <v>677</v>
      </c>
      <c r="AN47">
        <f>анкеты!L45</f>
        <v>601</v>
      </c>
      <c r="AO47">
        <f t="shared" si="65"/>
        <v>677</v>
      </c>
      <c r="AP47">
        <f>анкеты!N45</f>
        <v>485</v>
      </c>
      <c r="AQ47">
        <f>анкеты!M45</f>
        <v>514</v>
      </c>
      <c r="AR47" s="14">
        <f t="shared" si="66"/>
        <v>93</v>
      </c>
      <c r="AS47" s="14">
        <f t="shared" si="67"/>
        <v>89</v>
      </c>
      <c r="AT47" s="14">
        <f t="shared" si="68"/>
        <v>94</v>
      </c>
      <c r="AU47" s="13">
        <f t="shared" si="22"/>
        <v>91.600000000000009</v>
      </c>
      <c r="AV47">
        <f>анкеты!O45</f>
        <v>617</v>
      </c>
      <c r="AW47">
        <f t="shared" si="69"/>
        <v>677</v>
      </c>
      <c r="AX47">
        <f>анкеты!P45</f>
        <v>625</v>
      </c>
      <c r="AY47">
        <f t="shared" si="70"/>
        <v>677</v>
      </c>
      <c r="AZ47">
        <f>анкеты!Q45</f>
        <v>622</v>
      </c>
      <c r="BA47">
        <f t="shared" si="71"/>
        <v>677</v>
      </c>
      <c r="BB47" s="14">
        <f t="shared" si="72"/>
        <v>91</v>
      </c>
      <c r="BC47" s="14">
        <f t="shared" si="73"/>
        <v>92</v>
      </c>
      <c r="BD47" s="14">
        <f t="shared" si="74"/>
        <v>92</v>
      </c>
      <c r="BE47" s="13">
        <f t="shared" si="29"/>
        <v>91.7</v>
      </c>
      <c r="BF47">
        <f t="shared" si="30"/>
        <v>89.6</v>
      </c>
    </row>
    <row r="48" spans="1:58" hidden="1">
      <c r="A48">
        <f>'бланки '!D50</f>
        <v>45</v>
      </c>
      <c r="B48" t="str">
        <f>'бланки '!C50</f>
        <v>Муниципальное автономное общеобразовательное учреждение «Средняя общеобразовательная школа № 22»</v>
      </c>
      <c r="C48">
        <f>анкеты!C46</f>
        <v>407</v>
      </c>
      <c r="D48">
        <f>SUMIF('бланки '!K50:Y50,"&lt;2")+'бланки '!Z50</f>
        <v>13.5</v>
      </c>
      <c r="E48">
        <f>COUNTIF('бланки '!K50:Y50,"&lt;2")+'бланки '!AA50</f>
        <v>14</v>
      </c>
      <c r="F48">
        <f>SUMIF('бланки '!AB50:CM50,"&lt;2")+'бланки '!CN50</f>
        <v>54</v>
      </c>
      <c r="G48">
        <f>COUNTIF('бланки '!AB50:CM50,"&lt;2")+'бланки '!CO50</f>
        <v>55</v>
      </c>
      <c r="H48">
        <f>SUM('бланки '!CP50:CS50)</f>
        <v>3</v>
      </c>
      <c r="I48">
        <f>анкеты!E46</f>
        <v>314</v>
      </c>
      <c r="J48">
        <f>анкеты!D46</f>
        <v>318</v>
      </c>
      <c r="K48">
        <f>анкеты!G46</f>
        <v>332</v>
      </c>
      <c r="L48">
        <f>анкеты!F46</f>
        <v>341</v>
      </c>
      <c r="M48">
        <f t="shared" si="53"/>
        <v>96.428571428571431</v>
      </c>
      <c r="N48">
        <f t="shared" si="54"/>
        <v>98.181818181818187</v>
      </c>
      <c r="O48">
        <f t="shared" si="55"/>
        <v>98.742138364779876</v>
      </c>
      <c r="P48">
        <f t="shared" si="56"/>
        <v>97.360703812316714</v>
      </c>
      <c r="Q48" s="14">
        <f t="shared" si="4"/>
        <v>97</v>
      </c>
      <c r="R48" s="14">
        <f t="shared" si="5"/>
        <v>90</v>
      </c>
      <c r="S48" s="14">
        <f t="shared" si="6"/>
        <v>98</v>
      </c>
      <c r="T48" s="13">
        <f t="shared" si="7"/>
        <v>95.3</v>
      </c>
      <c r="U48">
        <f>SUM('бланки '!CT50:CX50)</f>
        <v>5</v>
      </c>
      <c r="X48">
        <f>анкеты!H46</f>
        <v>351</v>
      </c>
      <c r="Y48">
        <f t="shared" si="57"/>
        <v>407</v>
      </c>
      <c r="Z48" s="14">
        <f t="shared" si="58"/>
        <v>100</v>
      </c>
      <c r="AA48" s="14">
        <f t="shared" si="59"/>
        <v>93</v>
      </c>
      <c r="AB48" s="14">
        <f t="shared" si="60"/>
        <v>86</v>
      </c>
      <c r="AC48" s="15">
        <f t="shared" si="12"/>
        <v>93</v>
      </c>
      <c r="AD48">
        <f>IF('бланки '!I50=1,('бланки '!CZ50+'бланки '!DB50)*3,SUM('бланки '!CX50:DB50))</f>
        <v>5</v>
      </c>
      <c r="AE48">
        <f>IF('бланки '!H50=0,SUM('бланки '!DG50:DI50)*2-1,SUM('бланки '!DD50:DI50))</f>
        <v>5</v>
      </c>
      <c r="AF48">
        <f>анкеты!J46</f>
        <v>12</v>
      </c>
      <c r="AG48">
        <f>анкеты!I46</f>
        <v>14</v>
      </c>
      <c r="AH48" s="14">
        <f t="shared" si="61"/>
        <v>100</v>
      </c>
      <c r="AI48" s="14">
        <f t="shared" si="62"/>
        <v>100</v>
      </c>
      <c r="AJ48" s="2">
        <f t="shared" si="63"/>
        <v>86</v>
      </c>
      <c r="AK48" s="15">
        <f t="shared" si="16"/>
        <v>95.8</v>
      </c>
      <c r="AL48">
        <f>анкеты!K46</f>
        <v>389</v>
      </c>
      <c r="AM48">
        <f t="shared" si="64"/>
        <v>407</v>
      </c>
      <c r="AN48">
        <f>анкеты!L46</f>
        <v>393</v>
      </c>
      <c r="AO48">
        <f t="shared" si="65"/>
        <v>407</v>
      </c>
      <c r="AP48">
        <f>анкеты!N46</f>
        <v>312</v>
      </c>
      <c r="AQ48">
        <f>анкеты!M46</f>
        <v>318</v>
      </c>
      <c r="AR48" s="14">
        <f t="shared" si="66"/>
        <v>96</v>
      </c>
      <c r="AS48" s="14">
        <f t="shared" si="67"/>
        <v>97</v>
      </c>
      <c r="AT48" s="14">
        <f t="shared" si="68"/>
        <v>98</v>
      </c>
      <c r="AU48" s="13">
        <f t="shared" si="22"/>
        <v>96.800000000000011</v>
      </c>
      <c r="AV48">
        <f>анкеты!O46</f>
        <v>364</v>
      </c>
      <c r="AW48">
        <f t="shared" si="69"/>
        <v>407</v>
      </c>
      <c r="AX48">
        <f>анкеты!P46</f>
        <v>382</v>
      </c>
      <c r="AY48">
        <f t="shared" si="70"/>
        <v>407</v>
      </c>
      <c r="AZ48">
        <f>анкеты!Q46</f>
        <v>385</v>
      </c>
      <c r="BA48">
        <f t="shared" si="71"/>
        <v>407</v>
      </c>
      <c r="BB48" s="14">
        <f t="shared" si="72"/>
        <v>89</v>
      </c>
      <c r="BC48" s="14">
        <f t="shared" si="73"/>
        <v>94</v>
      </c>
      <c r="BD48" s="14">
        <f t="shared" si="74"/>
        <v>95</v>
      </c>
      <c r="BE48" s="13">
        <f t="shared" si="29"/>
        <v>93</v>
      </c>
      <c r="BF48">
        <f t="shared" si="30"/>
        <v>94.78</v>
      </c>
    </row>
    <row r="49" spans="1:58" hidden="1">
      <c r="A49">
        <f>'бланки '!D51</f>
        <v>46</v>
      </c>
      <c r="B49" t="str">
        <f>'бланки '!C51</f>
        <v>Муниципальное автономное общеобразовательное учреждение «Средняя общеобразовательная школа № 23»</v>
      </c>
      <c r="C49">
        <f>анкеты!C47</f>
        <v>415</v>
      </c>
      <c r="D49">
        <f>SUMIF('бланки '!K51:Y51,"&lt;2")+'бланки '!Z51</f>
        <v>14</v>
      </c>
      <c r="E49">
        <f>COUNTIF('бланки '!K51:Y51,"&lt;2")+'бланки '!AA51</f>
        <v>14</v>
      </c>
      <c r="F49">
        <f>SUMIF('бланки '!AB51:CM51,"&lt;2")+'бланки '!CN51</f>
        <v>53.5</v>
      </c>
      <c r="G49">
        <f>COUNTIF('бланки '!AB51:CM51,"&lt;2")+'бланки '!CO51</f>
        <v>54</v>
      </c>
      <c r="H49">
        <f>SUM('бланки '!CP51:CS51)</f>
        <v>4</v>
      </c>
      <c r="I49">
        <f>анкеты!E47</f>
        <v>370</v>
      </c>
      <c r="J49">
        <f>анкеты!D47</f>
        <v>373</v>
      </c>
      <c r="K49">
        <f>анкеты!G47</f>
        <v>384</v>
      </c>
      <c r="L49">
        <f>анкеты!F47</f>
        <v>388</v>
      </c>
      <c r="M49">
        <f t="shared" si="53"/>
        <v>100</v>
      </c>
      <c r="N49">
        <f t="shared" si="54"/>
        <v>99.074074074074076</v>
      </c>
      <c r="O49">
        <f t="shared" si="55"/>
        <v>99.195710455764072</v>
      </c>
      <c r="P49">
        <f t="shared" si="56"/>
        <v>98.969072164948457</v>
      </c>
      <c r="Q49" s="14">
        <f t="shared" si="4"/>
        <v>99</v>
      </c>
      <c r="R49" s="14">
        <f t="shared" si="5"/>
        <v>100</v>
      </c>
      <c r="S49" s="14">
        <f t="shared" si="6"/>
        <v>99</v>
      </c>
      <c r="T49" s="13">
        <f t="shared" si="7"/>
        <v>99.300000000000011</v>
      </c>
      <c r="U49">
        <f>SUM('бланки '!CT51:CX51)</f>
        <v>5</v>
      </c>
      <c r="X49">
        <f>анкеты!H47</f>
        <v>389</v>
      </c>
      <c r="Y49">
        <f t="shared" si="57"/>
        <v>415</v>
      </c>
      <c r="Z49" s="14">
        <f t="shared" si="58"/>
        <v>100</v>
      </c>
      <c r="AA49" s="14">
        <f t="shared" si="59"/>
        <v>97</v>
      </c>
      <c r="AB49" s="14">
        <f t="shared" si="60"/>
        <v>94</v>
      </c>
      <c r="AC49" s="15">
        <f t="shared" si="12"/>
        <v>97</v>
      </c>
      <c r="AD49">
        <f>IF('бланки '!I51=1,('бланки '!CZ51+'бланки '!DB51)*3,SUM('бланки '!CX51:DB51))</f>
        <v>3</v>
      </c>
      <c r="AE49">
        <f>IF('бланки '!H51=0,SUM('бланки '!DG51:DI51)*2-1,SUM('бланки '!DD51:DI51))</f>
        <v>5</v>
      </c>
      <c r="AF49">
        <f>анкеты!J47</f>
        <v>8</v>
      </c>
      <c r="AG49">
        <f>анкеты!I47</f>
        <v>8</v>
      </c>
      <c r="AH49" s="14">
        <f t="shared" si="61"/>
        <v>60</v>
      </c>
      <c r="AI49" s="14">
        <f t="shared" si="62"/>
        <v>100</v>
      </c>
      <c r="AJ49" s="2">
        <f t="shared" si="63"/>
        <v>100</v>
      </c>
      <c r="AK49" s="15">
        <f t="shared" si="16"/>
        <v>88</v>
      </c>
      <c r="AL49">
        <f>анкеты!K47</f>
        <v>406</v>
      </c>
      <c r="AM49">
        <f t="shared" si="64"/>
        <v>415</v>
      </c>
      <c r="AN49">
        <f>анкеты!L47</f>
        <v>402</v>
      </c>
      <c r="AO49">
        <f t="shared" si="65"/>
        <v>415</v>
      </c>
      <c r="AP49">
        <f>анкеты!N47</f>
        <v>372</v>
      </c>
      <c r="AQ49">
        <f>анкеты!M47</f>
        <v>376</v>
      </c>
      <c r="AR49" s="14">
        <f t="shared" si="66"/>
        <v>98</v>
      </c>
      <c r="AS49" s="14">
        <f t="shared" si="67"/>
        <v>97</v>
      </c>
      <c r="AT49" s="14">
        <f t="shared" si="68"/>
        <v>99</v>
      </c>
      <c r="AU49" s="13">
        <f t="shared" si="22"/>
        <v>97.8</v>
      </c>
      <c r="AV49">
        <f>анкеты!O47</f>
        <v>403</v>
      </c>
      <c r="AW49">
        <f t="shared" si="69"/>
        <v>415</v>
      </c>
      <c r="AX49">
        <f>анкеты!P47</f>
        <v>396</v>
      </c>
      <c r="AY49">
        <f t="shared" si="70"/>
        <v>415</v>
      </c>
      <c r="AZ49">
        <f>анкеты!Q47</f>
        <v>404</v>
      </c>
      <c r="BA49">
        <f t="shared" si="71"/>
        <v>415</v>
      </c>
      <c r="BB49" s="14">
        <f t="shared" si="72"/>
        <v>97</v>
      </c>
      <c r="BC49" s="14">
        <f t="shared" si="73"/>
        <v>95</v>
      </c>
      <c r="BD49" s="14">
        <f t="shared" si="74"/>
        <v>97</v>
      </c>
      <c r="BE49" s="13">
        <f t="shared" si="29"/>
        <v>96.6</v>
      </c>
      <c r="BF49">
        <f t="shared" si="30"/>
        <v>95.740000000000009</v>
      </c>
    </row>
    <row r="50" spans="1:58" hidden="1">
      <c r="A50">
        <f>'бланки '!D52</f>
        <v>47</v>
      </c>
      <c r="B50" t="str">
        <f>'бланки '!C52</f>
        <v>Муниципальное автономное общеобразовательное учреждение «Средняя общеобразовательная школа № 24»</v>
      </c>
      <c r="C50">
        <f>анкеты!C48</f>
        <v>462</v>
      </c>
      <c r="D50">
        <f>SUMIF('бланки '!K52:Y52,"&lt;2")+'бланки '!Z52</f>
        <v>14</v>
      </c>
      <c r="E50">
        <f>COUNTIF('бланки '!K52:Y52,"&lt;2")+'бланки '!AA52</f>
        <v>14</v>
      </c>
      <c r="F50">
        <f>SUMIF('бланки '!AB52:CM52,"&lt;2")+'бланки '!CN52</f>
        <v>53</v>
      </c>
      <c r="G50">
        <f>COUNTIF('бланки '!AB52:CM52,"&lt;2")+'бланки '!CO52</f>
        <v>54</v>
      </c>
      <c r="H50">
        <f>SUM('бланки '!CP52:CS52)</f>
        <v>3</v>
      </c>
      <c r="I50">
        <f>анкеты!E48</f>
        <v>316</v>
      </c>
      <c r="J50">
        <f>анкеты!D48</f>
        <v>333</v>
      </c>
      <c r="K50">
        <f>анкеты!G48</f>
        <v>337</v>
      </c>
      <c r="L50">
        <f>анкеты!F48</f>
        <v>377</v>
      </c>
      <c r="M50">
        <f t="shared" si="53"/>
        <v>100</v>
      </c>
      <c r="N50">
        <f t="shared" si="54"/>
        <v>98.148148148148152</v>
      </c>
      <c r="O50">
        <f t="shared" si="55"/>
        <v>94.894894894894904</v>
      </c>
      <c r="P50">
        <f t="shared" si="56"/>
        <v>89.389920424403186</v>
      </c>
      <c r="Q50" s="14">
        <f t="shared" si="4"/>
        <v>99</v>
      </c>
      <c r="R50" s="14">
        <f t="shared" si="5"/>
        <v>90</v>
      </c>
      <c r="S50" s="14">
        <f t="shared" si="6"/>
        <v>92</v>
      </c>
      <c r="T50" s="13">
        <f t="shared" si="7"/>
        <v>93.5</v>
      </c>
      <c r="U50">
        <f>SUM('бланки '!CT52:CX52)</f>
        <v>5</v>
      </c>
      <c r="X50">
        <f>анкеты!H48</f>
        <v>368</v>
      </c>
      <c r="Y50">
        <f t="shared" si="57"/>
        <v>462</v>
      </c>
      <c r="Z50" s="14">
        <f t="shared" si="58"/>
        <v>100</v>
      </c>
      <c r="AA50" s="14">
        <f t="shared" si="59"/>
        <v>90</v>
      </c>
      <c r="AB50" s="14">
        <f t="shared" si="60"/>
        <v>80</v>
      </c>
      <c r="AC50" s="15">
        <f t="shared" si="12"/>
        <v>90</v>
      </c>
      <c r="AD50">
        <f>IF('бланки '!I52=1,('бланки '!CZ52+'бланки '!DB52)*3,SUM('бланки '!CX52:DB52))</f>
        <v>2</v>
      </c>
      <c r="AE50">
        <f>IF('бланки '!H52=0,SUM('бланки '!DG52:DI52)*2-1,SUM('бланки '!DD52:DI52))</f>
        <v>4</v>
      </c>
      <c r="AF50">
        <f>анкеты!J48</f>
        <v>12</v>
      </c>
      <c r="AG50">
        <f>анкеты!I48</f>
        <v>16</v>
      </c>
      <c r="AH50" s="14">
        <f t="shared" si="61"/>
        <v>40</v>
      </c>
      <c r="AI50" s="14">
        <f t="shared" si="62"/>
        <v>80</v>
      </c>
      <c r="AJ50" s="2">
        <f t="shared" si="63"/>
        <v>75</v>
      </c>
      <c r="AK50" s="15">
        <f t="shared" si="16"/>
        <v>66.5</v>
      </c>
      <c r="AL50">
        <f>анкеты!K48</f>
        <v>406</v>
      </c>
      <c r="AM50">
        <f t="shared" si="64"/>
        <v>462</v>
      </c>
      <c r="AN50">
        <f>анкеты!L48</f>
        <v>394</v>
      </c>
      <c r="AO50">
        <f t="shared" si="65"/>
        <v>462</v>
      </c>
      <c r="AP50">
        <f>анкеты!N48</f>
        <v>337</v>
      </c>
      <c r="AQ50">
        <f>анкеты!M48</f>
        <v>360</v>
      </c>
      <c r="AR50" s="14">
        <f t="shared" si="66"/>
        <v>88</v>
      </c>
      <c r="AS50" s="14">
        <f t="shared" si="67"/>
        <v>85</v>
      </c>
      <c r="AT50" s="14">
        <f t="shared" si="68"/>
        <v>94</v>
      </c>
      <c r="AU50" s="13">
        <f t="shared" si="22"/>
        <v>88</v>
      </c>
      <c r="AV50">
        <f>анкеты!O48</f>
        <v>395</v>
      </c>
      <c r="AW50">
        <f t="shared" si="69"/>
        <v>462</v>
      </c>
      <c r="AX50">
        <f>анкеты!P48</f>
        <v>419</v>
      </c>
      <c r="AY50">
        <f t="shared" si="70"/>
        <v>462</v>
      </c>
      <c r="AZ50">
        <f>анкеты!Q48</f>
        <v>406</v>
      </c>
      <c r="BA50">
        <f t="shared" si="71"/>
        <v>462</v>
      </c>
      <c r="BB50" s="14">
        <f t="shared" si="72"/>
        <v>85</v>
      </c>
      <c r="BC50" s="14">
        <f t="shared" si="73"/>
        <v>91</v>
      </c>
      <c r="BD50" s="14">
        <f t="shared" si="74"/>
        <v>88</v>
      </c>
      <c r="BE50" s="13">
        <f t="shared" si="29"/>
        <v>87.7</v>
      </c>
      <c r="BF50">
        <f t="shared" si="30"/>
        <v>85.14</v>
      </c>
    </row>
    <row r="51" spans="1:58" hidden="1">
      <c r="A51">
        <f>'бланки '!D53</f>
        <v>48</v>
      </c>
      <c r="B51" t="str">
        <f>'бланки '!C53</f>
        <v>Муниципальное автономное общеобразовательное учреждение «Средняя общеобразовательная школа № 25»</v>
      </c>
      <c r="C51">
        <f>анкеты!C49</f>
        <v>295</v>
      </c>
      <c r="D51">
        <f>SUMIF('бланки '!K53:Y53,"&lt;2")+'бланки '!Z53</f>
        <v>14</v>
      </c>
      <c r="E51">
        <f>COUNTIF('бланки '!K53:Y53,"&lt;2")+'бланки '!AA53</f>
        <v>14</v>
      </c>
      <c r="F51">
        <f>SUMIF('бланки '!AB53:CM53,"&lt;2")+'бланки '!CN53</f>
        <v>52</v>
      </c>
      <c r="G51">
        <f>COUNTIF('бланки '!AB53:CM53,"&lt;2")+'бланки '!CO53</f>
        <v>54</v>
      </c>
      <c r="H51">
        <f>SUM('бланки '!CP53:CS53)</f>
        <v>4</v>
      </c>
      <c r="I51">
        <f>анкеты!E49</f>
        <v>185</v>
      </c>
      <c r="J51">
        <f>анкеты!D49</f>
        <v>191</v>
      </c>
      <c r="K51">
        <f>анкеты!G49</f>
        <v>213</v>
      </c>
      <c r="L51">
        <f>анкеты!F49</f>
        <v>224</v>
      </c>
      <c r="M51">
        <f t="shared" si="53"/>
        <v>100</v>
      </c>
      <c r="N51">
        <f t="shared" si="54"/>
        <v>96.296296296296291</v>
      </c>
      <c r="O51">
        <f t="shared" si="55"/>
        <v>96.858638743455501</v>
      </c>
      <c r="P51">
        <f t="shared" si="56"/>
        <v>95.089285714285708</v>
      </c>
      <c r="Q51" s="14">
        <f t="shared" si="4"/>
        <v>98</v>
      </c>
      <c r="R51" s="14">
        <f t="shared" si="5"/>
        <v>100</v>
      </c>
      <c r="S51" s="14">
        <f t="shared" si="6"/>
        <v>96</v>
      </c>
      <c r="T51" s="13">
        <f t="shared" si="7"/>
        <v>97.800000000000011</v>
      </c>
      <c r="U51">
        <f>SUM('бланки '!CT53:CX53)</f>
        <v>5</v>
      </c>
      <c r="X51">
        <f>анкеты!H49</f>
        <v>235</v>
      </c>
      <c r="Y51">
        <f t="shared" si="57"/>
        <v>295</v>
      </c>
      <c r="Z51" s="14">
        <f t="shared" si="58"/>
        <v>100</v>
      </c>
      <c r="AA51" s="14">
        <f t="shared" si="59"/>
        <v>90</v>
      </c>
      <c r="AB51" s="14">
        <f t="shared" si="60"/>
        <v>80</v>
      </c>
      <c r="AC51" s="15">
        <f t="shared" si="12"/>
        <v>90</v>
      </c>
      <c r="AD51">
        <f>IF('бланки '!I53=1,('бланки '!CZ53+'бланки '!DB53)*3,SUM('бланки '!CX53:DB53))</f>
        <v>3</v>
      </c>
      <c r="AE51">
        <f>IF('бланки '!H53=0,SUM('бланки '!DG53:DI53)*2-1,SUM('бланки '!DD53:DI53))</f>
        <v>5</v>
      </c>
      <c r="AF51">
        <f>анкеты!J49</f>
        <v>16</v>
      </c>
      <c r="AG51">
        <f>анкеты!I49</f>
        <v>19</v>
      </c>
      <c r="AH51" s="14">
        <f t="shared" si="61"/>
        <v>60</v>
      </c>
      <c r="AI51" s="14">
        <f t="shared" si="62"/>
        <v>100</v>
      </c>
      <c r="AJ51" s="2">
        <f t="shared" si="63"/>
        <v>84</v>
      </c>
      <c r="AK51" s="15">
        <f t="shared" si="16"/>
        <v>83.2</v>
      </c>
      <c r="AL51">
        <f>анкеты!K49</f>
        <v>266</v>
      </c>
      <c r="AM51">
        <f t="shared" si="64"/>
        <v>295</v>
      </c>
      <c r="AN51">
        <f>анкеты!L49</f>
        <v>272</v>
      </c>
      <c r="AO51">
        <f t="shared" si="65"/>
        <v>295</v>
      </c>
      <c r="AP51">
        <f>анкеты!N49</f>
        <v>204</v>
      </c>
      <c r="AQ51">
        <f>анкеты!M49</f>
        <v>208</v>
      </c>
      <c r="AR51" s="14">
        <f t="shared" si="66"/>
        <v>90</v>
      </c>
      <c r="AS51" s="14">
        <f t="shared" si="67"/>
        <v>92</v>
      </c>
      <c r="AT51" s="14">
        <f t="shared" si="68"/>
        <v>98</v>
      </c>
      <c r="AU51" s="13">
        <f t="shared" si="22"/>
        <v>92.4</v>
      </c>
      <c r="AV51">
        <f>анкеты!O49</f>
        <v>238</v>
      </c>
      <c r="AW51">
        <f t="shared" si="69"/>
        <v>295</v>
      </c>
      <c r="AX51">
        <f>анкеты!P49</f>
        <v>272</v>
      </c>
      <c r="AY51">
        <f t="shared" si="70"/>
        <v>295</v>
      </c>
      <c r="AZ51">
        <f>анкеты!Q49</f>
        <v>268</v>
      </c>
      <c r="BA51">
        <f t="shared" si="71"/>
        <v>295</v>
      </c>
      <c r="BB51" s="14">
        <f t="shared" si="72"/>
        <v>81</v>
      </c>
      <c r="BC51" s="14">
        <f t="shared" si="73"/>
        <v>92</v>
      </c>
      <c r="BD51" s="14">
        <f t="shared" si="74"/>
        <v>91</v>
      </c>
      <c r="BE51" s="13">
        <f t="shared" si="29"/>
        <v>88.2</v>
      </c>
      <c r="BF51">
        <f t="shared" si="30"/>
        <v>90.32</v>
      </c>
    </row>
    <row r="52" spans="1:58" hidden="1">
      <c r="A52">
        <f>'бланки '!D54</f>
        <v>49</v>
      </c>
      <c r="B52" t="str">
        <f>'бланки '!C54</f>
        <v>Муниципальное автономное общеобразовательное учреждение «Средняя общеобразовательная школа № 26»</v>
      </c>
      <c r="C52">
        <f>анкеты!C50</f>
        <v>9</v>
      </c>
      <c r="D52">
        <f>SUMIF('бланки '!K54:Y54,"&lt;2")+'бланки '!Z54</f>
        <v>14</v>
      </c>
      <c r="E52">
        <f>COUNTIF('бланки '!K54:Y54,"&lt;2")+'бланки '!AA54</f>
        <v>14</v>
      </c>
      <c r="F52">
        <f>SUMIF('бланки '!AB54:CM54,"&lt;2")+'бланки '!CN54</f>
        <v>47.5</v>
      </c>
      <c r="G52">
        <f>COUNTIF('бланки '!AB54:CM54,"&lt;2")+'бланки '!CO54</f>
        <v>54</v>
      </c>
      <c r="H52">
        <f>SUM('бланки '!CP54:CS54)</f>
        <v>3</v>
      </c>
      <c r="I52">
        <f>анкеты!E50</f>
        <v>8</v>
      </c>
      <c r="J52">
        <f>анкеты!D50</f>
        <v>9</v>
      </c>
      <c r="K52">
        <f>анкеты!G50</f>
        <v>8</v>
      </c>
      <c r="L52">
        <f>анкеты!F50</f>
        <v>8</v>
      </c>
      <c r="M52">
        <f t="shared" si="53"/>
        <v>100</v>
      </c>
      <c r="N52">
        <f t="shared" si="54"/>
        <v>87.962962962962962</v>
      </c>
      <c r="O52">
        <f t="shared" si="55"/>
        <v>88.888888888888886</v>
      </c>
      <c r="P52">
        <f t="shared" si="56"/>
        <v>100</v>
      </c>
      <c r="Q52" s="14">
        <f t="shared" si="4"/>
        <v>94</v>
      </c>
      <c r="R52" s="14">
        <f t="shared" si="5"/>
        <v>90</v>
      </c>
      <c r="S52" s="14">
        <f t="shared" si="6"/>
        <v>94</v>
      </c>
      <c r="T52" s="13">
        <f t="shared" si="7"/>
        <v>92.800000000000011</v>
      </c>
      <c r="U52">
        <f>SUM('бланки '!CT54:CX54)</f>
        <v>5</v>
      </c>
      <c r="X52">
        <f>анкеты!H50</f>
        <v>9</v>
      </c>
      <c r="Y52">
        <f t="shared" si="57"/>
        <v>9</v>
      </c>
      <c r="Z52" s="14">
        <f t="shared" si="58"/>
        <v>100</v>
      </c>
      <c r="AA52" s="14">
        <f t="shared" si="59"/>
        <v>100</v>
      </c>
      <c r="AB52" s="14">
        <f t="shared" si="60"/>
        <v>100</v>
      </c>
      <c r="AC52" s="15">
        <f t="shared" si="12"/>
        <v>100</v>
      </c>
      <c r="AD52">
        <f>IF('бланки '!I54=1,('бланки '!CZ54+'бланки '!DB54)*3,SUM('бланки '!CX54:DB54))</f>
        <v>2</v>
      </c>
      <c r="AE52">
        <f>IF('бланки '!H54=0,SUM('бланки '!DG54:DI54)*2-1,SUM('бланки '!DD54:DI54))</f>
        <v>5</v>
      </c>
      <c r="AF52">
        <f>анкеты!J50</f>
        <v>1</v>
      </c>
      <c r="AG52">
        <f>анкеты!I50</f>
        <v>1</v>
      </c>
      <c r="AH52" s="14">
        <f t="shared" si="61"/>
        <v>40</v>
      </c>
      <c r="AI52" s="14">
        <f t="shared" si="62"/>
        <v>100</v>
      </c>
      <c r="AJ52" s="2">
        <f t="shared" si="63"/>
        <v>100</v>
      </c>
      <c r="AK52" s="15">
        <f t="shared" si="16"/>
        <v>82</v>
      </c>
      <c r="AL52">
        <f>анкеты!K50</f>
        <v>8</v>
      </c>
      <c r="AM52">
        <f t="shared" si="64"/>
        <v>9</v>
      </c>
      <c r="AN52">
        <f>анкеты!L50</f>
        <v>9</v>
      </c>
      <c r="AO52">
        <f t="shared" si="65"/>
        <v>9</v>
      </c>
      <c r="AP52">
        <f>анкеты!N50</f>
        <v>7</v>
      </c>
      <c r="AQ52">
        <f>анкеты!M50</f>
        <v>7</v>
      </c>
      <c r="AR52" s="14">
        <f t="shared" si="66"/>
        <v>89</v>
      </c>
      <c r="AS52" s="14">
        <f t="shared" si="67"/>
        <v>100</v>
      </c>
      <c r="AT52" s="14">
        <f t="shared" si="68"/>
        <v>100</v>
      </c>
      <c r="AU52" s="13">
        <f t="shared" si="22"/>
        <v>95.6</v>
      </c>
      <c r="AV52">
        <f>анкеты!O50</f>
        <v>8</v>
      </c>
      <c r="AW52">
        <f t="shared" si="69"/>
        <v>9</v>
      </c>
      <c r="AX52">
        <f>анкеты!P50</f>
        <v>9</v>
      </c>
      <c r="AY52">
        <f t="shared" si="70"/>
        <v>9</v>
      </c>
      <c r="AZ52">
        <f>анкеты!Q50</f>
        <v>8</v>
      </c>
      <c r="BA52">
        <f t="shared" si="71"/>
        <v>9</v>
      </c>
      <c r="BB52" s="14">
        <f t="shared" si="72"/>
        <v>89</v>
      </c>
      <c r="BC52" s="14">
        <f t="shared" si="73"/>
        <v>100</v>
      </c>
      <c r="BD52" s="14">
        <f t="shared" si="74"/>
        <v>89</v>
      </c>
      <c r="BE52" s="13">
        <f t="shared" si="29"/>
        <v>91.2</v>
      </c>
      <c r="BF52">
        <f t="shared" si="30"/>
        <v>92.32</v>
      </c>
    </row>
    <row r="53" spans="1:58" hidden="1">
      <c r="A53">
        <f>'бланки '!D55</f>
        <v>50</v>
      </c>
      <c r="B53" t="str">
        <f>'бланки '!C55</f>
        <v>Муниципальное автономное общеобразовательное учреждение «Лингвистическая гимназия № 27»</v>
      </c>
      <c r="C53">
        <f>анкеты!C51</f>
        <v>589</v>
      </c>
      <c r="D53">
        <f>SUMIF('бланки '!K55:Y55,"&lt;2")+'бланки '!Z55</f>
        <v>14</v>
      </c>
      <c r="E53">
        <f>COUNTIF('бланки '!K55:Y55,"&lt;2")+'бланки '!AA55</f>
        <v>14</v>
      </c>
      <c r="F53">
        <f>SUMIF('бланки '!AB55:CM55,"&lt;2")+'бланки '!CN55</f>
        <v>54</v>
      </c>
      <c r="G53">
        <f>COUNTIF('бланки '!AB55:CM55,"&lt;2")+'бланки '!CO55</f>
        <v>54</v>
      </c>
      <c r="H53">
        <f>SUM('бланки '!CP55:CS55)</f>
        <v>4</v>
      </c>
      <c r="I53">
        <f>анкеты!E51</f>
        <v>529</v>
      </c>
      <c r="J53">
        <f>анкеты!D51</f>
        <v>534</v>
      </c>
      <c r="K53">
        <f>анкеты!G51</f>
        <v>549</v>
      </c>
      <c r="L53">
        <f>анкеты!F51</f>
        <v>564</v>
      </c>
      <c r="M53">
        <f t="shared" si="53"/>
        <v>100</v>
      </c>
      <c r="N53">
        <f t="shared" si="54"/>
        <v>100</v>
      </c>
      <c r="O53">
        <f t="shared" si="55"/>
        <v>99.063670411985015</v>
      </c>
      <c r="P53">
        <f t="shared" si="56"/>
        <v>97.340425531914903</v>
      </c>
      <c r="Q53" s="14">
        <f t="shared" si="4"/>
        <v>100</v>
      </c>
      <c r="R53" s="14">
        <f t="shared" si="5"/>
        <v>100</v>
      </c>
      <c r="S53" s="14">
        <f t="shared" si="6"/>
        <v>98</v>
      </c>
      <c r="T53" s="13">
        <f t="shared" si="7"/>
        <v>99.2</v>
      </c>
      <c r="U53">
        <f>SUM('бланки '!CT55:CX55)</f>
        <v>5</v>
      </c>
      <c r="X53">
        <f>анкеты!H51</f>
        <v>549</v>
      </c>
      <c r="Y53">
        <f t="shared" si="57"/>
        <v>589</v>
      </c>
      <c r="Z53" s="14">
        <f t="shared" si="58"/>
        <v>100</v>
      </c>
      <c r="AA53" s="14">
        <f t="shared" si="59"/>
        <v>96</v>
      </c>
      <c r="AB53" s="14">
        <f t="shared" si="60"/>
        <v>93</v>
      </c>
      <c r="AC53" s="15">
        <f t="shared" si="12"/>
        <v>96.5</v>
      </c>
      <c r="AD53">
        <f>IF('бланки '!I55=1,('бланки '!CZ55+'бланки '!DB55)*3,SUM('бланки '!CX55:DB55))</f>
        <v>2</v>
      </c>
      <c r="AE53">
        <f>IF('бланки '!H55=0,SUM('бланки '!DG55:DI55)*2-1,SUM('бланки '!DD55:DI55))</f>
        <v>4</v>
      </c>
      <c r="AF53">
        <f>анкеты!J51</f>
        <v>13</v>
      </c>
      <c r="AG53">
        <f>анкеты!I51</f>
        <v>16</v>
      </c>
      <c r="AH53" s="14">
        <f t="shared" si="61"/>
        <v>40</v>
      </c>
      <c r="AI53" s="14">
        <f t="shared" si="62"/>
        <v>80</v>
      </c>
      <c r="AJ53" s="2">
        <f t="shared" si="63"/>
        <v>81</v>
      </c>
      <c r="AK53" s="15">
        <f t="shared" si="16"/>
        <v>68.3</v>
      </c>
      <c r="AL53">
        <f>анкеты!K51</f>
        <v>571</v>
      </c>
      <c r="AM53">
        <f t="shared" si="64"/>
        <v>589</v>
      </c>
      <c r="AN53">
        <f>анкеты!L51</f>
        <v>568</v>
      </c>
      <c r="AO53">
        <f t="shared" si="65"/>
        <v>589</v>
      </c>
      <c r="AP53">
        <f>анкеты!N51</f>
        <v>501</v>
      </c>
      <c r="AQ53">
        <f>анкеты!M51</f>
        <v>508</v>
      </c>
      <c r="AR53" s="14">
        <f t="shared" si="66"/>
        <v>97</v>
      </c>
      <c r="AS53" s="14">
        <f t="shared" si="67"/>
        <v>96</v>
      </c>
      <c r="AT53" s="14">
        <f t="shared" si="68"/>
        <v>99</v>
      </c>
      <c r="AU53" s="13">
        <f t="shared" si="22"/>
        <v>97.000000000000014</v>
      </c>
      <c r="AV53">
        <f>анкеты!O51</f>
        <v>578</v>
      </c>
      <c r="AW53">
        <f t="shared" si="69"/>
        <v>589</v>
      </c>
      <c r="AX53">
        <f>анкеты!P51</f>
        <v>578</v>
      </c>
      <c r="AY53">
        <f t="shared" si="70"/>
        <v>589</v>
      </c>
      <c r="AZ53">
        <f>анкеты!Q51</f>
        <v>582</v>
      </c>
      <c r="BA53">
        <f t="shared" si="71"/>
        <v>589</v>
      </c>
      <c r="BB53" s="14">
        <f t="shared" si="72"/>
        <v>98</v>
      </c>
      <c r="BC53" s="14">
        <f t="shared" si="73"/>
        <v>98</v>
      </c>
      <c r="BD53" s="14">
        <f t="shared" si="74"/>
        <v>99</v>
      </c>
      <c r="BE53" s="13">
        <f t="shared" si="29"/>
        <v>98.5</v>
      </c>
      <c r="BF53">
        <f t="shared" si="30"/>
        <v>91.9</v>
      </c>
    </row>
    <row r="54" spans="1:58" hidden="1">
      <c r="A54">
        <f>'бланки '!D56</f>
        <v>51</v>
      </c>
      <c r="B54" t="str">
        <f>'бланки '!C56</f>
        <v>Муниципальное автономное общеобразовательное учреждение «Средняя общеобразовательная школа № 28»</v>
      </c>
      <c r="C54">
        <f>анкеты!C52</f>
        <v>643</v>
      </c>
      <c r="D54">
        <f>SUMIF('бланки '!K56:Y56,"&lt;2")+'бланки '!Z56</f>
        <v>14</v>
      </c>
      <c r="E54">
        <f>COUNTIF('бланки '!K56:Y56,"&lt;2")+'бланки '!AA56</f>
        <v>14</v>
      </c>
      <c r="F54">
        <f>SUMIF('бланки '!AB56:CM56,"&lt;2")+'бланки '!CN56</f>
        <v>53</v>
      </c>
      <c r="G54">
        <f>COUNTIF('бланки '!AB56:CM56,"&lt;2")+'бланки '!CO56</f>
        <v>54</v>
      </c>
      <c r="H54">
        <f>SUM('бланки '!CP56:CS56)</f>
        <v>4</v>
      </c>
      <c r="I54">
        <f>анкеты!E52</f>
        <v>638</v>
      </c>
      <c r="J54">
        <f>анкеты!D52</f>
        <v>638</v>
      </c>
      <c r="K54">
        <f>анкеты!G52</f>
        <v>636</v>
      </c>
      <c r="L54">
        <f>анкеты!F52</f>
        <v>637</v>
      </c>
      <c r="M54">
        <f t="shared" si="53"/>
        <v>100</v>
      </c>
      <c r="N54">
        <f t="shared" si="54"/>
        <v>98.148148148148152</v>
      </c>
      <c r="O54">
        <f t="shared" si="55"/>
        <v>100</v>
      </c>
      <c r="P54">
        <f t="shared" si="56"/>
        <v>99.843014128728413</v>
      </c>
      <c r="Q54" s="14">
        <f t="shared" si="4"/>
        <v>99</v>
      </c>
      <c r="R54" s="14">
        <f t="shared" si="5"/>
        <v>100</v>
      </c>
      <c r="S54" s="14">
        <f t="shared" si="6"/>
        <v>100</v>
      </c>
      <c r="T54" s="13">
        <f t="shared" si="7"/>
        <v>99.7</v>
      </c>
      <c r="U54">
        <f>SUM('бланки '!CT56:CX56)</f>
        <v>5</v>
      </c>
      <c r="X54">
        <f>анкеты!H52</f>
        <v>641</v>
      </c>
      <c r="Y54">
        <f t="shared" si="57"/>
        <v>643</v>
      </c>
      <c r="Z54" s="14">
        <f t="shared" si="58"/>
        <v>100</v>
      </c>
      <c r="AA54" s="14">
        <f t="shared" si="59"/>
        <v>100</v>
      </c>
      <c r="AB54" s="14">
        <f t="shared" si="60"/>
        <v>100</v>
      </c>
      <c r="AC54" s="15">
        <f t="shared" si="12"/>
        <v>100</v>
      </c>
      <c r="AD54">
        <f>IF('бланки '!I56=1,('бланки '!CZ56+'бланки '!DB56)*3,SUM('бланки '!CX56:DB56))</f>
        <v>2</v>
      </c>
      <c r="AE54">
        <f>IF('бланки '!H56=0,SUM('бланки '!DG56:DI56)*2-1,SUM('бланки '!DD56:DI56))</f>
        <v>6</v>
      </c>
      <c r="AF54">
        <f>анкеты!J52</f>
        <v>16</v>
      </c>
      <c r="AG54">
        <f>анкеты!I52</f>
        <v>19</v>
      </c>
      <c r="AH54" s="14">
        <f t="shared" si="61"/>
        <v>40</v>
      </c>
      <c r="AI54" s="14">
        <f t="shared" si="62"/>
        <v>100</v>
      </c>
      <c r="AJ54" s="2">
        <f t="shared" si="63"/>
        <v>84</v>
      </c>
      <c r="AK54" s="15">
        <f t="shared" si="16"/>
        <v>77.2</v>
      </c>
      <c r="AL54">
        <f>анкеты!K52</f>
        <v>642</v>
      </c>
      <c r="AM54">
        <f t="shared" si="64"/>
        <v>643</v>
      </c>
      <c r="AN54">
        <f>анкеты!L52</f>
        <v>642</v>
      </c>
      <c r="AO54">
        <f t="shared" si="65"/>
        <v>643</v>
      </c>
      <c r="AP54">
        <f>анкеты!N52</f>
        <v>631</v>
      </c>
      <c r="AQ54">
        <f>анкеты!M52</f>
        <v>632</v>
      </c>
      <c r="AR54" s="14">
        <f t="shared" si="66"/>
        <v>100</v>
      </c>
      <c r="AS54" s="14">
        <f t="shared" si="67"/>
        <v>100</v>
      </c>
      <c r="AT54" s="14">
        <f t="shared" si="68"/>
        <v>100</v>
      </c>
      <c r="AU54" s="13">
        <f t="shared" si="22"/>
        <v>100</v>
      </c>
      <c r="AV54">
        <f>анкеты!O52</f>
        <v>642</v>
      </c>
      <c r="AW54">
        <f t="shared" si="69"/>
        <v>643</v>
      </c>
      <c r="AX54">
        <f>анкеты!P52</f>
        <v>642</v>
      </c>
      <c r="AY54">
        <f t="shared" si="70"/>
        <v>643</v>
      </c>
      <c r="AZ54">
        <f>анкеты!Q52</f>
        <v>642</v>
      </c>
      <c r="BA54">
        <f t="shared" si="71"/>
        <v>643</v>
      </c>
      <c r="BB54" s="14">
        <f t="shared" si="72"/>
        <v>100</v>
      </c>
      <c r="BC54" s="14">
        <f t="shared" si="73"/>
        <v>100</v>
      </c>
      <c r="BD54" s="14">
        <f t="shared" si="74"/>
        <v>100</v>
      </c>
      <c r="BE54" s="13">
        <f t="shared" si="29"/>
        <v>100</v>
      </c>
      <c r="BF54">
        <f t="shared" si="30"/>
        <v>95.38</v>
      </c>
    </row>
    <row r="55" spans="1:58" hidden="1">
      <c r="A55">
        <f>'бланки '!D57</f>
        <v>52</v>
      </c>
      <c r="B55" t="str">
        <f>'бланки '!C57</f>
        <v>Муниципальное автономное общеобразовательное учреждение «Средняя общеобразовательная школа № 29»</v>
      </c>
      <c r="C55">
        <f>анкеты!C53</f>
        <v>822</v>
      </c>
      <c r="D55">
        <f>SUMIF('бланки '!K57:Y57,"&lt;2")+'бланки '!Z57</f>
        <v>14</v>
      </c>
      <c r="E55">
        <f>COUNTIF('бланки '!K57:Y57,"&lt;2")+'бланки '!AA57</f>
        <v>14</v>
      </c>
      <c r="F55">
        <f>SUMIF('бланки '!AB57:CM57,"&lt;2")+'бланки '!CN57</f>
        <v>53.5</v>
      </c>
      <c r="G55">
        <f>COUNTIF('бланки '!AB57:CM57,"&lt;2")+'бланки '!CO57</f>
        <v>54</v>
      </c>
      <c r="H55">
        <f>SUM('бланки '!CP57:CS57)</f>
        <v>4</v>
      </c>
      <c r="I55">
        <f>анкеты!E53</f>
        <v>632</v>
      </c>
      <c r="J55">
        <f>анкеты!D53</f>
        <v>642</v>
      </c>
      <c r="K55">
        <f>анкеты!G53</f>
        <v>668</v>
      </c>
      <c r="L55">
        <f>анкеты!F53</f>
        <v>704</v>
      </c>
      <c r="M55">
        <f t="shared" si="53"/>
        <v>100</v>
      </c>
      <c r="N55">
        <f t="shared" si="54"/>
        <v>99.074074074074076</v>
      </c>
      <c r="O55">
        <f t="shared" si="55"/>
        <v>98.442367601246104</v>
      </c>
      <c r="P55">
        <f t="shared" si="56"/>
        <v>94.88636363636364</v>
      </c>
      <c r="Q55" s="14">
        <f t="shared" si="4"/>
        <v>99</v>
      </c>
      <c r="R55" s="14">
        <f t="shared" si="5"/>
        <v>100</v>
      </c>
      <c r="S55" s="14">
        <f t="shared" si="6"/>
        <v>97</v>
      </c>
      <c r="T55" s="13">
        <f t="shared" si="7"/>
        <v>98.5</v>
      </c>
      <c r="U55">
        <f>SUM('бланки '!CT57:CX57)</f>
        <v>5</v>
      </c>
      <c r="X55">
        <f>анкеты!H53</f>
        <v>760</v>
      </c>
      <c r="Y55">
        <f t="shared" si="57"/>
        <v>822</v>
      </c>
      <c r="Z55" s="14">
        <f t="shared" si="58"/>
        <v>100</v>
      </c>
      <c r="AA55" s="14">
        <f t="shared" si="59"/>
        <v>96</v>
      </c>
      <c r="AB55" s="14">
        <f t="shared" si="60"/>
        <v>92</v>
      </c>
      <c r="AC55" s="15">
        <f t="shared" si="12"/>
        <v>96</v>
      </c>
      <c r="AD55">
        <f>IF('бланки '!I57=1,('бланки '!CZ57+'бланки '!DB57)*3,SUM('бланки '!CX57:DB57))</f>
        <v>6</v>
      </c>
      <c r="AE55">
        <f>IF('бланки '!H57=0,SUM('бланки '!DG57:DI57)*2-1,SUM('бланки '!DD57:DI57))</f>
        <v>6</v>
      </c>
      <c r="AF55">
        <f>анкеты!J53</f>
        <v>18</v>
      </c>
      <c r="AG55">
        <f>анкеты!I53</f>
        <v>24</v>
      </c>
      <c r="AH55" s="14">
        <f t="shared" si="61"/>
        <v>100</v>
      </c>
      <c r="AI55" s="14">
        <f t="shared" si="62"/>
        <v>100</v>
      </c>
      <c r="AJ55" s="2">
        <f t="shared" si="63"/>
        <v>75</v>
      </c>
      <c r="AK55" s="15">
        <f t="shared" si="16"/>
        <v>92.5</v>
      </c>
      <c r="AL55">
        <f>анкеты!K53</f>
        <v>779</v>
      </c>
      <c r="AM55">
        <f t="shared" si="64"/>
        <v>822</v>
      </c>
      <c r="AN55">
        <f>анкеты!L53</f>
        <v>782</v>
      </c>
      <c r="AO55">
        <f t="shared" si="65"/>
        <v>822</v>
      </c>
      <c r="AP55">
        <f>анкеты!N53</f>
        <v>595</v>
      </c>
      <c r="AQ55">
        <f>анкеты!M53</f>
        <v>606</v>
      </c>
      <c r="AR55" s="14">
        <f t="shared" si="66"/>
        <v>95</v>
      </c>
      <c r="AS55" s="14">
        <f t="shared" si="67"/>
        <v>95</v>
      </c>
      <c r="AT55" s="14">
        <f t="shared" si="68"/>
        <v>98</v>
      </c>
      <c r="AU55" s="13">
        <f t="shared" si="22"/>
        <v>95.6</v>
      </c>
      <c r="AV55">
        <f>анкеты!O53</f>
        <v>781</v>
      </c>
      <c r="AW55">
        <f t="shared" si="69"/>
        <v>822</v>
      </c>
      <c r="AX55">
        <f>анкеты!P53</f>
        <v>803</v>
      </c>
      <c r="AY55">
        <f t="shared" si="70"/>
        <v>822</v>
      </c>
      <c r="AZ55">
        <f>анкеты!Q53</f>
        <v>790</v>
      </c>
      <c r="BA55">
        <f t="shared" si="71"/>
        <v>822</v>
      </c>
      <c r="BB55" s="14">
        <f t="shared" si="72"/>
        <v>95</v>
      </c>
      <c r="BC55" s="14">
        <f t="shared" si="73"/>
        <v>98</v>
      </c>
      <c r="BD55" s="14">
        <f t="shared" si="74"/>
        <v>96</v>
      </c>
      <c r="BE55" s="13">
        <f t="shared" si="29"/>
        <v>96.1</v>
      </c>
      <c r="BF55">
        <f t="shared" si="30"/>
        <v>95.740000000000009</v>
      </c>
    </row>
    <row r="56" spans="1:58" hidden="1">
      <c r="A56">
        <f>'бланки '!D58</f>
        <v>53</v>
      </c>
      <c r="B56" t="str">
        <f>'бланки '!C58</f>
        <v>Муниципальное автономное общеобразовательное учреждение «Средняя общеобразовательная школа № 30»</v>
      </c>
      <c r="C56">
        <f>анкеты!C54</f>
        <v>468</v>
      </c>
      <c r="D56">
        <f>SUMIF('бланки '!K58:Y58,"&lt;2")+'бланки '!Z58</f>
        <v>13.5</v>
      </c>
      <c r="E56">
        <f>COUNTIF('бланки '!K58:Y58,"&lt;2")+'бланки '!AA58</f>
        <v>14</v>
      </c>
      <c r="F56">
        <f>SUMIF('бланки '!AB58:CM58,"&lt;2")+'бланки '!CN58</f>
        <v>54.5</v>
      </c>
      <c r="G56">
        <f>COUNTIF('бланки '!AB58:CM58,"&lt;2")+'бланки '!CO58</f>
        <v>55</v>
      </c>
      <c r="H56">
        <f>SUM('бланки '!CP58:CS58)</f>
        <v>3</v>
      </c>
      <c r="I56">
        <f>анкеты!E54</f>
        <v>330</v>
      </c>
      <c r="J56">
        <f>анкеты!D54</f>
        <v>350</v>
      </c>
      <c r="K56">
        <f>анкеты!G54</f>
        <v>365</v>
      </c>
      <c r="L56">
        <f>анкеты!F54</f>
        <v>402</v>
      </c>
      <c r="M56">
        <f t="shared" si="53"/>
        <v>96.428571428571431</v>
      </c>
      <c r="N56">
        <f t="shared" si="54"/>
        <v>99.090909090909093</v>
      </c>
      <c r="O56">
        <f t="shared" si="55"/>
        <v>94.285714285714278</v>
      </c>
      <c r="P56">
        <f t="shared" si="56"/>
        <v>90.796019900497512</v>
      </c>
      <c r="Q56" s="14">
        <f t="shared" si="4"/>
        <v>98</v>
      </c>
      <c r="R56" s="14">
        <f t="shared" si="5"/>
        <v>90</v>
      </c>
      <c r="S56" s="14">
        <f t="shared" si="6"/>
        <v>92</v>
      </c>
      <c r="T56" s="13">
        <f t="shared" si="7"/>
        <v>93.2</v>
      </c>
      <c r="U56">
        <f>SUM('бланки '!CT58:CX58)</f>
        <v>5</v>
      </c>
      <c r="X56">
        <f>анкеты!H54</f>
        <v>383</v>
      </c>
      <c r="Y56">
        <f t="shared" si="57"/>
        <v>468</v>
      </c>
      <c r="Z56" s="14">
        <f t="shared" si="58"/>
        <v>100</v>
      </c>
      <c r="AA56" s="14">
        <f t="shared" si="59"/>
        <v>91</v>
      </c>
      <c r="AB56" s="14">
        <f t="shared" si="60"/>
        <v>82</v>
      </c>
      <c r="AC56" s="15">
        <f t="shared" si="12"/>
        <v>91</v>
      </c>
      <c r="AD56">
        <f>IF('бланки '!I58=1,('бланки '!CZ58+'бланки '!DB58)*3,SUM('бланки '!CX58:DB58))</f>
        <v>3</v>
      </c>
      <c r="AE56">
        <f>IF('бланки '!H58=0,SUM('бланки '!DG58:DI58)*2-1,SUM('бланки '!DD58:DI58))</f>
        <v>5</v>
      </c>
      <c r="AF56">
        <f>анкеты!J54</f>
        <v>8</v>
      </c>
      <c r="AG56">
        <f>анкеты!I54</f>
        <v>10</v>
      </c>
      <c r="AH56" s="14">
        <f t="shared" si="61"/>
        <v>60</v>
      </c>
      <c r="AI56" s="14">
        <f t="shared" si="62"/>
        <v>100</v>
      </c>
      <c r="AJ56" s="2">
        <f t="shared" si="63"/>
        <v>80</v>
      </c>
      <c r="AK56" s="15">
        <f t="shared" si="16"/>
        <v>82</v>
      </c>
      <c r="AL56">
        <f>анкеты!K54</f>
        <v>430</v>
      </c>
      <c r="AM56">
        <f t="shared" si="64"/>
        <v>468</v>
      </c>
      <c r="AN56">
        <f>анкеты!L54</f>
        <v>428</v>
      </c>
      <c r="AO56">
        <f t="shared" si="65"/>
        <v>468</v>
      </c>
      <c r="AP56">
        <f>анкеты!N54</f>
        <v>337</v>
      </c>
      <c r="AQ56">
        <f>анкеты!M54</f>
        <v>346</v>
      </c>
      <c r="AR56" s="14">
        <f t="shared" si="66"/>
        <v>92</v>
      </c>
      <c r="AS56" s="14">
        <f t="shared" si="67"/>
        <v>91</v>
      </c>
      <c r="AT56" s="14">
        <f t="shared" si="68"/>
        <v>97</v>
      </c>
      <c r="AU56" s="13">
        <f t="shared" si="22"/>
        <v>92.600000000000009</v>
      </c>
      <c r="AV56">
        <f>анкеты!O54</f>
        <v>403</v>
      </c>
      <c r="AW56">
        <f t="shared" si="69"/>
        <v>468</v>
      </c>
      <c r="AX56">
        <f>анкеты!P54</f>
        <v>433</v>
      </c>
      <c r="AY56">
        <f t="shared" si="70"/>
        <v>468</v>
      </c>
      <c r="AZ56">
        <f>анкеты!Q54</f>
        <v>423</v>
      </c>
      <c r="BA56">
        <f t="shared" si="71"/>
        <v>468</v>
      </c>
      <c r="BB56" s="14">
        <f t="shared" si="72"/>
        <v>86</v>
      </c>
      <c r="BC56" s="14">
        <f t="shared" si="73"/>
        <v>92</v>
      </c>
      <c r="BD56" s="14">
        <f t="shared" si="74"/>
        <v>90</v>
      </c>
      <c r="BE56" s="13">
        <f t="shared" si="29"/>
        <v>89.2</v>
      </c>
      <c r="BF56">
        <f t="shared" si="30"/>
        <v>89.6</v>
      </c>
    </row>
    <row r="57" spans="1:58" hidden="1">
      <c r="A57">
        <f>'бланки '!D59</f>
        <v>54</v>
      </c>
      <c r="B57" t="str">
        <f>'бланки '!C59</f>
        <v>Муниципальное автономное общеобразовательное учреждение «Ягринская гимназия»</v>
      </c>
      <c r="C57">
        <f>анкеты!C55</f>
        <v>508</v>
      </c>
      <c r="D57">
        <f>SUMIF('бланки '!K59:Y59,"&lt;2")+'бланки '!Z59</f>
        <v>14</v>
      </c>
      <c r="E57">
        <f>COUNTIF('бланки '!K59:Y59,"&lt;2")+'бланки '!AA59</f>
        <v>14</v>
      </c>
      <c r="F57">
        <f>SUMIF('бланки '!AB59:CM59,"&lt;2")+'бланки '!CN59</f>
        <v>53.5</v>
      </c>
      <c r="G57">
        <f>COUNTIF('бланки '!AB59:CM59,"&lt;2")+'бланки '!CO59</f>
        <v>54</v>
      </c>
      <c r="H57">
        <f>SUM('бланки '!CP59:CS59)</f>
        <v>4</v>
      </c>
      <c r="I57">
        <f>анкеты!E55</f>
        <v>321</v>
      </c>
      <c r="J57">
        <f>анкеты!D55</f>
        <v>342</v>
      </c>
      <c r="K57">
        <f>анкеты!G55</f>
        <v>364</v>
      </c>
      <c r="L57">
        <f>анкеты!F55</f>
        <v>432</v>
      </c>
      <c r="M57">
        <f t="shared" si="53"/>
        <v>100</v>
      </c>
      <c r="N57">
        <f t="shared" si="54"/>
        <v>99.074074074074076</v>
      </c>
      <c r="O57">
        <f t="shared" si="55"/>
        <v>93.859649122807014</v>
      </c>
      <c r="P57">
        <f t="shared" si="56"/>
        <v>84.259259259259252</v>
      </c>
      <c r="Q57" s="14">
        <f t="shared" si="4"/>
        <v>99</v>
      </c>
      <c r="R57" s="14">
        <f t="shared" si="5"/>
        <v>100</v>
      </c>
      <c r="S57" s="14">
        <f t="shared" si="6"/>
        <v>89</v>
      </c>
      <c r="T57" s="13">
        <f t="shared" si="7"/>
        <v>95.300000000000011</v>
      </c>
      <c r="U57">
        <f>SUM('бланки '!CT59:CX59)</f>
        <v>5</v>
      </c>
      <c r="X57">
        <f>анкеты!H55</f>
        <v>447</v>
      </c>
      <c r="Y57">
        <f t="shared" si="57"/>
        <v>508</v>
      </c>
      <c r="Z57" s="14">
        <f t="shared" si="58"/>
        <v>100</v>
      </c>
      <c r="AA57" s="14">
        <f t="shared" si="59"/>
        <v>94</v>
      </c>
      <c r="AB57" s="14">
        <f t="shared" si="60"/>
        <v>88</v>
      </c>
      <c r="AC57" s="15">
        <f t="shared" si="12"/>
        <v>94</v>
      </c>
      <c r="AD57">
        <f>IF('бланки '!I59=1,('бланки '!CZ59+'бланки '!DB59)*3,SUM('бланки '!CX59:DB59))</f>
        <v>3</v>
      </c>
      <c r="AE57">
        <f>IF('бланки '!H59=0,SUM('бланки '!DG59:DI59)*2-1,SUM('бланки '!DD59:DI59))</f>
        <v>5</v>
      </c>
      <c r="AF57">
        <f>анкеты!J55</f>
        <v>8</v>
      </c>
      <c r="AG57">
        <f>анкеты!I55</f>
        <v>9</v>
      </c>
      <c r="AH57" s="14">
        <f t="shared" si="61"/>
        <v>60</v>
      </c>
      <c r="AI57" s="14">
        <f t="shared" si="62"/>
        <v>100</v>
      </c>
      <c r="AJ57" s="2">
        <f t="shared" si="63"/>
        <v>89</v>
      </c>
      <c r="AK57" s="15">
        <f t="shared" si="16"/>
        <v>84.7</v>
      </c>
      <c r="AL57">
        <f>анкеты!K55</f>
        <v>462</v>
      </c>
      <c r="AM57">
        <f t="shared" si="64"/>
        <v>508</v>
      </c>
      <c r="AN57">
        <f>анкеты!L55</f>
        <v>446</v>
      </c>
      <c r="AO57">
        <f t="shared" si="65"/>
        <v>508</v>
      </c>
      <c r="AP57">
        <f>анкеты!N55</f>
        <v>356</v>
      </c>
      <c r="AQ57">
        <f>анкеты!M55</f>
        <v>373</v>
      </c>
      <c r="AR57" s="14">
        <f t="shared" si="66"/>
        <v>91</v>
      </c>
      <c r="AS57" s="14">
        <f t="shared" si="67"/>
        <v>88</v>
      </c>
      <c r="AT57" s="14">
        <f t="shared" si="68"/>
        <v>95</v>
      </c>
      <c r="AU57" s="13">
        <f t="shared" si="22"/>
        <v>90.6</v>
      </c>
      <c r="AV57">
        <f>анкеты!O55</f>
        <v>421</v>
      </c>
      <c r="AW57">
        <f t="shared" si="69"/>
        <v>508</v>
      </c>
      <c r="AX57">
        <f>анкеты!P55</f>
        <v>461</v>
      </c>
      <c r="AY57">
        <f t="shared" si="70"/>
        <v>508</v>
      </c>
      <c r="AZ57">
        <f>анкеты!Q55</f>
        <v>440</v>
      </c>
      <c r="BA57">
        <f t="shared" si="71"/>
        <v>508</v>
      </c>
      <c r="BB57" s="14">
        <f t="shared" si="72"/>
        <v>83</v>
      </c>
      <c r="BC57" s="14">
        <f t="shared" si="73"/>
        <v>91</v>
      </c>
      <c r="BD57" s="14">
        <f t="shared" si="74"/>
        <v>87</v>
      </c>
      <c r="BE57" s="13">
        <f t="shared" si="29"/>
        <v>86.6</v>
      </c>
      <c r="BF57">
        <f t="shared" si="30"/>
        <v>90.240000000000009</v>
      </c>
    </row>
    <row r="58" spans="1:58" hidden="1">
      <c r="A58">
        <f>'бланки '!D60</f>
        <v>55</v>
      </c>
      <c r="B58" t="str">
        <f>'бланки '!C60</f>
        <v>Муниципальное автономное общеобразовательное учреждение «Средняя общеобразовательная школа № 36»</v>
      </c>
      <c r="C58">
        <f>анкеты!C56</f>
        <v>21</v>
      </c>
      <c r="D58">
        <f>SUMIF('бланки '!K60:Y60,"&lt;2")+'бланки '!Z60</f>
        <v>13</v>
      </c>
      <c r="E58">
        <f>COUNTIF('бланки '!K60:Y60,"&lt;2")+'бланки '!AA60</f>
        <v>14</v>
      </c>
      <c r="F58">
        <f>SUMIF('бланки '!AB60:CM60,"&lt;2")+'бланки '!CN60</f>
        <v>41</v>
      </c>
      <c r="G58">
        <f>COUNTIF('бланки '!AB60:CM60,"&lt;2")+'бланки '!CO60</f>
        <v>54</v>
      </c>
      <c r="H58">
        <f>SUM('бланки '!CP60:CS60)</f>
        <v>4</v>
      </c>
      <c r="I58">
        <f>анкеты!E56</f>
        <v>20</v>
      </c>
      <c r="J58">
        <f>анкеты!D56</f>
        <v>20</v>
      </c>
      <c r="K58">
        <f>анкеты!G56</f>
        <v>19</v>
      </c>
      <c r="L58">
        <f>анкеты!F56</f>
        <v>19</v>
      </c>
      <c r="M58">
        <f t="shared" si="53"/>
        <v>92.857142857142861</v>
      </c>
      <c r="N58">
        <f t="shared" si="54"/>
        <v>75.925925925925924</v>
      </c>
      <c r="O58">
        <f t="shared" si="55"/>
        <v>100</v>
      </c>
      <c r="P58">
        <f t="shared" si="56"/>
        <v>100</v>
      </c>
      <c r="Q58" s="14">
        <f t="shared" si="4"/>
        <v>84</v>
      </c>
      <c r="R58" s="14">
        <f t="shared" si="5"/>
        <v>100</v>
      </c>
      <c r="S58" s="14">
        <f t="shared" si="6"/>
        <v>100</v>
      </c>
      <c r="T58" s="13">
        <f t="shared" si="7"/>
        <v>95.2</v>
      </c>
      <c r="U58">
        <f>SUM('бланки '!CT60:CX60)</f>
        <v>5</v>
      </c>
      <c r="X58">
        <f>анкеты!H56</f>
        <v>19</v>
      </c>
      <c r="Y58">
        <f t="shared" si="57"/>
        <v>21</v>
      </c>
      <c r="Z58" s="14">
        <f t="shared" si="58"/>
        <v>100</v>
      </c>
      <c r="AA58" s="14">
        <f t="shared" si="59"/>
        <v>95</v>
      </c>
      <c r="AB58" s="14">
        <f t="shared" si="60"/>
        <v>90</v>
      </c>
      <c r="AC58" s="15">
        <f t="shared" si="12"/>
        <v>95</v>
      </c>
      <c r="AD58">
        <f>IF('бланки '!I60=1,('бланки '!CZ60+'бланки '!DB60)*3,SUM('бланки '!CX60:DB60))</f>
        <v>3</v>
      </c>
      <c r="AE58">
        <f>IF('бланки '!H60=0,SUM('бланки '!DG60:DI60)*2-1,SUM('бланки '!DD60:DI60))</f>
        <v>3</v>
      </c>
      <c r="AF58">
        <f>анкеты!J56</f>
        <v>2</v>
      </c>
      <c r="AG58">
        <f>анкеты!I56</f>
        <v>2</v>
      </c>
      <c r="AH58" s="14">
        <f t="shared" si="61"/>
        <v>60</v>
      </c>
      <c r="AI58" s="14">
        <f t="shared" si="62"/>
        <v>60</v>
      </c>
      <c r="AJ58" s="2">
        <f t="shared" si="63"/>
        <v>100</v>
      </c>
      <c r="AK58" s="15">
        <f t="shared" si="16"/>
        <v>72</v>
      </c>
      <c r="AL58">
        <f>анкеты!K56</f>
        <v>20</v>
      </c>
      <c r="AM58">
        <f t="shared" si="64"/>
        <v>21</v>
      </c>
      <c r="AN58">
        <f>анкеты!L56</f>
        <v>20</v>
      </c>
      <c r="AO58">
        <f t="shared" si="65"/>
        <v>21</v>
      </c>
      <c r="AP58">
        <f>анкеты!N56</f>
        <v>20</v>
      </c>
      <c r="AQ58">
        <f>анкеты!M56</f>
        <v>20</v>
      </c>
      <c r="AR58" s="14">
        <f t="shared" si="66"/>
        <v>95</v>
      </c>
      <c r="AS58" s="14">
        <f t="shared" si="67"/>
        <v>95</v>
      </c>
      <c r="AT58" s="14">
        <f t="shared" si="68"/>
        <v>100</v>
      </c>
      <c r="AU58" s="13">
        <f t="shared" si="22"/>
        <v>96</v>
      </c>
      <c r="AV58">
        <f>анкеты!O56</f>
        <v>18</v>
      </c>
      <c r="AW58">
        <f t="shared" si="69"/>
        <v>21</v>
      </c>
      <c r="AX58">
        <f>анкеты!P56</f>
        <v>20</v>
      </c>
      <c r="AY58">
        <f t="shared" si="70"/>
        <v>21</v>
      </c>
      <c r="AZ58">
        <f>анкеты!Q56</f>
        <v>17</v>
      </c>
      <c r="BA58">
        <f t="shared" si="71"/>
        <v>21</v>
      </c>
      <c r="BB58" s="14">
        <f t="shared" si="72"/>
        <v>86</v>
      </c>
      <c r="BC58" s="14">
        <f t="shared" si="73"/>
        <v>95</v>
      </c>
      <c r="BD58" s="14">
        <f t="shared" si="74"/>
        <v>81</v>
      </c>
      <c r="BE58" s="13">
        <f t="shared" si="29"/>
        <v>85.3</v>
      </c>
      <c r="BF58">
        <f t="shared" si="30"/>
        <v>88.7</v>
      </c>
    </row>
    <row r="59" spans="1:58" hidden="1">
      <c r="A59">
        <f>'бланки '!D61</f>
        <v>56</v>
      </c>
      <c r="B59" t="str">
        <f>'бланки '!C61</f>
        <v>Муниципальное бюджетное образовательное учреждение дополнительного образования «Спортивная школа № 1»</v>
      </c>
      <c r="C59">
        <f>анкеты!C57</f>
        <v>290</v>
      </c>
      <c r="D59">
        <f>SUMIF('бланки '!K61:Y61,"&lt;2")+'бланки '!Z61</f>
        <v>4.5</v>
      </c>
      <c r="E59">
        <f>COUNTIF('бланки '!K61:Y61,"&lt;2")+'бланки '!AA61</f>
        <v>10</v>
      </c>
      <c r="F59">
        <f>SUMIF('бланки '!AB61:CM61,"&lt;2")+'бланки '!CN61</f>
        <v>34</v>
      </c>
      <c r="G59">
        <f>COUNTIF('бланки '!AB61:CM61,"&lt;2")+'бланки '!CO61</f>
        <v>47</v>
      </c>
      <c r="H59">
        <f>SUM('бланки '!CP61:CS61)</f>
        <v>4</v>
      </c>
      <c r="I59">
        <f>анкеты!E57</f>
        <v>202</v>
      </c>
      <c r="J59">
        <f>анкеты!D57</f>
        <v>208</v>
      </c>
      <c r="K59">
        <f>анкеты!G57</f>
        <v>198</v>
      </c>
      <c r="L59">
        <f>анкеты!F57</f>
        <v>202</v>
      </c>
      <c r="M59">
        <f t="shared" si="53"/>
        <v>45</v>
      </c>
      <c r="N59">
        <f t="shared" si="54"/>
        <v>72.340425531914903</v>
      </c>
      <c r="O59">
        <f t="shared" si="55"/>
        <v>97.115384615384613</v>
      </c>
      <c r="P59">
        <f t="shared" si="56"/>
        <v>98.019801980198025</v>
      </c>
      <c r="Q59" s="14">
        <f t="shared" si="4"/>
        <v>59</v>
      </c>
      <c r="R59" s="14">
        <f t="shared" si="5"/>
        <v>100</v>
      </c>
      <c r="S59" s="14">
        <f t="shared" si="6"/>
        <v>98</v>
      </c>
      <c r="T59" s="13">
        <f t="shared" si="7"/>
        <v>86.9</v>
      </c>
      <c r="U59">
        <f>SUM('бланки '!CT61:CX61)</f>
        <v>5</v>
      </c>
      <c r="X59">
        <f>анкеты!H57</f>
        <v>259</v>
      </c>
      <c r="Y59">
        <f t="shared" si="57"/>
        <v>290</v>
      </c>
      <c r="Z59" s="14">
        <f t="shared" si="58"/>
        <v>100</v>
      </c>
      <c r="AA59" s="14">
        <f t="shared" si="59"/>
        <v>94</v>
      </c>
      <c r="AB59" s="14">
        <f t="shared" si="60"/>
        <v>89</v>
      </c>
      <c r="AC59" s="15">
        <f t="shared" si="12"/>
        <v>94.5</v>
      </c>
      <c r="AD59">
        <f>IF('бланки '!I61=1,('бланки '!CZ61+'бланки '!DB61)*3,SUM('бланки '!CX61:DB61))</f>
        <v>2</v>
      </c>
      <c r="AE59">
        <f>IF('бланки '!H61=0,SUM('бланки '!DG61:DI61)*2-1,SUM('бланки '!DD61:DI61))</f>
        <v>3</v>
      </c>
      <c r="AF59">
        <f>анкеты!J57</f>
        <v>3</v>
      </c>
      <c r="AG59">
        <f>анкеты!I57</f>
        <v>4</v>
      </c>
      <c r="AH59" s="14">
        <f t="shared" si="61"/>
        <v>40</v>
      </c>
      <c r="AI59" s="14">
        <f t="shared" si="62"/>
        <v>60</v>
      </c>
      <c r="AJ59" s="2">
        <f t="shared" si="63"/>
        <v>75</v>
      </c>
      <c r="AK59" s="15">
        <f t="shared" si="16"/>
        <v>58.5</v>
      </c>
      <c r="AL59">
        <f>анкеты!K57</f>
        <v>284</v>
      </c>
      <c r="AM59">
        <f t="shared" si="64"/>
        <v>290</v>
      </c>
      <c r="AN59">
        <f>анкеты!L57</f>
        <v>287</v>
      </c>
      <c r="AO59">
        <f t="shared" si="65"/>
        <v>290</v>
      </c>
      <c r="AP59">
        <f>анкеты!N57</f>
        <v>216</v>
      </c>
      <c r="AQ59">
        <f>анкеты!M57</f>
        <v>216</v>
      </c>
      <c r="AR59" s="14">
        <f t="shared" si="66"/>
        <v>98</v>
      </c>
      <c r="AS59" s="14">
        <f t="shared" si="67"/>
        <v>99</v>
      </c>
      <c r="AT59" s="14">
        <f t="shared" si="68"/>
        <v>100</v>
      </c>
      <c r="AU59" s="13">
        <f t="shared" si="22"/>
        <v>98.800000000000011</v>
      </c>
      <c r="AV59">
        <f>анкеты!O57</f>
        <v>287</v>
      </c>
      <c r="AW59">
        <f t="shared" si="69"/>
        <v>290</v>
      </c>
      <c r="AX59">
        <f>анкеты!P57</f>
        <v>283</v>
      </c>
      <c r="AY59">
        <f t="shared" si="70"/>
        <v>290</v>
      </c>
      <c r="AZ59">
        <f>анкеты!Q57</f>
        <v>288</v>
      </c>
      <c r="BA59">
        <f t="shared" si="71"/>
        <v>290</v>
      </c>
      <c r="BB59" s="14">
        <f t="shared" si="72"/>
        <v>99</v>
      </c>
      <c r="BC59" s="14">
        <f t="shared" si="73"/>
        <v>98</v>
      </c>
      <c r="BD59" s="14">
        <f t="shared" si="74"/>
        <v>99</v>
      </c>
      <c r="BE59" s="13">
        <f t="shared" si="29"/>
        <v>98.8</v>
      </c>
      <c r="BF59">
        <f t="shared" si="30"/>
        <v>87.500000000000014</v>
      </c>
    </row>
    <row r="60" spans="1:58" hidden="1">
      <c r="A60">
        <f>'бланки '!D62</f>
        <v>57</v>
      </c>
      <c r="B60" t="str">
        <f>'бланки '!C62</f>
        <v>Муниципальное бюджетное образовательное учреждение дополнительного образования «Спортивная школа № 2»</v>
      </c>
      <c r="C60">
        <f>анкеты!C58</f>
        <v>593</v>
      </c>
      <c r="D60">
        <f>SUMIF('бланки '!K62:Y62,"&lt;2")+'бланки '!Z62</f>
        <v>7</v>
      </c>
      <c r="E60">
        <f>COUNTIF('бланки '!K62:Y62,"&lt;2")+'бланки '!AA62</f>
        <v>10</v>
      </c>
      <c r="F60">
        <f>SUMIF('бланки '!AB62:CM62,"&lt;2")+'бланки '!CN62</f>
        <v>27</v>
      </c>
      <c r="G60">
        <f>COUNTIF('бланки '!AB62:CM62,"&lt;2")+'бланки '!CO62</f>
        <v>49</v>
      </c>
      <c r="H60">
        <f>SUM('бланки '!CP62:CS62)</f>
        <v>2</v>
      </c>
      <c r="I60">
        <f>анкеты!E58</f>
        <v>441</v>
      </c>
      <c r="J60">
        <f>анкеты!D58</f>
        <v>446</v>
      </c>
      <c r="K60">
        <f>анкеты!G58</f>
        <v>449</v>
      </c>
      <c r="L60">
        <f>анкеты!F58</f>
        <v>465</v>
      </c>
      <c r="M60">
        <f t="shared" si="53"/>
        <v>70</v>
      </c>
      <c r="N60">
        <f t="shared" si="54"/>
        <v>55.102040816326522</v>
      </c>
      <c r="O60">
        <f t="shared" si="55"/>
        <v>98.878923766816143</v>
      </c>
      <c r="P60">
        <f t="shared" si="56"/>
        <v>96.55913978494624</v>
      </c>
      <c r="Q60" s="14">
        <f t="shared" si="4"/>
        <v>63</v>
      </c>
      <c r="R60" s="14">
        <f t="shared" si="5"/>
        <v>60</v>
      </c>
      <c r="S60" s="14">
        <f t="shared" si="6"/>
        <v>98</v>
      </c>
      <c r="T60" s="13">
        <f t="shared" si="7"/>
        <v>76.099999999999994</v>
      </c>
      <c r="U60">
        <f>SUM('бланки '!CT62:CX62)</f>
        <v>5</v>
      </c>
      <c r="X60">
        <f>анкеты!H58</f>
        <v>554</v>
      </c>
      <c r="Y60">
        <f t="shared" si="57"/>
        <v>593</v>
      </c>
      <c r="Z60" s="14">
        <f t="shared" si="58"/>
        <v>100</v>
      </c>
      <c r="AA60" s="14">
        <f t="shared" si="59"/>
        <v>96</v>
      </c>
      <c r="AB60" s="14">
        <f t="shared" si="60"/>
        <v>93</v>
      </c>
      <c r="AC60" s="15">
        <f t="shared" si="12"/>
        <v>96.5</v>
      </c>
      <c r="AD60">
        <f>IF('бланки '!I62=1,('бланки '!CZ62+'бланки '!DB62)*3,SUM('бланки '!CX62:DB62))</f>
        <v>3</v>
      </c>
      <c r="AE60">
        <f>IF('бланки '!H62=0,SUM('бланки '!DG62:DI62)*2-1,SUM('бланки '!DD62:DI62))</f>
        <v>4</v>
      </c>
      <c r="AF60">
        <f>анкеты!J58</f>
        <v>26</v>
      </c>
      <c r="AG60">
        <f>анкеты!I58</f>
        <v>27</v>
      </c>
      <c r="AH60" s="14">
        <f t="shared" si="61"/>
        <v>60</v>
      </c>
      <c r="AI60" s="14">
        <f t="shared" si="62"/>
        <v>80</v>
      </c>
      <c r="AJ60" s="2">
        <f t="shared" si="63"/>
        <v>96</v>
      </c>
      <c r="AK60" s="15">
        <f t="shared" si="16"/>
        <v>78.8</v>
      </c>
      <c r="AL60">
        <f>анкеты!K58</f>
        <v>578</v>
      </c>
      <c r="AM60">
        <f t="shared" si="64"/>
        <v>593</v>
      </c>
      <c r="AN60">
        <f>анкеты!L58</f>
        <v>579</v>
      </c>
      <c r="AO60">
        <f t="shared" si="65"/>
        <v>593</v>
      </c>
      <c r="AP60">
        <f>анкеты!N58</f>
        <v>444</v>
      </c>
      <c r="AQ60">
        <f>анкеты!M58</f>
        <v>449</v>
      </c>
      <c r="AR60" s="14">
        <f t="shared" si="66"/>
        <v>97</v>
      </c>
      <c r="AS60" s="14">
        <f t="shared" si="67"/>
        <v>98</v>
      </c>
      <c r="AT60" s="14">
        <f t="shared" si="68"/>
        <v>99</v>
      </c>
      <c r="AU60" s="13">
        <f t="shared" si="22"/>
        <v>97.8</v>
      </c>
      <c r="AV60">
        <f>анкеты!O58</f>
        <v>577</v>
      </c>
      <c r="AW60">
        <f t="shared" si="69"/>
        <v>593</v>
      </c>
      <c r="AX60">
        <f>анкеты!P58</f>
        <v>574</v>
      </c>
      <c r="AY60">
        <f t="shared" si="70"/>
        <v>593</v>
      </c>
      <c r="AZ60">
        <f>анкеты!Q58</f>
        <v>578</v>
      </c>
      <c r="BA60">
        <f t="shared" si="71"/>
        <v>593</v>
      </c>
      <c r="BB60" s="14">
        <f t="shared" si="72"/>
        <v>97</v>
      </c>
      <c r="BC60" s="14">
        <f t="shared" si="73"/>
        <v>97</v>
      </c>
      <c r="BD60" s="14">
        <f t="shared" si="74"/>
        <v>97</v>
      </c>
      <c r="BE60" s="13">
        <f t="shared" si="29"/>
        <v>97</v>
      </c>
      <c r="BF60">
        <f t="shared" si="30"/>
        <v>89.24</v>
      </c>
    </row>
    <row r="61" spans="1:58" hidden="1">
      <c r="A61">
        <f>'бланки '!D63</f>
        <v>58</v>
      </c>
      <c r="B61" t="str">
        <f>'бланки '!C63</f>
        <v>Муниципальное бюджетное образовательное учреждение дополнительного образования «Детский морской центр «Североморец»</v>
      </c>
      <c r="C61">
        <f>анкеты!C59</f>
        <v>499</v>
      </c>
      <c r="D61">
        <f>SUMIF('бланки '!K63:Y63,"&lt;2")+'бланки '!Z63</f>
        <v>11</v>
      </c>
      <c r="E61">
        <f>COUNTIF('бланки '!K63:Y63,"&lt;2")+'бланки '!AA63</f>
        <v>11</v>
      </c>
      <c r="F61">
        <f>SUMIF('бланки '!AB63:CM63,"&lt;2")+'бланки '!CN63</f>
        <v>48</v>
      </c>
      <c r="G61">
        <f>COUNTIF('бланки '!AB63:CM63,"&lt;2")+'бланки '!CO63</f>
        <v>49</v>
      </c>
      <c r="H61">
        <f>SUM('бланки '!CP63:CS63)</f>
        <v>3</v>
      </c>
      <c r="I61">
        <f>анкеты!E59</f>
        <v>345</v>
      </c>
      <c r="J61">
        <f>анкеты!D59</f>
        <v>350</v>
      </c>
      <c r="K61">
        <f>анкеты!G59</f>
        <v>317</v>
      </c>
      <c r="L61">
        <f>анкеты!F59</f>
        <v>332</v>
      </c>
      <c r="M61">
        <f t="shared" si="53"/>
        <v>100</v>
      </c>
      <c r="N61">
        <f t="shared" si="54"/>
        <v>97.959183673469383</v>
      </c>
      <c r="O61">
        <f t="shared" si="55"/>
        <v>98.571428571428584</v>
      </c>
      <c r="P61">
        <f t="shared" si="56"/>
        <v>95.481927710843379</v>
      </c>
      <c r="Q61" s="14">
        <f t="shared" si="4"/>
        <v>99</v>
      </c>
      <c r="R61" s="14">
        <f t="shared" si="5"/>
        <v>90</v>
      </c>
      <c r="S61" s="14">
        <f t="shared" si="6"/>
        <v>97</v>
      </c>
      <c r="T61" s="13">
        <f t="shared" si="7"/>
        <v>95.5</v>
      </c>
      <c r="U61">
        <f>SUM('бланки '!CT63:CX63)</f>
        <v>5</v>
      </c>
      <c r="X61">
        <f>анкеты!H59</f>
        <v>471</v>
      </c>
      <c r="Y61">
        <f t="shared" si="57"/>
        <v>499</v>
      </c>
      <c r="Z61" s="14">
        <f t="shared" si="58"/>
        <v>100</v>
      </c>
      <c r="AA61" s="14">
        <f t="shared" si="59"/>
        <v>97</v>
      </c>
      <c r="AB61" s="14">
        <f t="shared" si="60"/>
        <v>94</v>
      </c>
      <c r="AC61" s="15">
        <f t="shared" si="12"/>
        <v>97</v>
      </c>
      <c r="AD61">
        <f>IF('бланки '!I63=1,('бланки '!CZ63+'бланки '!DB63)*3,SUM('бланки '!CX63:DB63))</f>
        <v>3</v>
      </c>
      <c r="AE61">
        <f>IF('бланки '!H63=0,SUM('бланки '!DG63:DI63)*2-1,SUM('бланки '!DD63:DI63))</f>
        <v>3</v>
      </c>
      <c r="AF61">
        <f>анкеты!J59</f>
        <v>27</v>
      </c>
      <c r="AG61">
        <f>анкеты!I59</f>
        <v>29</v>
      </c>
      <c r="AH61" s="14">
        <f t="shared" si="61"/>
        <v>60</v>
      </c>
      <c r="AI61" s="14">
        <f t="shared" si="62"/>
        <v>60</v>
      </c>
      <c r="AJ61" s="2">
        <f t="shared" si="63"/>
        <v>93</v>
      </c>
      <c r="AK61" s="15">
        <f t="shared" si="16"/>
        <v>69.900000000000006</v>
      </c>
      <c r="AL61">
        <f>анкеты!K59</f>
        <v>490</v>
      </c>
      <c r="AM61">
        <f t="shared" si="64"/>
        <v>499</v>
      </c>
      <c r="AN61">
        <f>анкеты!L59</f>
        <v>491</v>
      </c>
      <c r="AO61">
        <f t="shared" si="65"/>
        <v>499</v>
      </c>
      <c r="AP61">
        <f>анкеты!N59</f>
        <v>331</v>
      </c>
      <c r="AQ61">
        <f>анкеты!M59</f>
        <v>333</v>
      </c>
      <c r="AR61" s="14">
        <f t="shared" si="66"/>
        <v>98</v>
      </c>
      <c r="AS61" s="14">
        <f t="shared" si="67"/>
        <v>98</v>
      </c>
      <c r="AT61" s="14">
        <f t="shared" si="68"/>
        <v>99</v>
      </c>
      <c r="AU61" s="13">
        <f t="shared" si="22"/>
        <v>98.2</v>
      </c>
      <c r="AV61">
        <f>анкеты!O59</f>
        <v>486</v>
      </c>
      <c r="AW61">
        <f t="shared" si="69"/>
        <v>499</v>
      </c>
      <c r="AX61">
        <f>анкеты!P59</f>
        <v>480</v>
      </c>
      <c r="AY61">
        <f t="shared" si="70"/>
        <v>499</v>
      </c>
      <c r="AZ61">
        <f>анкеты!Q59</f>
        <v>485</v>
      </c>
      <c r="BA61">
        <f t="shared" si="71"/>
        <v>499</v>
      </c>
      <c r="BB61" s="14">
        <f t="shared" si="72"/>
        <v>97</v>
      </c>
      <c r="BC61" s="14">
        <f t="shared" si="73"/>
        <v>96</v>
      </c>
      <c r="BD61" s="14">
        <f t="shared" si="74"/>
        <v>97</v>
      </c>
      <c r="BE61" s="13">
        <f t="shared" si="29"/>
        <v>96.8</v>
      </c>
      <c r="BF61">
        <f t="shared" si="30"/>
        <v>91.47999999999999</v>
      </c>
    </row>
    <row r="62" spans="1:58" hidden="1">
      <c r="A62">
        <f>'бланки '!D64</f>
        <v>59</v>
      </c>
      <c r="B62" t="str">
        <f>'бланки '!C64</f>
        <v>Муниципальное автономное образовательное учреждение дополнительного образования «Детский центр культуры»</v>
      </c>
      <c r="C62">
        <f>анкеты!C60</f>
        <v>820</v>
      </c>
      <c r="D62">
        <f>SUMIF('бланки '!K64:Y64,"&lt;2")+'бланки '!Z64</f>
        <v>11</v>
      </c>
      <c r="E62">
        <f>COUNTIF('бланки '!K64:Y64,"&lt;2")+'бланки '!AA64</f>
        <v>11</v>
      </c>
      <c r="F62">
        <f>SUMIF('бланки '!AB64:CM64,"&lt;2")+'бланки '!CN64</f>
        <v>46</v>
      </c>
      <c r="G62">
        <f>COUNTIF('бланки '!AB64:CM64,"&lt;2")+'бланки '!CO64</f>
        <v>47</v>
      </c>
      <c r="H62">
        <f>SUM('бланки '!CP64:CS64)</f>
        <v>4</v>
      </c>
      <c r="I62">
        <f>анкеты!E60</f>
        <v>670</v>
      </c>
      <c r="J62">
        <f>анкеты!D60</f>
        <v>674</v>
      </c>
      <c r="K62">
        <f>анкеты!G60</f>
        <v>644</v>
      </c>
      <c r="L62">
        <f>анкеты!F60</f>
        <v>648</v>
      </c>
      <c r="M62">
        <f t="shared" si="53"/>
        <v>100</v>
      </c>
      <c r="N62">
        <f t="shared" si="54"/>
        <v>97.872340425531917</v>
      </c>
      <c r="O62">
        <f t="shared" si="55"/>
        <v>99.406528189910986</v>
      </c>
      <c r="P62">
        <f t="shared" si="56"/>
        <v>99.382716049382708</v>
      </c>
      <c r="Q62" s="14">
        <f t="shared" si="4"/>
        <v>99</v>
      </c>
      <c r="R62" s="14">
        <f t="shared" si="5"/>
        <v>100</v>
      </c>
      <c r="S62" s="14">
        <f t="shared" si="6"/>
        <v>99</v>
      </c>
      <c r="T62" s="13">
        <f t="shared" si="7"/>
        <v>99.300000000000011</v>
      </c>
      <c r="U62">
        <f>SUM('бланки '!CT64:CX64)</f>
        <v>5</v>
      </c>
      <c r="X62">
        <f>анкеты!H60</f>
        <v>791</v>
      </c>
      <c r="Y62">
        <f t="shared" si="57"/>
        <v>820</v>
      </c>
      <c r="Z62" s="14">
        <f t="shared" si="58"/>
        <v>100</v>
      </c>
      <c r="AA62" s="14">
        <f t="shared" si="59"/>
        <v>98</v>
      </c>
      <c r="AB62" s="14">
        <f t="shared" si="60"/>
        <v>96</v>
      </c>
      <c r="AC62" s="15">
        <f t="shared" si="12"/>
        <v>98</v>
      </c>
      <c r="AD62">
        <f>IF('бланки '!I64=1,('бланки '!CZ64+'бланки '!DB64)*3,SUM('бланки '!CX64:DB64))</f>
        <v>3</v>
      </c>
      <c r="AE62">
        <f>IF('бланки '!H64=0,SUM('бланки '!DG64:DI64)*2-1,SUM('бланки '!DD64:DI64))</f>
        <v>3</v>
      </c>
      <c r="AF62">
        <f>анкеты!J60</f>
        <v>10</v>
      </c>
      <c r="AG62">
        <f>анкеты!I60</f>
        <v>13</v>
      </c>
      <c r="AH62" s="14">
        <f t="shared" si="61"/>
        <v>60</v>
      </c>
      <c r="AI62" s="14">
        <f t="shared" si="62"/>
        <v>60</v>
      </c>
      <c r="AJ62" s="2">
        <f t="shared" si="63"/>
        <v>77</v>
      </c>
      <c r="AK62" s="15">
        <f t="shared" si="16"/>
        <v>65.099999999999994</v>
      </c>
      <c r="AL62">
        <f>анкеты!K60</f>
        <v>819</v>
      </c>
      <c r="AM62">
        <f t="shared" si="64"/>
        <v>820</v>
      </c>
      <c r="AN62">
        <f>анкеты!L60</f>
        <v>819</v>
      </c>
      <c r="AO62">
        <f t="shared" si="65"/>
        <v>820</v>
      </c>
      <c r="AP62">
        <f>анкеты!N60</f>
        <v>716</v>
      </c>
      <c r="AQ62">
        <f>анкеты!M60</f>
        <v>717</v>
      </c>
      <c r="AR62" s="14">
        <f t="shared" si="66"/>
        <v>100</v>
      </c>
      <c r="AS62" s="14">
        <f t="shared" si="67"/>
        <v>100</v>
      </c>
      <c r="AT62" s="14">
        <f t="shared" si="68"/>
        <v>100</v>
      </c>
      <c r="AU62" s="13">
        <f t="shared" si="22"/>
        <v>100</v>
      </c>
      <c r="AV62">
        <f>анкеты!O60</f>
        <v>818</v>
      </c>
      <c r="AW62">
        <f t="shared" si="69"/>
        <v>820</v>
      </c>
      <c r="AX62">
        <f>анкеты!P60</f>
        <v>818</v>
      </c>
      <c r="AY62">
        <f t="shared" si="70"/>
        <v>820</v>
      </c>
      <c r="AZ62">
        <f>анкеты!Q60</f>
        <v>819</v>
      </c>
      <c r="BA62">
        <f t="shared" si="71"/>
        <v>820</v>
      </c>
      <c r="BB62" s="14">
        <f t="shared" si="72"/>
        <v>100</v>
      </c>
      <c r="BC62" s="14">
        <f t="shared" si="73"/>
        <v>100</v>
      </c>
      <c r="BD62" s="14">
        <f t="shared" si="74"/>
        <v>100</v>
      </c>
      <c r="BE62" s="13">
        <f t="shared" si="29"/>
        <v>100</v>
      </c>
      <c r="BF62">
        <f t="shared" si="30"/>
        <v>92.47999999999999</v>
      </c>
    </row>
    <row r="63" spans="1:58" hidden="1">
      <c r="A63">
        <f>'бланки '!D65</f>
        <v>60</v>
      </c>
      <c r="B63" t="str">
        <f>'бланки '!C65</f>
        <v>Муниципальное бюджетное образовательное учреждение «Центр психолого-педагогической, медицинской и социальной помощи»</v>
      </c>
      <c r="C63">
        <f>анкеты!C61</f>
        <v>600</v>
      </c>
      <c r="D63">
        <f>SUMIF('бланки '!K65:Y65,"&lt;2")+'бланки '!Z65</f>
        <v>10</v>
      </c>
      <c r="E63">
        <f>COUNTIF('бланки '!K65:Y65,"&lt;2")+'бланки '!AA65</f>
        <v>11</v>
      </c>
      <c r="F63">
        <f>SUMIF('бланки '!AB65:CM65,"&lt;2")+'бланки '!CN65</f>
        <v>41</v>
      </c>
      <c r="G63">
        <f>COUNTIF('бланки '!AB65:CM65,"&lt;2")+'бланки '!CO65</f>
        <v>47</v>
      </c>
      <c r="H63">
        <f>SUM('бланки '!CP65:CS65)</f>
        <v>2</v>
      </c>
      <c r="I63">
        <f>анкеты!E61</f>
        <v>405</v>
      </c>
      <c r="J63">
        <f>анкеты!D61</f>
        <v>411</v>
      </c>
      <c r="K63">
        <f>анкеты!G61</f>
        <v>392</v>
      </c>
      <c r="L63">
        <f>анкеты!F61</f>
        <v>414</v>
      </c>
      <c r="M63">
        <f t="shared" si="53"/>
        <v>90.909090909090907</v>
      </c>
      <c r="N63">
        <f t="shared" si="54"/>
        <v>87.2340425531915</v>
      </c>
      <c r="O63">
        <f t="shared" si="55"/>
        <v>98.540145985401466</v>
      </c>
      <c r="P63">
        <f t="shared" si="56"/>
        <v>94.685990338164245</v>
      </c>
      <c r="Q63" s="14">
        <f t="shared" si="4"/>
        <v>89</v>
      </c>
      <c r="R63" s="14">
        <f t="shared" si="5"/>
        <v>60</v>
      </c>
      <c r="S63" s="14">
        <f t="shared" si="6"/>
        <v>97</v>
      </c>
      <c r="T63" s="13">
        <f t="shared" si="7"/>
        <v>83.5</v>
      </c>
      <c r="U63">
        <f>SUM('бланки '!CT65:CX65)</f>
        <v>5</v>
      </c>
      <c r="X63">
        <f>анкеты!H61</f>
        <v>540</v>
      </c>
      <c r="Y63">
        <f t="shared" si="57"/>
        <v>600</v>
      </c>
      <c r="Z63" s="14">
        <f t="shared" si="58"/>
        <v>100</v>
      </c>
      <c r="AA63" s="14">
        <f t="shared" si="59"/>
        <v>95</v>
      </c>
      <c r="AB63" s="14">
        <f t="shared" si="60"/>
        <v>90</v>
      </c>
      <c r="AC63" s="15">
        <f t="shared" si="12"/>
        <v>95</v>
      </c>
      <c r="AD63">
        <f>IF('бланки '!I65=1,('бланки '!CZ65+'бланки '!DB65)*3,SUM('бланки '!CX65:DB65))</f>
        <v>3</v>
      </c>
      <c r="AE63">
        <f>IF('бланки '!H65=0,SUM('бланки '!DG65:DI65)*2-1,SUM('бланки '!DD65:DI65))</f>
        <v>5</v>
      </c>
      <c r="AF63">
        <f>анкеты!J61</f>
        <v>33</v>
      </c>
      <c r="AG63">
        <f>анкеты!I61</f>
        <v>34</v>
      </c>
      <c r="AH63" s="14">
        <f t="shared" si="61"/>
        <v>60</v>
      </c>
      <c r="AI63" s="14">
        <f t="shared" si="62"/>
        <v>100</v>
      </c>
      <c r="AJ63" s="2">
        <f t="shared" si="63"/>
        <v>97</v>
      </c>
      <c r="AK63" s="15">
        <f t="shared" si="16"/>
        <v>87.1</v>
      </c>
      <c r="AL63">
        <f>анкеты!K61</f>
        <v>588</v>
      </c>
      <c r="AM63">
        <f t="shared" si="64"/>
        <v>600</v>
      </c>
      <c r="AN63">
        <f>анкеты!L61</f>
        <v>591</v>
      </c>
      <c r="AO63">
        <f t="shared" si="65"/>
        <v>600</v>
      </c>
      <c r="AP63">
        <f>анкеты!N61</f>
        <v>389</v>
      </c>
      <c r="AQ63">
        <f>анкеты!M61</f>
        <v>394</v>
      </c>
      <c r="AR63" s="14">
        <f t="shared" si="66"/>
        <v>98</v>
      </c>
      <c r="AS63" s="14">
        <f t="shared" si="67"/>
        <v>98</v>
      </c>
      <c r="AT63" s="14">
        <f t="shared" si="68"/>
        <v>99</v>
      </c>
      <c r="AU63" s="13">
        <f t="shared" si="22"/>
        <v>98.2</v>
      </c>
      <c r="AV63">
        <f>анкеты!O61</f>
        <v>591</v>
      </c>
      <c r="AW63">
        <f t="shared" si="69"/>
        <v>600</v>
      </c>
      <c r="AX63">
        <f>анкеты!P61</f>
        <v>578</v>
      </c>
      <c r="AY63">
        <f t="shared" si="70"/>
        <v>600</v>
      </c>
      <c r="AZ63">
        <f>анкеты!Q61</f>
        <v>577</v>
      </c>
      <c r="BA63">
        <f t="shared" si="71"/>
        <v>600</v>
      </c>
      <c r="BB63" s="14">
        <f t="shared" si="72"/>
        <v>98</v>
      </c>
      <c r="BC63" s="14">
        <f t="shared" si="73"/>
        <v>96</v>
      </c>
      <c r="BD63" s="14">
        <f t="shared" si="74"/>
        <v>96</v>
      </c>
      <c r="BE63" s="13">
        <f t="shared" si="29"/>
        <v>96.6</v>
      </c>
      <c r="BF63">
        <f t="shared" si="30"/>
        <v>92.08</v>
      </c>
    </row>
    <row r="64" spans="1:58" hidden="1">
      <c r="A64">
        <f>'бланки '!D66</f>
        <v>61</v>
      </c>
      <c r="B64" t="str">
        <f>'бланки '!C66</f>
        <v>Муниципальное автономное образовательное учреждение дополнительного образования «Северный Кванториум»</v>
      </c>
      <c r="C64">
        <f>анкеты!C62</f>
        <v>648</v>
      </c>
      <c r="D64">
        <f>SUMIF('бланки '!K66:Y66,"&lt;2")+'бланки '!Z66</f>
        <v>11</v>
      </c>
      <c r="E64">
        <f>COUNTIF('бланки '!K66:Y66,"&lt;2")+'бланки '!AA66</f>
        <v>11</v>
      </c>
      <c r="F64">
        <f>SUMIF('бланки '!AB66:CM66,"&lt;2")+'бланки '!CN66</f>
        <v>48</v>
      </c>
      <c r="G64">
        <f>COUNTIF('бланки '!AB66:CM66,"&lt;2")+'бланки '!CO66</f>
        <v>49</v>
      </c>
      <c r="H64">
        <f>SUM('бланки '!CP66:CS66)</f>
        <v>4</v>
      </c>
      <c r="I64">
        <f>анкеты!E62</f>
        <v>637</v>
      </c>
      <c r="J64">
        <f>анкеты!D62</f>
        <v>638</v>
      </c>
      <c r="K64">
        <f>анкеты!G62</f>
        <v>636</v>
      </c>
      <c r="L64">
        <f>анкеты!F62</f>
        <v>636</v>
      </c>
      <c r="M64">
        <f t="shared" si="53"/>
        <v>100</v>
      </c>
      <c r="N64">
        <f t="shared" si="54"/>
        <v>97.959183673469383</v>
      </c>
      <c r="O64">
        <f t="shared" si="55"/>
        <v>99.843260188087783</v>
      </c>
      <c r="P64">
        <f t="shared" si="56"/>
        <v>100</v>
      </c>
      <c r="Q64" s="14">
        <f t="shared" si="4"/>
        <v>99</v>
      </c>
      <c r="R64" s="14">
        <f t="shared" si="5"/>
        <v>100</v>
      </c>
      <c r="S64" s="14">
        <f t="shared" si="6"/>
        <v>100</v>
      </c>
      <c r="T64" s="13">
        <f t="shared" si="7"/>
        <v>99.7</v>
      </c>
      <c r="U64">
        <f>SUM('бланки '!CT66:CX66)</f>
        <v>5</v>
      </c>
      <c r="X64">
        <f>анкеты!H62</f>
        <v>640</v>
      </c>
      <c r="Y64">
        <f t="shared" si="57"/>
        <v>648</v>
      </c>
      <c r="Z64" s="14">
        <f t="shared" si="58"/>
        <v>100</v>
      </c>
      <c r="AA64" s="14">
        <f t="shared" si="59"/>
        <v>99</v>
      </c>
      <c r="AB64" s="14">
        <f t="shared" si="60"/>
        <v>99</v>
      </c>
      <c r="AC64" s="15">
        <f t="shared" si="12"/>
        <v>99.5</v>
      </c>
      <c r="AD64">
        <f>IF('бланки '!I66=1,('бланки '!CZ66+'бланки '!DB66)*3,SUM('бланки '!CX66:DB66))</f>
        <v>6</v>
      </c>
      <c r="AE64">
        <f>IF('бланки '!H66=0,SUM('бланки '!DG66:DI66)*2-1,SUM('бланки '!DD66:DI66))</f>
        <v>5</v>
      </c>
      <c r="AF64">
        <f>анкеты!J62</f>
        <v>11</v>
      </c>
      <c r="AG64">
        <f>анкеты!I62</f>
        <v>11</v>
      </c>
      <c r="AH64" s="14">
        <f t="shared" si="61"/>
        <v>100</v>
      </c>
      <c r="AI64" s="14">
        <f t="shared" si="62"/>
        <v>100</v>
      </c>
      <c r="AJ64" s="2">
        <f t="shared" si="63"/>
        <v>100</v>
      </c>
      <c r="AK64" s="15">
        <f t="shared" si="16"/>
        <v>100</v>
      </c>
      <c r="AL64">
        <f>анкеты!K62</f>
        <v>646</v>
      </c>
      <c r="AM64">
        <f t="shared" si="64"/>
        <v>648</v>
      </c>
      <c r="AN64">
        <f>анкеты!L62</f>
        <v>648</v>
      </c>
      <c r="AO64">
        <f t="shared" si="65"/>
        <v>648</v>
      </c>
      <c r="AP64">
        <f>анкеты!N62</f>
        <v>636</v>
      </c>
      <c r="AQ64">
        <f>анкеты!M62</f>
        <v>637</v>
      </c>
      <c r="AR64" s="14">
        <f t="shared" si="66"/>
        <v>100</v>
      </c>
      <c r="AS64" s="14">
        <f t="shared" si="67"/>
        <v>100</v>
      </c>
      <c r="AT64" s="14">
        <f t="shared" si="68"/>
        <v>100</v>
      </c>
      <c r="AU64" s="13">
        <f t="shared" si="22"/>
        <v>100</v>
      </c>
      <c r="AV64">
        <f>анкеты!O62</f>
        <v>647</v>
      </c>
      <c r="AW64">
        <f t="shared" si="69"/>
        <v>648</v>
      </c>
      <c r="AX64">
        <f>анкеты!P62</f>
        <v>646</v>
      </c>
      <c r="AY64">
        <f t="shared" si="70"/>
        <v>648</v>
      </c>
      <c r="AZ64">
        <f>анкеты!Q62</f>
        <v>648</v>
      </c>
      <c r="BA64">
        <f t="shared" si="71"/>
        <v>648</v>
      </c>
      <c r="BB64" s="14">
        <f t="shared" si="72"/>
        <v>100</v>
      </c>
      <c r="BC64" s="14">
        <f t="shared" si="73"/>
        <v>100</v>
      </c>
      <c r="BD64" s="14">
        <f t="shared" si="74"/>
        <v>100</v>
      </c>
      <c r="BE64" s="13">
        <f t="shared" si="29"/>
        <v>100</v>
      </c>
      <c r="BF64">
        <f t="shared" si="30"/>
        <v>99.84</v>
      </c>
    </row>
    <row r="65" spans="1:58" hidden="1">
      <c r="A65">
        <f>'бланки '!D67</f>
        <v>62</v>
      </c>
      <c r="B65" t="str">
        <f>'бланки '!C67</f>
        <v>Муниципальное автономное образовательное учреждение дополнительного образования Детско-юношеский центр</v>
      </c>
      <c r="C65">
        <f>анкеты!C63</f>
        <v>1475</v>
      </c>
      <c r="D65">
        <f>SUMIF('бланки '!K67:Y67,"&lt;2")+'бланки '!Z67</f>
        <v>11</v>
      </c>
      <c r="E65">
        <f>COUNTIF('бланки '!K67:Y67,"&lt;2")+'бланки '!AA67</f>
        <v>11</v>
      </c>
      <c r="F65">
        <f>SUMIF('бланки '!AB67:CM67,"&lt;2")+'бланки '!CN67</f>
        <v>47</v>
      </c>
      <c r="G65">
        <f>COUNTIF('бланки '!AB67:CM67,"&lt;2")+'бланки '!CO67</f>
        <v>49</v>
      </c>
      <c r="H65">
        <f>SUM('бланки '!CP67:CS67)</f>
        <v>4</v>
      </c>
      <c r="I65">
        <f>анкеты!E63</f>
        <v>1198</v>
      </c>
      <c r="J65">
        <f>анкеты!D63</f>
        <v>1216</v>
      </c>
      <c r="K65">
        <f>анкеты!G63</f>
        <v>1127</v>
      </c>
      <c r="L65">
        <f>анкеты!F63</f>
        <v>1150</v>
      </c>
      <c r="M65">
        <f t="shared" si="53"/>
        <v>100</v>
      </c>
      <c r="N65">
        <f t="shared" si="54"/>
        <v>95.918367346938766</v>
      </c>
      <c r="O65">
        <f t="shared" si="55"/>
        <v>98.51973684210526</v>
      </c>
      <c r="P65">
        <f t="shared" si="56"/>
        <v>98</v>
      </c>
      <c r="Q65" s="14">
        <f t="shared" si="4"/>
        <v>98</v>
      </c>
      <c r="R65" s="14">
        <f t="shared" si="5"/>
        <v>100</v>
      </c>
      <c r="S65" s="14">
        <f t="shared" si="6"/>
        <v>98</v>
      </c>
      <c r="T65" s="13">
        <f t="shared" si="7"/>
        <v>98.6</v>
      </c>
      <c r="U65">
        <f>SUM('бланки '!CT67:CX67)</f>
        <v>5</v>
      </c>
      <c r="X65">
        <f>анкеты!H63</f>
        <v>1395</v>
      </c>
      <c r="Y65">
        <f t="shared" si="57"/>
        <v>1475</v>
      </c>
      <c r="Z65" s="14">
        <f t="shared" si="58"/>
        <v>100</v>
      </c>
      <c r="AA65" s="14">
        <f t="shared" si="59"/>
        <v>97</v>
      </c>
      <c r="AB65" s="14">
        <f t="shared" si="60"/>
        <v>95</v>
      </c>
      <c r="AC65" s="15">
        <f t="shared" si="12"/>
        <v>97.5</v>
      </c>
      <c r="AD65">
        <f>IF('бланки '!I67=1,('бланки '!CZ67+'бланки '!DB67)*3,SUM('бланки '!CX67:DB67))</f>
        <v>2</v>
      </c>
      <c r="AE65">
        <f>IF('бланки '!H67=0,SUM('бланки '!DG67:DI67)*2-1,SUM('бланки '!DD67:DI67))</f>
        <v>5</v>
      </c>
      <c r="AF65">
        <f>анкеты!J63</f>
        <v>39</v>
      </c>
      <c r="AG65">
        <f>анкеты!I63</f>
        <v>44</v>
      </c>
      <c r="AH65" s="14">
        <f t="shared" si="61"/>
        <v>40</v>
      </c>
      <c r="AI65" s="14">
        <f t="shared" si="62"/>
        <v>100</v>
      </c>
      <c r="AJ65" s="2">
        <f t="shared" si="63"/>
        <v>89</v>
      </c>
      <c r="AK65" s="15">
        <f t="shared" si="16"/>
        <v>78.7</v>
      </c>
      <c r="AL65">
        <f>анкеты!K63</f>
        <v>1460</v>
      </c>
      <c r="AM65">
        <f t="shared" si="64"/>
        <v>1475</v>
      </c>
      <c r="AN65">
        <f>анкеты!L63</f>
        <v>1458</v>
      </c>
      <c r="AO65">
        <f t="shared" si="65"/>
        <v>1475</v>
      </c>
      <c r="AP65">
        <f>анкеты!N63</f>
        <v>1117</v>
      </c>
      <c r="AQ65">
        <f>анкеты!M63</f>
        <v>1118</v>
      </c>
      <c r="AR65" s="14">
        <f t="shared" si="66"/>
        <v>99</v>
      </c>
      <c r="AS65" s="14">
        <f t="shared" si="67"/>
        <v>99</v>
      </c>
      <c r="AT65" s="14">
        <f t="shared" si="68"/>
        <v>100</v>
      </c>
      <c r="AU65" s="13">
        <f t="shared" si="22"/>
        <v>99.2</v>
      </c>
      <c r="AV65">
        <f>анкеты!O63</f>
        <v>1464</v>
      </c>
      <c r="AW65">
        <f t="shared" si="69"/>
        <v>1475</v>
      </c>
      <c r="AX65">
        <f>анкеты!P63</f>
        <v>1448</v>
      </c>
      <c r="AY65">
        <f t="shared" si="70"/>
        <v>1475</v>
      </c>
      <c r="AZ65">
        <f>анкеты!Q63</f>
        <v>1466</v>
      </c>
      <c r="BA65">
        <f t="shared" si="71"/>
        <v>1475</v>
      </c>
      <c r="BB65" s="14">
        <f t="shared" si="72"/>
        <v>99</v>
      </c>
      <c r="BC65" s="14">
        <f t="shared" si="73"/>
        <v>98</v>
      </c>
      <c r="BD65" s="14">
        <f t="shared" si="74"/>
        <v>99</v>
      </c>
      <c r="BE65" s="13">
        <f t="shared" si="29"/>
        <v>98.8</v>
      </c>
      <c r="BF65">
        <f t="shared" si="30"/>
        <v>94.56</v>
      </c>
    </row>
    <row r="66" spans="1:58" hidden="1">
      <c r="A66">
        <f>'бланки '!D68</f>
        <v>63</v>
      </c>
      <c r="B66" t="str">
        <f>'бланки '!C68</f>
        <v>Муниципальное бюджетное учреждение дополнительного образования «Детская музыкальная школа № 3»</v>
      </c>
      <c r="C66">
        <f>анкеты!C64</f>
        <v>433</v>
      </c>
      <c r="D66">
        <f>SUMIF('бланки '!K68:Y68,"&lt;2")+'бланки '!Z68</f>
        <v>11</v>
      </c>
      <c r="E66">
        <f>COUNTIF('бланки '!K68:Y68,"&lt;2")+'бланки '!AA68</f>
        <v>11</v>
      </c>
      <c r="F66">
        <f>SUMIF('бланки '!AB68:CM68,"&lt;2")+'бланки '!CN68</f>
        <v>44</v>
      </c>
      <c r="G66">
        <f>COUNTIF('бланки '!AB68:CM68,"&lt;2")+'бланки '!CO68</f>
        <v>47</v>
      </c>
      <c r="H66">
        <f>SUM('бланки '!CP68:CS68)</f>
        <v>4</v>
      </c>
      <c r="I66">
        <f>анкеты!E64</f>
        <v>404</v>
      </c>
      <c r="J66">
        <f>анкеты!D64</f>
        <v>408</v>
      </c>
      <c r="K66">
        <f>анкеты!G64</f>
        <v>397</v>
      </c>
      <c r="L66">
        <f>анкеты!F64</f>
        <v>402</v>
      </c>
      <c r="M66">
        <f t="shared" si="53"/>
        <v>100</v>
      </c>
      <c r="N66">
        <f t="shared" si="54"/>
        <v>93.61702127659575</v>
      </c>
      <c r="O66">
        <f t="shared" si="55"/>
        <v>99.019607843137265</v>
      </c>
      <c r="P66">
        <f t="shared" si="56"/>
        <v>98.756218905472636</v>
      </c>
      <c r="Q66" s="14">
        <f t="shared" si="4"/>
        <v>97</v>
      </c>
      <c r="R66" s="14">
        <f t="shared" si="5"/>
        <v>100</v>
      </c>
      <c r="S66" s="14">
        <f t="shared" si="6"/>
        <v>99</v>
      </c>
      <c r="T66" s="13">
        <f t="shared" si="7"/>
        <v>98.699999999999989</v>
      </c>
      <c r="U66">
        <f>SUM('бланки '!CT68:CX68)</f>
        <v>5</v>
      </c>
      <c r="X66">
        <f>анкеты!H64</f>
        <v>422</v>
      </c>
      <c r="Y66">
        <f t="shared" si="57"/>
        <v>433</v>
      </c>
      <c r="Z66" s="14">
        <f t="shared" si="58"/>
        <v>100</v>
      </c>
      <c r="AA66" s="14">
        <f t="shared" si="59"/>
        <v>98</v>
      </c>
      <c r="AB66" s="14">
        <f t="shared" si="60"/>
        <v>97</v>
      </c>
      <c r="AC66" s="15">
        <f t="shared" si="12"/>
        <v>98.5</v>
      </c>
      <c r="AD66">
        <f>IF('бланки '!I68=1,('бланки '!CZ68+'бланки '!DB68)*3,SUM('бланки '!CX68:DB68))</f>
        <v>4</v>
      </c>
      <c r="AE66">
        <f>IF('бланки '!H68=0,SUM('бланки '!DG68:DI68)*2-1,SUM('бланки '!DD68:DI68))</f>
        <v>4</v>
      </c>
      <c r="AF66">
        <f>анкеты!J64</f>
        <v>24</v>
      </c>
      <c r="AG66">
        <f>анкеты!I64</f>
        <v>25</v>
      </c>
      <c r="AH66" s="14">
        <f t="shared" si="61"/>
        <v>80</v>
      </c>
      <c r="AI66" s="14">
        <f t="shared" si="62"/>
        <v>80</v>
      </c>
      <c r="AJ66" s="2">
        <f t="shared" si="63"/>
        <v>96</v>
      </c>
      <c r="AK66" s="15">
        <f t="shared" si="16"/>
        <v>84.8</v>
      </c>
      <c r="AL66">
        <f>анкеты!K64</f>
        <v>432</v>
      </c>
      <c r="AM66">
        <f t="shared" si="64"/>
        <v>433</v>
      </c>
      <c r="AN66">
        <f>анкеты!L64</f>
        <v>431</v>
      </c>
      <c r="AO66">
        <f t="shared" si="65"/>
        <v>433</v>
      </c>
      <c r="AP66">
        <f>анкеты!N64</f>
        <v>390</v>
      </c>
      <c r="AQ66">
        <f>анкеты!M64</f>
        <v>391</v>
      </c>
      <c r="AR66" s="14">
        <f t="shared" si="66"/>
        <v>100</v>
      </c>
      <c r="AS66" s="14">
        <f t="shared" si="67"/>
        <v>99</v>
      </c>
      <c r="AT66" s="14">
        <f t="shared" si="68"/>
        <v>100</v>
      </c>
      <c r="AU66" s="13">
        <f t="shared" si="22"/>
        <v>99.6</v>
      </c>
      <c r="AV66">
        <f>анкеты!O64</f>
        <v>431</v>
      </c>
      <c r="AW66">
        <f t="shared" si="69"/>
        <v>433</v>
      </c>
      <c r="AX66">
        <f>анкеты!P64</f>
        <v>431</v>
      </c>
      <c r="AY66">
        <f t="shared" si="70"/>
        <v>433</v>
      </c>
      <c r="AZ66">
        <f>анкеты!Q64</f>
        <v>430</v>
      </c>
      <c r="BA66">
        <f t="shared" si="71"/>
        <v>433</v>
      </c>
      <c r="BB66" s="14">
        <f t="shared" si="72"/>
        <v>99</v>
      </c>
      <c r="BC66" s="14">
        <f t="shared" si="73"/>
        <v>99</v>
      </c>
      <c r="BD66" s="14">
        <f t="shared" si="74"/>
        <v>99</v>
      </c>
      <c r="BE66" s="13">
        <f t="shared" si="29"/>
        <v>99</v>
      </c>
      <c r="BF66">
        <f t="shared" si="30"/>
        <v>96.12</v>
      </c>
    </row>
    <row r="67" spans="1:58" hidden="1">
      <c r="A67">
        <f>'бланки '!D69</f>
        <v>64</v>
      </c>
      <c r="B67" t="str">
        <f>'бланки '!C69</f>
        <v>Муниципальное автономное учреждение дополнительного образования «Детская музыкальная школа № 36»</v>
      </c>
      <c r="C67">
        <f>анкеты!C65</f>
        <v>248</v>
      </c>
      <c r="D67">
        <f>SUMIF('бланки '!K69:Y69,"&lt;2")+'бланки '!Z69</f>
        <v>11</v>
      </c>
      <c r="E67">
        <f>COUNTIF('бланки '!K69:Y69,"&lt;2")+'бланки '!AA69</f>
        <v>11</v>
      </c>
      <c r="F67">
        <f>SUMIF('бланки '!AB69:CM69,"&lt;2")+'бланки '!CN69</f>
        <v>43.5</v>
      </c>
      <c r="G67">
        <f>COUNTIF('бланки '!AB69:CM69,"&lt;2")+'бланки '!CO69</f>
        <v>47</v>
      </c>
      <c r="H67">
        <f>SUM('бланки '!CP69:CS69)</f>
        <v>4</v>
      </c>
      <c r="I67">
        <f>анкеты!E65</f>
        <v>246</v>
      </c>
      <c r="J67">
        <f>анкеты!D65</f>
        <v>246</v>
      </c>
      <c r="K67">
        <f>анкеты!G65</f>
        <v>247</v>
      </c>
      <c r="L67">
        <f>анкеты!F65</f>
        <v>247</v>
      </c>
      <c r="M67">
        <f t="shared" si="53"/>
        <v>100</v>
      </c>
      <c r="N67">
        <f t="shared" si="54"/>
        <v>92.553191489361694</v>
      </c>
      <c r="O67">
        <f t="shared" si="55"/>
        <v>100</v>
      </c>
      <c r="P67">
        <f t="shared" si="56"/>
        <v>100</v>
      </c>
      <c r="Q67" s="14">
        <f t="shared" si="4"/>
        <v>96</v>
      </c>
      <c r="R67" s="14">
        <f t="shared" si="5"/>
        <v>100</v>
      </c>
      <c r="S67" s="14">
        <f t="shared" si="6"/>
        <v>100</v>
      </c>
      <c r="T67" s="13">
        <f t="shared" si="7"/>
        <v>98.8</v>
      </c>
      <c r="U67">
        <f>SUM('бланки '!CT69:CX69)</f>
        <v>5</v>
      </c>
      <c r="X67">
        <f>анкеты!H65</f>
        <v>248</v>
      </c>
      <c r="Y67">
        <f t="shared" si="57"/>
        <v>248</v>
      </c>
      <c r="Z67" s="14">
        <f t="shared" si="58"/>
        <v>100</v>
      </c>
      <c r="AA67" s="14">
        <f t="shared" si="59"/>
        <v>100</v>
      </c>
      <c r="AB67" s="14">
        <f t="shared" si="60"/>
        <v>100</v>
      </c>
      <c r="AC67" s="15">
        <f t="shared" si="12"/>
        <v>100</v>
      </c>
      <c r="AD67">
        <f>IF('бланки '!I69=1,('бланки '!CZ69+'бланки '!DB69)*3,SUM('бланки '!CX69:DB69))</f>
        <v>4</v>
      </c>
      <c r="AE67">
        <f>IF('бланки '!H69=0,SUM('бланки '!DG69:DI69)*2-1,SUM('бланки '!DD69:DI69))</f>
        <v>5</v>
      </c>
      <c r="AF67">
        <f>анкеты!J65</f>
        <v>5</v>
      </c>
      <c r="AG67">
        <f>анкеты!I65</f>
        <v>5</v>
      </c>
      <c r="AH67" s="14">
        <f t="shared" si="61"/>
        <v>80</v>
      </c>
      <c r="AI67" s="14">
        <f t="shared" si="62"/>
        <v>100</v>
      </c>
      <c r="AJ67" s="2">
        <f t="shared" si="63"/>
        <v>100</v>
      </c>
      <c r="AK67" s="15">
        <f t="shared" si="16"/>
        <v>94</v>
      </c>
      <c r="AL67">
        <f>анкеты!K65</f>
        <v>248</v>
      </c>
      <c r="AM67">
        <f t="shared" si="64"/>
        <v>248</v>
      </c>
      <c r="AN67">
        <f>анкеты!L65</f>
        <v>248</v>
      </c>
      <c r="AO67">
        <f t="shared" si="65"/>
        <v>248</v>
      </c>
      <c r="AP67">
        <f>анкеты!N65</f>
        <v>241</v>
      </c>
      <c r="AQ67">
        <f>анкеты!M65</f>
        <v>241</v>
      </c>
      <c r="AR67" s="14">
        <f t="shared" si="66"/>
        <v>100</v>
      </c>
      <c r="AS67" s="14">
        <f t="shared" si="67"/>
        <v>100</v>
      </c>
      <c r="AT67" s="14">
        <f t="shared" si="68"/>
        <v>100</v>
      </c>
      <c r="AU67" s="13">
        <f t="shared" si="22"/>
        <v>100</v>
      </c>
      <c r="AV67">
        <f>анкеты!O65</f>
        <v>248</v>
      </c>
      <c r="AW67">
        <f t="shared" si="69"/>
        <v>248</v>
      </c>
      <c r="AX67">
        <f>анкеты!P65</f>
        <v>248</v>
      </c>
      <c r="AY67">
        <f t="shared" si="70"/>
        <v>248</v>
      </c>
      <c r="AZ67">
        <f>анкеты!Q65</f>
        <v>247</v>
      </c>
      <c r="BA67">
        <f t="shared" si="71"/>
        <v>248</v>
      </c>
      <c r="BB67" s="14">
        <f t="shared" si="72"/>
        <v>100</v>
      </c>
      <c r="BC67" s="14">
        <f t="shared" si="73"/>
        <v>100</v>
      </c>
      <c r="BD67" s="14">
        <f t="shared" si="74"/>
        <v>100</v>
      </c>
      <c r="BE67" s="13">
        <f t="shared" si="29"/>
        <v>100</v>
      </c>
      <c r="BF67">
        <f t="shared" si="30"/>
        <v>98.56</v>
      </c>
    </row>
    <row r="68" spans="1:58" hidden="1">
      <c r="A68">
        <f>'бланки '!D70</f>
        <v>65</v>
      </c>
      <c r="B68" t="str">
        <f>'бланки '!C70</f>
        <v>Муниципальное бюджетное учреждение дополнительного образования «Детская школа искусств № 34»</v>
      </c>
      <c r="C68">
        <f>анкеты!C66</f>
        <v>311</v>
      </c>
      <c r="D68">
        <f>SUMIF('бланки '!K70:Y70,"&lt;2")+'бланки '!Z70</f>
        <v>7</v>
      </c>
      <c r="E68">
        <f>COUNTIF('бланки '!K70:Y70,"&lt;2")+'бланки '!AA70</f>
        <v>11</v>
      </c>
      <c r="F68">
        <f>SUMIF('бланки '!AB70:CM70,"&lt;2")+'бланки '!CN70</f>
        <v>42.5</v>
      </c>
      <c r="G68">
        <f>COUNTIF('бланки '!AB70:CM70,"&lt;2")+'бланки '!CO70</f>
        <v>49</v>
      </c>
      <c r="H68">
        <f>SUM('бланки '!CP70:CS70)</f>
        <v>4</v>
      </c>
      <c r="I68">
        <f>анкеты!E66</f>
        <v>277</v>
      </c>
      <c r="J68">
        <f>анкеты!D66</f>
        <v>285</v>
      </c>
      <c r="K68">
        <f>анкеты!G66</f>
        <v>263</v>
      </c>
      <c r="L68">
        <f>анкеты!F66</f>
        <v>268</v>
      </c>
      <c r="M68">
        <f t="shared" si="53"/>
        <v>63.636363636363633</v>
      </c>
      <c r="N68">
        <f t="shared" si="54"/>
        <v>86.734693877551024</v>
      </c>
      <c r="O68">
        <f t="shared" si="55"/>
        <v>97.192982456140356</v>
      </c>
      <c r="P68">
        <f t="shared" si="56"/>
        <v>98.134328358208961</v>
      </c>
      <c r="Q68" s="14">
        <f t="shared" si="4"/>
        <v>75</v>
      </c>
      <c r="R68" s="14">
        <f t="shared" si="5"/>
        <v>100</v>
      </c>
      <c r="S68" s="14">
        <f t="shared" si="6"/>
        <v>98</v>
      </c>
      <c r="T68" s="13">
        <f t="shared" si="7"/>
        <v>91.7</v>
      </c>
      <c r="U68">
        <f>SUM('бланки '!CT70:CX70)</f>
        <v>5</v>
      </c>
      <c r="X68">
        <f>анкеты!H66</f>
        <v>282</v>
      </c>
      <c r="Y68">
        <f t="shared" si="57"/>
        <v>311</v>
      </c>
      <c r="Z68" s="14">
        <f t="shared" si="58"/>
        <v>100</v>
      </c>
      <c r="AA68" s="14">
        <f t="shared" si="59"/>
        <v>95</v>
      </c>
      <c r="AB68" s="14">
        <f t="shared" si="60"/>
        <v>91</v>
      </c>
      <c r="AC68" s="15">
        <f t="shared" si="12"/>
        <v>95.5</v>
      </c>
      <c r="AD68">
        <f>IF('бланки '!I70=1,('бланки '!CZ70+'бланки '!DB70)*3,SUM('бланки '!CX70:DB70))</f>
        <v>3</v>
      </c>
      <c r="AE68">
        <f>IF('бланки '!H70=0,SUM('бланки '!DG70:DI70)*2-1,SUM('бланки '!DD70:DI70))</f>
        <v>3</v>
      </c>
      <c r="AF68">
        <f>анкеты!J66</f>
        <v>14</v>
      </c>
      <c r="AG68">
        <f>анкеты!I66</f>
        <v>14</v>
      </c>
      <c r="AH68" s="14">
        <f t="shared" si="61"/>
        <v>60</v>
      </c>
      <c r="AI68" s="14">
        <f t="shared" si="62"/>
        <v>60</v>
      </c>
      <c r="AJ68" s="2">
        <f t="shared" si="63"/>
        <v>100</v>
      </c>
      <c r="AK68" s="15">
        <f t="shared" si="16"/>
        <v>72</v>
      </c>
      <c r="AL68">
        <f>анкеты!K66</f>
        <v>308</v>
      </c>
      <c r="AM68">
        <f t="shared" si="64"/>
        <v>311</v>
      </c>
      <c r="AN68">
        <f>анкеты!L66</f>
        <v>309</v>
      </c>
      <c r="AO68">
        <f t="shared" si="65"/>
        <v>311</v>
      </c>
      <c r="AP68">
        <f>анкеты!N66</f>
        <v>249</v>
      </c>
      <c r="AQ68">
        <f>анкеты!M66</f>
        <v>252</v>
      </c>
      <c r="AR68" s="14">
        <f t="shared" si="66"/>
        <v>99</v>
      </c>
      <c r="AS68" s="14">
        <f t="shared" si="67"/>
        <v>99</v>
      </c>
      <c r="AT68" s="14">
        <f t="shared" si="68"/>
        <v>99</v>
      </c>
      <c r="AU68" s="13">
        <f t="shared" si="22"/>
        <v>99</v>
      </c>
      <c r="AV68">
        <f>анкеты!O66</f>
        <v>309</v>
      </c>
      <c r="AW68">
        <f t="shared" si="69"/>
        <v>311</v>
      </c>
      <c r="AX68">
        <f>анкеты!P66</f>
        <v>306</v>
      </c>
      <c r="AY68">
        <f t="shared" si="70"/>
        <v>311</v>
      </c>
      <c r="AZ68">
        <f>анкеты!Q66</f>
        <v>310</v>
      </c>
      <c r="BA68">
        <f t="shared" si="71"/>
        <v>311</v>
      </c>
      <c r="BB68" s="14">
        <f t="shared" si="72"/>
        <v>99</v>
      </c>
      <c r="BC68" s="14">
        <f t="shared" si="73"/>
        <v>98</v>
      </c>
      <c r="BD68" s="14">
        <f t="shared" si="74"/>
        <v>100</v>
      </c>
      <c r="BE68" s="13">
        <f t="shared" si="29"/>
        <v>99.3</v>
      </c>
      <c r="BF68">
        <f t="shared" si="30"/>
        <v>91.5</v>
      </c>
    </row>
    <row r="69" spans="1:58" hidden="1">
      <c r="A69">
        <f>'бланки '!D71</f>
        <v>66</v>
      </c>
      <c r="B69" t="str">
        <f>'бланки '!C71</f>
        <v>Муниципальное автономное учреждение дополнительного образования «Детская художественная школа № 2»</v>
      </c>
      <c r="C69">
        <f>анкеты!C67</f>
        <v>255</v>
      </c>
      <c r="D69">
        <f>SUMIF('бланки '!K71:Y71,"&lt;2")+'бланки '!Z71</f>
        <v>10</v>
      </c>
      <c r="E69">
        <f>COUNTIF('бланки '!K71:Y71,"&lt;2")+'бланки '!AA71</f>
        <v>11</v>
      </c>
      <c r="F69">
        <f>SUMIF('бланки '!AB71:CM71,"&lt;2")+'бланки '!CN71</f>
        <v>39.5</v>
      </c>
      <c r="G69">
        <f>COUNTIF('бланки '!AB71:CM71,"&lt;2")+'бланки '!CO71</f>
        <v>49</v>
      </c>
      <c r="H69">
        <f>SUM('бланки '!CP71:CS71)</f>
        <v>4</v>
      </c>
      <c r="I69">
        <f>анкеты!E67</f>
        <v>228</v>
      </c>
      <c r="J69">
        <f>анкеты!D67</f>
        <v>229</v>
      </c>
      <c r="K69">
        <f>анкеты!G67</f>
        <v>242</v>
      </c>
      <c r="L69">
        <f>анкеты!F67</f>
        <v>245</v>
      </c>
      <c r="M69">
        <f t="shared" si="53"/>
        <v>90.909090909090907</v>
      </c>
      <c r="N69">
        <f t="shared" si="54"/>
        <v>80.612244897959187</v>
      </c>
      <c r="O69">
        <f t="shared" si="55"/>
        <v>99.563318777292579</v>
      </c>
      <c r="P69">
        <f t="shared" si="56"/>
        <v>98.775510204081627</v>
      </c>
      <c r="Q69" s="14">
        <f t="shared" ref="Q69:Q132" si="75">IF((MOD(AVERAGE(M69:N69),1)&lt;0.55),ROUNDDOWN(AVERAGE(M69:N69),0),ROUNDUP(AVERAGE(M69:N69),0))</f>
        <v>86</v>
      </c>
      <c r="R69" s="14">
        <f t="shared" ref="R69:R132" si="76">ROUND(MIN(H69*30,100),0)</f>
        <v>100</v>
      </c>
      <c r="S69" s="14">
        <f t="shared" ref="S69:S132" si="77">IF((MOD(AVERAGE(O69:P69),1)&lt;0.55),ROUNDDOWN(AVERAGE(O69:P69),0),ROUNDUP(AVERAGE(O69:P69),0))</f>
        <v>99</v>
      </c>
      <c r="T69" s="13">
        <f t="shared" ref="T69:T132" si="78">Q69*0.3+R69*0.3+S69*0.4</f>
        <v>95.4</v>
      </c>
      <c r="U69">
        <f>SUM('бланки '!CT71:CX71)</f>
        <v>5</v>
      </c>
      <c r="X69">
        <f>анкеты!H67</f>
        <v>249</v>
      </c>
      <c r="Y69">
        <f t="shared" si="57"/>
        <v>255</v>
      </c>
      <c r="Z69" s="14">
        <f t="shared" si="58"/>
        <v>100</v>
      </c>
      <c r="AA69" s="14">
        <f t="shared" si="59"/>
        <v>99</v>
      </c>
      <c r="AB69" s="14">
        <f t="shared" si="60"/>
        <v>98</v>
      </c>
      <c r="AC69" s="15">
        <f t="shared" ref="AC69:AC132" si="79">Z69*0.5+AB69*0.5</f>
        <v>99</v>
      </c>
      <c r="AD69">
        <f>IF('бланки '!I71=1,('бланки '!CZ71+'бланки '!DB71)*3,SUM('бланки '!CX71:DB71))</f>
        <v>2</v>
      </c>
      <c r="AE69">
        <f>IF('бланки '!H71=0,SUM('бланки '!DG71:DI71)*2-1,SUM('бланки '!DD71:DI71))</f>
        <v>5</v>
      </c>
      <c r="AF69">
        <f>анкеты!J67</f>
        <v>6</v>
      </c>
      <c r="AG69">
        <f>анкеты!I67</f>
        <v>6</v>
      </c>
      <c r="AH69" s="14">
        <f t="shared" si="61"/>
        <v>40</v>
      </c>
      <c r="AI69" s="14">
        <f t="shared" si="62"/>
        <v>100</v>
      </c>
      <c r="AJ69" s="2">
        <f t="shared" si="63"/>
        <v>100</v>
      </c>
      <c r="AK69" s="15">
        <f t="shared" ref="AK69:AK132" si="80">0.3*AH69+0.4*AI69+0.3*AJ69</f>
        <v>82</v>
      </c>
      <c r="AL69">
        <f>анкеты!K67</f>
        <v>254</v>
      </c>
      <c r="AM69">
        <f t="shared" si="64"/>
        <v>255</v>
      </c>
      <c r="AN69">
        <f>анкеты!L67</f>
        <v>252</v>
      </c>
      <c r="AO69">
        <f t="shared" si="65"/>
        <v>255</v>
      </c>
      <c r="AP69">
        <f>анкеты!N67</f>
        <v>241</v>
      </c>
      <c r="AQ69">
        <f>анкеты!M67</f>
        <v>242</v>
      </c>
      <c r="AR69" s="14">
        <f t="shared" si="66"/>
        <v>100</v>
      </c>
      <c r="AS69" s="14">
        <f t="shared" si="67"/>
        <v>99</v>
      </c>
      <c r="AT69" s="14">
        <f t="shared" si="68"/>
        <v>100</v>
      </c>
      <c r="AU69" s="13">
        <f t="shared" ref="AU69:AU132" si="81">0.4*AR69+0.4*AS69+0.2*AT69</f>
        <v>99.6</v>
      </c>
      <c r="AV69">
        <f>анкеты!O67</f>
        <v>253</v>
      </c>
      <c r="AW69">
        <f t="shared" si="69"/>
        <v>255</v>
      </c>
      <c r="AX69">
        <f>анкеты!P67</f>
        <v>243</v>
      </c>
      <c r="AY69">
        <f t="shared" si="70"/>
        <v>255</v>
      </c>
      <c r="AZ69">
        <f>анкеты!Q67</f>
        <v>252</v>
      </c>
      <c r="BA69">
        <f t="shared" si="71"/>
        <v>255</v>
      </c>
      <c r="BB69" s="14">
        <f t="shared" si="72"/>
        <v>99</v>
      </c>
      <c r="BC69" s="14">
        <f t="shared" si="73"/>
        <v>95</v>
      </c>
      <c r="BD69" s="14">
        <f t="shared" si="74"/>
        <v>99</v>
      </c>
      <c r="BE69" s="13">
        <f t="shared" ref="BE69:BE132" si="82">0.3*BB69+0.2*BC69+0.5*BD69</f>
        <v>98.2</v>
      </c>
      <c r="BF69">
        <f t="shared" ref="BF69:BF132" si="83">(T69+AC69+AK69+AU69+BE69)/5</f>
        <v>94.84</v>
      </c>
    </row>
    <row r="70" spans="1:58" hidden="1">
      <c r="A70">
        <f>'бланки '!D72</f>
        <v>67</v>
      </c>
      <c r="B70" t="str">
        <f>'бланки '!C72</f>
        <v>Муниципальное автономное учреждение дополнительного образования «Спортивная школа «Строитель»</v>
      </c>
      <c r="C70">
        <f>анкеты!C68</f>
        <v>72</v>
      </c>
      <c r="D70">
        <f>SUMIF('бланки '!K72:Y72,"&lt;2")+'бланки '!Z72</f>
        <v>11</v>
      </c>
      <c r="E70">
        <f>COUNTIF('бланки '!K72:Y72,"&lt;2")+'бланки '!AA72</f>
        <v>11</v>
      </c>
      <c r="F70">
        <f>SUMIF('бланки '!AB72:CM72,"&lt;2")+'бланки '!CN72</f>
        <v>47</v>
      </c>
      <c r="G70">
        <f>COUNTIF('бланки '!AB72:CM72,"&lt;2")+'бланки '!CO72</f>
        <v>49</v>
      </c>
      <c r="H70">
        <f>SUM('бланки '!CP72:CS72)</f>
        <v>3</v>
      </c>
      <c r="I70">
        <f>анкеты!E68</f>
        <v>56</v>
      </c>
      <c r="J70">
        <f>анкеты!D68</f>
        <v>57</v>
      </c>
      <c r="K70">
        <f>анкеты!G68</f>
        <v>50</v>
      </c>
      <c r="L70">
        <f>анкеты!F68</f>
        <v>54</v>
      </c>
      <c r="M70">
        <f t="shared" si="53"/>
        <v>100</v>
      </c>
      <c r="N70">
        <f t="shared" si="54"/>
        <v>95.918367346938766</v>
      </c>
      <c r="O70">
        <f t="shared" si="55"/>
        <v>98.245614035087712</v>
      </c>
      <c r="P70">
        <f t="shared" si="56"/>
        <v>92.592592592592595</v>
      </c>
      <c r="Q70" s="14">
        <f t="shared" si="75"/>
        <v>98</v>
      </c>
      <c r="R70" s="14">
        <f t="shared" si="76"/>
        <v>90</v>
      </c>
      <c r="S70" s="14">
        <f t="shared" si="77"/>
        <v>95</v>
      </c>
      <c r="T70" s="13">
        <f t="shared" si="78"/>
        <v>94.4</v>
      </c>
      <c r="U70">
        <f>SUM('бланки '!CT72:CX72)</f>
        <v>5</v>
      </c>
      <c r="X70">
        <f>анкеты!H68</f>
        <v>60</v>
      </c>
      <c r="Y70">
        <f t="shared" si="57"/>
        <v>72</v>
      </c>
      <c r="Z70" s="14">
        <f t="shared" si="58"/>
        <v>100</v>
      </c>
      <c r="AA70" s="14">
        <f t="shared" si="59"/>
        <v>91</v>
      </c>
      <c r="AB70" s="14">
        <f t="shared" si="60"/>
        <v>83</v>
      </c>
      <c r="AC70" s="15">
        <f t="shared" si="79"/>
        <v>91.5</v>
      </c>
      <c r="AD70">
        <f>IF('бланки '!I72=1,('бланки '!CZ72+'бланки '!DB72)*3,SUM('бланки '!CX72:DB72))</f>
        <v>3</v>
      </c>
      <c r="AE70">
        <f>IF('бланки '!H72=0,SUM('бланки '!DG72:DI72)*2-1,SUM('бланки '!DD72:DI72))</f>
        <v>2</v>
      </c>
      <c r="AF70">
        <f>анкеты!J68</f>
        <v>1</v>
      </c>
      <c r="AG70">
        <f>анкеты!I68</f>
        <v>1</v>
      </c>
      <c r="AH70" s="14">
        <f t="shared" si="61"/>
        <v>60</v>
      </c>
      <c r="AI70" s="14">
        <f t="shared" si="62"/>
        <v>40</v>
      </c>
      <c r="AJ70" s="2">
        <f t="shared" si="63"/>
        <v>100</v>
      </c>
      <c r="AK70" s="15">
        <f t="shared" si="80"/>
        <v>64</v>
      </c>
      <c r="AL70">
        <f>анкеты!K68</f>
        <v>70</v>
      </c>
      <c r="AM70">
        <f t="shared" si="64"/>
        <v>72</v>
      </c>
      <c r="AN70">
        <f>анкеты!L68</f>
        <v>70</v>
      </c>
      <c r="AO70">
        <f t="shared" si="65"/>
        <v>72</v>
      </c>
      <c r="AP70">
        <f>анкеты!N68</f>
        <v>58</v>
      </c>
      <c r="AQ70">
        <f>анкеты!M68</f>
        <v>58</v>
      </c>
      <c r="AR70" s="14">
        <f t="shared" si="66"/>
        <v>97</v>
      </c>
      <c r="AS70" s="14">
        <f t="shared" si="67"/>
        <v>97</v>
      </c>
      <c r="AT70" s="14">
        <f t="shared" si="68"/>
        <v>100</v>
      </c>
      <c r="AU70" s="13">
        <f t="shared" si="81"/>
        <v>97.600000000000009</v>
      </c>
      <c r="AV70">
        <f>анкеты!O68</f>
        <v>69</v>
      </c>
      <c r="AW70">
        <f t="shared" si="69"/>
        <v>72</v>
      </c>
      <c r="AX70">
        <f>анкеты!P68</f>
        <v>71</v>
      </c>
      <c r="AY70">
        <f t="shared" si="70"/>
        <v>72</v>
      </c>
      <c r="AZ70">
        <f>анкеты!Q68</f>
        <v>71</v>
      </c>
      <c r="BA70">
        <f t="shared" si="71"/>
        <v>72</v>
      </c>
      <c r="BB70" s="14">
        <f t="shared" si="72"/>
        <v>96</v>
      </c>
      <c r="BC70" s="14">
        <f t="shared" si="73"/>
        <v>99</v>
      </c>
      <c r="BD70" s="14">
        <f t="shared" si="74"/>
        <v>99</v>
      </c>
      <c r="BE70" s="13">
        <f t="shared" si="82"/>
        <v>98.1</v>
      </c>
      <c r="BF70">
        <f t="shared" si="83"/>
        <v>89.12</v>
      </c>
    </row>
    <row r="71" spans="1:58" hidden="1">
      <c r="A71">
        <f>'бланки '!D73</f>
        <v>68</v>
      </c>
      <c r="B71" t="str">
        <f>'бланки '!C73</f>
        <v>Муниципальное дошкольное образовательное учреждение «Детский сад «Солнышко»</v>
      </c>
      <c r="C71">
        <f>анкеты!C69</f>
        <v>217</v>
      </c>
      <c r="D71">
        <f>SUMIF('бланки '!K73:Y73,"&lt;2")+'бланки '!Z73</f>
        <v>10</v>
      </c>
      <c r="E71">
        <f>COUNTIF('бланки '!K73:Y73,"&lt;2")+'бланки '!AA73</f>
        <v>10</v>
      </c>
      <c r="F71">
        <f>SUMIF('бланки '!AB73:CM73,"&lt;2")+'бланки '!CN73</f>
        <v>48</v>
      </c>
      <c r="G71">
        <f>COUNTIF('бланки '!AB73:CM73,"&lt;2")+'бланки '!CO73</f>
        <v>48</v>
      </c>
      <c r="H71">
        <f>SUM('бланки '!CP73:CS73)</f>
        <v>3</v>
      </c>
      <c r="I71">
        <f>анкеты!E69</f>
        <v>205</v>
      </c>
      <c r="J71">
        <f>анкеты!D69</f>
        <v>205</v>
      </c>
      <c r="K71">
        <f>анкеты!G69</f>
        <v>185</v>
      </c>
      <c r="L71">
        <f>анкеты!F69</f>
        <v>186</v>
      </c>
      <c r="M71">
        <f t="shared" si="53"/>
        <v>100</v>
      </c>
      <c r="N71">
        <f t="shared" si="54"/>
        <v>100</v>
      </c>
      <c r="O71">
        <f t="shared" si="55"/>
        <v>100</v>
      </c>
      <c r="P71">
        <f t="shared" si="56"/>
        <v>99.462365591397855</v>
      </c>
      <c r="Q71" s="14">
        <f t="shared" si="75"/>
        <v>100</v>
      </c>
      <c r="R71" s="14">
        <f t="shared" si="76"/>
        <v>90</v>
      </c>
      <c r="S71" s="14">
        <f t="shared" si="77"/>
        <v>100</v>
      </c>
      <c r="T71" s="13">
        <f t="shared" si="78"/>
        <v>97</v>
      </c>
      <c r="U71">
        <f>SUM('бланки '!CT73:CX73)</f>
        <v>5</v>
      </c>
      <c r="X71">
        <f>анкеты!H69</f>
        <v>214</v>
      </c>
      <c r="Y71">
        <f t="shared" si="57"/>
        <v>217</v>
      </c>
      <c r="Z71" s="14">
        <f t="shared" si="58"/>
        <v>100</v>
      </c>
      <c r="AA71" s="14">
        <f t="shared" si="59"/>
        <v>99</v>
      </c>
      <c r="AB71" s="14">
        <f t="shared" si="60"/>
        <v>99</v>
      </c>
      <c r="AC71" s="15">
        <f t="shared" si="79"/>
        <v>99.5</v>
      </c>
      <c r="AD71">
        <f>IF('бланки '!I73=1,('бланки '!CZ73+'бланки '!DB73)*3,SUM('бланки '!CX73:DB73))</f>
        <v>2</v>
      </c>
      <c r="AE71">
        <f>IF('бланки '!H73=0,SUM('бланки '!DG73:DI73)*2-1,SUM('бланки '!DD73:DI73))</f>
        <v>3</v>
      </c>
      <c r="AF71">
        <f>анкеты!J69</f>
        <v>8</v>
      </c>
      <c r="AG71">
        <f>анкеты!I69</f>
        <v>8</v>
      </c>
      <c r="AH71" s="14">
        <f t="shared" si="61"/>
        <v>40</v>
      </c>
      <c r="AI71" s="14">
        <f t="shared" si="62"/>
        <v>60</v>
      </c>
      <c r="AJ71" s="2">
        <f t="shared" si="63"/>
        <v>100</v>
      </c>
      <c r="AK71" s="15">
        <f t="shared" si="80"/>
        <v>66</v>
      </c>
      <c r="AL71">
        <f>анкеты!K69</f>
        <v>217</v>
      </c>
      <c r="AM71">
        <f t="shared" si="64"/>
        <v>217</v>
      </c>
      <c r="AN71">
        <f>анкеты!L69</f>
        <v>216</v>
      </c>
      <c r="AO71">
        <f t="shared" si="65"/>
        <v>217</v>
      </c>
      <c r="AP71">
        <f>анкеты!N69</f>
        <v>195</v>
      </c>
      <c r="AQ71">
        <f>анкеты!M69</f>
        <v>196</v>
      </c>
      <c r="AR71" s="14">
        <f t="shared" si="66"/>
        <v>100</v>
      </c>
      <c r="AS71" s="14">
        <f t="shared" si="67"/>
        <v>99</v>
      </c>
      <c r="AT71" s="14">
        <f t="shared" si="68"/>
        <v>99</v>
      </c>
      <c r="AU71" s="13">
        <f t="shared" si="81"/>
        <v>99.399999999999991</v>
      </c>
      <c r="AV71">
        <f>анкеты!O69</f>
        <v>217</v>
      </c>
      <c r="AW71">
        <f t="shared" si="69"/>
        <v>217</v>
      </c>
      <c r="AX71">
        <f>анкеты!P69</f>
        <v>212</v>
      </c>
      <c r="AY71">
        <f t="shared" si="70"/>
        <v>217</v>
      </c>
      <c r="AZ71">
        <f>анкеты!Q69</f>
        <v>216</v>
      </c>
      <c r="BA71">
        <f t="shared" si="71"/>
        <v>217</v>
      </c>
      <c r="BB71" s="14">
        <f t="shared" si="72"/>
        <v>100</v>
      </c>
      <c r="BC71" s="14">
        <f t="shared" si="73"/>
        <v>98</v>
      </c>
      <c r="BD71" s="14">
        <f t="shared" si="74"/>
        <v>99</v>
      </c>
      <c r="BE71" s="13">
        <f t="shared" si="82"/>
        <v>99.1</v>
      </c>
      <c r="BF71">
        <f t="shared" si="83"/>
        <v>92.2</v>
      </c>
    </row>
    <row r="72" spans="1:58" hidden="1">
      <c r="A72">
        <f>'бланки '!D74</f>
        <v>69</v>
      </c>
      <c r="B72" t="str">
        <f>'бланки '!C74</f>
        <v>Муниципальное дошкольное образовательное учреждение «Детский сад №14 «Родничок» общеразвивающего вида»</v>
      </c>
      <c r="C72">
        <f>анкеты!C70</f>
        <v>110</v>
      </c>
      <c r="D72">
        <f>SUMIF('бланки '!K74:Y74,"&lt;2")+'бланки '!Z74</f>
        <v>10</v>
      </c>
      <c r="E72">
        <f>COUNTIF('бланки '!K74:Y74,"&lt;2")+'бланки '!AA74</f>
        <v>10</v>
      </c>
      <c r="F72">
        <f>SUMIF('бланки '!AB74:CM74,"&lt;2")+'бланки '!CN74</f>
        <v>39</v>
      </c>
      <c r="G72">
        <f>COUNTIF('бланки '!AB74:CM74,"&lt;2")+'бланки '!CO74</f>
        <v>43</v>
      </c>
      <c r="H72">
        <f>SUM('бланки '!CP74:CS74)</f>
        <v>4</v>
      </c>
      <c r="I72">
        <f>анкеты!E70</f>
        <v>88</v>
      </c>
      <c r="J72">
        <f>анкеты!D70</f>
        <v>91</v>
      </c>
      <c r="K72">
        <f>анкеты!G70</f>
        <v>72</v>
      </c>
      <c r="L72">
        <f>анкеты!F70</f>
        <v>74</v>
      </c>
      <c r="M72">
        <f t="shared" si="53"/>
        <v>100</v>
      </c>
      <c r="N72">
        <f t="shared" si="54"/>
        <v>90.697674418604649</v>
      </c>
      <c r="O72">
        <f t="shared" si="55"/>
        <v>96.703296703296701</v>
      </c>
      <c r="P72">
        <f t="shared" si="56"/>
        <v>97.297297297297305</v>
      </c>
      <c r="Q72" s="14">
        <f t="shared" si="75"/>
        <v>95</v>
      </c>
      <c r="R72" s="14">
        <f t="shared" si="76"/>
        <v>100</v>
      </c>
      <c r="S72" s="14">
        <f t="shared" si="77"/>
        <v>97</v>
      </c>
      <c r="T72" s="13">
        <f t="shared" si="78"/>
        <v>97.300000000000011</v>
      </c>
      <c r="U72">
        <f>SUM('бланки '!CT74:CX74)</f>
        <v>5</v>
      </c>
      <c r="X72">
        <f>анкеты!H70</f>
        <v>87</v>
      </c>
      <c r="Y72">
        <f t="shared" si="57"/>
        <v>110</v>
      </c>
      <c r="Z72" s="14">
        <f t="shared" si="58"/>
        <v>100</v>
      </c>
      <c r="AA72" s="14">
        <f t="shared" si="59"/>
        <v>89</v>
      </c>
      <c r="AB72" s="14">
        <f t="shared" si="60"/>
        <v>79</v>
      </c>
      <c r="AC72" s="15">
        <f t="shared" si="79"/>
        <v>89.5</v>
      </c>
      <c r="AD72">
        <f>IF('бланки '!I74=1,('бланки '!CZ74+'бланки '!DB74)*3,SUM('бланки '!CX74:DB74))</f>
        <v>1</v>
      </c>
      <c r="AE72">
        <f>IF('бланки '!H74=0,SUM('бланки '!DG74:DI74)*2-1,SUM('бланки '!DD74:DI74))</f>
        <v>3</v>
      </c>
      <c r="AF72">
        <f>анкеты!J70</f>
        <v>1</v>
      </c>
      <c r="AG72">
        <f>анкеты!I70</f>
        <v>1</v>
      </c>
      <c r="AH72" s="14">
        <f t="shared" si="61"/>
        <v>20</v>
      </c>
      <c r="AI72" s="14">
        <f t="shared" si="62"/>
        <v>60</v>
      </c>
      <c r="AJ72" s="2">
        <f t="shared" si="63"/>
        <v>100</v>
      </c>
      <c r="AK72" s="15">
        <f t="shared" si="80"/>
        <v>60</v>
      </c>
      <c r="AL72">
        <f>анкеты!K70</f>
        <v>103</v>
      </c>
      <c r="AM72">
        <f t="shared" si="64"/>
        <v>110</v>
      </c>
      <c r="AN72">
        <f>анкеты!L70</f>
        <v>103</v>
      </c>
      <c r="AO72">
        <f t="shared" si="65"/>
        <v>110</v>
      </c>
      <c r="AP72">
        <f>анкеты!N70</f>
        <v>77</v>
      </c>
      <c r="AQ72">
        <f>анкеты!M70</f>
        <v>81</v>
      </c>
      <c r="AR72" s="14">
        <f t="shared" si="66"/>
        <v>94</v>
      </c>
      <c r="AS72" s="14">
        <f t="shared" si="67"/>
        <v>94</v>
      </c>
      <c r="AT72" s="14">
        <f t="shared" si="68"/>
        <v>95</v>
      </c>
      <c r="AU72" s="13">
        <f t="shared" si="81"/>
        <v>94.2</v>
      </c>
      <c r="AV72">
        <f>анкеты!O70</f>
        <v>100</v>
      </c>
      <c r="AW72">
        <f t="shared" si="69"/>
        <v>110</v>
      </c>
      <c r="AX72">
        <f>анкеты!P70</f>
        <v>107</v>
      </c>
      <c r="AY72">
        <f t="shared" si="70"/>
        <v>110</v>
      </c>
      <c r="AZ72">
        <f>анкеты!Q70</f>
        <v>100</v>
      </c>
      <c r="BA72">
        <f t="shared" si="71"/>
        <v>110</v>
      </c>
      <c r="BB72" s="14">
        <f t="shared" si="72"/>
        <v>91</v>
      </c>
      <c r="BC72" s="14">
        <f t="shared" si="73"/>
        <v>97</v>
      </c>
      <c r="BD72" s="14">
        <f t="shared" si="74"/>
        <v>91</v>
      </c>
      <c r="BE72" s="13">
        <f t="shared" si="82"/>
        <v>92.2</v>
      </c>
      <c r="BF72">
        <f t="shared" si="83"/>
        <v>86.64</v>
      </c>
    </row>
    <row r="73" spans="1:58" hidden="1">
      <c r="A73">
        <f>'бланки '!D75</f>
        <v>70</v>
      </c>
      <c r="B73" t="str">
        <f>'бланки '!C75</f>
        <v>Муниципальное дошкольное образовательное учреждение «Детский сад «Радуга»</v>
      </c>
      <c r="C73">
        <f>анкеты!C71</f>
        <v>78</v>
      </c>
      <c r="D73">
        <f>SUMIF('бланки '!K75:Y75,"&lt;2")+'бланки '!Z75</f>
        <v>8.5</v>
      </c>
      <c r="E73">
        <f>COUNTIF('бланки '!K75:Y75,"&lt;2")+'бланки '!AA75</f>
        <v>10</v>
      </c>
      <c r="F73">
        <f>SUMIF('бланки '!AB75:CM75,"&lt;2")+'бланки '!CN75</f>
        <v>43</v>
      </c>
      <c r="G73">
        <f>COUNTIF('бланки '!AB75:CM75,"&lt;2")+'бланки '!CO75</f>
        <v>43</v>
      </c>
      <c r="H73">
        <f>SUM('бланки '!CP75:CS75)</f>
        <v>3</v>
      </c>
      <c r="I73">
        <f>анкеты!E71</f>
        <v>66</v>
      </c>
      <c r="J73">
        <f>анкеты!D71</f>
        <v>66</v>
      </c>
      <c r="K73">
        <f>анкеты!G71</f>
        <v>57</v>
      </c>
      <c r="L73">
        <f>анкеты!F71</f>
        <v>65</v>
      </c>
      <c r="M73">
        <f t="shared" si="53"/>
        <v>85</v>
      </c>
      <c r="N73">
        <f t="shared" si="54"/>
        <v>100</v>
      </c>
      <c r="O73">
        <f t="shared" si="55"/>
        <v>100</v>
      </c>
      <c r="P73">
        <f t="shared" si="56"/>
        <v>87.692307692307693</v>
      </c>
      <c r="Q73" s="14">
        <f t="shared" si="75"/>
        <v>92</v>
      </c>
      <c r="R73" s="14">
        <f t="shared" si="76"/>
        <v>90</v>
      </c>
      <c r="S73" s="14">
        <f t="shared" si="77"/>
        <v>94</v>
      </c>
      <c r="T73" s="13">
        <f t="shared" si="78"/>
        <v>92.199999999999989</v>
      </c>
      <c r="U73">
        <f>SUM('бланки '!CT75:CX75)</f>
        <v>5</v>
      </c>
      <c r="X73">
        <f>анкеты!H71</f>
        <v>72</v>
      </c>
      <c r="Y73">
        <f t="shared" si="57"/>
        <v>78</v>
      </c>
      <c r="Z73" s="14">
        <f t="shared" si="58"/>
        <v>100</v>
      </c>
      <c r="AA73" s="14">
        <f t="shared" si="59"/>
        <v>96</v>
      </c>
      <c r="AB73" s="14">
        <f t="shared" si="60"/>
        <v>92</v>
      </c>
      <c r="AC73" s="15">
        <f t="shared" si="79"/>
        <v>96</v>
      </c>
      <c r="AD73">
        <f>IF('бланки '!I75=1,('бланки '!CZ75+'бланки '!DB75)*3,SUM('бланки '!CX75:DB75))</f>
        <v>3</v>
      </c>
      <c r="AE73">
        <f>IF('бланки '!H75=0,SUM('бланки '!DG75:DI75)*2-1,SUM('бланки '!DD75:DI75))</f>
        <v>3</v>
      </c>
      <c r="AF73">
        <f>анкеты!J71</f>
        <v>1</v>
      </c>
      <c r="AG73">
        <f>анкеты!I71</f>
        <v>1</v>
      </c>
      <c r="AH73" s="14">
        <f t="shared" si="61"/>
        <v>60</v>
      </c>
      <c r="AI73" s="14">
        <f t="shared" si="62"/>
        <v>60</v>
      </c>
      <c r="AJ73" s="2">
        <f t="shared" si="63"/>
        <v>100</v>
      </c>
      <c r="AK73" s="15">
        <f t="shared" si="80"/>
        <v>72</v>
      </c>
      <c r="AL73">
        <f>анкеты!K71</f>
        <v>77</v>
      </c>
      <c r="AM73">
        <f t="shared" si="64"/>
        <v>78</v>
      </c>
      <c r="AN73">
        <f>анкеты!L71</f>
        <v>75</v>
      </c>
      <c r="AO73">
        <f t="shared" si="65"/>
        <v>78</v>
      </c>
      <c r="AP73">
        <f>анкеты!N71</f>
        <v>64</v>
      </c>
      <c r="AQ73">
        <f>анкеты!M71</f>
        <v>64</v>
      </c>
      <c r="AR73" s="14">
        <f t="shared" si="66"/>
        <v>99</v>
      </c>
      <c r="AS73" s="14">
        <f t="shared" si="67"/>
        <v>96</v>
      </c>
      <c r="AT73" s="14">
        <f t="shared" si="68"/>
        <v>100</v>
      </c>
      <c r="AU73" s="13">
        <f t="shared" si="81"/>
        <v>98</v>
      </c>
      <c r="AV73">
        <f>анкеты!O71</f>
        <v>75</v>
      </c>
      <c r="AW73">
        <f t="shared" si="69"/>
        <v>78</v>
      </c>
      <c r="AX73">
        <f>анкеты!P71</f>
        <v>78</v>
      </c>
      <c r="AY73">
        <f t="shared" si="70"/>
        <v>78</v>
      </c>
      <c r="AZ73">
        <f>анкеты!Q71</f>
        <v>78</v>
      </c>
      <c r="BA73">
        <f t="shared" si="71"/>
        <v>78</v>
      </c>
      <c r="BB73" s="14">
        <f t="shared" si="72"/>
        <v>96</v>
      </c>
      <c r="BC73" s="14">
        <f t="shared" si="73"/>
        <v>100</v>
      </c>
      <c r="BD73" s="14">
        <f t="shared" si="74"/>
        <v>100</v>
      </c>
      <c r="BE73" s="13">
        <f t="shared" si="82"/>
        <v>98.8</v>
      </c>
      <c r="BF73">
        <f t="shared" si="83"/>
        <v>91.4</v>
      </c>
    </row>
    <row r="74" spans="1:58" hidden="1">
      <c r="A74">
        <f>'бланки '!D76</f>
        <v>71</v>
      </c>
      <c r="B74" t="str">
        <f>'бланки '!C76</f>
        <v>Муниципальное дошкольное образовательное учреждение «Центр развития ребенка - Детский сад №17 «Малыш»</v>
      </c>
      <c r="C74">
        <f>анкеты!C72</f>
        <v>101</v>
      </c>
      <c r="D74">
        <f>SUMIF('бланки '!K76:Y76,"&lt;2")+'бланки '!Z76</f>
        <v>10</v>
      </c>
      <c r="E74">
        <f>COUNTIF('бланки '!K76:Y76,"&lt;2")+'бланки '!AA76</f>
        <v>10</v>
      </c>
      <c r="F74">
        <f>SUMIF('бланки '!AB76:CM76,"&lt;2")+'бланки '!CN76</f>
        <v>35</v>
      </c>
      <c r="G74">
        <f>COUNTIF('бланки '!AB76:CM76,"&lt;2")+'бланки '!CO76</f>
        <v>43</v>
      </c>
      <c r="H74">
        <f>SUM('бланки '!CP76:CS76)</f>
        <v>2</v>
      </c>
      <c r="I74">
        <f>анкеты!E72</f>
        <v>70</v>
      </c>
      <c r="J74">
        <f>анкеты!D72</f>
        <v>70</v>
      </c>
      <c r="K74">
        <f>анкеты!G72</f>
        <v>55</v>
      </c>
      <c r="L74">
        <f>анкеты!F72</f>
        <v>58</v>
      </c>
      <c r="M74">
        <f t="shared" si="53"/>
        <v>100</v>
      </c>
      <c r="N74">
        <f t="shared" si="54"/>
        <v>81.395348837209298</v>
      </c>
      <c r="O74">
        <f t="shared" si="55"/>
        <v>100</v>
      </c>
      <c r="P74">
        <f t="shared" si="56"/>
        <v>94.827586206896555</v>
      </c>
      <c r="Q74" s="14">
        <f t="shared" si="75"/>
        <v>91</v>
      </c>
      <c r="R74" s="14">
        <f t="shared" si="76"/>
        <v>60</v>
      </c>
      <c r="S74" s="14">
        <f t="shared" si="77"/>
        <v>97</v>
      </c>
      <c r="T74" s="13">
        <f t="shared" si="78"/>
        <v>84.1</v>
      </c>
      <c r="U74">
        <f>SUM('бланки '!CT76:CX76)</f>
        <v>5</v>
      </c>
      <c r="X74">
        <f>анкеты!H72</f>
        <v>81</v>
      </c>
      <c r="Y74">
        <f t="shared" si="57"/>
        <v>101</v>
      </c>
      <c r="Z74" s="14">
        <f t="shared" si="58"/>
        <v>100</v>
      </c>
      <c r="AA74" s="14">
        <f t="shared" si="59"/>
        <v>90</v>
      </c>
      <c r="AB74" s="14">
        <f t="shared" si="60"/>
        <v>80</v>
      </c>
      <c r="AC74" s="15">
        <f t="shared" si="79"/>
        <v>90</v>
      </c>
      <c r="AD74">
        <f>IF('бланки '!I76=1,('бланки '!CZ76+'бланки '!DB76)*3,SUM('бланки '!CX76:DB76))</f>
        <v>2</v>
      </c>
      <c r="AE74">
        <f>IF('бланки '!H76=0,SUM('бланки '!DG76:DI76)*2-1,SUM('бланки '!DD76:DI76))</f>
        <v>3</v>
      </c>
      <c r="AF74">
        <f>анкеты!J72</f>
        <v>3</v>
      </c>
      <c r="AG74">
        <f>анкеты!I72</f>
        <v>4</v>
      </c>
      <c r="AH74" s="14">
        <f t="shared" si="61"/>
        <v>40</v>
      </c>
      <c r="AI74" s="14">
        <f t="shared" si="62"/>
        <v>60</v>
      </c>
      <c r="AJ74" s="2">
        <f t="shared" si="63"/>
        <v>75</v>
      </c>
      <c r="AK74" s="15">
        <f t="shared" si="80"/>
        <v>58.5</v>
      </c>
      <c r="AL74">
        <f>анкеты!K72</f>
        <v>95</v>
      </c>
      <c r="AM74">
        <f t="shared" si="64"/>
        <v>101</v>
      </c>
      <c r="AN74">
        <f>анкеты!L72</f>
        <v>98</v>
      </c>
      <c r="AO74">
        <f t="shared" si="65"/>
        <v>101</v>
      </c>
      <c r="AP74">
        <f>анкеты!N72</f>
        <v>65</v>
      </c>
      <c r="AQ74">
        <f>анкеты!M72</f>
        <v>67</v>
      </c>
      <c r="AR74" s="14">
        <f t="shared" si="66"/>
        <v>94</v>
      </c>
      <c r="AS74" s="14">
        <f t="shared" si="67"/>
        <v>97</v>
      </c>
      <c r="AT74" s="14">
        <f t="shared" si="68"/>
        <v>97</v>
      </c>
      <c r="AU74" s="13">
        <f t="shared" si="81"/>
        <v>95.800000000000011</v>
      </c>
      <c r="AV74">
        <f>анкеты!O72</f>
        <v>91</v>
      </c>
      <c r="AW74">
        <f t="shared" si="69"/>
        <v>101</v>
      </c>
      <c r="AX74">
        <f>анкеты!P72</f>
        <v>98</v>
      </c>
      <c r="AY74">
        <f t="shared" si="70"/>
        <v>101</v>
      </c>
      <c r="AZ74">
        <f>анкеты!Q72</f>
        <v>96</v>
      </c>
      <c r="BA74">
        <f t="shared" si="71"/>
        <v>101</v>
      </c>
      <c r="BB74" s="14">
        <f t="shared" si="72"/>
        <v>90</v>
      </c>
      <c r="BC74" s="14">
        <f t="shared" si="73"/>
        <v>97</v>
      </c>
      <c r="BD74" s="14">
        <f t="shared" si="74"/>
        <v>95</v>
      </c>
      <c r="BE74" s="13">
        <f t="shared" si="82"/>
        <v>93.9</v>
      </c>
      <c r="BF74">
        <f t="shared" si="83"/>
        <v>84.46</v>
      </c>
    </row>
    <row r="75" spans="1:58" hidden="1">
      <c r="A75">
        <f>'бланки '!D77</f>
        <v>72</v>
      </c>
      <c r="B75" t="str">
        <f>'бланки '!C77</f>
        <v>Муниципальное дошкольное образовательное учреждение «Детский сад «Лесовичок»</v>
      </c>
      <c r="C75">
        <f>анкеты!C73</f>
        <v>157</v>
      </c>
      <c r="D75">
        <f>SUMIF('бланки '!K77:Y77,"&lt;2")+'бланки '!Z77</f>
        <v>10</v>
      </c>
      <c r="E75">
        <f>COUNTIF('бланки '!K77:Y77,"&lt;2")+'бланки '!AA77</f>
        <v>10</v>
      </c>
      <c r="F75">
        <f>SUMIF('бланки '!AB77:CM77,"&lt;2")+'бланки '!CN77</f>
        <v>43</v>
      </c>
      <c r="G75">
        <f>COUNTIF('бланки '!AB77:CM77,"&lt;2")+'бланки '!CO77</f>
        <v>43</v>
      </c>
      <c r="H75">
        <f>SUM('бланки '!CP77:CS77)</f>
        <v>4</v>
      </c>
      <c r="I75">
        <f>анкеты!E73</f>
        <v>137</v>
      </c>
      <c r="J75">
        <f>анкеты!D73</f>
        <v>138</v>
      </c>
      <c r="K75">
        <f>анкеты!G73</f>
        <v>103</v>
      </c>
      <c r="L75">
        <f>анкеты!F73</f>
        <v>105</v>
      </c>
      <c r="M75">
        <f t="shared" si="53"/>
        <v>100</v>
      </c>
      <c r="N75">
        <f t="shared" si="54"/>
        <v>100</v>
      </c>
      <c r="O75">
        <f t="shared" si="55"/>
        <v>99.275362318840578</v>
      </c>
      <c r="P75">
        <f t="shared" si="56"/>
        <v>98.095238095238088</v>
      </c>
      <c r="Q75" s="14">
        <f t="shared" si="75"/>
        <v>100</v>
      </c>
      <c r="R75" s="14">
        <f t="shared" si="76"/>
        <v>100</v>
      </c>
      <c r="S75" s="14">
        <f t="shared" si="77"/>
        <v>99</v>
      </c>
      <c r="T75" s="13">
        <f t="shared" si="78"/>
        <v>99.6</v>
      </c>
      <c r="U75">
        <f>SUM('бланки '!CT77:CX77)</f>
        <v>5</v>
      </c>
      <c r="X75">
        <f>анкеты!H73</f>
        <v>154</v>
      </c>
      <c r="Y75">
        <f t="shared" si="57"/>
        <v>157</v>
      </c>
      <c r="Z75" s="14">
        <f t="shared" si="58"/>
        <v>100</v>
      </c>
      <c r="AA75" s="14">
        <f t="shared" si="59"/>
        <v>99</v>
      </c>
      <c r="AB75" s="14">
        <f t="shared" si="60"/>
        <v>98</v>
      </c>
      <c r="AC75" s="15">
        <f t="shared" si="79"/>
        <v>99</v>
      </c>
      <c r="AD75">
        <f>IF('бланки '!I77=1,('бланки '!CZ77+'бланки '!DB77)*3,SUM('бланки '!CX77:DB77))</f>
        <v>2</v>
      </c>
      <c r="AE75">
        <f>IF('бланки '!H77=0,SUM('бланки '!DG77:DI77)*2-1,SUM('бланки '!DD77:DI77))</f>
        <v>5</v>
      </c>
      <c r="AF75">
        <f>анкеты!J73</f>
        <v>1</v>
      </c>
      <c r="AG75">
        <f>анкеты!I73</f>
        <v>1</v>
      </c>
      <c r="AH75" s="14">
        <f t="shared" si="61"/>
        <v>40</v>
      </c>
      <c r="AI75" s="14">
        <f t="shared" si="62"/>
        <v>100</v>
      </c>
      <c r="AJ75" s="2">
        <f t="shared" si="63"/>
        <v>100</v>
      </c>
      <c r="AK75" s="15">
        <f t="shared" si="80"/>
        <v>82</v>
      </c>
      <c r="AL75">
        <f>анкеты!K73</f>
        <v>157</v>
      </c>
      <c r="AM75">
        <f t="shared" si="64"/>
        <v>157</v>
      </c>
      <c r="AN75">
        <f>анкеты!L73</f>
        <v>157</v>
      </c>
      <c r="AO75">
        <f t="shared" si="65"/>
        <v>157</v>
      </c>
      <c r="AP75">
        <f>анкеты!N73</f>
        <v>96</v>
      </c>
      <c r="AQ75">
        <f>анкеты!M73</f>
        <v>96</v>
      </c>
      <c r="AR75" s="14">
        <f t="shared" si="66"/>
        <v>100</v>
      </c>
      <c r="AS75" s="14">
        <f t="shared" si="67"/>
        <v>100</v>
      </c>
      <c r="AT75" s="14">
        <f t="shared" si="68"/>
        <v>100</v>
      </c>
      <c r="AU75" s="13">
        <f t="shared" si="81"/>
        <v>100</v>
      </c>
      <c r="AV75">
        <f>анкеты!O73</f>
        <v>156</v>
      </c>
      <c r="AW75">
        <f t="shared" si="69"/>
        <v>157</v>
      </c>
      <c r="AX75">
        <f>анкеты!P73</f>
        <v>157</v>
      </c>
      <c r="AY75">
        <f t="shared" si="70"/>
        <v>157</v>
      </c>
      <c r="AZ75">
        <f>анкеты!Q73</f>
        <v>156</v>
      </c>
      <c r="BA75">
        <f t="shared" si="71"/>
        <v>157</v>
      </c>
      <c r="BB75" s="14">
        <f t="shared" si="72"/>
        <v>99</v>
      </c>
      <c r="BC75" s="14">
        <f t="shared" si="73"/>
        <v>100</v>
      </c>
      <c r="BD75" s="14">
        <f t="shared" si="74"/>
        <v>99</v>
      </c>
      <c r="BE75" s="13">
        <f t="shared" si="82"/>
        <v>99.2</v>
      </c>
      <c r="BF75">
        <f t="shared" si="83"/>
        <v>95.960000000000008</v>
      </c>
    </row>
    <row r="76" spans="1:58" hidden="1">
      <c r="A76">
        <f>'бланки '!D78</f>
        <v>73</v>
      </c>
      <c r="B76" t="str">
        <f>'бланки '!C78</f>
        <v>Муниципальное дошкольное образовательное учреждение «Детский сад «Чебурашка»</v>
      </c>
      <c r="C76">
        <f>анкеты!C74</f>
        <v>135</v>
      </c>
      <c r="D76">
        <f>SUMIF('бланки '!K78:Y78,"&lt;2")+'бланки '!Z78</f>
        <v>10</v>
      </c>
      <c r="E76">
        <f>COUNTIF('бланки '!K78:Y78,"&lt;2")+'бланки '!AA78</f>
        <v>10</v>
      </c>
      <c r="F76">
        <f>SUMIF('бланки '!AB78:CM78,"&lt;2")+'бланки '!CN78</f>
        <v>48</v>
      </c>
      <c r="G76">
        <f>COUNTIF('бланки '!AB78:CM78,"&lt;2")+'бланки '!CO78</f>
        <v>48</v>
      </c>
      <c r="H76">
        <f>SUM('бланки '!CP78:CS78)</f>
        <v>4</v>
      </c>
      <c r="I76">
        <f>анкеты!E74</f>
        <v>131</v>
      </c>
      <c r="J76">
        <f>анкеты!D74</f>
        <v>133</v>
      </c>
      <c r="K76">
        <f>анкеты!G74</f>
        <v>133</v>
      </c>
      <c r="L76">
        <f>анкеты!F74</f>
        <v>133</v>
      </c>
      <c r="M76">
        <f t="shared" si="53"/>
        <v>100</v>
      </c>
      <c r="N76">
        <f t="shared" si="54"/>
        <v>100</v>
      </c>
      <c r="O76">
        <f t="shared" si="55"/>
        <v>98.496240601503757</v>
      </c>
      <c r="P76">
        <f t="shared" si="56"/>
        <v>100</v>
      </c>
      <c r="Q76" s="14">
        <f t="shared" si="75"/>
        <v>100</v>
      </c>
      <c r="R76" s="14">
        <f t="shared" si="76"/>
        <v>100</v>
      </c>
      <c r="S76" s="14">
        <f t="shared" si="77"/>
        <v>99</v>
      </c>
      <c r="T76" s="13">
        <f t="shared" si="78"/>
        <v>99.6</v>
      </c>
      <c r="U76">
        <f>SUM('бланки '!CT78:CX78)</f>
        <v>5</v>
      </c>
      <c r="X76">
        <f>анкеты!H74</f>
        <v>135</v>
      </c>
      <c r="Y76">
        <f t="shared" si="57"/>
        <v>135</v>
      </c>
      <c r="Z76" s="14">
        <f t="shared" si="58"/>
        <v>100</v>
      </c>
      <c r="AA76" s="14">
        <f t="shared" si="59"/>
        <v>100</v>
      </c>
      <c r="AB76" s="14">
        <f t="shared" si="60"/>
        <v>100</v>
      </c>
      <c r="AC76" s="15">
        <f t="shared" si="79"/>
        <v>100</v>
      </c>
      <c r="AD76">
        <f>IF('бланки '!I78=1,('бланки '!CZ78+'бланки '!DB78)*3,SUM('бланки '!CX78:DB78))</f>
        <v>3</v>
      </c>
      <c r="AE76">
        <f>IF('бланки '!H78=0,SUM('бланки '!DG78:DI78)*2-1,SUM('бланки '!DD78:DI78))</f>
        <v>2</v>
      </c>
      <c r="AF76">
        <f>анкеты!J74</f>
        <v>6</v>
      </c>
      <c r="AG76">
        <f>анкеты!I74</f>
        <v>7</v>
      </c>
      <c r="AH76" s="14">
        <f t="shared" si="61"/>
        <v>60</v>
      </c>
      <c r="AI76" s="14">
        <f t="shared" si="62"/>
        <v>40</v>
      </c>
      <c r="AJ76" s="2">
        <f t="shared" si="63"/>
        <v>86</v>
      </c>
      <c r="AK76" s="15">
        <f t="shared" si="80"/>
        <v>59.8</v>
      </c>
      <c r="AL76">
        <f>анкеты!K74</f>
        <v>135</v>
      </c>
      <c r="AM76">
        <f t="shared" si="64"/>
        <v>135</v>
      </c>
      <c r="AN76">
        <f>анкеты!L74</f>
        <v>135</v>
      </c>
      <c r="AO76">
        <f t="shared" si="65"/>
        <v>135</v>
      </c>
      <c r="AP76">
        <f>анкеты!N74</f>
        <v>135</v>
      </c>
      <c r="AQ76">
        <f>анкеты!M74</f>
        <v>135</v>
      </c>
      <c r="AR76" s="14">
        <f t="shared" si="66"/>
        <v>100</v>
      </c>
      <c r="AS76" s="14">
        <f t="shared" si="67"/>
        <v>100</v>
      </c>
      <c r="AT76" s="14">
        <f t="shared" si="68"/>
        <v>100</v>
      </c>
      <c r="AU76" s="13">
        <f t="shared" si="81"/>
        <v>100</v>
      </c>
      <c r="AV76">
        <f>анкеты!O74</f>
        <v>135</v>
      </c>
      <c r="AW76">
        <f t="shared" si="69"/>
        <v>135</v>
      </c>
      <c r="AX76">
        <f>анкеты!P74</f>
        <v>135</v>
      </c>
      <c r="AY76">
        <f t="shared" si="70"/>
        <v>135</v>
      </c>
      <c r="AZ76">
        <f>анкеты!Q74</f>
        <v>135</v>
      </c>
      <c r="BA76">
        <f t="shared" si="71"/>
        <v>135</v>
      </c>
      <c r="BB76" s="14">
        <f t="shared" si="72"/>
        <v>100</v>
      </c>
      <c r="BC76" s="14">
        <f t="shared" si="73"/>
        <v>100</v>
      </c>
      <c r="BD76" s="14">
        <f t="shared" si="74"/>
        <v>100</v>
      </c>
      <c r="BE76" s="13">
        <f t="shared" si="82"/>
        <v>100</v>
      </c>
      <c r="BF76">
        <f t="shared" si="83"/>
        <v>91.88</v>
      </c>
    </row>
    <row r="77" spans="1:58" hidden="1">
      <c r="A77">
        <f>'бланки '!D79</f>
        <v>74</v>
      </c>
      <c r="B77" t="str">
        <f>'бланки '!C79</f>
        <v>Муниципальное образовательное учреждение «Средняя общеобразовательная школа № 2 имени В.И. Захарова»</v>
      </c>
      <c r="C77">
        <f>анкеты!C75</f>
        <v>121</v>
      </c>
      <c r="D77">
        <f>SUMIF('бланки '!K79:Y79,"&lt;2")+'бланки '!Z79</f>
        <v>12.5</v>
      </c>
      <c r="E77">
        <f>COUNTIF('бланки '!K79:Y79,"&lt;2")+'бланки '!AA79</f>
        <v>14</v>
      </c>
      <c r="F77">
        <f>SUMIF('бланки '!AB79:CM79,"&lt;2")+'бланки '!CN79</f>
        <v>55</v>
      </c>
      <c r="G77">
        <f>COUNTIF('бланки '!AB79:CM79,"&lt;2")+'бланки '!CO79</f>
        <v>55</v>
      </c>
      <c r="H77">
        <f>SUM('бланки '!CP79:CS79)</f>
        <v>4</v>
      </c>
      <c r="I77">
        <f>анкеты!E75</f>
        <v>78</v>
      </c>
      <c r="J77">
        <f>анкеты!D75</f>
        <v>79</v>
      </c>
      <c r="K77">
        <f>анкеты!G75</f>
        <v>102</v>
      </c>
      <c r="L77">
        <f>анкеты!F75</f>
        <v>106</v>
      </c>
      <c r="M77">
        <f t="shared" si="53"/>
        <v>89.285714285714292</v>
      </c>
      <c r="N77">
        <f t="shared" si="54"/>
        <v>100</v>
      </c>
      <c r="O77">
        <f t="shared" si="55"/>
        <v>98.734177215189874</v>
      </c>
      <c r="P77">
        <f t="shared" si="56"/>
        <v>96.226415094339629</v>
      </c>
      <c r="Q77" s="14">
        <f t="shared" si="75"/>
        <v>95</v>
      </c>
      <c r="R77" s="14">
        <f t="shared" si="76"/>
        <v>100</v>
      </c>
      <c r="S77" s="14">
        <f t="shared" si="77"/>
        <v>97</v>
      </c>
      <c r="T77" s="13">
        <f t="shared" si="78"/>
        <v>97.300000000000011</v>
      </c>
      <c r="U77">
        <f>SUM('бланки '!CT79:CX79)</f>
        <v>5</v>
      </c>
      <c r="X77">
        <f>анкеты!H75</f>
        <v>101</v>
      </c>
      <c r="Y77">
        <f t="shared" si="57"/>
        <v>121</v>
      </c>
      <c r="Z77" s="14">
        <f t="shared" si="58"/>
        <v>100</v>
      </c>
      <c r="AA77" s="14">
        <f t="shared" si="59"/>
        <v>91</v>
      </c>
      <c r="AB77" s="14">
        <f t="shared" si="60"/>
        <v>83</v>
      </c>
      <c r="AC77" s="15">
        <f t="shared" si="79"/>
        <v>91.5</v>
      </c>
      <c r="AD77">
        <f>IF('бланки '!I79=1,('бланки '!CZ79+'бланки '!DB79)*3,SUM('бланки '!CX79:DB79))</f>
        <v>2</v>
      </c>
      <c r="AE77">
        <f>IF('бланки '!H79=0,SUM('бланки '!DG79:DI79)*2-1,SUM('бланки '!DD79:DI79))</f>
        <v>3</v>
      </c>
      <c r="AF77">
        <f>анкеты!J75</f>
        <v>3</v>
      </c>
      <c r="AG77">
        <f>анкеты!I75</f>
        <v>4</v>
      </c>
      <c r="AH77" s="14">
        <f t="shared" si="61"/>
        <v>40</v>
      </c>
      <c r="AI77" s="14">
        <f t="shared" si="62"/>
        <v>60</v>
      </c>
      <c r="AJ77" s="2">
        <f t="shared" si="63"/>
        <v>75</v>
      </c>
      <c r="AK77" s="15">
        <f t="shared" si="80"/>
        <v>58.5</v>
      </c>
      <c r="AL77">
        <f>анкеты!K75</f>
        <v>117</v>
      </c>
      <c r="AM77">
        <f t="shared" si="64"/>
        <v>121</v>
      </c>
      <c r="AN77">
        <f>анкеты!L75</f>
        <v>107</v>
      </c>
      <c r="AO77">
        <f t="shared" si="65"/>
        <v>121</v>
      </c>
      <c r="AP77">
        <f>анкеты!N75</f>
        <v>85</v>
      </c>
      <c r="AQ77">
        <f>анкеты!M75</f>
        <v>88</v>
      </c>
      <c r="AR77" s="14">
        <f t="shared" si="66"/>
        <v>97</v>
      </c>
      <c r="AS77" s="14">
        <f t="shared" si="67"/>
        <v>88</v>
      </c>
      <c r="AT77" s="14">
        <f t="shared" si="68"/>
        <v>97</v>
      </c>
      <c r="AU77" s="13">
        <f t="shared" si="81"/>
        <v>93.4</v>
      </c>
      <c r="AV77">
        <f>анкеты!O75</f>
        <v>116</v>
      </c>
      <c r="AW77">
        <f t="shared" si="69"/>
        <v>121</v>
      </c>
      <c r="AX77">
        <f>анкеты!P75</f>
        <v>100</v>
      </c>
      <c r="AY77">
        <f t="shared" si="70"/>
        <v>121</v>
      </c>
      <c r="AZ77">
        <f>анкеты!Q75</f>
        <v>115</v>
      </c>
      <c r="BA77">
        <f t="shared" si="71"/>
        <v>121</v>
      </c>
      <c r="BB77" s="14">
        <f t="shared" si="72"/>
        <v>96</v>
      </c>
      <c r="BC77" s="14">
        <f t="shared" si="73"/>
        <v>83</v>
      </c>
      <c r="BD77" s="14">
        <f t="shared" si="74"/>
        <v>95</v>
      </c>
      <c r="BE77" s="13">
        <f t="shared" si="82"/>
        <v>92.9</v>
      </c>
      <c r="BF77">
        <f t="shared" si="83"/>
        <v>86.72</v>
      </c>
    </row>
    <row r="78" spans="1:58" hidden="1">
      <c r="A78">
        <f>'бланки '!D80</f>
        <v>75</v>
      </c>
      <c r="B78" t="str">
        <f>'бланки '!C80</f>
        <v>Муниципальное образовательное учреждение «Средняя общеобразовательная школа № 3»</v>
      </c>
      <c r="C78">
        <f>анкеты!C76</f>
        <v>525</v>
      </c>
      <c r="D78">
        <f>SUMIF('бланки '!K80:Y80,"&lt;2")+'бланки '!Z80</f>
        <v>11.5</v>
      </c>
      <c r="E78">
        <f>COUNTIF('бланки '!K80:Y80,"&lt;2")+'бланки '!AA80</f>
        <v>14</v>
      </c>
      <c r="F78">
        <f>SUMIF('бланки '!AB80:CM80,"&lt;2")+'бланки '!CN80</f>
        <v>51</v>
      </c>
      <c r="G78">
        <f>COUNTIF('бланки '!AB80:CM80,"&lt;2")+'бланки '!CO80</f>
        <v>55</v>
      </c>
      <c r="H78">
        <f>SUM('бланки '!CP80:CS80)</f>
        <v>4</v>
      </c>
      <c r="I78">
        <f>анкеты!E76</f>
        <v>307</v>
      </c>
      <c r="J78">
        <f>анкеты!D76</f>
        <v>335</v>
      </c>
      <c r="K78">
        <f>анкеты!G76</f>
        <v>362</v>
      </c>
      <c r="L78">
        <f>анкеты!F76</f>
        <v>405</v>
      </c>
      <c r="M78">
        <f t="shared" si="53"/>
        <v>82.142857142857139</v>
      </c>
      <c r="N78">
        <f t="shared" si="54"/>
        <v>92.72727272727272</v>
      </c>
      <c r="O78">
        <f t="shared" si="55"/>
        <v>91.641791044776127</v>
      </c>
      <c r="P78">
        <f t="shared" si="56"/>
        <v>89.382716049382722</v>
      </c>
      <c r="Q78" s="14">
        <f t="shared" si="75"/>
        <v>87</v>
      </c>
      <c r="R78" s="14">
        <f t="shared" si="76"/>
        <v>100</v>
      </c>
      <c r="S78" s="14">
        <f t="shared" si="77"/>
        <v>90</v>
      </c>
      <c r="T78" s="13">
        <f t="shared" si="78"/>
        <v>92.1</v>
      </c>
      <c r="U78">
        <f>SUM('бланки '!CT80:CX80)</f>
        <v>5</v>
      </c>
      <c r="X78">
        <f>анкеты!H76</f>
        <v>414</v>
      </c>
      <c r="Y78">
        <f t="shared" si="57"/>
        <v>525</v>
      </c>
      <c r="Z78" s="14">
        <f t="shared" si="58"/>
        <v>100</v>
      </c>
      <c r="AA78" s="14">
        <f t="shared" si="59"/>
        <v>89</v>
      </c>
      <c r="AB78" s="14">
        <f t="shared" si="60"/>
        <v>79</v>
      </c>
      <c r="AC78" s="15">
        <f t="shared" si="79"/>
        <v>89.5</v>
      </c>
      <c r="AD78">
        <f>IF('бланки '!I80=1,('бланки '!CZ80+'бланки '!DB80)*3,SUM('бланки '!CX80:DB80))</f>
        <v>4</v>
      </c>
      <c r="AE78">
        <f>IF('бланки '!H80=0,SUM('бланки '!DG80:DI80)*2-1,SUM('бланки '!DD80:DI80))</f>
        <v>3</v>
      </c>
      <c r="AF78">
        <f>анкеты!J76</f>
        <v>19</v>
      </c>
      <c r="AG78">
        <f>анкеты!I76</f>
        <v>25</v>
      </c>
      <c r="AH78" s="14">
        <f t="shared" si="61"/>
        <v>80</v>
      </c>
      <c r="AI78" s="14">
        <f t="shared" si="62"/>
        <v>60</v>
      </c>
      <c r="AJ78" s="2">
        <f t="shared" si="63"/>
        <v>76</v>
      </c>
      <c r="AK78" s="15">
        <f t="shared" si="80"/>
        <v>70.8</v>
      </c>
      <c r="AL78">
        <f>анкеты!K76</f>
        <v>463</v>
      </c>
      <c r="AM78">
        <f t="shared" si="64"/>
        <v>525</v>
      </c>
      <c r="AN78">
        <f>анкеты!L76</f>
        <v>438</v>
      </c>
      <c r="AO78">
        <f t="shared" si="65"/>
        <v>525</v>
      </c>
      <c r="AP78">
        <f>анкеты!N76</f>
        <v>345</v>
      </c>
      <c r="AQ78">
        <f>анкеты!M76</f>
        <v>366</v>
      </c>
      <c r="AR78" s="14">
        <f t="shared" si="66"/>
        <v>88</v>
      </c>
      <c r="AS78" s="14">
        <f t="shared" si="67"/>
        <v>83</v>
      </c>
      <c r="AT78" s="14">
        <f t="shared" si="68"/>
        <v>94</v>
      </c>
      <c r="AU78" s="13">
        <f t="shared" si="81"/>
        <v>87.2</v>
      </c>
      <c r="AV78">
        <f>анкеты!O76</f>
        <v>437</v>
      </c>
      <c r="AW78">
        <f t="shared" si="69"/>
        <v>525</v>
      </c>
      <c r="AX78">
        <f>анкеты!P76</f>
        <v>432</v>
      </c>
      <c r="AY78">
        <f t="shared" si="70"/>
        <v>525</v>
      </c>
      <c r="AZ78">
        <f>анкеты!Q76</f>
        <v>436</v>
      </c>
      <c r="BA78">
        <f t="shared" si="71"/>
        <v>525</v>
      </c>
      <c r="BB78" s="14">
        <f t="shared" si="72"/>
        <v>83</v>
      </c>
      <c r="BC78" s="14">
        <f t="shared" si="73"/>
        <v>82</v>
      </c>
      <c r="BD78" s="14">
        <f t="shared" si="74"/>
        <v>83</v>
      </c>
      <c r="BE78" s="13">
        <f t="shared" si="82"/>
        <v>82.8</v>
      </c>
      <c r="BF78">
        <f t="shared" si="83"/>
        <v>84.47999999999999</v>
      </c>
    </row>
    <row r="79" spans="1:58" hidden="1">
      <c r="A79">
        <f>'бланки '!D81</f>
        <v>76</v>
      </c>
      <c r="B79" t="str">
        <f>'бланки '!C81</f>
        <v>Муниципальное образовательное учреждение «Средняя общеобразовательная школа № 6»</v>
      </c>
      <c r="C79">
        <f>анкеты!C77</f>
        <v>376</v>
      </c>
      <c r="D79">
        <f>SUMIF('бланки '!K81:Y81,"&lt;2")+'бланки '!Z81</f>
        <v>14</v>
      </c>
      <c r="E79">
        <f>COUNTIF('бланки '!K81:Y81,"&lt;2")+'бланки '!AA81</f>
        <v>14</v>
      </c>
      <c r="F79">
        <f>SUMIF('бланки '!AB81:CM81,"&lt;2")+'бланки '!CN81</f>
        <v>54</v>
      </c>
      <c r="G79">
        <f>COUNTIF('бланки '!AB81:CM81,"&lt;2")+'бланки '!CO81</f>
        <v>54</v>
      </c>
      <c r="H79">
        <f>SUM('бланки '!CP81:CS81)</f>
        <v>4</v>
      </c>
      <c r="I79">
        <f>анкеты!E77</f>
        <v>373</v>
      </c>
      <c r="J79">
        <f>анкеты!D77</f>
        <v>374</v>
      </c>
      <c r="K79">
        <f>анкеты!G77</f>
        <v>371</v>
      </c>
      <c r="L79">
        <f>анкеты!F77</f>
        <v>371</v>
      </c>
      <c r="M79">
        <f t="shared" si="53"/>
        <v>100</v>
      </c>
      <c r="N79">
        <f t="shared" si="54"/>
        <v>100</v>
      </c>
      <c r="O79">
        <f t="shared" si="55"/>
        <v>99.732620320855617</v>
      </c>
      <c r="P79">
        <f t="shared" si="56"/>
        <v>100</v>
      </c>
      <c r="Q79" s="14">
        <f t="shared" si="75"/>
        <v>100</v>
      </c>
      <c r="R79" s="14">
        <f t="shared" si="76"/>
        <v>100</v>
      </c>
      <c r="S79" s="14">
        <f t="shared" si="77"/>
        <v>100</v>
      </c>
      <c r="T79" s="13">
        <f t="shared" si="78"/>
        <v>100</v>
      </c>
      <c r="U79">
        <f>SUM('бланки '!CT81:CX81)</f>
        <v>5</v>
      </c>
      <c r="X79">
        <f>анкеты!H77</f>
        <v>373</v>
      </c>
      <c r="Y79">
        <f t="shared" si="57"/>
        <v>376</v>
      </c>
      <c r="Z79" s="14">
        <f t="shared" si="58"/>
        <v>100</v>
      </c>
      <c r="AA79" s="14">
        <f t="shared" si="59"/>
        <v>99</v>
      </c>
      <c r="AB79" s="14">
        <f t="shared" si="60"/>
        <v>99</v>
      </c>
      <c r="AC79" s="15">
        <f t="shared" si="79"/>
        <v>99.5</v>
      </c>
      <c r="AD79">
        <f>IF('бланки '!I81=1,('бланки '!CZ81+'бланки '!DB81)*3,SUM('бланки '!CX81:DB81))</f>
        <v>3</v>
      </c>
      <c r="AE79">
        <f>IF('бланки '!H81=0,SUM('бланки '!DG81:DI81)*2-1,SUM('бланки '!DD81:DI81))</f>
        <v>3</v>
      </c>
      <c r="AF79">
        <f>анкеты!J77</f>
        <v>6</v>
      </c>
      <c r="AG79">
        <f>анкеты!I77</f>
        <v>6</v>
      </c>
      <c r="AH79" s="14">
        <f t="shared" si="61"/>
        <v>60</v>
      </c>
      <c r="AI79" s="14">
        <f t="shared" si="62"/>
        <v>60</v>
      </c>
      <c r="AJ79" s="2">
        <f t="shared" si="63"/>
        <v>100</v>
      </c>
      <c r="AK79" s="15">
        <f t="shared" si="80"/>
        <v>72</v>
      </c>
      <c r="AL79">
        <f>анкеты!K77</f>
        <v>376</v>
      </c>
      <c r="AM79">
        <f t="shared" si="64"/>
        <v>376</v>
      </c>
      <c r="AN79">
        <f>анкеты!L77</f>
        <v>376</v>
      </c>
      <c r="AO79">
        <f t="shared" si="65"/>
        <v>376</v>
      </c>
      <c r="AP79">
        <f>анкеты!N77</f>
        <v>373</v>
      </c>
      <c r="AQ79">
        <f>анкеты!M77</f>
        <v>373</v>
      </c>
      <c r="AR79" s="14">
        <f t="shared" si="66"/>
        <v>100</v>
      </c>
      <c r="AS79" s="14">
        <f t="shared" si="67"/>
        <v>100</v>
      </c>
      <c r="AT79" s="14">
        <f t="shared" si="68"/>
        <v>100</v>
      </c>
      <c r="AU79" s="13">
        <f t="shared" si="81"/>
        <v>100</v>
      </c>
      <c r="AV79">
        <f>анкеты!O77</f>
        <v>374</v>
      </c>
      <c r="AW79">
        <f t="shared" si="69"/>
        <v>376</v>
      </c>
      <c r="AX79">
        <f>анкеты!P77</f>
        <v>374</v>
      </c>
      <c r="AY79">
        <f t="shared" si="70"/>
        <v>376</v>
      </c>
      <c r="AZ79">
        <f>анкеты!Q77</f>
        <v>375</v>
      </c>
      <c r="BA79">
        <f t="shared" si="71"/>
        <v>376</v>
      </c>
      <c r="BB79" s="14">
        <f t="shared" si="72"/>
        <v>99</v>
      </c>
      <c r="BC79" s="14">
        <f t="shared" si="73"/>
        <v>99</v>
      </c>
      <c r="BD79" s="14">
        <f t="shared" si="74"/>
        <v>100</v>
      </c>
      <c r="BE79" s="13">
        <f t="shared" si="82"/>
        <v>99.5</v>
      </c>
      <c r="BF79">
        <f t="shared" si="83"/>
        <v>94.2</v>
      </c>
    </row>
    <row r="80" spans="1:58" hidden="1">
      <c r="A80">
        <f>'бланки '!D82</f>
        <v>77</v>
      </c>
      <c r="B80" t="str">
        <f>'бланки '!C82</f>
        <v>Муниципальное образовательное учреждение «Средняя общеобразовательная школа № 7»</v>
      </c>
      <c r="C80">
        <f>анкеты!C78</f>
        <v>400</v>
      </c>
      <c r="D80">
        <f>SUMIF('бланки '!K82:Y82,"&lt;2")+'бланки '!Z82</f>
        <v>13</v>
      </c>
      <c r="E80">
        <f>COUNTIF('бланки '!K82:Y82,"&lt;2")+'бланки '!AA82</f>
        <v>14</v>
      </c>
      <c r="F80">
        <f>SUMIF('бланки '!AB82:CM82,"&lt;2")+'бланки '!CN82</f>
        <v>51.5</v>
      </c>
      <c r="G80">
        <f>COUNTIF('бланки '!AB82:CM82,"&lt;2")+'бланки '!CO82</f>
        <v>54</v>
      </c>
      <c r="H80">
        <f>SUM('бланки '!CP82:CS82)</f>
        <v>4</v>
      </c>
      <c r="I80">
        <f>анкеты!E78</f>
        <v>232</v>
      </c>
      <c r="J80">
        <f>анкеты!D78</f>
        <v>246</v>
      </c>
      <c r="K80">
        <f>анкеты!G78</f>
        <v>270</v>
      </c>
      <c r="L80">
        <f>анкеты!F78</f>
        <v>291</v>
      </c>
      <c r="M80">
        <f t="shared" si="53"/>
        <v>92.857142857142861</v>
      </c>
      <c r="N80">
        <f t="shared" si="54"/>
        <v>95.370370370370367</v>
      </c>
      <c r="O80">
        <f t="shared" si="55"/>
        <v>94.308943089430898</v>
      </c>
      <c r="P80">
        <f t="shared" si="56"/>
        <v>92.783505154639172</v>
      </c>
      <c r="Q80" s="14">
        <f t="shared" si="75"/>
        <v>94</v>
      </c>
      <c r="R80" s="14">
        <f t="shared" si="76"/>
        <v>100</v>
      </c>
      <c r="S80" s="14">
        <f t="shared" si="77"/>
        <v>93</v>
      </c>
      <c r="T80" s="13">
        <f t="shared" si="78"/>
        <v>95.4</v>
      </c>
      <c r="U80">
        <f>SUM('бланки '!CT82:CX82)</f>
        <v>5</v>
      </c>
      <c r="X80">
        <f>анкеты!H78</f>
        <v>303</v>
      </c>
      <c r="Y80">
        <f t="shared" si="57"/>
        <v>400</v>
      </c>
      <c r="Z80" s="14">
        <f t="shared" si="58"/>
        <v>100</v>
      </c>
      <c r="AA80" s="14">
        <f t="shared" si="59"/>
        <v>88</v>
      </c>
      <c r="AB80" s="14">
        <f t="shared" si="60"/>
        <v>76</v>
      </c>
      <c r="AC80" s="15">
        <f t="shared" si="79"/>
        <v>88</v>
      </c>
      <c r="AD80">
        <f>IF('бланки '!I82=1,('бланки '!CZ82+'бланки '!DB82)*3,SUM('бланки '!CX82:DB82))</f>
        <v>2</v>
      </c>
      <c r="AE80">
        <f>IF('бланки '!H82=0,SUM('бланки '!DG82:DI82)*2-1,SUM('бланки '!DD82:DI82))</f>
        <v>4</v>
      </c>
      <c r="AF80">
        <f>анкеты!J78</f>
        <v>7</v>
      </c>
      <c r="AG80">
        <f>анкеты!I78</f>
        <v>9</v>
      </c>
      <c r="AH80" s="14">
        <f t="shared" si="61"/>
        <v>40</v>
      </c>
      <c r="AI80" s="14">
        <f t="shared" si="62"/>
        <v>80</v>
      </c>
      <c r="AJ80" s="2">
        <f t="shared" si="63"/>
        <v>78</v>
      </c>
      <c r="AK80" s="15">
        <f t="shared" si="80"/>
        <v>67.400000000000006</v>
      </c>
      <c r="AL80">
        <f>анкеты!K78</f>
        <v>369</v>
      </c>
      <c r="AM80">
        <f t="shared" si="64"/>
        <v>400</v>
      </c>
      <c r="AN80">
        <f>анкеты!L78</f>
        <v>365</v>
      </c>
      <c r="AO80">
        <f t="shared" si="65"/>
        <v>400</v>
      </c>
      <c r="AP80">
        <f>анкеты!N78</f>
        <v>257</v>
      </c>
      <c r="AQ80">
        <f>анкеты!M78</f>
        <v>265</v>
      </c>
      <c r="AR80" s="14">
        <f t="shared" si="66"/>
        <v>92</v>
      </c>
      <c r="AS80" s="14">
        <f t="shared" si="67"/>
        <v>91</v>
      </c>
      <c r="AT80" s="14">
        <f t="shared" si="68"/>
        <v>97</v>
      </c>
      <c r="AU80" s="13">
        <f t="shared" si="81"/>
        <v>92.600000000000009</v>
      </c>
      <c r="AV80">
        <f>анкеты!O78</f>
        <v>337</v>
      </c>
      <c r="AW80">
        <f t="shared" si="69"/>
        <v>400</v>
      </c>
      <c r="AX80">
        <f>анкеты!P78</f>
        <v>360</v>
      </c>
      <c r="AY80">
        <f t="shared" si="70"/>
        <v>400</v>
      </c>
      <c r="AZ80">
        <f>анкеты!Q78</f>
        <v>359</v>
      </c>
      <c r="BA80">
        <f t="shared" si="71"/>
        <v>400</v>
      </c>
      <c r="BB80" s="14">
        <f t="shared" si="72"/>
        <v>84</v>
      </c>
      <c r="BC80" s="14">
        <f t="shared" si="73"/>
        <v>90</v>
      </c>
      <c r="BD80" s="14">
        <f t="shared" si="74"/>
        <v>90</v>
      </c>
      <c r="BE80" s="13">
        <f t="shared" si="82"/>
        <v>88.2</v>
      </c>
      <c r="BF80">
        <f t="shared" si="83"/>
        <v>86.320000000000007</v>
      </c>
    </row>
    <row r="81" spans="1:58" hidden="1">
      <c r="A81">
        <f>'бланки '!D83</f>
        <v>78</v>
      </c>
      <c r="B81" t="str">
        <f>'бланки '!C83</f>
        <v>Муниципальное образовательное учреждение «Новодвинская гимназия»</v>
      </c>
      <c r="C81">
        <f>анкеты!C79</f>
        <v>122</v>
      </c>
      <c r="D81">
        <f>SUMIF('бланки '!K83:Y83,"&lt;2")+'бланки '!Z83</f>
        <v>14</v>
      </c>
      <c r="E81">
        <f>COUNTIF('бланки '!K83:Y83,"&lt;2")+'бланки '!AA83</f>
        <v>14</v>
      </c>
      <c r="F81">
        <f>SUMIF('бланки '!AB83:CM83,"&lt;2")+'бланки '!CN83</f>
        <v>54</v>
      </c>
      <c r="G81">
        <f>COUNTIF('бланки '!AB83:CM83,"&lt;2")+'бланки '!CO83</f>
        <v>54</v>
      </c>
      <c r="H81">
        <f>SUM('бланки '!CP83:CS83)</f>
        <v>2</v>
      </c>
      <c r="I81">
        <f>анкеты!E79</f>
        <v>80</v>
      </c>
      <c r="J81">
        <f>анкеты!D79</f>
        <v>81</v>
      </c>
      <c r="K81">
        <f>анкеты!G79</f>
        <v>104</v>
      </c>
      <c r="L81">
        <f>анкеты!F79</f>
        <v>107</v>
      </c>
      <c r="M81">
        <f t="shared" si="53"/>
        <v>100</v>
      </c>
      <c r="N81">
        <f t="shared" si="54"/>
        <v>100</v>
      </c>
      <c r="O81">
        <f t="shared" si="55"/>
        <v>98.76543209876543</v>
      </c>
      <c r="P81">
        <f t="shared" si="56"/>
        <v>97.196261682242991</v>
      </c>
      <c r="Q81" s="14">
        <f t="shared" si="75"/>
        <v>100</v>
      </c>
      <c r="R81" s="14">
        <f t="shared" si="76"/>
        <v>60</v>
      </c>
      <c r="S81" s="14">
        <f t="shared" si="77"/>
        <v>98</v>
      </c>
      <c r="T81" s="13">
        <f t="shared" si="78"/>
        <v>87.2</v>
      </c>
      <c r="U81">
        <f>SUM('бланки '!CT83:CX83)</f>
        <v>5</v>
      </c>
      <c r="X81">
        <f>анкеты!H79</f>
        <v>103</v>
      </c>
      <c r="Y81">
        <f t="shared" si="57"/>
        <v>122</v>
      </c>
      <c r="Z81" s="14">
        <f t="shared" si="58"/>
        <v>100</v>
      </c>
      <c r="AA81" s="14">
        <f t="shared" si="59"/>
        <v>92</v>
      </c>
      <c r="AB81" s="14">
        <f t="shared" si="60"/>
        <v>84</v>
      </c>
      <c r="AC81" s="15">
        <f t="shared" si="79"/>
        <v>92</v>
      </c>
      <c r="AD81">
        <f>IF('бланки '!I83=1,('бланки '!CZ83+'бланки '!DB83)*3,SUM('бланки '!CX83:DB83))</f>
        <v>0</v>
      </c>
      <c r="AE81">
        <f>IF('бланки '!H83=0,SUM('бланки '!DG83:DI83)*2-1,SUM('бланки '!DD83:DI83))</f>
        <v>3</v>
      </c>
      <c r="AF81">
        <f>анкеты!J79</f>
        <v>2</v>
      </c>
      <c r="AG81">
        <f>анкеты!I79</f>
        <v>2</v>
      </c>
      <c r="AH81" s="14">
        <f t="shared" si="61"/>
        <v>0</v>
      </c>
      <c r="AI81" s="14">
        <f t="shared" si="62"/>
        <v>60</v>
      </c>
      <c r="AJ81" s="2">
        <f t="shared" si="63"/>
        <v>100</v>
      </c>
      <c r="AK81" s="15">
        <f t="shared" si="80"/>
        <v>54</v>
      </c>
      <c r="AL81">
        <f>анкеты!K79</f>
        <v>120</v>
      </c>
      <c r="AM81">
        <f t="shared" si="64"/>
        <v>122</v>
      </c>
      <c r="AN81">
        <f>анкеты!L79</f>
        <v>107</v>
      </c>
      <c r="AO81">
        <f t="shared" si="65"/>
        <v>122</v>
      </c>
      <c r="AP81">
        <f>анкеты!N79</f>
        <v>80</v>
      </c>
      <c r="AQ81">
        <f>анкеты!M79</f>
        <v>82</v>
      </c>
      <c r="AR81" s="14">
        <f t="shared" si="66"/>
        <v>98</v>
      </c>
      <c r="AS81" s="14">
        <f t="shared" si="67"/>
        <v>88</v>
      </c>
      <c r="AT81" s="14">
        <f t="shared" si="68"/>
        <v>98</v>
      </c>
      <c r="AU81" s="13">
        <f t="shared" si="81"/>
        <v>94</v>
      </c>
      <c r="AV81">
        <f>анкеты!O79</f>
        <v>116</v>
      </c>
      <c r="AW81">
        <f t="shared" si="69"/>
        <v>122</v>
      </c>
      <c r="AX81">
        <f>анкеты!P79</f>
        <v>121</v>
      </c>
      <c r="AY81">
        <f t="shared" si="70"/>
        <v>122</v>
      </c>
      <c r="AZ81">
        <f>анкеты!Q79</f>
        <v>114</v>
      </c>
      <c r="BA81">
        <f t="shared" si="71"/>
        <v>122</v>
      </c>
      <c r="BB81" s="14">
        <f t="shared" si="72"/>
        <v>95</v>
      </c>
      <c r="BC81" s="14">
        <f t="shared" si="73"/>
        <v>99</v>
      </c>
      <c r="BD81" s="14">
        <f t="shared" si="74"/>
        <v>93</v>
      </c>
      <c r="BE81" s="13">
        <f t="shared" si="82"/>
        <v>94.8</v>
      </c>
      <c r="BF81">
        <f t="shared" si="83"/>
        <v>84.4</v>
      </c>
    </row>
    <row r="82" spans="1:58" hidden="1">
      <c r="A82">
        <f>'бланки '!D84</f>
        <v>79</v>
      </c>
      <c r="B82" t="str">
        <f>'бланки '!C84</f>
        <v>Муниципальное образовательное учреждение дополнительного образования «Дом детского творчества»</v>
      </c>
      <c r="C82">
        <f>анкеты!C80</f>
        <v>749</v>
      </c>
      <c r="D82">
        <f>SUMIF('бланки '!K84:Y84,"&lt;2")+'бланки '!Z84</f>
        <v>10</v>
      </c>
      <c r="E82">
        <f>COUNTIF('бланки '!K84:Y84,"&lt;2")+'бланки '!AA84</f>
        <v>11</v>
      </c>
      <c r="F82">
        <f>SUMIF('бланки '!AB84:CM84,"&lt;2")+'бланки '!CN84</f>
        <v>46</v>
      </c>
      <c r="G82">
        <f>COUNTIF('бланки '!AB84:CM84,"&lt;2")+'бланки '!CO84</f>
        <v>49</v>
      </c>
      <c r="H82">
        <f>SUM('бланки '!CP84:CS84)</f>
        <v>4</v>
      </c>
      <c r="I82">
        <f>анкеты!E80</f>
        <v>545</v>
      </c>
      <c r="J82">
        <f>анкеты!D80</f>
        <v>566</v>
      </c>
      <c r="K82">
        <f>анкеты!G80</f>
        <v>564</v>
      </c>
      <c r="L82">
        <f>анкеты!F80</f>
        <v>583</v>
      </c>
      <c r="M82">
        <f t="shared" si="53"/>
        <v>90.909090909090907</v>
      </c>
      <c r="N82">
        <f t="shared" si="54"/>
        <v>93.877551020408163</v>
      </c>
      <c r="O82">
        <f t="shared" si="55"/>
        <v>96.289752650176681</v>
      </c>
      <c r="P82">
        <f t="shared" si="56"/>
        <v>96.740994854202398</v>
      </c>
      <c r="Q82" s="14">
        <f t="shared" si="75"/>
        <v>92</v>
      </c>
      <c r="R82" s="14">
        <f t="shared" si="76"/>
        <v>100</v>
      </c>
      <c r="S82" s="14">
        <f t="shared" si="77"/>
        <v>96</v>
      </c>
      <c r="T82" s="13">
        <f t="shared" si="78"/>
        <v>96</v>
      </c>
      <c r="U82">
        <f>SUM('бланки '!CT84:CX84)</f>
        <v>5</v>
      </c>
      <c r="X82">
        <f>анкеты!H80</f>
        <v>687</v>
      </c>
      <c r="Y82">
        <f t="shared" si="57"/>
        <v>749</v>
      </c>
      <c r="Z82" s="14">
        <f t="shared" si="58"/>
        <v>100</v>
      </c>
      <c r="AA82" s="14">
        <f t="shared" si="59"/>
        <v>96</v>
      </c>
      <c r="AB82" s="14">
        <f t="shared" si="60"/>
        <v>92</v>
      </c>
      <c r="AC82" s="15">
        <f t="shared" si="79"/>
        <v>96</v>
      </c>
      <c r="AD82">
        <f>IF('бланки '!I84=1,('бланки '!CZ84+'бланки '!DB84)*3,SUM('бланки '!CX84:DB84))</f>
        <v>3</v>
      </c>
      <c r="AE82">
        <f>IF('бланки '!H84=0,SUM('бланки '!DG84:DI84)*2-1,SUM('бланки '!DD84:DI84))</f>
        <v>2</v>
      </c>
      <c r="AF82">
        <f>анкеты!J80</f>
        <v>49</v>
      </c>
      <c r="AG82">
        <f>анкеты!I80</f>
        <v>51</v>
      </c>
      <c r="AH82" s="14">
        <f t="shared" si="61"/>
        <v>60</v>
      </c>
      <c r="AI82" s="14">
        <f t="shared" si="62"/>
        <v>40</v>
      </c>
      <c r="AJ82" s="2">
        <f t="shared" si="63"/>
        <v>96</v>
      </c>
      <c r="AK82" s="15">
        <f t="shared" si="80"/>
        <v>62.8</v>
      </c>
      <c r="AL82">
        <f>анкеты!K80</f>
        <v>728</v>
      </c>
      <c r="AM82">
        <f t="shared" si="64"/>
        <v>749</v>
      </c>
      <c r="AN82">
        <f>анкеты!L80</f>
        <v>741</v>
      </c>
      <c r="AO82">
        <f t="shared" si="65"/>
        <v>749</v>
      </c>
      <c r="AP82">
        <f>анкеты!N80</f>
        <v>569</v>
      </c>
      <c r="AQ82">
        <f>анкеты!M80</f>
        <v>576</v>
      </c>
      <c r="AR82" s="14">
        <f t="shared" si="66"/>
        <v>97</v>
      </c>
      <c r="AS82" s="14">
        <f t="shared" si="67"/>
        <v>99</v>
      </c>
      <c r="AT82" s="14">
        <f t="shared" si="68"/>
        <v>99</v>
      </c>
      <c r="AU82" s="13">
        <f t="shared" si="81"/>
        <v>98.2</v>
      </c>
      <c r="AV82">
        <f>анкеты!O80</f>
        <v>733</v>
      </c>
      <c r="AW82">
        <f t="shared" si="69"/>
        <v>749</v>
      </c>
      <c r="AX82">
        <f>анкеты!P80</f>
        <v>731</v>
      </c>
      <c r="AY82">
        <f t="shared" si="70"/>
        <v>749</v>
      </c>
      <c r="AZ82">
        <f>анкеты!Q80</f>
        <v>733</v>
      </c>
      <c r="BA82">
        <f t="shared" si="71"/>
        <v>749</v>
      </c>
      <c r="BB82" s="14">
        <f t="shared" si="72"/>
        <v>98</v>
      </c>
      <c r="BC82" s="14">
        <f t="shared" si="73"/>
        <v>98</v>
      </c>
      <c r="BD82" s="14">
        <f t="shared" si="74"/>
        <v>98</v>
      </c>
      <c r="BE82" s="13">
        <f t="shared" si="82"/>
        <v>98</v>
      </c>
      <c r="BF82">
        <f t="shared" si="83"/>
        <v>90.2</v>
      </c>
    </row>
    <row r="83" spans="1:58" hidden="1">
      <c r="A83">
        <f>'бланки '!D85</f>
        <v>80</v>
      </c>
      <c r="B83" t="str">
        <f>'бланки '!C85</f>
        <v>Муниципальное бюджетное учреждение дополнительного образования «Новодвинская спортивная школа имени С.В. Быкова»</v>
      </c>
      <c r="C83">
        <f>анкеты!C81</f>
        <v>88</v>
      </c>
      <c r="D83">
        <f>SUMIF('бланки '!K85:Y85,"&lt;2")+'бланки '!Z85</f>
        <v>10.5</v>
      </c>
      <c r="E83">
        <f>COUNTIF('бланки '!K85:Y85,"&lt;2")+'бланки '!AA85</f>
        <v>10</v>
      </c>
      <c r="F83">
        <f>SUMIF('бланки '!AB85:CM85,"&lt;2")+'бланки '!CN85</f>
        <v>50.5</v>
      </c>
      <c r="G83">
        <f>COUNTIF('бланки '!AB85:CM85,"&lt;2")+'бланки '!CO85</f>
        <v>49</v>
      </c>
      <c r="H83">
        <f>SUM('бланки '!CP85:CS85)</f>
        <v>2</v>
      </c>
      <c r="I83">
        <f>анкеты!E81</f>
        <v>63</v>
      </c>
      <c r="J83">
        <f>анкеты!D81</f>
        <v>64</v>
      </c>
      <c r="K83">
        <f>анкеты!G81</f>
        <v>56</v>
      </c>
      <c r="L83">
        <f>анкеты!F81</f>
        <v>62</v>
      </c>
      <c r="M83">
        <f t="shared" si="53"/>
        <v>105</v>
      </c>
      <c r="N83">
        <f t="shared" si="54"/>
        <v>103.0612244897959</v>
      </c>
      <c r="O83">
        <f t="shared" si="55"/>
        <v>98.4375</v>
      </c>
      <c r="P83">
        <f t="shared" si="56"/>
        <v>90.322580645161281</v>
      </c>
      <c r="Q83" s="14">
        <f t="shared" si="75"/>
        <v>104</v>
      </c>
      <c r="R83" s="14">
        <f t="shared" si="76"/>
        <v>60</v>
      </c>
      <c r="S83" s="14">
        <f t="shared" si="77"/>
        <v>94</v>
      </c>
      <c r="T83" s="13">
        <f t="shared" si="78"/>
        <v>86.800000000000011</v>
      </c>
      <c r="U83">
        <f>SUM('бланки '!CT85:CX85)</f>
        <v>5</v>
      </c>
      <c r="X83">
        <f>анкеты!H81</f>
        <v>66</v>
      </c>
      <c r="Y83">
        <f t="shared" si="57"/>
        <v>88</v>
      </c>
      <c r="Z83" s="14">
        <f t="shared" si="58"/>
        <v>100</v>
      </c>
      <c r="AA83" s="14">
        <f t="shared" si="59"/>
        <v>87</v>
      </c>
      <c r="AB83" s="14">
        <f t="shared" si="60"/>
        <v>75</v>
      </c>
      <c r="AC83" s="15">
        <f t="shared" si="79"/>
        <v>87.5</v>
      </c>
      <c r="AD83">
        <f>IF('бланки '!I85=1,('бланки '!CZ85+'бланки '!DB85)*3,SUM('бланки '!CX85:DB85))</f>
        <v>3</v>
      </c>
      <c r="AE83">
        <f>IF('бланки '!H85=0,SUM('бланки '!DG85:DI85)*2-1,SUM('бланки '!DD85:DI85))</f>
        <v>3</v>
      </c>
      <c r="AF83">
        <f>анкеты!J81</f>
        <v>3</v>
      </c>
      <c r="AG83">
        <f>анкеты!I81</f>
        <v>3</v>
      </c>
      <c r="AH83" s="14">
        <f t="shared" si="61"/>
        <v>60</v>
      </c>
      <c r="AI83" s="14">
        <f t="shared" si="62"/>
        <v>60</v>
      </c>
      <c r="AJ83" s="2">
        <f t="shared" si="63"/>
        <v>100</v>
      </c>
      <c r="AK83" s="15">
        <f t="shared" si="80"/>
        <v>72</v>
      </c>
      <c r="AL83">
        <f>анкеты!K81</f>
        <v>80</v>
      </c>
      <c r="AM83">
        <f t="shared" si="64"/>
        <v>88</v>
      </c>
      <c r="AN83">
        <f>анкеты!L81</f>
        <v>83</v>
      </c>
      <c r="AO83">
        <f t="shared" si="65"/>
        <v>88</v>
      </c>
      <c r="AP83">
        <f>анкеты!N81</f>
        <v>67</v>
      </c>
      <c r="AQ83">
        <f>анкеты!M81</f>
        <v>69</v>
      </c>
      <c r="AR83" s="14">
        <f t="shared" si="66"/>
        <v>91</v>
      </c>
      <c r="AS83" s="14">
        <f t="shared" si="67"/>
        <v>94</v>
      </c>
      <c r="AT83" s="14">
        <f t="shared" si="68"/>
        <v>97</v>
      </c>
      <c r="AU83" s="13">
        <f t="shared" si="81"/>
        <v>93.4</v>
      </c>
      <c r="AV83">
        <f>анкеты!O81</f>
        <v>84</v>
      </c>
      <c r="AW83">
        <f t="shared" si="69"/>
        <v>88</v>
      </c>
      <c r="AX83">
        <f>анкеты!P81</f>
        <v>81</v>
      </c>
      <c r="AY83">
        <f t="shared" si="70"/>
        <v>88</v>
      </c>
      <c r="AZ83">
        <f>анкеты!Q81</f>
        <v>80</v>
      </c>
      <c r="BA83">
        <f t="shared" si="71"/>
        <v>88</v>
      </c>
      <c r="BB83" s="14">
        <f t="shared" si="72"/>
        <v>95</v>
      </c>
      <c r="BC83" s="14">
        <f t="shared" si="73"/>
        <v>92</v>
      </c>
      <c r="BD83" s="14">
        <f t="shared" si="74"/>
        <v>91</v>
      </c>
      <c r="BE83" s="13">
        <f t="shared" si="82"/>
        <v>92.4</v>
      </c>
      <c r="BF83">
        <f t="shared" si="83"/>
        <v>86.42</v>
      </c>
    </row>
    <row r="84" spans="1:58" hidden="1">
      <c r="A84">
        <f>'бланки '!D86</f>
        <v>81</v>
      </c>
      <c r="B84" t="str">
        <f>'бланки '!C86</f>
        <v>Муниципальное бюджетное учреждение дополнительного образования «Новодвинская детская школа искусств»</v>
      </c>
      <c r="C84">
        <f>анкеты!C82</f>
        <v>190</v>
      </c>
      <c r="D84">
        <f>SUMIF('бланки '!K86:Y86,"&lt;2")+'бланки '!Z86</f>
        <v>10.5</v>
      </c>
      <c r="E84">
        <f>COUNTIF('бланки '!K86:Y86,"&lt;2")+'бланки '!AA86</f>
        <v>11</v>
      </c>
      <c r="F84">
        <f>SUMIF('бланки '!AB86:CM86,"&lt;2")+'бланки '!CN86</f>
        <v>43.5</v>
      </c>
      <c r="G84">
        <f>COUNTIF('бланки '!AB86:CM86,"&lt;2")+'бланки '!CO86</f>
        <v>47</v>
      </c>
      <c r="H84">
        <f>SUM('бланки '!CP86:CS86)</f>
        <v>4</v>
      </c>
      <c r="I84">
        <f>анкеты!E82</f>
        <v>142</v>
      </c>
      <c r="J84">
        <f>анкеты!D82</f>
        <v>143</v>
      </c>
      <c r="K84">
        <f>анкеты!G82</f>
        <v>156</v>
      </c>
      <c r="L84">
        <f>анкеты!F82</f>
        <v>161</v>
      </c>
      <c r="M84">
        <f t="shared" si="53"/>
        <v>95.454545454545453</v>
      </c>
      <c r="N84">
        <f t="shared" si="54"/>
        <v>92.553191489361694</v>
      </c>
      <c r="O84">
        <f t="shared" si="55"/>
        <v>99.300699300699307</v>
      </c>
      <c r="P84">
        <f t="shared" si="56"/>
        <v>96.894409937888199</v>
      </c>
      <c r="Q84" s="14">
        <f t="shared" si="75"/>
        <v>94</v>
      </c>
      <c r="R84" s="14">
        <f t="shared" si="76"/>
        <v>100</v>
      </c>
      <c r="S84" s="14">
        <f t="shared" si="77"/>
        <v>98</v>
      </c>
      <c r="T84" s="13">
        <f t="shared" si="78"/>
        <v>97.4</v>
      </c>
      <c r="U84">
        <f>SUM('бланки '!CT86:CX86)</f>
        <v>5</v>
      </c>
      <c r="X84">
        <f>анкеты!H82</f>
        <v>176</v>
      </c>
      <c r="Y84">
        <f t="shared" si="57"/>
        <v>190</v>
      </c>
      <c r="Z84" s="14">
        <f t="shared" si="58"/>
        <v>100</v>
      </c>
      <c r="AA84" s="14">
        <f t="shared" si="59"/>
        <v>96</v>
      </c>
      <c r="AB84" s="14">
        <f t="shared" si="60"/>
        <v>93</v>
      </c>
      <c r="AC84" s="15">
        <f t="shared" si="79"/>
        <v>96.5</v>
      </c>
      <c r="AD84">
        <f>IF('бланки '!I86=1,('бланки '!CZ86+'бланки '!DB86)*3,SUM('бланки '!CX86:DB86))</f>
        <v>2</v>
      </c>
      <c r="AE84">
        <f>IF('бланки '!H86=0,SUM('бланки '!DG86:DI86)*2-1,SUM('бланки '!DD86:DI86))</f>
        <v>3</v>
      </c>
      <c r="AF84">
        <f>анкеты!J82</f>
        <v>5</v>
      </c>
      <c r="AG84">
        <f>анкеты!I82</f>
        <v>5</v>
      </c>
      <c r="AH84" s="14">
        <f t="shared" si="61"/>
        <v>40</v>
      </c>
      <c r="AI84" s="14">
        <f t="shared" si="62"/>
        <v>60</v>
      </c>
      <c r="AJ84" s="2">
        <f t="shared" si="63"/>
        <v>100</v>
      </c>
      <c r="AK84" s="15">
        <f t="shared" si="80"/>
        <v>66</v>
      </c>
      <c r="AL84">
        <f>анкеты!K82</f>
        <v>178</v>
      </c>
      <c r="AM84">
        <f t="shared" si="64"/>
        <v>190</v>
      </c>
      <c r="AN84">
        <f>анкеты!L82</f>
        <v>183</v>
      </c>
      <c r="AO84">
        <f t="shared" si="65"/>
        <v>190</v>
      </c>
      <c r="AP84">
        <f>анкеты!N82</f>
        <v>148</v>
      </c>
      <c r="AQ84">
        <f>анкеты!M82</f>
        <v>152</v>
      </c>
      <c r="AR84" s="14">
        <f t="shared" si="66"/>
        <v>94</v>
      </c>
      <c r="AS84" s="14">
        <f t="shared" si="67"/>
        <v>96</v>
      </c>
      <c r="AT84" s="14">
        <f t="shared" si="68"/>
        <v>97</v>
      </c>
      <c r="AU84" s="13">
        <f t="shared" si="81"/>
        <v>95.4</v>
      </c>
      <c r="AV84">
        <f>анкеты!O82</f>
        <v>184</v>
      </c>
      <c r="AW84">
        <f t="shared" si="69"/>
        <v>190</v>
      </c>
      <c r="AX84">
        <f>анкеты!P82</f>
        <v>181</v>
      </c>
      <c r="AY84">
        <f t="shared" si="70"/>
        <v>190</v>
      </c>
      <c r="AZ84">
        <f>анкеты!Q82</f>
        <v>185</v>
      </c>
      <c r="BA84">
        <f t="shared" si="71"/>
        <v>190</v>
      </c>
      <c r="BB84" s="14">
        <f t="shared" si="72"/>
        <v>97</v>
      </c>
      <c r="BC84" s="14">
        <f t="shared" si="73"/>
        <v>95</v>
      </c>
      <c r="BD84" s="14">
        <f t="shared" si="74"/>
        <v>97</v>
      </c>
      <c r="BE84" s="13">
        <f t="shared" si="82"/>
        <v>96.6</v>
      </c>
      <c r="BF84">
        <f t="shared" si="83"/>
        <v>90.38</v>
      </c>
    </row>
    <row r="85" spans="1:58" hidden="1">
      <c r="A85">
        <f>'бланки '!D87</f>
        <v>82</v>
      </c>
      <c r="B85" t="str">
        <f>'бланки '!C87</f>
        <v>Муниципальное бюджетное образовательное учреждение Верхнетоемского муниципального округа «Авнюгская средняя общеобразовательная школа»</v>
      </c>
      <c r="C85">
        <f>анкеты!C83</f>
        <v>79</v>
      </c>
      <c r="D85">
        <f>SUMIF('бланки '!K87:Y87,"&lt;2")+'бланки '!Z87</f>
        <v>14</v>
      </c>
      <c r="E85">
        <f>COUNTIF('бланки '!K87:Y87,"&lt;2")+'бланки '!AA87</f>
        <v>14</v>
      </c>
      <c r="F85">
        <f>SUMIF('бланки '!AB87:CM87,"&lt;2")+'бланки '!CN87</f>
        <v>51.5</v>
      </c>
      <c r="G85">
        <f>COUNTIF('бланки '!AB87:CM87,"&lt;2")+'бланки '!CO87</f>
        <v>54</v>
      </c>
      <c r="H85">
        <f>SUM('бланки '!CP87:CS87)</f>
        <v>3</v>
      </c>
      <c r="I85">
        <f>анкеты!E83</f>
        <v>52</v>
      </c>
      <c r="J85">
        <f>анкеты!D83</f>
        <v>52</v>
      </c>
      <c r="K85">
        <f>анкеты!G83</f>
        <v>51</v>
      </c>
      <c r="L85">
        <f>анкеты!F83</f>
        <v>54</v>
      </c>
      <c r="M85">
        <f t="shared" si="53"/>
        <v>100</v>
      </c>
      <c r="N85">
        <f t="shared" si="54"/>
        <v>95.370370370370367</v>
      </c>
      <c r="O85">
        <f t="shared" si="55"/>
        <v>100</v>
      </c>
      <c r="P85">
        <f t="shared" si="56"/>
        <v>94.444444444444443</v>
      </c>
      <c r="Q85" s="14">
        <f t="shared" si="75"/>
        <v>98</v>
      </c>
      <c r="R85" s="14">
        <f t="shared" si="76"/>
        <v>90</v>
      </c>
      <c r="S85" s="14">
        <f t="shared" si="77"/>
        <v>97</v>
      </c>
      <c r="T85" s="13">
        <f t="shared" si="78"/>
        <v>95.2</v>
      </c>
      <c r="U85">
        <f>SUM('бланки '!CT87:CX87)</f>
        <v>5</v>
      </c>
      <c r="X85">
        <f>анкеты!H83</f>
        <v>66</v>
      </c>
      <c r="Y85">
        <f t="shared" si="57"/>
        <v>79</v>
      </c>
      <c r="Z85" s="14">
        <f t="shared" si="58"/>
        <v>100</v>
      </c>
      <c r="AA85" s="14">
        <f t="shared" si="59"/>
        <v>91</v>
      </c>
      <c r="AB85" s="14">
        <f t="shared" si="60"/>
        <v>83</v>
      </c>
      <c r="AC85" s="15">
        <f t="shared" si="79"/>
        <v>91.5</v>
      </c>
      <c r="AD85">
        <f>IF('бланки '!I87=1,('бланки '!CZ87+'бланки '!DB87)*3,SUM('бланки '!CX87:DB87))</f>
        <v>3</v>
      </c>
      <c r="AE85">
        <f>IF('бланки '!H87=0,SUM('бланки '!DG87:DI87)*2-1,SUM('бланки '!DD87:DI87))</f>
        <v>3</v>
      </c>
      <c r="AF85">
        <f>анкеты!J83</f>
        <v>3</v>
      </c>
      <c r="AG85">
        <f>анкеты!I83</f>
        <v>4</v>
      </c>
      <c r="AH85" s="14">
        <f t="shared" si="61"/>
        <v>60</v>
      </c>
      <c r="AI85" s="14">
        <f t="shared" si="62"/>
        <v>60</v>
      </c>
      <c r="AJ85" s="2">
        <f t="shared" si="63"/>
        <v>75</v>
      </c>
      <c r="AK85" s="15">
        <f t="shared" si="80"/>
        <v>64.5</v>
      </c>
      <c r="AL85">
        <f>анкеты!K83</f>
        <v>64</v>
      </c>
      <c r="AM85">
        <f t="shared" si="64"/>
        <v>79</v>
      </c>
      <c r="AN85">
        <f>анкеты!L83</f>
        <v>62</v>
      </c>
      <c r="AO85">
        <f t="shared" si="65"/>
        <v>79</v>
      </c>
      <c r="AP85">
        <f>анкеты!N83</f>
        <v>52</v>
      </c>
      <c r="AQ85">
        <f>анкеты!M83</f>
        <v>57</v>
      </c>
      <c r="AR85" s="14">
        <f t="shared" si="66"/>
        <v>81</v>
      </c>
      <c r="AS85" s="14">
        <f t="shared" si="67"/>
        <v>78</v>
      </c>
      <c r="AT85" s="14">
        <f t="shared" si="68"/>
        <v>91</v>
      </c>
      <c r="AU85" s="13">
        <f t="shared" si="81"/>
        <v>81.8</v>
      </c>
      <c r="AV85">
        <f>анкеты!O83</f>
        <v>56</v>
      </c>
      <c r="AW85">
        <f t="shared" si="69"/>
        <v>79</v>
      </c>
      <c r="AX85">
        <f>анкеты!P83</f>
        <v>75</v>
      </c>
      <c r="AY85">
        <f t="shared" si="70"/>
        <v>79</v>
      </c>
      <c r="AZ85">
        <f>анкеты!Q83</f>
        <v>68</v>
      </c>
      <c r="BA85">
        <f t="shared" si="71"/>
        <v>79</v>
      </c>
      <c r="BB85" s="14">
        <f t="shared" si="72"/>
        <v>71</v>
      </c>
      <c r="BC85" s="14">
        <f t="shared" si="73"/>
        <v>95</v>
      </c>
      <c r="BD85" s="14">
        <f t="shared" si="74"/>
        <v>86</v>
      </c>
      <c r="BE85" s="13">
        <f t="shared" si="82"/>
        <v>83.3</v>
      </c>
      <c r="BF85">
        <f t="shared" si="83"/>
        <v>83.26</v>
      </c>
    </row>
    <row r="86" spans="1:58" hidden="1">
      <c r="A86">
        <f>'бланки '!D88</f>
        <v>83</v>
      </c>
      <c r="B86" t="str">
        <f>'бланки '!C88</f>
        <v>Муниципальное бюджетное образовательное учреждение Верхнетоемского муниципального округа «Афанасьевская средняя общеобразовательная школа»</v>
      </c>
      <c r="C86">
        <f>анкеты!C84</f>
        <v>36</v>
      </c>
      <c r="D86">
        <f>SUMIF('бланки '!K88:Y88,"&lt;2")+'бланки '!Z88</f>
        <v>14</v>
      </c>
      <c r="E86">
        <f>COUNTIF('бланки '!K88:Y88,"&lt;2")+'бланки '!AA88</f>
        <v>14</v>
      </c>
      <c r="F86">
        <f>SUMIF('бланки '!AB88:CM88,"&lt;2")+'бланки '!CN88</f>
        <v>54</v>
      </c>
      <c r="G86">
        <f>COUNTIF('бланки '!AB88:CM88,"&lt;2")+'бланки '!CO88</f>
        <v>59</v>
      </c>
      <c r="H86">
        <f>SUM('бланки '!CP88:CS88)</f>
        <v>3</v>
      </c>
      <c r="I86">
        <f>анкеты!E84</f>
        <v>27</v>
      </c>
      <c r="J86">
        <f>анкеты!D84</f>
        <v>27</v>
      </c>
      <c r="K86">
        <f>анкеты!G84</f>
        <v>22</v>
      </c>
      <c r="L86">
        <f>анкеты!F84</f>
        <v>23</v>
      </c>
      <c r="M86">
        <f t="shared" si="53"/>
        <v>100</v>
      </c>
      <c r="N86">
        <f t="shared" si="54"/>
        <v>91.525423728813564</v>
      </c>
      <c r="O86">
        <f t="shared" si="55"/>
        <v>100</v>
      </c>
      <c r="P86">
        <f t="shared" si="56"/>
        <v>95.652173913043484</v>
      </c>
      <c r="Q86" s="14">
        <f t="shared" si="75"/>
        <v>96</v>
      </c>
      <c r="R86" s="14">
        <f t="shared" si="76"/>
        <v>90</v>
      </c>
      <c r="S86" s="14">
        <f t="shared" si="77"/>
        <v>98</v>
      </c>
      <c r="T86" s="13">
        <f t="shared" si="78"/>
        <v>95</v>
      </c>
      <c r="U86">
        <f>SUM('бланки '!CT88:CX88)</f>
        <v>5</v>
      </c>
      <c r="X86">
        <f>анкеты!H84</f>
        <v>32</v>
      </c>
      <c r="Y86">
        <f t="shared" si="57"/>
        <v>36</v>
      </c>
      <c r="Z86" s="14">
        <f t="shared" si="58"/>
        <v>100</v>
      </c>
      <c r="AA86" s="14">
        <f t="shared" si="59"/>
        <v>94</v>
      </c>
      <c r="AB86" s="14">
        <f t="shared" si="60"/>
        <v>89</v>
      </c>
      <c r="AC86" s="15">
        <f t="shared" si="79"/>
        <v>94.5</v>
      </c>
      <c r="AD86">
        <f>IF('бланки '!I88=1,('бланки '!CZ88+'бланки '!DB88)*3,SUM('бланки '!CX88:DB88))</f>
        <v>4</v>
      </c>
      <c r="AE86">
        <f>IF('бланки '!H88=0,SUM('бланки '!DG88:DI88)*2-1,SUM('бланки '!DD88:DI88))</f>
        <v>4</v>
      </c>
      <c r="AF86">
        <f>анкеты!J84</f>
        <v>1</v>
      </c>
      <c r="AG86">
        <f>анкеты!I84</f>
        <v>1</v>
      </c>
      <c r="AH86" s="14">
        <f t="shared" si="61"/>
        <v>80</v>
      </c>
      <c r="AI86" s="14">
        <f t="shared" si="62"/>
        <v>80</v>
      </c>
      <c r="AJ86" s="2">
        <f t="shared" si="63"/>
        <v>100</v>
      </c>
      <c r="AK86" s="15">
        <f t="shared" si="80"/>
        <v>86</v>
      </c>
      <c r="AL86">
        <f>анкеты!K84</f>
        <v>35</v>
      </c>
      <c r="AM86">
        <f t="shared" si="64"/>
        <v>36</v>
      </c>
      <c r="AN86">
        <f>анкеты!L84</f>
        <v>36</v>
      </c>
      <c r="AO86">
        <f t="shared" si="65"/>
        <v>36</v>
      </c>
      <c r="AP86">
        <f>анкеты!N84</f>
        <v>26</v>
      </c>
      <c r="AQ86">
        <f>анкеты!M84</f>
        <v>26</v>
      </c>
      <c r="AR86" s="14">
        <f t="shared" si="66"/>
        <v>97</v>
      </c>
      <c r="AS86" s="14">
        <f t="shared" si="67"/>
        <v>100</v>
      </c>
      <c r="AT86" s="14">
        <f t="shared" si="68"/>
        <v>100</v>
      </c>
      <c r="AU86" s="13">
        <f t="shared" si="81"/>
        <v>98.800000000000011</v>
      </c>
      <c r="AV86">
        <f>анкеты!O84</f>
        <v>36</v>
      </c>
      <c r="AW86">
        <f t="shared" si="69"/>
        <v>36</v>
      </c>
      <c r="AX86">
        <f>анкеты!P84</f>
        <v>36</v>
      </c>
      <c r="AY86">
        <f t="shared" si="70"/>
        <v>36</v>
      </c>
      <c r="AZ86">
        <f>анкеты!Q84</f>
        <v>36</v>
      </c>
      <c r="BA86">
        <f t="shared" si="71"/>
        <v>36</v>
      </c>
      <c r="BB86" s="14">
        <f t="shared" si="72"/>
        <v>100</v>
      </c>
      <c r="BC86" s="14">
        <f t="shared" si="73"/>
        <v>100</v>
      </c>
      <c r="BD86" s="14">
        <f t="shared" si="74"/>
        <v>100</v>
      </c>
      <c r="BE86" s="13">
        <f t="shared" si="82"/>
        <v>100</v>
      </c>
      <c r="BF86">
        <f t="shared" si="83"/>
        <v>94.86</v>
      </c>
    </row>
    <row r="87" spans="1:58" hidden="1">
      <c r="A87">
        <f>'бланки '!D89</f>
        <v>84</v>
      </c>
      <c r="B87" t="str">
        <f>'бланки '!C89</f>
        <v>Муниципальное бюджетное образовательное учреждение Верхнетоемского муниципального округа «Верхнетоемская средняя общеобразовательная школа»</v>
      </c>
      <c r="C87">
        <f>анкеты!C85</f>
        <v>135</v>
      </c>
      <c r="D87">
        <f>SUMIF('бланки '!K89:Y89,"&lt;2")+'бланки '!Z89</f>
        <v>14</v>
      </c>
      <c r="E87">
        <f>COUNTIF('бланки '!K89:Y89,"&lt;2")+'бланки '!AA89</f>
        <v>14</v>
      </c>
      <c r="F87">
        <f>SUMIF('бланки '!AB89:CM89,"&lt;2")+'бланки '!CN89</f>
        <v>53.5</v>
      </c>
      <c r="G87">
        <f>COUNTIF('бланки '!AB89:CM89,"&lt;2")+'бланки '!CO89</f>
        <v>54</v>
      </c>
      <c r="H87">
        <f>SUM('бланки '!CP89:CS89)</f>
        <v>2</v>
      </c>
      <c r="I87">
        <f>анкеты!E85</f>
        <v>104</v>
      </c>
      <c r="J87">
        <f>анкеты!D85</f>
        <v>107</v>
      </c>
      <c r="K87">
        <f>анкеты!G85</f>
        <v>89</v>
      </c>
      <c r="L87">
        <f>анкеты!F85</f>
        <v>92</v>
      </c>
      <c r="M87">
        <f t="shared" si="53"/>
        <v>100</v>
      </c>
      <c r="N87">
        <f t="shared" si="54"/>
        <v>99.074074074074076</v>
      </c>
      <c r="O87">
        <f t="shared" si="55"/>
        <v>97.196261682242991</v>
      </c>
      <c r="P87">
        <f t="shared" si="56"/>
        <v>96.739130434782609</v>
      </c>
      <c r="Q87" s="14">
        <f t="shared" si="75"/>
        <v>99</v>
      </c>
      <c r="R87" s="14">
        <f t="shared" si="76"/>
        <v>60</v>
      </c>
      <c r="S87" s="14">
        <f t="shared" si="77"/>
        <v>97</v>
      </c>
      <c r="T87" s="13">
        <f t="shared" si="78"/>
        <v>86.5</v>
      </c>
      <c r="U87">
        <f>SUM('бланки '!CT89:CX89)</f>
        <v>5</v>
      </c>
      <c r="X87">
        <f>анкеты!H85</f>
        <v>105</v>
      </c>
      <c r="Y87">
        <f t="shared" si="57"/>
        <v>135</v>
      </c>
      <c r="Z87" s="14">
        <f t="shared" si="58"/>
        <v>100</v>
      </c>
      <c r="AA87" s="14">
        <f t="shared" si="59"/>
        <v>89</v>
      </c>
      <c r="AB87" s="14">
        <f t="shared" si="60"/>
        <v>78</v>
      </c>
      <c r="AC87" s="15">
        <f t="shared" si="79"/>
        <v>89</v>
      </c>
      <c r="AD87">
        <f>IF('бланки '!I89=1,('бланки '!CZ89+'бланки '!DB89)*3,SUM('бланки '!CX89:DB89))</f>
        <v>0</v>
      </c>
      <c r="AE87">
        <f>IF('бланки '!H89=0,SUM('бланки '!DG89:DI89)*2-1,SUM('бланки '!DD89:DI89))</f>
        <v>3</v>
      </c>
      <c r="AF87">
        <f>анкеты!J85</f>
        <v>6</v>
      </c>
      <c r="AG87">
        <f>анкеты!I85</f>
        <v>7</v>
      </c>
      <c r="AH87" s="14">
        <f t="shared" si="61"/>
        <v>0</v>
      </c>
      <c r="AI87" s="14">
        <f t="shared" si="62"/>
        <v>60</v>
      </c>
      <c r="AJ87" s="2">
        <f t="shared" si="63"/>
        <v>86</v>
      </c>
      <c r="AK87" s="15">
        <f t="shared" si="80"/>
        <v>49.8</v>
      </c>
      <c r="AL87">
        <f>анкеты!K85</f>
        <v>131</v>
      </c>
      <c r="AM87">
        <f t="shared" si="64"/>
        <v>135</v>
      </c>
      <c r="AN87">
        <f>анкеты!L85</f>
        <v>130</v>
      </c>
      <c r="AO87">
        <f t="shared" si="65"/>
        <v>135</v>
      </c>
      <c r="AP87">
        <f>анкеты!N85</f>
        <v>97</v>
      </c>
      <c r="AQ87">
        <f>анкеты!M85</f>
        <v>102</v>
      </c>
      <c r="AR87" s="14">
        <f t="shared" si="66"/>
        <v>97</v>
      </c>
      <c r="AS87" s="14">
        <f t="shared" si="67"/>
        <v>96</v>
      </c>
      <c r="AT87" s="14">
        <f t="shared" si="68"/>
        <v>95</v>
      </c>
      <c r="AU87" s="13">
        <f t="shared" si="81"/>
        <v>96.200000000000017</v>
      </c>
      <c r="AV87">
        <f>анкеты!O85</f>
        <v>115</v>
      </c>
      <c r="AW87">
        <f t="shared" si="69"/>
        <v>135</v>
      </c>
      <c r="AX87">
        <f>анкеты!P85</f>
        <v>113</v>
      </c>
      <c r="AY87">
        <f t="shared" si="70"/>
        <v>135</v>
      </c>
      <c r="AZ87">
        <f>анкеты!Q85</f>
        <v>123</v>
      </c>
      <c r="BA87">
        <f t="shared" si="71"/>
        <v>135</v>
      </c>
      <c r="BB87" s="14">
        <f t="shared" si="72"/>
        <v>85</v>
      </c>
      <c r="BC87" s="14">
        <f t="shared" si="73"/>
        <v>84</v>
      </c>
      <c r="BD87" s="14">
        <f t="shared" si="74"/>
        <v>91</v>
      </c>
      <c r="BE87" s="13">
        <f t="shared" si="82"/>
        <v>87.8</v>
      </c>
      <c r="BF87">
        <f t="shared" si="83"/>
        <v>81.86</v>
      </c>
    </row>
    <row r="88" spans="1:58" hidden="1">
      <c r="A88">
        <f>'бланки '!D90</f>
        <v>85</v>
      </c>
      <c r="B88" t="str">
        <f>'бланки '!C90</f>
        <v>Муниципальное бюджетное образовательное учреждение Верхнетоемского муниципального округа «Выйская средняя общеобразовательная школа»</v>
      </c>
      <c r="C88">
        <f>анкеты!C86</f>
        <v>9</v>
      </c>
      <c r="D88">
        <f>SUMIF('бланки '!K90:Y90,"&lt;2")+'бланки '!Z90</f>
        <v>14</v>
      </c>
      <c r="E88">
        <f>COUNTIF('бланки '!K90:Y90,"&lt;2")+'бланки '!AA90</f>
        <v>14</v>
      </c>
      <c r="F88">
        <f>SUMIF('бланки '!AB90:CM90,"&lt;2")+'бланки '!CN90</f>
        <v>58</v>
      </c>
      <c r="G88">
        <f>COUNTIF('бланки '!AB90:CM90,"&lt;2")+'бланки '!CO90</f>
        <v>59</v>
      </c>
      <c r="H88">
        <f>SUM('бланки '!CP90:CS90)</f>
        <v>4</v>
      </c>
      <c r="I88">
        <f>анкеты!E86</f>
        <v>8</v>
      </c>
      <c r="J88">
        <f>анкеты!D86</f>
        <v>9</v>
      </c>
      <c r="K88">
        <f>анкеты!G86</f>
        <v>6</v>
      </c>
      <c r="L88">
        <f>анкеты!F86</f>
        <v>8</v>
      </c>
      <c r="M88">
        <f t="shared" si="53"/>
        <v>100</v>
      </c>
      <c r="N88">
        <f t="shared" si="54"/>
        <v>98.305084745762713</v>
      </c>
      <c r="O88">
        <f t="shared" si="55"/>
        <v>88.888888888888886</v>
      </c>
      <c r="P88">
        <f t="shared" si="56"/>
        <v>75</v>
      </c>
      <c r="Q88" s="14">
        <f t="shared" si="75"/>
        <v>99</v>
      </c>
      <c r="R88" s="14">
        <f t="shared" si="76"/>
        <v>100</v>
      </c>
      <c r="S88" s="14">
        <f t="shared" si="77"/>
        <v>82</v>
      </c>
      <c r="T88" s="13">
        <f t="shared" si="78"/>
        <v>92.5</v>
      </c>
      <c r="U88">
        <f>SUM('бланки '!CT90:CX90)</f>
        <v>4</v>
      </c>
      <c r="X88">
        <f>анкеты!H86</f>
        <v>7</v>
      </c>
      <c r="Y88">
        <f t="shared" si="57"/>
        <v>9</v>
      </c>
      <c r="Z88" s="14">
        <f t="shared" si="58"/>
        <v>80</v>
      </c>
      <c r="AA88" s="14">
        <f t="shared" si="59"/>
        <v>79</v>
      </c>
      <c r="AB88" s="14">
        <f t="shared" si="60"/>
        <v>78</v>
      </c>
      <c r="AC88" s="15">
        <f t="shared" si="79"/>
        <v>79</v>
      </c>
      <c r="AD88">
        <f>IF('бланки '!I90=1,('бланки '!CZ90+'бланки '!DB90)*3,SUM('бланки '!CX90:DB90))</f>
        <v>1</v>
      </c>
      <c r="AE88">
        <f>IF('бланки '!H90=0,SUM('бланки '!DG90:DI90)*2-1,SUM('бланки '!DD90:DI90))</f>
        <v>3</v>
      </c>
      <c r="AF88">
        <f>анкеты!J86</f>
        <v>1</v>
      </c>
      <c r="AG88">
        <f>анкеты!I86</f>
        <v>1</v>
      </c>
      <c r="AH88" s="14">
        <f t="shared" si="61"/>
        <v>20</v>
      </c>
      <c r="AI88" s="14">
        <f t="shared" si="62"/>
        <v>60</v>
      </c>
      <c r="AJ88" s="2">
        <f t="shared" si="63"/>
        <v>100</v>
      </c>
      <c r="AK88" s="15">
        <f t="shared" si="80"/>
        <v>60</v>
      </c>
      <c r="AL88">
        <f>анкеты!K86</f>
        <v>7</v>
      </c>
      <c r="AM88">
        <f t="shared" si="64"/>
        <v>9</v>
      </c>
      <c r="AN88">
        <f>анкеты!L86</f>
        <v>8</v>
      </c>
      <c r="AO88">
        <f t="shared" si="65"/>
        <v>9</v>
      </c>
      <c r="AP88">
        <f>анкеты!N86</f>
        <v>8</v>
      </c>
      <c r="AQ88">
        <f>анкеты!M86</f>
        <v>8</v>
      </c>
      <c r="AR88" s="14">
        <f t="shared" si="66"/>
        <v>78</v>
      </c>
      <c r="AS88" s="14">
        <f t="shared" si="67"/>
        <v>89</v>
      </c>
      <c r="AT88" s="14">
        <f t="shared" si="68"/>
        <v>100</v>
      </c>
      <c r="AU88" s="13">
        <f t="shared" si="81"/>
        <v>86.800000000000011</v>
      </c>
      <c r="AV88">
        <f>анкеты!O86</f>
        <v>7</v>
      </c>
      <c r="AW88">
        <f t="shared" si="69"/>
        <v>9</v>
      </c>
      <c r="AX88">
        <f>анкеты!P86</f>
        <v>8</v>
      </c>
      <c r="AY88">
        <f t="shared" si="70"/>
        <v>9</v>
      </c>
      <c r="AZ88">
        <f>анкеты!Q86</f>
        <v>6</v>
      </c>
      <c r="BA88">
        <f t="shared" si="71"/>
        <v>9</v>
      </c>
      <c r="BB88" s="14">
        <f t="shared" si="72"/>
        <v>78</v>
      </c>
      <c r="BC88" s="14">
        <f t="shared" si="73"/>
        <v>89</v>
      </c>
      <c r="BD88" s="14">
        <f t="shared" si="74"/>
        <v>67</v>
      </c>
      <c r="BE88" s="13">
        <f t="shared" si="82"/>
        <v>74.7</v>
      </c>
      <c r="BF88">
        <f t="shared" si="83"/>
        <v>78.599999999999994</v>
      </c>
    </row>
    <row r="89" spans="1:58" hidden="1">
      <c r="A89">
        <f>'бланки '!D91</f>
        <v>86</v>
      </c>
      <c r="B89" t="str">
        <f>'бланки '!C91</f>
        <v>Муниципальное бюджетное образовательное учреждение Верхнетоемского муниципального округа «Горковская средняя общеобразовательная школа»</v>
      </c>
      <c r="C89">
        <f>анкеты!C87</f>
        <v>33</v>
      </c>
      <c r="D89">
        <f>SUMIF('бланки '!K91:Y91,"&lt;2")+'бланки '!Z91</f>
        <v>13</v>
      </c>
      <c r="E89">
        <f>COUNTIF('бланки '!K91:Y91,"&lt;2")+'бланки '!AA91</f>
        <v>14</v>
      </c>
      <c r="F89">
        <f>SUMIF('бланки '!AB91:CM91,"&lt;2")+'бланки '!CN91</f>
        <v>57</v>
      </c>
      <c r="G89">
        <f>COUNTIF('бланки '!AB91:CM91,"&lt;2")+'бланки '!CO91</f>
        <v>57</v>
      </c>
      <c r="H89">
        <f>SUM('бланки '!CP91:CS91)</f>
        <v>3</v>
      </c>
      <c r="I89">
        <f>анкеты!E87</f>
        <v>29</v>
      </c>
      <c r="J89">
        <f>анкеты!D87</f>
        <v>31</v>
      </c>
      <c r="K89">
        <f>анкеты!G87</f>
        <v>29</v>
      </c>
      <c r="L89">
        <f>анкеты!F87</f>
        <v>30</v>
      </c>
      <c r="M89">
        <f t="shared" si="53"/>
        <v>92.857142857142861</v>
      </c>
      <c r="N89">
        <f t="shared" si="54"/>
        <v>100</v>
      </c>
      <c r="O89">
        <f t="shared" si="55"/>
        <v>93.548387096774192</v>
      </c>
      <c r="P89">
        <f t="shared" si="56"/>
        <v>96.666666666666671</v>
      </c>
      <c r="Q89" s="14">
        <f t="shared" si="75"/>
        <v>96</v>
      </c>
      <c r="R89" s="14">
        <f t="shared" si="76"/>
        <v>90</v>
      </c>
      <c r="S89" s="14">
        <f t="shared" si="77"/>
        <v>95</v>
      </c>
      <c r="T89" s="13">
        <f t="shared" si="78"/>
        <v>93.8</v>
      </c>
      <c r="U89">
        <f>SUM('бланки '!CT91:CX91)</f>
        <v>5</v>
      </c>
      <c r="X89">
        <f>анкеты!H87</f>
        <v>25</v>
      </c>
      <c r="Y89">
        <f t="shared" si="57"/>
        <v>33</v>
      </c>
      <c r="Z89" s="14">
        <f t="shared" si="58"/>
        <v>100</v>
      </c>
      <c r="AA89" s="14">
        <f t="shared" si="59"/>
        <v>88</v>
      </c>
      <c r="AB89" s="14">
        <f t="shared" si="60"/>
        <v>76</v>
      </c>
      <c r="AC89" s="15">
        <f t="shared" si="79"/>
        <v>88</v>
      </c>
      <c r="AD89">
        <f>IF('бланки '!I91=1,('бланки '!CZ91+'бланки '!DB91)*3,SUM('бланки '!CX91:DB91))</f>
        <v>6</v>
      </c>
      <c r="AE89">
        <f>IF('бланки '!H91=0,SUM('бланки '!DG91:DI91)*2-1,SUM('бланки '!DD91:DI91))</f>
        <v>6</v>
      </c>
      <c r="AF89">
        <f>анкеты!J87</f>
        <v>1</v>
      </c>
      <c r="AG89">
        <f>анкеты!I87</f>
        <v>1</v>
      </c>
      <c r="AH89" s="14">
        <f t="shared" si="61"/>
        <v>100</v>
      </c>
      <c r="AI89" s="14">
        <f t="shared" si="62"/>
        <v>100</v>
      </c>
      <c r="AJ89" s="2">
        <f t="shared" si="63"/>
        <v>100</v>
      </c>
      <c r="AK89" s="15">
        <f t="shared" si="80"/>
        <v>100</v>
      </c>
      <c r="AL89">
        <f>анкеты!K87</f>
        <v>33</v>
      </c>
      <c r="AM89">
        <f t="shared" si="64"/>
        <v>33</v>
      </c>
      <c r="AN89">
        <f>анкеты!L87</f>
        <v>32</v>
      </c>
      <c r="AO89">
        <f t="shared" si="65"/>
        <v>33</v>
      </c>
      <c r="AP89">
        <f>анкеты!N87</f>
        <v>27</v>
      </c>
      <c r="AQ89">
        <f>анкеты!M87</f>
        <v>27</v>
      </c>
      <c r="AR89" s="14">
        <f t="shared" si="66"/>
        <v>100</v>
      </c>
      <c r="AS89" s="14">
        <f t="shared" si="67"/>
        <v>97</v>
      </c>
      <c r="AT89" s="14">
        <f t="shared" si="68"/>
        <v>100</v>
      </c>
      <c r="AU89" s="13">
        <f t="shared" si="81"/>
        <v>98.800000000000011</v>
      </c>
      <c r="AV89">
        <f>анкеты!O87</f>
        <v>27</v>
      </c>
      <c r="AW89">
        <f t="shared" si="69"/>
        <v>33</v>
      </c>
      <c r="AX89">
        <f>анкеты!P87</f>
        <v>31</v>
      </c>
      <c r="AY89">
        <f t="shared" si="70"/>
        <v>33</v>
      </c>
      <c r="AZ89">
        <f>анкеты!Q87</f>
        <v>31</v>
      </c>
      <c r="BA89">
        <f t="shared" si="71"/>
        <v>33</v>
      </c>
      <c r="BB89" s="14">
        <f t="shared" si="72"/>
        <v>82</v>
      </c>
      <c r="BC89" s="14">
        <f t="shared" si="73"/>
        <v>94</v>
      </c>
      <c r="BD89" s="14">
        <f t="shared" si="74"/>
        <v>94</v>
      </c>
      <c r="BE89" s="13">
        <f t="shared" si="82"/>
        <v>90.4</v>
      </c>
      <c r="BF89">
        <f t="shared" si="83"/>
        <v>94.2</v>
      </c>
    </row>
    <row r="90" spans="1:58" hidden="1">
      <c r="A90">
        <f>'бланки '!D92</f>
        <v>87</v>
      </c>
      <c r="B90" t="str">
        <f>'бланки '!C92</f>
        <v>Муниципальное бюджетное образовательное учреждение Верхнетоемского муниципального округа «Зеленниковская средняя общеобразовательная школа»</v>
      </c>
      <c r="C90">
        <f>анкеты!C88</f>
        <v>20</v>
      </c>
      <c r="D90">
        <f>SUMIF('бланки '!K92:Y92,"&lt;2")+'бланки '!Z92</f>
        <v>13</v>
      </c>
      <c r="E90">
        <f>COUNTIF('бланки '!K92:Y92,"&lt;2")+'бланки '!AA92</f>
        <v>14</v>
      </c>
      <c r="F90">
        <f>SUMIF('бланки '!AB92:CM92,"&lt;2")+'бланки '!CN92</f>
        <v>52.5</v>
      </c>
      <c r="G90">
        <f>COUNTIF('бланки '!AB92:CM92,"&lt;2")+'бланки '!CO92</f>
        <v>54</v>
      </c>
      <c r="H90">
        <f>SUM('бланки '!CP92:CS92)</f>
        <v>3</v>
      </c>
      <c r="I90">
        <f>анкеты!E88</f>
        <v>17</v>
      </c>
      <c r="J90">
        <f>анкеты!D88</f>
        <v>17</v>
      </c>
      <c r="K90">
        <f>анкеты!G88</f>
        <v>9</v>
      </c>
      <c r="L90">
        <f>анкеты!F88</f>
        <v>11</v>
      </c>
      <c r="M90">
        <f t="shared" ref="M90:M153" si="84">D90/E90*100</f>
        <v>92.857142857142861</v>
      </c>
      <c r="N90">
        <f t="shared" ref="N90:N153" si="85">F90/G90*100</f>
        <v>97.222222222222214</v>
      </c>
      <c r="O90">
        <f t="shared" ref="O90:O153" si="86">I90/J90*100</f>
        <v>100</v>
      </c>
      <c r="P90">
        <f t="shared" ref="P90:P153" si="87">K90/L90*100</f>
        <v>81.818181818181827</v>
      </c>
      <c r="Q90" s="14">
        <f t="shared" si="75"/>
        <v>95</v>
      </c>
      <c r="R90" s="14">
        <f t="shared" si="76"/>
        <v>90</v>
      </c>
      <c r="S90" s="14">
        <f t="shared" si="77"/>
        <v>91</v>
      </c>
      <c r="T90" s="13">
        <f t="shared" si="78"/>
        <v>91.9</v>
      </c>
      <c r="U90">
        <f>SUM('бланки '!CT92:CX92)</f>
        <v>5</v>
      </c>
      <c r="X90">
        <f>анкеты!H88</f>
        <v>16</v>
      </c>
      <c r="Y90">
        <f t="shared" ref="Y90:Y153" si="88">C90</f>
        <v>20</v>
      </c>
      <c r="Z90" s="14">
        <f t="shared" ref="Z90:Z153" si="89">MIN(100,U90*20)</f>
        <v>100</v>
      </c>
      <c r="AA90" s="14">
        <f t="shared" ref="AA90:AA153" si="90">ROUNDDOWN((Z90+AB90)/2,0)</f>
        <v>90</v>
      </c>
      <c r="AB90" s="14">
        <f t="shared" ref="AB90:AB153" si="91">IF((MOD(X90*100/Y90,1)&lt;0.55),ROUNDDOWN(X90*100/Y90,0),ROUNDUP(X90*100/Y90,0))</f>
        <v>80</v>
      </c>
      <c r="AC90" s="15">
        <f t="shared" si="79"/>
        <v>90</v>
      </c>
      <c r="AD90">
        <f>IF('бланки '!I92=1,('бланки '!CZ92+'бланки '!DB92)*3,SUM('бланки '!CX92:DB92))</f>
        <v>3</v>
      </c>
      <c r="AE90">
        <f>IF('бланки '!H92=0,SUM('бланки '!DG92:DI92)*2-1,SUM('бланки '!DD92:DI92))</f>
        <v>3</v>
      </c>
      <c r="AF90">
        <f>анкеты!J88</f>
        <v>1</v>
      </c>
      <c r="AG90">
        <f>анкеты!I88</f>
        <v>1</v>
      </c>
      <c r="AH90" s="14">
        <f t="shared" ref="AH90:AH153" si="92">MIN(AD90*20,100)</f>
        <v>60</v>
      </c>
      <c r="AI90" s="14">
        <f t="shared" ref="AI90:AI153" si="93">MIN(AE90*20,100)</f>
        <v>60</v>
      </c>
      <c r="AJ90" s="2">
        <f t="shared" ref="AJ90:AJ153" si="94">IF((MOD(AF90*100/AG90,1)&lt;0.55),ROUNDDOWN(AF90*100/AG90,0),ROUNDUP(AF90*100/AG90,0))</f>
        <v>100</v>
      </c>
      <c r="AK90" s="15">
        <f t="shared" si="80"/>
        <v>72</v>
      </c>
      <c r="AL90">
        <f>анкеты!K88</f>
        <v>18</v>
      </c>
      <c r="AM90">
        <f t="shared" ref="AM90:AM153" si="95">C90</f>
        <v>20</v>
      </c>
      <c r="AN90">
        <f>анкеты!L88</f>
        <v>20</v>
      </c>
      <c r="AO90">
        <f t="shared" ref="AO90:AO153" si="96">C90</f>
        <v>20</v>
      </c>
      <c r="AP90">
        <f>анкеты!N88</f>
        <v>13</v>
      </c>
      <c r="AQ90">
        <f>анкеты!M88</f>
        <v>14</v>
      </c>
      <c r="AR90" s="14">
        <f t="shared" ref="AR90:AR153" si="97">IF((MOD(AL90*100/AM90,1)&lt;0.55),ROUNDDOWN(AL90*100/AM90,0),ROUNDUP(AL90*100/AM90,0))</f>
        <v>90</v>
      </c>
      <c r="AS90" s="14">
        <f t="shared" ref="AS90:AS153" si="98">IF((MOD(AN90*100/AO90,1)&lt;0.55),ROUNDDOWN(AN90*100/AO90,0),ROUNDUP(AN90*100/AO90,0))</f>
        <v>100</v>
      </c>
      <c r="AT90" s="14">
        <f t="shared" ref="AT90:AT153" si="99">IF((MOD(AP90*100/AQ90,1)&lt;0.55),ROUNDDOWN(AP90*100/AQ90,0),ROUNDUP(AP90*100/AQ90,0))</f>
        <v>93</v>
      </c>
      <c r="AU90" s="13">
        <f t="shared" si="81"/>
        <v>94.6</v>
      </c>
      <c r="AV90">
        <f>анкеты!O88</f>
        <v>16</v>
      </c>
      <c r="AW90">
        <f t="shared" ref="AW90:AW153" si="100">C90</f>
        <v>20</v>
      </c>
      <c r="AX90">
        <f>анкеты!P88</f>
        <v>17</v>
      </c>
      <c r="AY90">
        <f t="shared" ref="AY90:AY153" si="101">C90</f>
        <v>20</v>
      </c>
      <c r="AZ90">
        <f>анкеты!Q88</f>
        <v>20</v>
      </c>
      <c r="BA90">
        <f t="shared" ref="BA90:BA153" si="102">C90</f>
        <v>20</v>
      </c>
      <c r="BB90" s="14">
        <f t="shared" ref="BB90:BB153" si="103">IF((MOD(AV90*100/AW90,1)&lt;0.55),ROUNDDOWN(AV90*100/AW90,0),ROUNDUP(AV90*100/AW90,0))</f>
        <v>80</v>
      </c>
      <c r="BC90" s="14">
        <f t="shared" ref="BC90:BC153" si="104">IF((MOD(AX90*100/AY90,1)&lt;0.55),ROUNDDOWN(AX90*100/AY90,0),ROUNDUP(AX90*100/AY90,0))</f>
        <v>85</v>
      </c>
      <c r="BD90" s="14">
        <f t="shared" ref="BD90:BD153" si="105">IF((MOD(AZ90*100/BA90,1)&lt;0.55),ROUNDDOWN(AZ90*100/BA90,0),ROUNDUP(AZ90*100/BA90,0))</f>
        <v>100</v>
      </c>
      <c r="BE90" s="13">
        <f t="shared" si="82"/>
        <v>91</v>
      </c>
      <c r="BF90">
        <f t="shared" si="83"/>
        <v>87.9</v>
      </c>
    </row>
    <row r="91" spans="1:58" hidden="1">
      <c r="A91">
        <f>'бланки '!D93</f>
        <v>88</v>
      </c>
      <c r="B91" t="str">
        <f>'бланки '!C93</f>
        <v>Муниципальное бюджетное образовательное учреждение Верхнетоемского муниципального округа «Корниловская средняя общеобразовательная школа»</v>
      </c>
      <c r="C91">
        <f>анкеты!C89</f>
        <v>53</v>
      </c>
      <c r="D91">
        <f>SUMIF('бланки '!K93:Y93,"&lt;2")+'бланки '!Z93</f>
        <v>12</v>
      </c>
      <c r="E91">
        <f>COUNTIF('бланки '!K93:Y93,"&lt;2")+'бланки '!AA93</f>
        <v>14</v>
      </c>
      <c r="F91">
        <f>SUMIF('бланки '!AB93:CM93,"&lt;2")+'бланки '!CN93</f>
        <v>50</v>
      </c>
      <c r="G91">
        <f>COUNTIF('бланки '!AB93:CM93,"&lt;2")+'бланки '!CO93</f>
        <v>54</v>
      </c>
      <c r="H91">
        <f>SUM('бланки '!CP93:CS93)</f>
        <v>4</v>
      </c>
      <c r="I91">
        <f>анкеты!E89</f>
        <v>39</v>
      </c>
      <c r="J91">
        <f>анкеты!D89</f>
        <v>41</v>
      </c>
      <c r="K91">
        <f>анкеты!G89</f>
        <v>31</v>
      </c>
      <c r="L91">
        <f>анкеты!F89</f>
        <v>36</v>
      </c>
      <c r="M91">
        <f t="shared" si="84"/>
        <v>85.714285714285708</v>
      </c>
      <c r="N91">
        <f t="shared" si="85"/>
        <v>92.592592592592595</v>
      </c>
      <c r="O91">
        <f t="shared" si="86"/>
        <v>95.121951219512198</v>
      </c>
      <c r="P91">
        <f t="shared" si="87"/>
        <v>86.111111111111114</v>
      </c>
      <c r="Q91" s="14">
        <f t="shared" si="75"/>
        <v>89</v>
      </c>
      <c r="R91" s="14">
        <f t="shared" si="76"/>
        <v>100</v>
      </c>
      <c r="S91" s="14">
        <f t="shared" si="77"/>
        <v>91</v>
      </c>
      <c r="T91" s="13">
        <f t="shared" si="78"/>
        <v>93.1</v>
      </c>
      <c r="U91">
        <f>SUM('бланки '!CT93:CX93)</f>
        <v>5</v>
      </c>
      <c r="X91">
        <f>анкеты!H89</f>
        <v>43</v>
      </c>
      <c r="Y91">
        <f t="shared" si="88"/>
        <v>53</v>
      </c>
      <c r="Z91" s="14">
        <f t="shared" si="89"/>
        <v>100</v>
      </c>
      <c r="AA91" s="14">
        <f t="shared" si="90"/>
        <v>90</v>
      </c>
      <c r="AB91" s="14">
        <f t="shared" si="91"/>
        <v>81</v>
      </c>
      <c r="AC91" s="15">
        <f t="shared" si="79"/>
        <v>90.5</v>
      </c>
      <c r="AD91">
        <f>IF('бланки '!I93=1,('бланки '!CZ93+'бланки '!DB93)*3,SUM('бланки '!CX93:DB93))</f>
        <v>3</v>
      </c>
      <c r="AE91">
        <f>IF('бланки '!H93=0,SUM('бланки '!DG93:DI93)*2-1,SUM('бланки '!DD93:DI93))</f>
        <v>4</v>
      </c>
      <c r="AF91">
        <f>анкеты!J89</f>
        <v>1</v>
      </c>
      <c r="AG91">
        <f>анкеты!I89</f>
        <v>1</v>
      </c>
      <c r="AH91" s="14">
        <f t="shared" si="92"/>
        <v>60</v>
      </c>
      <c r="AI91" s="14">
        <f t="shared" si="93"/>
        <v>80</v>
      </c>
      <c r="AJ91" s="2">
        <f t="shared" si="94"/>
        <v>100</v>
      </c>
      <c r="AK91" s="15">
        <f t="shared" si="80"/>
        <v>80</v>
      </c>
      <c r="AL91">
        <f>анкеты!K89</f>
        <v>42</v>
      </c>
      <c r="AM91">
        <f t="shared" si="95"/>
        <v>53</v>
      </c>
      <c r="AN91">
        <f>анкеты!L89</f>
        <v>49</v>
      </c>
      <c r="AO91">
        <f t="shared" si="96"/>
        <v>53</v>
      </c>
      <c r="AP91">
        <f>анкеты!N89</f>
        <v>30</v>
      </c>
      <c r="AQ91">
        <f>анкеты!M89</f>
        <v>34</v>
      </c>
      <c r="AR91" s="14">
        <f t="shared" si="97"/>
        <v>79</v>
      </c>
      <c r="AS91" s="14">
        <f t="shared" si="98"/>
        <v>92</v>
      </c>
      <c r="AT91" s="14">
        <f t="shared" si="99"/>
        <v>88</v>
      </c>
      <c r="AU91" s="13">
        <f t="shared" si="81"/>
        <v>86</v>
      </c>
      <c r="AV91">
        <f>анкеты!O89</f>
        <v>42</v>
      </c>
      <c r="AW91">
        <f t="shared" si="100"/>
        <v>53</v>
      </c>
      <c r="AX91">
        <f>анкеты!P89</f>
        <v>50</v>
      </c>
      <c r="AY91">
        <f t="shared" si="101"/>
        <v>53</v>
      </c>
      <c r="AZ91">
        <f>анкеты!Q89</f>
        <v>44</v>
      </c>
      <c r="BA91">
        <f t="shared" si="102"/>
        <v>53</v>
      </c>
      <c r="BB91" s="14">
        <f t="shared" si="103"/>
        <v>79</v>
      </c>
      <c r="BC91" s="14">
        <f t="shared" si="104"/>
        <v>94</v>
      </c>
      <c r="BD91" s="14">
        <f t="shared" si="105"/>
        <v>83</v>
      </c>
      <c r="BE91" s="13">
        <f t="shared" si="82"/>
        <v>84</v>
      </c>
      <c r="BF91">
        <f t="shared" si="83"/>
        <v>86.72</v>
      </c>
    </row>
    <row r="92" spans="1:58" hidden="1">
      <c r="A92">
        <f>'бланки '!D94</f>
        <v>89</v>
      </c>
      <c r="B92" t="str">
        <f>'бланки '!C94</f>
        <v>Муниципальное бюджетное образовательное учреждение Верхнетоемского муниципального округа «Нижнетоемская средняя общеобразовательная школа»</v>
      </c>
      <c r="C92">
        <f>анкеты!C90</f>
        <v>14</v>
      </c>
      <c r="D92">
        <f>SUMIF('бланки '!K94:Y94,"&lt;2")+'бланки '!Z94</f>
        <v>14</v>
      </c>
      <c r="E92">
        <f>COUNTIF('бланки '!K94:Y94,"&lt;2")+'бланки '!AA94</f>
        <v>14</v>
      </c>
      <c r="F92">
        <f>SUMIF('бланки '!AB94:CM94,"&lt;2")+'бланки '!CN94</f>
        <v>53.5</v>
      </c>
      <c r="G92">
        <f>COUNTIF('бланки '!AB94:CM94,"&lt;2")+'бланки '!CO94</f>
        <v>54</v>
      </c>
      <c r="H92">
        <f>SUM('бланки '!CP94:CS94)</f>
        <v>4</v>
      </c>
      <c r="I92">
        <f>анкеты!E90</f>
        <v>14</v>
      </c>
      <c r="J92">
        <f>анкеты!D90</f>
        <v>14</v>
      </c>
      <c r="K92">
        <f>анкеты!G90</f>
        <v>14</v>
      </c>
      <c r="L92">
        <f>анкеты!F90</f>
        <v>14</v>
      </c>
      <c r="M92">
        <f t="shared" si="84"/>
        <v>100</v>
      </c>
      <c r="N92">
        <f t="shared" si="85"/>
        <v>99.074074074074076</v>
      </c>
      <c r="O92">
        <f t="shared" si="86"/>
        <v>100</v>
      </c>
      <c r="P92">
        <f t="shared" si="87"/>
        <v>100</v>
      </c>
      <c r="Q92" s="14">
        <f t="shared" si="75"/>
        <v>99</v>
      </c>
      <c r="R92" s="14">
        <f t="shared" si="76"/>
        <v>100</v>
      </c>
      <c r="S92" s="14">
        <f t="shared" si="77"/>
        <v>100</v>
      </c>
      <c r="T92" s="13">
        <f t="shared" si="78"/>
        <v>99.7</v>
      </c>
      <c r="U92">
        <f>SUM('бланки '!CT94:CX94)</f>
        <v>5</v>
      </c>
      <c r="X92">
        <f>анкеты!H90</f>
        <v>14</v>
      </c>
      <c r="Y92">
        <f t="shared" si="88"/>
        <v>14</v>
      </c>
      <c r="Z92" s="14">
        <f t="shared" si="89"/>
        <v>100</v>
      </c>
      <c r="AA92" s="14">
        <f t="shared" si="90"/>
        <v>100</v>
      </c>
      <c r="AB92" s="14">
        <f t="shared" si="91"/>
        <v>100</v>
      </c>
      <c r="AC92" s="15">
        <f t="shared" si="79"/>
        <v>100</v>
      </c>
      <c r="AD92">
        <f>IF('бланки '!I94=1,('бланки '!CZ94+'бланки '!DB94)*3,SUM('бланки '!CX94:DB94))</f>
        <v>6</v>
      </c>
      <c r="AE92">
        <f>IF('бланки '!H94=0,SUM('бланки '!DG94:DI94)*2-1,SUM('бланки '!DD94:DI94))</f>
        <v>4</v>
      </c>
      <c r="AF92">
        <f>анкеты!J90</f>
        <v>2</v>
      </c>
      <c r="AG92">
        <f>анкеты!I90</f>
        <v>2</v>
      </c>
      <c r="AH92" s="14">
        <f t="shared" si="92"/>
        <v>100</v>
      </c>
      <c r="AI92" s="14">
        <f t="shared" si="93"/>
        <v>80</v>
      </c>
      <c r="AJ92" s="2">
        <f t="shared" si="94"/>
        <v>100</v>
      </c>
      <c r="AK92" s="15">
        <f t="shared" si="80"/>
        <v>92</v>
      </c>
      <c r="AL92">
        <f>анкеты!K90</f>
        <v>14</v>
      </c>
      <c r="AM92">
        <f t="shared" si="95"/>
        <v>14</v>
      </c>
      <c r="AN92">
        <f>анкеты!L90</f>
        <v>14</v>
      </c>
      <c r="AO92">
        <f t="shared" si="96"/>
        <v>14</v>
      </c>
      <c r="AP92">
        <f>анкеты!N90</f>
        <v>14</v>
      </c>
      <c r="AQ92">
        <f>анкеты!M90</f>
        <v>14</v>
      </c>
      <c r="AR92" s="14">
        <f t="shared" si="97"/>
        <v>100</v>
      </c>
      <c r="AS92" s="14">
        <f t="shared" si="98"/>
        <v>100</v>
      </c>
      <c r="AT92" s="14">
        <f t="shared" si="99"/>
        <v>100</v>
      </c>
      <c r="AU92" s="13">
        <f t="shared" si="81"/>
        <v>100</v>
      </c>
      <c r="AV92">
        <f>анкеты!O90</f>
        <v>14</v>
      </c>
      <c r="AW92">
        <f t="shared" si="100"/>
        <v>14</v>
      </c>
      <c r="AX92">
        <f>анкеты!P90</f>
        <v>14</v>
      </c>
      <c r="AY92">
        <f t="shared" si="101"/>
        <v>14</v>
      </c>
      <c r="AZ92">
        <f>анкеты!Q90</f>
        <v>14</v>
      </c>
      <c r="BA92">
        <f t="shared" si="102"/>
        <v>14</v>
      </c>
      <c r="BB92" s="14">
        <f t="shared" si="103"/>
        <v>100</v>
      </c>
      <c r="BC92" s="14">
        <f t="shared" si="104"/>
        <v>100</v>
      </c>
      <c r="BD92" s="14">
        <f t="shared" si="105"/>
        <v>100</v>
      </c>
      <c r="BE92" s="13">
        <f t="shared" si="82"/>
        <v>100</v>
      </c>
      <c r="BF92">
        <f t="shared" si="83"/>
        <v>98.34</v>
      </c>
    </row>
    <row r="93" spans="1:58" hidden="1">
      <c r="A93">
        <f>'бланки '!D95</f>
        <v>90</v>
      </c>
      <c r="B93" t="str">
        <f>'бланки '!C95</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C93">
        <f>анкеты!C91</f>
        <v>113</v>
      </c>
      <c r="D93">
        <f>SUMIF('бланки '!K95:Y95,"&lt;2")+'бланки '!Z95</f>
        <v>10</v>
      </c>
      <c r="E93">
        <f>COUNTIF('бланки '!K95:Y95,"&lt;2")+'бланки '!AA95</f>
        <v>10</v>
      </c>
      <c r="F93">
        <f>SUMIF('бланки '!AB95:CM95,"&lt;2")+'бланки '!CN95</f>
        <v>39</v>
      </c>
      <c r="G93">
        <f>COUNTIF('бланки '!AB95:CM95,"&lt;2")+'бланки '!CO95</f>
        <v>47</v>
      </c>
      <c r="H93">
        <f>SUM('бланки '!CP95:CS95)</f>
        <v>2</v>
      </c>
      <c r="I93">
        <f>анкеты!E91</f>
        <v>69</v>
      </c>
      <c r="J93">
        <f>анкеты!D91</f>
        <v>73</v>
      </c>
      <c r="K93">
        <f>анкеты!G91</f>
        <v>68</v>
      </c>
      <c r="L93">
        <f>анкеты!F91</f>
        <v>69</v>
      </c>
      <c r="M93">
        <f t="shared" si="84"/>
        <v>100</v>
      </c>
      <c r="N93">
        <f t="shared" si="85"/>
        <v>82.978723404255319</v>
      </c>
      <c r="O93">
        <f t="shared" si="86"/>
        <v>94.520547945205479</v>
      </c>
      <c r="P93">
        <f t="shared" si="87"/>
        <v>98.550724637681171</v>
      </c>
      <c r="Q93" s="14">
        <f t="shared" si="75"/>
        <v>91</v>
      </c>
      <c r="R93" s="14">
        <f t="shared" si="76"/>
        <v>60</v>
      </c>
      <c r="S93" s="14">
        <f t="shared" si="77"/>
        <v>96</v>
      </c>
      <c r="T93" s="13">
        <f t="shared" si="78"/>
        <v>83.7</v>
      </c>
      <c r="U93">
        <f>SUM('бланки '!CT95:CX95)</f>
        <v>5</v>
      </c>
      <c r="X93">
        <f>анкеты!H91</f>
        <v>94</v>
      </c>
      <c r="Y93">
        <f t="shared" si="88"/>
        <v>113</v>
      </c>
      <c r="Z93" s="14">
        <f t="shared" si="89"/>
        <v>100</v>
      </c>
      <c r="AA93" s="14">
        <f t="shared" si="90"/>
        <v>91</v>
      </c>
      <c r="AB93" s="14">
        <f t="shared" si="91"/>
        <v>83</v>
      </c>
      <c r="AC93" s="15">
        <f t="shared" si="79"/>
        <v>91.5</v>
      </c>
      <c r="AD93">
        <f>IF('бланки '!I95=1,('бланки '!CZ95+'бланки '!DB95)*3,SUM('бланки '!CX95:DB95))</f>
        <v>3</v>
      </c>
      <c r="AE93">
        <f>IF('бланки '!H95=0,SUM('бланки '!DG95:DI95)*2-1,SUM('бланки '!DD95:DI95))</f>
        <v>3</v>
      </c>
      <c r="AF93">
        <f>анкеты!J91</f>
        <v>1</v>
      </c>
      <c r="AG93">
        <f>анкеты!I91</f>
        <v>1</v>
      </c>
      <c r="AH93" s="14">
        <f t="shared" si="92"/>
        <v>60</v>
      </c>
      <c r="AI93" s="14">
        <f t="shared" si="93"/>
        <v>60</v>
      </c>
      <c r="AJ93" s="2">
        <f t="shared" si="94"/>
        <v>100</v>
      </c>
      <c r="AK93" s="15">
        <f t="shared" si="80"/>
        <v>72</v>
      </c>
      <c r="AL93">
        <f>анкеты!K91</f>
        <v>111</v>
      </c>
      <c r="AM93">
        <f t="shared" si="95"/>
        <v>113</v>
      </c>
      <c r="AN93">
        <f>анкеты!L91</f>
        <v>113</v>
      </c>
      <c r="AO93">
        <f t="shared" si="96"/>
        <v>113</v>
      </c>
      <c r="AP93">
        <f>анкеты!N91</f>
        <v>88</v>
      </c>
      <c r="AQ93">
        <f>анкеты!M91</f>
        <v>88</v>
      </c>
      <c r="AR93" s="14">
        <f t="shared" si="97"/>
        <v>98</v>
      </c>
      <c r="AS93" s="14">
        <f t="shared" si="98"/>
        <v>100</v>
      </c>
      <c r="AT93" s="14">
        <f t="shared" si="99"/>
        <v>100</v>
      </c>
      <c r="AU93" s="13">
        <f t="shared" si="81"/>
        <v>99.2</v>
      </c>
      <c r="AV93">
        <f>анкеты!O91</f>
        <v>113</v>
      </c>
      <c r="AW93">
        <f t="shared" si="100"/>
        <v>113</v>
      </c>
      <c r="AX93">
        <f>анкеты!P91</f>
        <v>109</v>
      </c>
      <c r="AY93">
        <f t="shared" si="101"/>
        <v>113</v>
      </c>
      <c r="AZ93">
        <f>анкеты!Q91</f>
        <v>113</v>
      </c>
      <c r="BA93">
        <f t="shared" si="102"/>
        <v>113</v>
      </c>
      <c r="BB93" s="14">
        <f t="shared" si="103"/>
        <v>100</v>
      </c>
      <c r="BC93" s="14">
        <f t="shared" si="104"/>
        <v>96</v>
      </c>
      <c r="BD93" s="14">
        <f t="shared" si="105"/>
        <v>100</v>
      </c>
      <c r="BE93" s="13">
        <f t="shared" si="82"/>
        <v>99.2</v>
      </c>
      <c r="BF93">
        <f t="shared" si="83"/>
        <v>89.11999999999999</v>
      </c>
    </row>
    <row r="94" spans="1:58" hidden="1">
      <c r="A94">
        <f>'бланки '!D96</f>
        <v>91</v>
      </c>
      <c r="B94" t="str">
        <f>'бланки '!C96</f>
        <v>Муниципальное бюджетное учреждение дополнительного образования Верхнетоемского муниципального округа «Детская школа искусств №25»</v>
      </c>
      <c r="C94">
        <f>анкеты!C92</f>
        <v>81</v>
      </c>
      <c r="D94">
        <f>SUMIF('бланки '!K96:Y96,"&lt;2")+'бланки '!Z96</f>
        <v>11</v>
      </c>
      <c r="E94">
        <f>COUNTIF('бланки '!K96:Y96,"&lt;2")+'бланки '!AA96</f>
        <v>11</v>
      </c>
      <c r="F94">
        <f>SUMIF('бланки '!AB96:CM96,"&lt;2")+'бланки '!CN96</f>
        <v>43</v>
      </c>
      <c r="G94">
        <f>COUNTIF('бланки '!AB96:CM96,"&lt;2")+'бланки '!CO96</f>
        <v>49</v>
      </c>
      <c r="H94">
        <f>SUM('бланки '!CP96:CS96)</f>
        <v>4</v>
      </c>
      <c r="I94">
        <f>анкеты!E92</f>
        <v>65</v>
      </c>
      <c r="J94">
        <f>анкеты!D92</f>
        <v>65</v>
      </c>
      <c r="K94">
        <f>анкеты!G92</f>
        <v>53</v>
      </c>
      <c r="L94">
        <f>анкеты!F92</f>
        <v>54</v>
      </c>
      <c r="M94">
        <f t="shared" si="84"/>
        <v>100</v>
      </c>
      <c r="N94">
        <f t="shared" si="85"/>
        <v>87.755102040816325</v>
      </c>
      <c r="O94">
        <f t="shared" si="86"/>
        <v>100</v>
      </c>
      <c r="P94">
        <f t="shared" si="87"/>
        <v>98.148148148148152</v>
      </c>
      <c r="Q94" s="14">
        <f t="shared" si="75"/>
        <v>94</v>
      </c>
      <c r="R94" s="14">
        <f t="shared" si="76"/>
        <v>100</v>
      </c>
      <c r="S94" s="14">
        <f t="shared" si="77"/>
        <v>99</v>
      </c>
      <c r="T94" s="13">
        <f t="shared" si="78"/>
        <v>97.800000000000011</v>
      </c>
      <c r="U94">
        <f>SUM('бланки '!CT96:CX96)</f>
        <v>5</v>
      </c>
      <c r="X94">
        <f>анкеты!H92</f>
        <v>67</v>
      </c>
      <c r="Y94">
        <f t="shared" si="88"/>
        <v>81</v>
      </c>
      <c r="Z94" s="14">
        <f t="shared" si="89"/>
        <v>100</v>
      </c>
      <c r="AA94" s="14">
        <f t="shared" si="90"/>
        <v>91</v>
      </c>
      <c r="AB94" s="14">
        <f t="shared" si="91"/>
        <v>83</v>
      </c>
      <c r="AC94" s="15">
        <f t="shared" si="79"/>
        <v>91.5</v>
      </c>
      <c r="AD94">
        <f>IF('бланки '!I96=1,('бланки '!CZ96+'бланки '!DB96)*3,SUM('бланки '!CX96:DB96))</f>
        <v>3</v>
      </c>
      <c r="AE94">
        <f>IF('бланки '!H96=0,SUM('бланки '!DG96:DI96)*2-1,SUM('бланки '!DD96:DI96))</f>
        <v>4</v>
      </c>
      <c r="AF94">
        <f>анкеты!J92</f>
        <v>1</v>
      </c>
      <c r="AG94">
        <f>анкеты!I92</f>
        <v>1</v>
      </c>
      <c r="AH94" s="14">
        <f t="shared" si="92"/>
        <v>60</v>
      </c>
      <c r="AI94" s="14">
        <f t="shared" si="93"/>
        <v>80</v>
      </c>
      <c r="AJ94" s="2">
        <f t="shared" si="94"/>
        <v>100</v>
      </c>
      <c r="AK94" s="15">
        <f t="shared" si="80"/>
        <v>80</v>
      </c>
      <c r="AL94">
        <f>анкеты!K92</f>
        <v>80</v>
      </c>
      <c r="AM94">
        <f t="shared" si="95"/>
        <v>81</v>
      </c>
      <c r="AN94">
        <f>анкеты!L92</f>
        <v>81</v>
      </c>
      <c r="AO94">
        <f t="shared" si="96"/>
        <v>81</v>
      </c>
      <c r="AP94">
        <f>анкеты!N92</f>
        <v>66</v>
      </c>
      <c r="AQ94">
        <f>анкеты!M92</f>
        <v>66</v>
      </c>
      <c r="AR94" s="14">
        <f t="shared" si="97"/>
        <v>99</v>
      </c>
      <c r="AS94" s="14">
        <f t="shared" si="98"/>
        <v>100</v>
      </c>
      <c r="AT94" s="14">
        <f t="shared" si="99"/>
        <v>100</v>
      </c>
      <c r="AU94" s="13">
        <f t="shared" si="81"/>
        <v>99.6</v>
      </c>
      <c r="AV94">
        <f>анкеты!O92</f>
        <v>80</v>
      </c>
      <c r="AW94">
        <f t="shared" si="100"/>
        <v>81</v>
      </c>
      <c r="AX94">
        <f>анкеты!P92</f>
        <v>81</v>
      </c>
      <c r="AY94">
        <f t="shared" si="101"/>
        <v>81</v>
      </c>
      <c r="AZ94">
        <f>анкеты!Q92</f>
        <v>80</v>
      </c>
      <c r="BA94">
        <f t="shared" si="102"/>
        <v>81</v>
      </c>
      <c r="BB94" s="14">
        <f t="shared" si="103"/>
        <v>99</v>
      </c>
      <c r="BC94" s="14">
        <f t="shared" si="104"/>
        <v>100</v>
      </c>
      <c r="BD94" s="14">
        <f t="shared" si="105"/>
        <v>99</v>
      </c>
      <c r="BE94" s="13">
        <f t="shared" si="82"/>
        <v>99.2</v>
      </c>
      <c r="BF94">
        <f t="shared" si="83"/>
        <v>93.61999999999999</v>
      </c>
    </row>
    <row r="95" spans="1:58" hidden="1">
      <c r="A95">
        <f>'бланки '!D97</f>
        <v>92</v>
      </c>
      <c r="B95" t="str">
        <f>'бланки '!C97</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C95">
        <f>анкеты!C93</f>
        <v>420</v>
      </c>
      <c r="D95">
        <f>SUMIF('бланки '!K97:Y97,"&lt;2")+'бланки '!Z97</f>
        <v>13.5</v>
      </c>
      <c r="E95">
        <f>COUNTIF('бланки '!K97:Y97,"&lt;2")+'бланки '!AA97</f>
        <v>14</v>
      </c>
      <c r="F95">
        <f>SUMIF('бланки '!AB97:CM97,"&lt;2")+'бланки '!CN97</f>
        <v>50</v>
      </c>
      <c r="G95">
        <f>COUNTIF('бланки '!AB97:CM97,"&lt;2")+'бланки '!CO97</f>
        <v>57</v>
      </c>
      <c r="H95">
        <f>SUM('бланки '!CP97:CS97)</f>
        <v>3</v>
      </c>
      <c r="I95">
        <f>анкеты!E93</f>
        <v>221</v>
      </c>
      <c r="J95">
        <f>анкеты!D93</f>
        <v>229</v>
      </c>
      <c r="K95">
        <f>анкеты!G93</f>
        <v>229</v>
      </c>
      <c r="L95">
        <f>анкеты!F93</f>
        <v>243</v>
      </c>
      <c r="M95">
        <f t="shared" si="84"/>
        <v>96.428571428571431</v>
      </c>
      <c r="N95">
        <f t="shared" si="85"/>
        <v>87.719298245614027</v>
      </c>
      <c r="O95">
        <f t="shared" si="86"/>
        <v>96.506550218340621</v>
      </c>
      <c r="P95">
        <f t="shared" si="87"/>
        <v>94.238683127572017</v>
      </c>
      <c r="Q95" s="14">
        <f t="shared" si="75"/>
        <v>92</v>
      </c>
      <c r="R95" s="14">
        <f t="shared" si="76"/>
        <v>90</v>
      </c>
      <c r="S95" s="14">
        <f t="shared" si="77"/>
        <v>95</v>
      </c>
      <c r="T95" s="13">
        <f t="shared" si="78"/>
        <v>92.6</v>
      </c>
      <c r="U95">
        <f>SUM('бланки '!CT97:CX97)</f>
        <v>5</v>
      </c>
      <c r="X95">
        <f>анкеты!H93</f>
        <v>355</v>
      </c>
      <c r="Y95">
        <f t="shared" si="88"/>
        <v>420</v>
      </c>
      <c r="Z95" s="14">
        <f t="shared" si="89"/>
        <v>100</v>
      </c>
      <c r="AA95" s="14">
        <f t="shared" si="90"/>
        <v>92</v>
      </c>
      <c r="AB95" s="14">
        <f t="shared" si="91"/>
        <v>84</v>
      </c>
      <c r="AC95" s="15">
        <f t="shared" si="79"/>
        <v>92</v>
      </c>
      <c r="AD95">
        <f>IF('бланки '!I97=1,('бланки '!CZ97+'бланки '!DB97)*3,SUM('бланки '!CX97:DB97))</f>
        <v>5</v>
      </c>
      <c r="AE95">
        <f>IF('бланки '!H97=0,SUM('бланки '!DG97:DI97)*2-1,SUM('бланки '!DD97:DI97))</f>
        <v>4</v>
      </c>
      <c r="AF95">
        <f>анкеты!J93</f>
        <v>14</v>
      </c>
      <c r="AG95">
        <f>анкеты!I93</f>
        <v>15</v>
      </c>
      <c r="AH95" s="14">
        <f t="shared" si="92"/>
        <v>100</v>
      </c>
      <c r="AI95" s="14">
        <f t="shared" si="93"/>
        <v>80</v>
      </c>
      <c r="AJ95" s="2">
        <f t="shared" si="94"/>
        <v>93</v>
      </c>
      <c r="AK95" s="15">
        <f t="shared" si="80"/>
        <v>89.9</v>
      </c>
      <c r="AL95">
        <f>анкеты!K93</f>
        <v>362</v>
      </c>
      <c r="AM95">
        <f t="shared" si="95"/>
        <v>420</v>
      </c>
      <c r="AN95">
        <f>анкеты!L93</f>
        <v>390</v>
      </c>
      <c r="AO95">
        <f t="shared" si="96"/>
        <v>420</v>
      </c>
      <c r="AP95">
        <f>анкеты!N93</f>
        <v>237</v>
      </c>
      <c r="AQ95">
        <f>анкеты!M93</f>
        <v>245</v>
      </c>
      <c r="AR95" s="14">
        <f t="shared" si="97"/>
        <v>86</v>
      </c>
      <c r="AS95" s="14">
        <f t="shared" si="98"/>
        <v>93</v>
      </c>
      <c r="AT95" s="14">
        <f t="shared" si="99"/>
        <v>97</v>
      </c>
      <c r="AU95" s="13">
        <f t="shared" si="81"/>
        <v>91</v>
      </c>
      <c r="AV95">
        <f>анкеты!O93</f>
        <v>368</v>
      </c>
      <c r="AW95">
        <f t="shared" si="100"/>
        <v>420</v>
      </c>
      <c r="AX95">
        <f>анкеты!P93</f>
        <v>395</v>
      </c>
      <c r="AY95">
        <f t="shared" si="101"/>
        <v>420</v>
      </c>
      <c r="AZ95">
        <f>анкеты!Q93</f>
        <v>382</v>
      </c>
      <c r="BA95">
        <f t="shared" si="102"/>
        <v>420</v>
      </c>
      <c r="BB95" s="14">
        <f t="shared" si="103"/>
        <v>88</v>
      </c>
      <c r="BC95" s="14">
        <f t="shared" si="104"/>
        <v>94</v>
      </c>
      <c r="BD95" s="14">
        <f t="shared" si="105"/>
        <v>91</v>
      </c>
      <c r="BE95" s="13">
        <f t="shared" si="82"/>
        <v>90.7</v>
      </c>
      <c r="BF95">
        <f t="shared" si="83"/>
        <v>91.24</v>
      </c>
    </row>
    <row r="96" spans="1:58" hidden="1">
      <c r="A96">
        <f>'бланки '!D98</f>
        <v>93</v>
      </c>
      <c r="B96" t="str">
        <f>'бланки '!C98</f>
        <v>Муниципальное бюджетное общеобразовательное учреждение «Рочегодская средняя школа»</v>
      </c>
      <c r="C96">
        <f>анкеты!C94</f>
        <v>94</v>
      </c>
      <c r="D96">
        <f>SUMIF('бланки '!K98:Y98,"&lt;2")+'бланки '!Z98</f>
        <v>14</v>
      </c>
      <c r="E96">
        <f>COUNTIF('бланки '!K98:Y98,"&lt;2")+'бланки '!AA98</f>
        <v>14</v>
      </c>
      <c r="F96">
        <f>SUMIF('бланки '!AB98:CM98,"&lt;2")+'бланки '!CN98</f>
        <v>46.5</v>
      </c>
      <c r="G96">
        <f>COUNTIF('бланки '!AB98:CM98,"&lt;2")+'бланки '!CO98</f>
        <v>54</v>
      </c>
      <c r="H96">
        <f>SUM('бланки '!CP98:CS98)</f>
        <v>4</v>
      </c>
      <c r="I96">
        <f>анкеты!E94</f>
        <v>64</v>
      </c>
      <c r="J96">
        <f>анкеты!D94</f>
        <v>67</v>
      </c>
      <c r="K96">
        <f>анкеты!G94</f>
        <v>57</v>
      </c>
      <c r="L96">
        <f>анкеты!F94</f>
        <v>59</v>
      </c>
      <c r="M96">
        <f t="shared" si="84"/>
        <v>100</v>
      </c>
      <c r="N96">
        <f t="shared" si="85"/>
        <v>86.111111111111114</v>
      </c>
      <c r="O96">
        <f t="shared" si="86"/>
        <v>95.522388059701484</v>
      </c>
      <c r="P96">
        <f t="shared" si="87"/>
        <v>96.610169491525426</v>
      </c>
      <c r="Q96" s="14">
        <f t="shared" si="75"/>
        <v>93</v>
      </c>
      <c r="R96" s="14">
        <f t="shared" si="76"/>
        <v>100</v>
      </c>
      <c r="S96" s="14">
        <f t="shared" si="77"/>
        <v>96</v>
      </c>
      <c r="T96" s="13">
        <f t="shared" si="78"/>
        <v>96.300000000000011</v>
      </c>
      <c r="U96">
        <f>SUM('бланки '!CT98:CX98)</f>
        <v>5</v>
      </c>
      <c r="X96">
        <f>анкеты!H94</f>
        <v>82</v>
      </c>
      <c r="Y96">
        <f t="shared" si="88"/>
        <v>94</v>
      </c>
      <c r="Z96" s="14">
        <f t="shared" si="89"/>
        <v>100</v>
      </c>
      <c r="AA96" s="14">
        <f t="shared" si="90"/>
        <v>93</v>
      </c>
      <c r="AB96" s="14">
        <f t="shared" si="91"/>
        <v>87</v>
      </c>
      <c r="AC96" s="15">
        <f t="shared" si="79"/>
        <v>93.5</v>
      </c>
      <c r="AD96">
        <f>IF('бланки '!I98=1,('бланки '!CZ98+'бланки '!DB98)*3,SUM('бланки '!CX98:DB98))</f>
        <v>3</v>
      </c>
      <c r="AE96">
        <f>IF('бланки '!H98=0,SUM('бланки '!DG98:DI98)*2-1,SUM('бланки '!DD98:DI98))</f>
        <v>4</v>
      </c>
      <c r="AF96">
        <f>анкеты!J94</f>
        <v>2</v>
      </c>
      <c r="AG96">
        <f>анкеты!I94</f>
        <v>2</v>
      </c>
      <c r="AH96" s="14">
        <f t="shared" si="92"/>
        <v>60</v>
      </c>
      <c r="AI96" s="14">
        <f t="shared" si="93"/>
        <v>80</v>
      </c>
      <c r="AJ96" s="2">
        <f t="shared" si="94"/>
        <v>100</v>
      </c>
      <c r="AK96" s="15">
        <f t="shared" si="80"/>
        <v>80</v>
      </c>
      <c r="AL96">
        <f>анкеты!K94</f>
        <v>83</v>
      </c>
      <c r="AM96">
        <f t="shared" si="95"/>
        <v>94</v>
      </c>
      <c r="AN96">
        <f>анкеты!L94</f>
        <v>84</v>
      </c>
      <c r="AO96">
        <f t="shared" si="96"/>
        <v>94</v>
      </c>
      <c r="AP96">
        <f>анкеты!N94</f>
        <v>64</v>
      </c>
      <c r="AQ96">
        <f>анкеты!M94</f>
        <v>66</v>
      </c>
      <c r="AR96" s="14">
        <f t="shared" si="97"/>
        <v>88</v>
      </c>
      <c r="AS96" s="14">
        <f t="shared" si="98"/>
        <v>89</v>
      </c>
      <c r="AT96" s="14">
        <f t="shared" si="99"/>
        <v>97</v>
      </c>
      <c r="AU96" s="13">
        <f t="shared" si="81"/>
        <v>90.200000000000017</v>
      </c>
      <c r="AV96">
        <f>анкеты!O94</f>
        <v>73</v>
      </c>
      <c r="AW96">
        <f t="shared" si="100"/>
        <v>94</v>
      </c>
      <c r="AX96">
        <f>анкеты!P94</f>
        <v>89</v>
      </c>
      <c r="AY96">
        <f t="shared" si="101"/>
        <v>94</v>
      </c>
      <c r="AZ96">
        <f>анкеты!Q94</f>
        <v>83</v>
      </c>
      <c r="BA96">
        <f t="shared" si="102"/>
        <v>94</v>
      </c>
      <c r="BB96" s="14">
        <f t="shared" si="103"/>
        <v>78</v>
      </c>
      <c r="BC96" s="14">
        <f t="shared" si="104"/>
        <v>95</v>
      </c>
      <c r="BD96" s="14">
        <f t="shared" si="105"/>
        <v>88</v>
      </c>
      <c r="BE96" s="13">
        <f t="shared" si="82"/>
        <v>86.4</v>
      </c>
      <c r="BF96">
        <f t="shared" si="83"/>
        <v>89.28</v>
      </c>
    </row>
    <row r="97" spans="1:58" hidden="1">
      <c r="A97">
        <f>'бланки '!D99</f>
        <v>94</v>
      </c>
      <c r="B97" t="str">
        <f>'бланки '!C99</f>
        <v>Муниципальное бюджетное общеобразовательное учреждение «Сельменьгская средняя школа»</v>
      </c>
      <c r="C97">
        <f>анкеты!C95</f>
        <v>71</v>
      </c>
      <c r="D97">
        <f>SUMIF('бланки '!K99:Y99,"&lt;2")+'бланки '!Z99</f>
        <v>14</v>
      </c>
      <c r="E97">
        <f>COUNTIF('бланки '!K99:Y99,"&lt;2")+'бланки '!AA99</f>
        <v>14</v>
      </c>
      <c r="F97">
        <f>SUMIF('бланки '!AB99:CM99,"&lt;2")+'бланки '!CN99</f>
        <v>54</v>
      </c>
      <c r="G97">
        <f>COUNTIF('бланки '!AB99:CM99,"&lt;2")+'бланки '!CO99</f>
        <v>54</v>
      </c>
      <c r="H97">
        <f>SUM('бланки '!CP99:CS99)</f>
        <v>4</v>
      </c>
      <c r="I97">
        <f>анкеты!E95</f>
        <v>53</v>
      </c>
      <c r="J97">
        <f>анкеты!D95</f>
        <v>55</v>
      </c>
      <c r="K97">
        <f>анкеты!G95</f>
        <v>53</v>
      </c>
      <c r="L97">
        <f>анкеты!F95</f>
        <v>54</v>
      </c>
      <c r="M97">
        <f t="shared" si="84"/>
        <v>100</v>
      </c>
      <c r="N97">
        <f t="shared" si="85"/>
        <v>100</v>
      </c>
      <c r="O97">
        <f t="shared" si="86"/>
        <v>96.36363636363636</v>
      </c>
      <c r="P97">
        <f t="shared" si="87"/>
        <v>98.148148148148152</v>
      </c>
      <c r="Q97" s="14">
        <f t="shared" si="75"/>
        <v>100</v>
      </c>
      <c r="R97" s="14">
        <f t="shared" si="76"/>
        <v>100</v>
      </c>
      <c r="S97" s="14">
        <f t="shared" si="77"/>
        <v>97</v>
      </c>
      <c r="T97" s="13">
        <f t="shared" si="78"/>
        <v>98.800000000000011</v>
      </c>
      <c r="U97">
        <f>SUM('бланки '!CT99:CX99)</f>
        <v>5</v>
      </c>
      <c r="X97">
        <f>анкеты!H95</f>
        <v>67</v>
      </c>
      <c r="Y97">
        <f t="shared" si="88"/>
        <v>71</v>
      </c>
      <c r="Z97" s="14">
        <f t="shared" si="89"/>
        <v>100</v>
      </c>
      <c r="AA97" s="14">
        <f t="shared" si="90"/>
        <v>97</v>
      </c>
      <c r="AB97" s="14">
        <f t="shared" si="91"/>
        <v>94</v>
      </c>
      <c r="AC97" s="15">
        <f t="shared" si="79"/>
        <v>97</v>
      </c>
      <c r="AD97">
        <f>IF('бланки '!I99=1,('бланки '!CZ99+'бланки '!DB99)*3,SUM('бланки '!CX99:DB99))</f>
        <v>6</v>
      </c>
      <c r="AE97">
        <f>IF('бланки '!H99=0,SUM('бланки '!DG99:DI99)*2-1,SUM('бланки '!DD99:DI99))</f>
        <v>4</v>
      </c>
      <c r="AF97">
        <f>анкеты!J95</f>
        <v>3</v>
      </c>
      <c r="AG97">
        <f>анкеты!I95</f>
        <v>4</v>
      </c>
      <c r="AH97" s="14">
        <f t="shared" si="92"/>
        <v>100</v>
      </c>
      <c r="AI97" s="14">
        <f t="shared" si="93"/>
        <v>80</v>
      </c>
      <c r="AJ97" s="2">
        <f t="shared" si="94"/>
        <v>75</v>
      </c>
      <c r="AK97" s="15">
        <f t="shared" si="80"/>
        <v>84.5</v>
      </c>
      <c r="AL97">
        <f>анкеты!K95</f>
        <v>69</v>
      </c>
      <c r="AM97">
        <f t="shared" si="95"/>
        <v>71</v>
      </c>
      <c r="AN97">
        <f>анкеты!L95</f>
        <v>66</v>
      </c>
      <c r="AO97">
        <f t="shared" si="96"/>
        <v>71</v>
      </c>
      <c r="AP97">
        <f>анкеты!N95</f>
        <v>52</v>
      </c>
      <c r="AQ97">
        <f>анкеты!M95</f>
        <v>53</v>
      </c>
      <c r="AR97" s="14">
        <f t="shared" si="97"/>
        <v>97</v>
      </c>
      <c r="AS97" s="14">
        <f t="shared" si="98"/>
        <v>93</v>
      </c>
      <c r="AT97" s="14">
        <f t="shared" si="99"/>
        <v>98</v>
      </c>
      <c r="AU97" s="13">
        <f t="shared" si="81"/>
        <v>95.6</v>
      </c>
      <c r="AV97">
        <f>анкеты!O95</f>
        <v>63</v>
      </c>
      <c r="AW97">
        <f t="shared" si="100"/>
        <v>71</v>
      </c>
      <c r="AX97">
        <f>анкеты!P95</f>
        <v>66</v>
      </c>
      <c r="AY97">
        <f t="shared" si="101"/>
        <v>71</v>
      </c>
      <c r="AZ97">
        <f>анкеты!Q95</f>
        <v>68</v>
      </c>
      <c r="BA97">
        <f t="shared" si="102"/>
        <v>71</v>
      </c>
      <c r="BB97" s="14">
        <f t="shared" si="103"/>
        <v>89</v>
      </c>
      <c r="BC97" s="14">
        <f t="shared" si="104"/>
        <v>93</v>
      </c>
      <c r="BD97" s="14">
        <f t="shared" si="105"/>
        <v>96</v>
      </c>
      <c r="BE97" s="13">
        <f t="shared" si="82"/>
        <v>93.3</v>
      </c>
      <c r="BF97">
        <f t="shared" si="83"/>
        <v>93.84</v>
      </c>
    </row>
    <row r="98" spans="1:58" hidden="1">
      <c r="A98">
        <f>'бланки '!D100</f>
        <v>95</v>
      </c>
      <c r="B98" t="str">
        <f>'бланки '!C100</f>
        <v>Муниципальное бюджетное общеобразовательное учреждение «Хетовская средняя школа»</v>
      </c>
      <c r="C98">
        <f>анкеты!C96</f>
        <v>84</v>
      </c>
      <c r="D98">
        <f>SUMIF('бланки '!K100:Y100,"&lt;2")+'бланки '!Z100</f>
        <v>14</v>
      </c>
      <c r="E98">
        <f>COUNTIF('бланки '!K100:Y100,"&lt;2")+'бланки '!AA100</f>
        <v>14</v>
      </c>
      <c r="F98">
        <f>SUMIF('бланки '!AB100:CM100,"&lt;2")+'бланки '!CN100</f>
        <v>39</v>
      </c>
      <c r="G98">
        <f>COUNTIF('бланки '!AB100:CM100,"&lt;2")+'бланки '!CO100</f>
        <v>54</v>
      </c>
      <c r="H98">
        <f>SUM('бланки '!CP100:CS100)</f>
        <v>4</v>
      </c>
      <c r="I98">
        <f>анкеты!E96</f>
        <v>74</v>
      </c>
      <c r="J98">
        <f>анкеты!D96</f>
        <v>75</v>
      </c>
      <c r="K98">
        <f>анкеты!G96</f>
        <v>59</v>
      </c>
      <c r="L98">
        <f>анкеты!F96</f>
        <v>60</v>
      </c>
      <c r="M98">
        <f t="shared" si="84"/>
        <v>100</v>
      </c>
      <c r="N98">
        <f t="shared" si="85"/>
        <v>72.222222222222214</v>
      </c>
      <c r="O98">
        <f t="shared" si="86"/>
        <v>98.666666666666671</v>
      </c>
      <c r="P98">
        <f t="shared" si="87"/>
        <v>98.333333333333329</v>
      </c>
      <c r="Q98" s="14">
        <f t="shared" si="75"/>
        <v>86</v>
      </c>
      <c r="R98" s="14">
        <f t="shared" si="76"/>
        <v>100</v>
      </c>
      <c r="S98" s="14">
        <f t="shared" si="77"/>
        <v>98</v>
      </c>
      <c r="T98" s="13">
        <f t="shared" si="78"/>
        <v>95</v>
      </c>
      <c r="U98">
        <f>SUM('бланки '!CT100:CX100)</f>
        <v>5</v>
      </c>
      <c r="X98">
        <f>анкеты!H96</f>
        <v>79</v>
      </c>
      <c r="Y98">
        <f t="shared" si="88"/>
        <v>84</v>
      </c>
      <c r="Z98" s="14">
        <f t="shared" si="89"/>
        <v>100</v>
      </c>
      <c r="AA98" s="14">
        <f t="shared" si="90"/>
        <v>97</v>
      </c>
      <c r="AB98" s="14">
        <f t="shared" si="91"/>
        <v>94</v>
      </c>
      <c r="AC98" s="15">
        <f t="shared" si="79"/>
        <v>97</v>
      </c>
      <c r="AD98">
        <f>IF('бланки '!I100=1,('бланки '!CZ100+'бланки '!DB100)*3,SUM('бланки '!CX100:DB100))</f>
        <v>4</v>
      </c>
      <c r="AE98">
        <f>IF('бланки '!H100=0,SUM('бланки '!DG100:DI100)*2-1,SUM('бланки '!DD100:DI100))</f>
        <v>3</v>
      </c>
      <c r="AF98">
        <f>анкеты!J96</f>
        <v>5</v>
      </c>
      <c r="AG98">
        <f>анкеты!I96</f>
        <v>6</v>
      </c>
      <c r="AH98" s="14">
        <f t="shared" si="92"/>
        <v>80</v>
      </c>
      <c r="AI98" s="14">
        <f t="shared" si="93"/>
        <v>60</v>
      </c>
      <c r="AJ98" s="2">
        <f t="shared" si="94"/>
        <v>83</v>
      </c>
      <c r="AK98" s="15">
        <f t="shared" si="80"/>
        <v>72.900000000000006</v>
      </c>
      <c r="AL98">
        <f>анкеты!K96</f>
        <v>80</v>
      </c>
      <c r="AM98">
        <f t="shared" si="95"/>
        <v>84</v>
      </c>
      <c r="AN98">
        <f>анкеты!L96</f>
        <v>77</v>
      </c>
      <c r="AO98">
        <f t="shared" si="96"/>
        <v>84</v>
      </c>
      <c r="AP98">
        <f>анкеты!N96</f>
        <v>59</v>
      </c>
      <c r="AQ98">
        <f>анкеты!M96</f>
        <v>59</v>
      </c>
      <c r="AR98" s="14">
        <f t="shared" si="97"/>
        <v>95</v>
      </c>
      <c r="AS98" s="14">
        <f t="shared" si="98"/>
        <v>92</v>
      </c>
      <c r="AT98" s="14">
        <f t="shared" si="99"/>
        <v>100</v>
      </c>
      <c r="AU98" s="13">
        <f t="shared" si="81"/>
        <v>94.800000000000011</v>
      </c>
      <c r="AV98">
        <f>анкеты!O96</f>
        <v>74</v>
      </c>
      <c r="AW98">
        <f t="shared" si="100"/>
        <v>84</v>
      </c>
      <c r="AX98">
        <f>анкеты!P96</f>
        <v>82</v>
      </c>
      <c r="AY98">
        <f t="shared" si="101"/>
        <v>84</v>
      </c>
      <c r="AZ98">
        <f>анкеты!Q96</f>
        <v>81</v>
      </c>
      <c r="BA98">
        <f t="shared" si="102"/>
        <v>84</v>
      </c>
      <c r="BB98" s="14">
        <f t="shared" si="103"/>
        <v>88</v>
      </c>
      <c r="BC98" s="14">
        <f t="shared" si="104"/>
        <v>98</v>
      </c>
      <c r="BD98" s="14">
        <f t="shared" si="105"/>
        <v>96</v>
      </c>
      <c r="BE98" s="13">
        <f t="shared" si="82"/>
        <v>94</v>
      </c>
      <c r="BF98">
        <f t="shared" si="83"/>
        <v>90.74</v>
      </c>
    </row>
    <row r="99" spans="1:58" hidden="1">
      <c r="A99">
        <f>'бланки '!D101</f>
        <v>96</v>
      </c>
      <c r="B99" t="str">
        <f>'бланки '!C101</f>
        <v>Муниципальное бюджетное общеобразовательное учреждение «Важская основная школа»</v>
      </c>
      <c r="C99">
        <f>анкеты!C97</f>
        <v>21</v>
      </c>
      <c r="D99">
        <f>SUMIF('бланки '!K101:Y101,"&lt;2")+'бланки '!Z101</f>
        <v>14</v>
      </c>
      <c r="E99">
        <f>COUNTIF('бланки '!K101:Y101,"&lt;2")+'бланки '!AA101</f>
        <v>14</v>
      </c>
      <c r="F99">
        <f>SUMIF('бланки '!AB101:CM101,"&lt;2")+'бланки '!CN101</f>
        <v>52</v>
      </c>
      <c r="G99">
        <f>COUNTIF('бланки '!AB101:CM101,"&lt;2")+'бланки '!CO101</f>
        <v>54</v>
      </c>
      <c r="H99">
        <f>SUM('бланки '!CP101:CS101)</f>
        <v>3</v>
      </c>
      <c r="I99">
        <f>анкеты!E97</f>
        <v>15</v>
      </c>
      <c r="J99">
        <f>анкеты!D97</f>
        <v>15</v>
      </c>
      <c r="K99">
        <f>анкеты!G97</f>
        <v>11</v>
      </c>
      <c r="L99">
        <f>анкеты!F97</f>
        <v>11</v>
      </c>
      <c r="M99">
        <f t="shared" si="84"/>
        <v>100</v>
      </c>
      <c r="N99">
        <f t="shared" si="85"/>
        <v>96.296296296296291</v>
      </c>
      <c r="O99">
        <f t="shared" si="86"/>
        <v>100</v>
      </c>
      <c r="P99">
        <f t="shared" si="87"/>
        <v>100</v>
      </c>
      <c r="Q99" s="14">
        <f t="shared" si="75"/>
        <v>98</v>
      </c>
      <c r="R99" s="14">
        <f t="shared" si="76"/>
        <v>90</v>
      </c>
      <c r="S99" s="14">
        <f t="shared" si="77"/>
        <v>100</v>
      </c>
      <c r="T99" s="13">
        <f t="shared" si="78"/>
        <v>96.4</v>
      </c>
      <c r="U99">
        <f>SUM('бланки '!CT101:CX101)</f>
        <v>5</v>
      </c>
      <c r="X99">
        <f>анкеты!H97</f>
        <v>20</v>
      </c>
      <c r="Y99">
        <f t="shared" si="88"/>
        <v>21</v>
      </c>
      <c r="Z99" s="14">
        <f t="shared" si="89"/>
        <v>100</v>
      </c>
      <c r="AA99" s="14">
        <f t="shared" si="90"/>
        <v>97</v>
      </c>
      <c r="AB99" s="14">
        <f t="shared" si="91"/>
        <v>95</v>
      </c>
      <c r="AC99" s="15">
        <f t="shared" si="79"/>
        <v>97.5</v>
      </c>
      <c r="AD99">
        <f>IF('бланки '!I101=1,('бланки '!CZ101+'бланки '!DB101)*3,SUM('бланки '!CX101:DB101))</f>
        <v>3</v>
      </c>
      <c r="AE99">
        <f>IF('бланки '!H101=0,SUM('бланки '!DG101:DI101)*2-1,SUM('бланки '!DD101:DI101))</f>
        <v>3</v>
      </c>
      <c r="AF99">
        <f>анкеты!J97</f>
        <v>1</v>
      </c>
      <c r="AG99">
        <f>анкеты!I97</f>
        <v>1</v>
      </c>
      <c r="AH99" s="14">
        <f t="shared" si="92"/>
        <v>60</v>
      </c>
      <c r="AI99" s="14">
        <f t="shared" si="93"/>
        <v>60</v>
      </c>
      <c r="AJ99" s="2">
        <f t="shared" si="94"/>
        <v>100</v>
      </c>
      <c r="AK99" s="15">
        <f t="shared" si="80"/>
        <v>72</v>
      </c>
      <c r="AL99">
        <f>анкеты!K97</f>
        <v>20</v>
      </c>
      <c r="AM99">
        <f t="shared" si="95"/>
        <v>21</v>
      </c>
      <c r="AN99">
        <f>анкеты!L97</f>
        <v>20</v>
      </c>
      <c r="AO99">
        <f t="shared" si="96"/>
        <v>21</v>
      </c>
      <c r="AP99">
        <f>анкеты!N97</f>
        <v>13</v>
      </c>
      <c r="AQ99">
        <f>анкеты!M97</f>
        <v>13</v>
      </c>
      <c r="AR99" s="14">
        <f t="shared" si="97"/>
        <v>95</v>
      </c>
      <c r="AS99" s="14">
        <f t="shared" si="98"/>
        <v>95</v>
      </c>
      <c r="AT99" s="14">
        <f t="shared" si="99"/>
        <v>100</v>
      </c>
      <c r="AU99" s="13">
        <f t="shared" si="81"/>
        <v>96</v>
      </c>
      <c r="AV99">
        <f>анкеты!O97</f>
        <v>18</v>
      </c>
      <c r="AW99">
        <f t="shared" si="100"/>
        <v>21</v>
      </c>
      <c r="AX99">
        <f>анкеты!P97</f>
        <v>20</v>
      </c>
      <c r="AY99">
        <f t="shared" si="101"/>
        <v>21</v>
      </c>
      <c r="AZ99">
        <f>анкеты!Q97</f>
        <v>20</v>
      </c>
      <c r="BA99">
        <f t="shared" si="102"/>
        <v>21</v>
      </c>
      <c r="BB99" s="14">
        <f t="shared" si="103"/>
        <v>86</v>
      </c>
      <c r="BC99" s="14">
        <f t="shared" si="104"/>
        <v>95</v>
      </c>
      <c r="BD99" s="14">
        <f t="shared" si="105"/>
        <v>95</v>
      </c>
      <c r="BE99" s="13">
        <f t="shared" si="82"/>
        <v>92.3</v>
      </c>
      <c r="BF99">
        <f t="shared" si="83"/>
        <v>90.84</v>
      </c>
    </row>
    <row r="100" spans="1:58" hidden="1">
      <c r="A100">
        <f>'бланки '!D102</f>
        <v>97</v>
      </c>
      <c r="B100" t="str">
        <f>'бланки '!C102</f>
        <v>Муниципальное бюджетное общеобразовательное учреждение «Осиновская основная школа»</v>
      </c>
      <c r="C100">
        <f>анкеты!C98</f>
        <v>18</v>
      </c>
      <c r="D100">
        <f>SUMIF('бланки '!K102:Y102,"&lt;2")+'бланки '!Z102</f>
        <v>10</v>
      </c>
      <c r="E100">
        <f>COUNTIF('бланки '!K102:Y102,"&lt;2")+'бланки '!AA102</f>
        <v>14</v>
      </c>
      <c r="F100">
        <f>SUMIF('бланки '!AB102:CM102,"&lt;2")+'бланки '!CN102</f>
        <v>43</v>
      </c>
      <c r="G100">
        <f>COUNTIF('бланки '!AB102:CM102,"&lt;2")+'бланки '!CO102</f>
        <v>54</v>
      </c>
      <c r="H100">
        <f>SUM('бланки '!CP102:CS102)</f>
        <v>3</v>
      </c>
      <c r="I100">
        <f>анкеты!E98</f>
        <v>17</v>
      </c>
      <c r="J100">
        <f>анкеты!D98</f>
        <v>17</v>
      </c>
      <c r="K100">
        <f>анкеты!G98</f>
        <v>15</v>
      </c>
      <c r="L100">
        <f>анкеты!F98</f>
        <v>15</v>
      </c>
      <c r="M100">
        <f t="shared" si="84"/>
        <v>71.428571428571431</v>
      </c>
      <c r="N100">
        <f t="shared" si="85"/>
        <v>79.629629629629633</v>
      </c>
      <c r="O100">
        <f t="shared" si="86"/>
        <v>100</v>
      </c>
      <c r="P100">
        <f t="shared" si="87"/>
        <v>100</v>
      </c>
      <c r="Q100" s="14">
        <f t="shared" si="75"/>
        <v>75</v>
      </c>
      <c r="R100" s="14">
        <f t="shared" si="76"/>
        <v>90</v>
      </c>
      <c r="S100" s="14">
        <f t="shared" si="77"/>
        <v>100</v>
      </c>
      <c r="T100" s="13">
        <f t="shared" si="78"/>
        <v>89.5</v>
      </c>
      <c r="U100">
        <f>SUM('бланки '!CT102:CX102)</f>
        <v>5</v>
      </c>
      <c r="X100">
        <f>анкеты!H98</f>
        <v>17</v>
      </c>
      <c r="Y100">
        <f t="shared" si="88"/>
        <v>18</v>
      </c>
      <c r="Z100" s="14">
        <f t="shared" si="89"/>
        <v>100</v>
      </c>
      <c r="AA100" s="14">
        <f t="shared" si="90"/>
        <v>97</v>
      </c>
      <c r="AB100" s="14">
        <f t="shared" si="91"/>
        <v>94</v>
      </c>
      <c r="AC100" s="15">
        <f t="shared" si="79"/>
        <v>97</v>
      </c>
      <c r="AD100">
        <f>IF('бланки '!I102=1,('бланки '!CZ102+'бланки '!DB102)*3,SUM('бланки '!CX102:DB102))</f>
        <v>3</v>
      </c>
      <c r="AE100">
        <f>IF('бланки '!H102=0,SUM('бланки '!DG102:DI102)*2-1,SUM('бланки '!DD102:DI102))</f>
        <v>5</v>
      </c>
      <c r="AF100">
        <f>анкеты!J98</f>
        <v>1</v>
      </c>
      <c r="AG100">
        <f>анкеты!I98</f>
        <v>1</v>
      </c>
      <c r="AH100" s="14">
        <f t="shared" si="92"/>
        <v>60</v>
      </c>
      <c r="AI100" s="14">
        <f t="shared" si="93"/>
        <v>100</v>
      </c>
      <c r="AJ100" s="2">
        <f t="shared" si="94"/>
        <v>100</v>
      </c>
      <c r="AK100" s="15">
        <f t="shared" si="80"/>
        <v>88</v>
      </c>
      <c r="AL100">
        <f>анкеты!K98</f>
        <v>18</v>
      </c>
      <c r="AM100">
        <f t="shared" si="95"/>
        <v>18</v>
      </c>
      <c r="AN100">
        <f>анкеты!L98</f>
        <v>18</v>
      </c>
      <c r="AO100">
        <f t="shared" si="96"/>
        <v>18</v>
      </c>
      <c r="AP100">
        <f>анкеты!N98</f>
        <v>15</v>
      </c>
      <c r="AQ100">
        <f>анкеты!M98</f>
        <v>15</v>
      </c>
      <c r="AR100" s="14">
        <f t="shared" si="97"/>
        <v>100</v>
      </c>
      <c r="AS100" s="14">
        <f t="shared" si="98"/>
        <v>100</v>
      </c>
      <c r="AT100" s="14">
        <f t="shared" si="99"/>
        <v>100</v>
      </c>
      <c r="AU100" s="13">
        <f t="shared" si="81"/>
        <v>100</v>
      </c>
      <c r="AV100">
        <f>анкеты!O98</f>
        <v>17</v>
      </c>
      <c r="AW100">
        <f t="shared" si="100"/>
        <v>18</v>
      </c>
      <c r="AX100">
        <f>анкеты!P98</f>
        <v>18</v>
      </c>
      <c r="AY100">
        <f t="shared" si="101"/>
        <v>18</v>
      </c>
      <c r="AZ100">
        <f>анкеты!Q98</f>
        <v>17</v>
      </c>
      <c r="BA100">
        <f t="shared" si="102"/>
        <v>18</v>
      </c>
      <c r="BB100" s="14">
        <f t="shared" si="103"/>
        <v>94</v>
      </c>
      <c r="BC100" s="14">
        <f t="shared" si="104"/>
        <v>100</v>
      </c>
      <c r="BD100" s="14">
        <f t="shared" si="105"/>
        <v>94</v>
      </c>
      <c r="BE100" s="13">
        <f t="shared" si="82"/>
        <v>95.2</v>
      </c>
      <c r="BF100">
        <f t="shared" si="83"/>
        <v>93.94</v>
      </c>
    </row>
    <row r="101" spans="1:58" hidden="1">
      <c r="A101">
        <f>'бланки '!D103</f>
        <v>98</v>
      </c>
      <c r="B101" t="str">
        <f>'бланки '!C103</f>
        <v>Муниципальное бюджетное учреждение дополнительного образования «Центр дополнительного образования»</v>
      </c>
      <c r="C101">
        <f>анкеты!C99</f>
        <v>126</v>
      </c>
      <c r="D101">
        <f>SUMIF('бланки '!K103:Y103,"&lt;2")+'бланки '!Z103</f>
        <v>9</v>
      </c>
      <c r="E101">
        <f>COUNTIF('бланки '!K103:Y103,"&lt;2")+'бланки '!AA103</f>
        <v>11</v>
      </c>
      <c r="F101">
        <f>SUMIF('бланки '!AB103:CM103,"&lt;2")+'бланки '!CN103</f>
        <v>35.5</v>
      </c>
      <c r="G101">
        <f>COUNTIF('бланки '!AB103:CM103,"&lt;2")+'бланки '!CO103</f>
        <v>49</v>
      </c>
      <c r="H101">
        <f>SUM('бланки '!CP103:CS103)</f>
        <v>4</v>
      </c>
      <c r="I101">
        <f>анкеты!E99</f>
        <v>86</v>
      </c>
      <c r="J101">
        <f>анкеты!D99</f>
        <v>89</v>
      </c>
      <c r="K101">
        <f>анкеты!G99</f>
        <v>70</v>
      </c>
      <c r="L101">
        <f>анкеты!F99</f>
        <v>72</v>
      </c>
      <c r="M101">
        <f t="shared" si="84"/>
        <v>81.818181818181827</v>
      </c>
      <c r="N101">
        <f t="shared" si="85"/>
        <v>72.448979591836732</v>
      </c>
      <c r="O101">
        <f t="shared" si="86"/>
        <v>96.629213483146074</v>
      </c>
      <c r="P101">
        <f t="shared" si="87"/>
        <v>97.222222222222214</v>
      </c>
      <c r="Q101" s="14">
        <f t="shared" si="75"/>
        <v>77</v>
      </c>
      <c r="R101" s="14">
        <f t="shared" si="76"/>
        <v>100</v>
      </c>
      <c r="S101" s="14">
        <f t="shared" si="77"/>
        <v>97</v>
      </c>
      <c r="T101" s="13">
        <f t="shared" si="78"/>
        <v>91.9</v>
      </c>
      <c r="U101">
        <f>SUM('бланки '!CT103:CX103)</f>
        <v>5</v>
      </c>
      <c r="X101">
        <f>анкеты!H99</f>
        <v>113</v>
      </c>
      <c r="Y101">
        <f t="shared" si="88"/>
        <v>126</v>
      </c>
      <c r="Z101" s="14">
        <f t="shared" si="89"/>
        <v>100</v>
      </c>
      <c r="AA101" s="14">
        <f t="shared" si="90"/>
        <v>95</v>
      </c>
      <c r="AB101" s="14">
        <f t="shared" si="91"/>
        <v>90</v>
      </c>
      <c r="AC101" s="15">
        <f t="shared" si="79"/>
        <v>95</v>
      </c>
      <c r="AD101">
        <f>IF('бланки '!I103=1,('бланки '!CZ103+'бланки '!DB103)*3,SUM('бланки '!CX103:DB103))</f>
        <v>4</v>
      </c>
      <c r="AE101">
        <f>IF('бланки '!H103=0,SUM('бланки '!DG103:DI103)*2-1,SUM('бланки '!DD103:DI103))</f>
        <v>2</v>
      </c>
      <c r="AF101">
        <f>анкеты!J99</f>
        <v>3</v>
      </c>
      <c r="AG101">
        <f>анкеты!I99</f>
        <v>4</v>
      </c>
      <c r="AH101" s="14">
        <f t="shared" si="92"/>
        <v>80</v>
      </c>
      <c r="AI101" s="14">
        <f t="shared" si="93"/>
        <v>40</v>
      </c>
      <c r="AJ101" s="2">
        <f t="shared" si="94"/>
        <v>75</v>
      </c>
      <c r="AK101" s="15">
        <f t="shared" si="80"/>
        <v>62.5</v>
      </c>
      <c r="AL101">
        <f>анкеты!K99</f>
        <v>125</v>
      </c>
      <c r="AM101">
        <f t="shared" si="95"/>
        <v>126</v>
      </c>
      <c r="AN101">
        <f>анкеты!L99</f>
        <v>125</v>
      </c>
      <c r="AO101">
        <f t="shared" si="96"/>
        <v>126</v>
      </c>
      <c r="AP101">
        <f>анкеты!N99</f>
        <v>93</v>
      </c>
      <c r="AQ101">
        <f>анкеты!M99</f>
        <v>94</v>
      </c>
      <c r="AR101" s="14">
        <f t="shared" si="97"/>
        <v>99</v>
      </c>
      <c r="AS101" s="14">
        <f t="shared" si="98"/>
        <v>99</v>
      </c>
      <c r="AT101" s="14">
        <f t="shared" si="99"/>
        <v>99</v>
      </c>
      <c r="AU101" s="13">
        <f t="shared" si="81"/>
        <v>99</v>
      </c>
      <c r="AV101">
        <f>анкеты!O99</f>
        <v>124</v>
      </c>
      <c r="AW101">
        <f t="shared" si="100"/>
        <v>126</v>
      </c>
      <c r="AX101">
        <f>анкеты!P99</f>
        <v>119</v>
      </c>
      <c r="AY101">
        <f t="shared" si="101"/>
        <v>126</v>
      </c>
      <c r="AZ101">
        <f>анкеты!Q99</f>
        <v>121</v>
      </c>
      <c r="BA101">
        <f t="shared" si="102"/>
        <v>126</v>
      </c>
      <c r="BB101" s="14">
        <f t="shared" si="103"/>
        <v>98</v>
      </c>
      <c r="BC101" s="14">
        <f t="shared" si="104"/>
        <v>94</v>
      </c>
      <c r="BD101" s="14">
        <f t="shared" si="105"/>
        <v>96</v>
      </c>
      <c r="BE101" s="13">
        <f t="shared" si="82"/>
        <v>96.2</v>
      </c>
      <c r="BF101">
        <f t="shared" si="83"/>
        <v>88.919999999999987</v>
      </c>
    </row>
    <row r="102" spans="1:58" hidden="1">
      <c r="A102">
        <f>'бланки '!D104</f>
        <v>99</v>
      </c>
      <c r="B102" t="str">
        <f>'бланки '!C104</f>
        <v>Муниципальное бюджетное учреждение дополнительного образования «Детская школа искусств №17»</v>
      </c>
      <c r="C102">
        <f>анкеты!C100</f>
        <v>55</v>
      </c>
      <c r="D102">
        <f>SUMIF('бланки '!K104:Y104,"&lt;2")+'бланки '!Z104</f>
        <v>8</v>
      </c>
      <c r="E102">
        <f>COUNTIF('бланки '!K104:Y104,"&lt;2")+'бланки '!AA104</f>
        <v>11</v>
      </c>
      <c r="F102">
        <f>SUMIF('бланки '!AB104:CM104,"&lt;2")+'бланки '!CN104</f>
        <v>28.5</v>
      </c>
      <c r="G102">
        <f>COUNTIF('бланки '!AB104:CM104,"&lt;2")+'бланки '!CO104</f>
        <v>49</v>
      </c>
      <c r="H102">
        <f>SUM('бланки '!CP104:CS104)</f>
        <v>4</v>
      </c>
      <c r="I102">
        <f>анкеты!E100</f>
        <v>48</v>
      </c>
      <c r="J102">
        <f>анкеты!D100</f>
        <v>49</v>
      </c>
      <c r="K102">
        <f>анкеты!G100</f>
        <v>40</v>
      </c>
      <c r="L102">
        <f>анкеты!F100</f>
        <v>41</v>
      </c>
      <c r="M102">
        <f t="shared" si="84"/>
        <v>72.727272727272734</v>
      </c>
      <c r="N102">
        <f t="shared" si="85"/>
        <v>58.163265306122447</v>
      </c>
      <c r="O102">
        <f t="shared" si="86"/>
        <v>97.959183673469383</v>
      </c>
      <c r="P102">
        <f t="shared" si="87"/>
        <v>97.560975609756099</v>
      </c>
      <c r="Q102" s="14">
        <f t="shared" si="75"/>
        <v>65</v>
      </c>
      <c r="R102" s="14">
        <f t="shared" si="76"/>
        <v>100</v>
      </c>
      <c r="S102" s="14">
        <f t="shared" si="77"/>
        <v>98</v>
      </c>
      <c r="T102" s="13">
        <f t="shared" si="78"/>
        <v>88.7</v>
      </c>
      <c r="U102">
        <f>SUM('бланки '!CT104:CX104)</f>
        <v>5</v>
      </c>
      <c r="X102">
        <f>анкеты!H100</f>
        <v>46</v>
      </c>
      <c r="Y102">
        <f t="shared" si="88"/>
        <v>55</v>
      </c>
      <c r="Z102" s="14">
        <f t="shared" si="89"/>
        <v>100</v>
      </c>
      <c r="AA102" s="14">
        <f t="shared" si="90"/>
        <v>92</v>
      </c>
      <c r="AB102" s="14">
        <f t="shared" si="91"/>
        <v>84</v>
      </c>
      <c r="AC102" s="15">
        <f t="shared" si="79"/>
        <v>92</v>
      </c>
      <c r="AD102">
        <f>IF('бланки '!I104=1,('бланки '!CZ104+'бланки '!DB104)*3,SUM('бланки '!CX104:DB104))</f>
        <v>3</v>
      </c>
      <c r="AE102">
        <f>IF('бланки '!H104=0,SUM('бланки '!DG104:DI104)*2-1,SUM('бланки '!DD104:DI104))</f>
        <v>3</v>
      </c>
      <c r="AF102">
        <f>анкеты!J100</f>
        <v>1</v>
      </c>
      <c r="AG102">
        <f>анкеты!I100</f>
        <v>1</v>
      </c>
      <c r="AH102" s="14">
        <f t="shared" si="92"/>
        <v>60</v>
      </c>
      <c r="AI102" s="14">
        <f t="shared" si="93"/>
        <v>60</v>
      </c>
      <c r="AJ102" s="2">
        <f t="shared" si="94"/>
        <v>100</v>
      </c>
      <c r="AK102" s="15">
        <f t="shared" si="80"/>
        <v>72</v>
      </c>
      <c r="AL102">
        <f>анкеты!K100</f>
        <v>55</v>
      </c>
      <c r="AM102">
        <f t="shared" si="95"/>
        <v>55</v>
      </c>
      <c r="AN102">
        <f>анкеты!L100</f>
        <v>55</v>
      </c>
      <c r="AO102">
        <f t="shared" si="96"/>
        <v>55</v>
      </c>
      <c r="AP102">
        <f>анкеты!N100</f>
        <v>42</v>
      </c>
      <c r="AQ102">
        <f>анкеты!M100</f>
        <v>42</v>
      </c>
      <c r="AR102" s="14">
        <f t="shared" si="97"/>
        <v>100</v>
      </c>
      <c r="AS102" s="14">
        <f t="shared" si="98"/>
        <v>100</v>
      </c>
      <c r="AT102" s="14">
        <f t="shared" si="99"/>
        <v>100</v>
      </c>
      <c r="AU102" s="13">
        <f t="shared" si="81"/>
        <v>100</v>
      </c>
      <c r="AV102">
        <f>анкеты!O100</f>
        <v>54</v>
      </c>
      <c r="AW102">
        <f t="shared" si="100"/>
        <v>55</v>
      </c>
      <c r="AX102">
        <f>анкеты!P100</f>
        <v>53</v>
      </c>
      <c r="AY102">
        <f t="shared" si="101"/>
        <v>55</v>
      </c>
      <c r="AZ102">
        <f>анкеты!Q100</f>
        <v>53</v>
      </c>
      <c r="BA102">
        <f t="shared" si="102"/>
        <v>55</v>
      </c>
      <c r="BB102" s="14">
        <f t="shared" si="103"/>
        <v>98</v>
      </c>
      <c r="BC102" s="14">
        <f t="shared" si="104"/>
        <v>96</v>
      </c>
      <c r="BD102" s="14">
        <f t="shared" si="105"/>
        <v>96</v>
      </c>
      <c r="BE102" s="13">
        <f t="shared" si="82"/>
        <v>96.6</v>
      </c>
      <c r="BF102">
        <f t="shared" si="83"/>
        <v>89.859999999999985</v>
      </c>
    </row>
    <row r="103" spans="1:58" hidden="1">
      <c r="A103">
        <f>'бланки '!D105</f>
        <v>100</v>
      </c>
      <c r="B103" t="str">
        <f>'бланки '!C105</f>
        <v>Муниципальное бюджетное общеобразовательное учреждение «Средняя общеобразовательная школа №1 г.Онеги»</v>
      </c>
      <c r="C103">
        <f>анкеты!C101</f>
        <v>547</v>
      </c>
      <c r="D103">
        <f>SUMIF('бланки '!K105:Y105,"&lt;2")+'бланки '!Z105</f>
        <v>13</v>
      </c>
      <c r="E103">
        <f>COUNTIF('бланки '!K105:Y105,"&lt;2")+'бланки '!AA105</f>
        <v>14</v>
      </c>
      <c r="F103">
        <f>SUMIF('бланки '!AB105:CM105,"&lt;2")+'бланки '!CN105</f>
        <v>51</v>
      </c>
      <c r="G103">
        <f>COUNTIF('бланки '!AB105:CM105,"&lt;2")+'бланки '!CO105</f>
        <v>54</v>
      </c>
      <c r="H103">
        <f>SUM('бланки '!CP105:CS105)</f>
        <v>2</v>
      </c>
      <c r="I103">
        <f>анкеты!E101</f>
        <v>314</v>
      </c>
      <c r="J103">
        <f>анкеты!D101</f>
        <v>334</v>
      </c>
      <c r="K103">
        <f>анкеты!G101</f>
        <v>336</v>
      </c>
      <c r="L103">
        <f>анкеты!F101</f>
        <v>364</v>
      </c>
      <c r="M103">
        <f t="shared" si="84"/>
        <v>92.857142857142861</v>
      </c>
      <c r="N103">
        <f t="shared" si="85"/>
        <v>94.444444444444443</v>
      </c>
      <c r="O103">
        <f t="shared" si="86"/>
        <v>94.011976047904184</v>
      </c>
      <c r="P103">
        <f t="shared" si="87"/>
        <v>92.307692307692307</v>
      </c>
      <c r="Q103" s="14">
        <f t="shared" si="75"/>
        <v>94</v>
      </c>
      <c r="R103" s="14">
        <f t="shared" si="76"/>
        <v>60</v>
      </c>
      <c r="S103" s="14">
        <f t="shared" si="77"/>
        <v>93</v>
      </c>
      <c r="T103" s="13">
        <f t="shared" si="78"/>
        <v>83.4</v>
      </c>
      <c r="U103">
        <f>SUM('бланки '!CT105:CX105)</f>
        <v>5</v>
      </c>
      <c r="X103">
        <f>анкеты!H101</f>
        <v>425</v>
      </c>
      <c r="Y103">
        <f t="shared" si="88"/>
        <v>547</v>
      </c>
      <c r="Z103" s="14">
        <f t="shared" si="89"/>
        <v>100</v>
      </c>
      <c r="AA103" s="14">
        <f t="shared" si="90"/>
        <v>89</v>
      </c>
      <c r="AB103" s="14">
        <f t="shared" si="91"/>
        <v>78</v>
      </c>
      <c r="AC103" s="15">
        <f t="shared" si="79"/>
        <v>89</v>
      </c>
      <c r="AD103">
        <f>IF('бланки '!I105=1,('бланки '!CZ105+'бланки '!DB105)*3,SUM('бланки '!CX105:DB105))</f>
        <v>4</v>
      </c>
      <c r="AE103">
        <f>IF('бланки '!H105=0,SUM('бланки '!DG105:DI105)*2-1,SUM('бланки '!DD105:DI105))</f>
        <v>3</v>
      </c>
      <c r="AF103">
        <f>анкеты!J101</f>
        <v>6</v>
      </c>
      <c r="AG103">
        <f>анкеты!I101</f>
        <v>7</v>
      </c>
      <c r="AH103" s="14">
        <f t="shared" si="92"/>
        <v>80</v>
      </c>
      <c r="AI103" s="14">
        <f t="shared" si="93"/>
        <v>60</v>
      </c>
      <c r="AJ103" s="2">
        <f t="shared" si="94"/>
        <v>86</v>
      </c>
      <c r="AK103" s="15">
        <f t="shared" si="80"/>
        <v>73.8</v>
      </c>
      <c r="AL103">
        <f>анкеты!K101</f>
        <v>507</v>
      </c>
      <c r="AM103">
        <f t="shared" si="95"/>
        <v>547</v>
      </c>
      <c r="AN103">
        <f>анкеты!L101</f>
        <v>496</v>
      </c>
      <c r="AO103">
        <f t="shared" si="96"/>
        <v>547</v>
      </c>
      <c r="AP103">
        <f>анкеты!N101</f>
        <v>323</v>
      </c>
      <c r="AQ103">
        <f>анкеты!M101</f>
        <v>338</v>
      </c>
      <c r="AR103" s="14">
        <f t="shared" si="97"/>
        <v>93</v>
      </c>
      <c r="AS103" s="14">
        <f t="shared" si="98"/>
        <v>91</v>
      </c>
      <c r="AT103" s="14">
        <f t="shared" si="99"/>
        <v>96</v>
      </c>
      <c r="AU103" s="13">
        <f t="shared" si="81"/>
        <v>92.8</v>
      </c>
      <c r="AV103">
        <f>анкеты!O101</f>
        <v>468</v>
      </c>
      <c r="AW103">
        <f t="shared" si="100"/>
        <v>547</v>
      </c>
      <c r="AX103">
        <f>анкеты!P101</f>
        <v>367</v>
      </c>
      <c r="AY103">
        <f t="shared" si="101"/>
        <v>547</v>
      </c>
      <c r="AZ103">
        <f>анкеты!Q101</f>
        <v>495</v>
      </c>
      <c r="BA103">
        <f t="shared" si="102"/>
        <v>547</v>
      </c>
      <c r="BB103" s="14">
        <f t="shared" si="103"/>
        <v>86</v>
      </c>
      <c r="BC103" s="14">
        <f t="shared" si="104"/>
        <v>67</v>
      </c>
      <c r="BD103" s="14">
        <f t="shared" si="105"/>
        <v>90</v>
      </c>
      <c r="BE103" s="13">
        <f t="shared" si="82"/>
        <v>84.2</v>
      </c>
      <c r="BF103">
        <f t="shared" si="83"/>
        <v>84.64</v>
      </c>
    </row>
    <row r="104" spans="1:58" hidden="1">
      <c r="A104">
        <f>'бланки '!D106</f>
        <v>101</v>
      </c>
      <c r="B104" t="str">
        <f>'бланки '!C106</f>
        <v>Муниципальное бюджетное общеобразовательное учреждение «Средняя школа №2 г.Онеги»</v>
      </c>
      <c r="C104">
        <f>анкеты!C102</f>
        <v>265</v>
      </c>
      <c r="D104">
        <f>SUMIF('бланки '!K106:Y106,"&lt;2")+'бланки '!Z106</f>
        <v>14</v>
      </c>
      <c r="E104">
        <f>COUNTIF('бланки '!K106:Y106,"&lt;2")+'бланки '!AA106</f>
        <v>14</v>
      </c>
      <c r="F104">
        <f>SUMIF('бланки '!AB106:CM106,"&lt;2")+'бланки '!CN106</f>
        <v>57</v>
      </c>
      <c r="G104">
        <f>COUNTIF('бланки '!AB106:CM106,"&lt;2")+'бланки '!CO106</f>
        <v>57</v>
      </c>
      <c r="H104">
        <f>SUM('бланки '!CP106:CS106)</f>
        <v>3</v>
      </c>
      <c r="I104">
        <f>анкеты!E102</f>
        <v>135</v>
      </c>
      <c r="J104">
        <f>анкеты!D102</f>
        <v>146</v>
      </c>
      <c r="K104">
        <f>анкеты!G102</f>
        <v>145</v>
      </c>
      <c r="L104">
        <f>анкеты!F102</f>
        <v>159</v>
      </c>
      <c r="M104">
        <f t="shared" si="84"/>
        <v>100</v>
      </c>
      <c r="N104">
        <f t="shared" si="85"/>
        <v>100</v>
      </c>
      <c r="O104">
        <f t="shared" si="86"/>
        <v>92.465753424657535</v>
      </c>
      <c r="P104">
        <f t="shared" si="87"/>
        <v>91.19496855345912</v>
      </c>
      <c r="Q104" s="14">
        <f t="shared" si="75"/>
        <v>100</v>
      </c>
      <c r="R104" s="14">
        <f t="shared" si="76"/>
        <v>90</v>
      </c>
      <c r="S104" s="14">
        <f t="shared" si="77"/>
        <v>92</v>
      </c>
      <c r="T104" s="13">
        <f t="shared" si="78"/>
        <v>93.800000000000011</v>
      </c>
      <c r="U104">
        <f>SUM('бланки '!CT106:CX106)</f>
        <v>5</v>
      </c>
      <c r="X104">
        <f>анкеты!H102</f>
        <v>211</v>
      </c>
      <c r="Y104">
        <f t="shared" si="88"/>
        <v>265</v>
      </c>
      <c r="Z104" s="14">
        <f t="shared" si="89"/>
        <v>100</v>
      </c>
      <c r="AA104" s="14">
        <f t="shared" si="90"/>
        <v>90</v>
      </c>
      <c r="AB104" s="14">
        <f t="shared" si="91"/>
        <v>80</v>
      </c>
      <c r="AC104" s="15">
        <f t="shared" si="79"/>
        <v>90</v>
      </c>
      <c r="AD104">
        <f>IF('бланки '!I106=1,('бланки '!CZ106+'бланки '!DB106)*3,SUM('бланки '!CX106:DB106))</f>
        <v>4</v>
      </c>
      <c r="AE104">
        <f>IF('бланки '!H106=0,SUM('бланки '!DG106:DI106)*2-1,SUM('бланки '!DD106:DI106))</f>
        <v>3</v>
      </c>
      <c r="AF104">
        <f>анкеты!J102</f>
        <v>10</v>
      </c>
      <c r="AG104">
        <f>анкеты!I102</f>
        <v>12</v>
      </c>
      <c r="AH104" s="14">
        <f t="shared" si="92"/>
        <v>80</v>
      </c>
      <c r="AI104" s="14">
        <f t="shared" si="93"/>
        <v>60</v>
      </c>
      <c r="AJ104" s="2">
        <f t="shared" si="94"/>
        <v>83</v>
      </c>
      <c r="AK104" s="15">
        <f t="shared" si="80"/>
        <v>72.900000000000006</v>
      </c>
      <c r="AL104">
        <f>анкеты!K102</f>
        <v>241</v>
      </c>
      <c r="AM104">
        <f t="shared" si="95"/>
        <v>265</v>
      </c>
      <c r="AN104">
        <f>анкеты!L102</f>
        <v>234</v>
      </c>
      <c r="AO104">
        <f t="shared" si="96"/>
        <v>265</v>
      </c>
      <c r="AP104">
        <f>анкеты!N102</f>
        <v>171</v>
      </c>
      <c r="AQ104">
        <f>анкеты!M102</f>
        <v>182</v>
      </c>
      <c r="AR104" s="14">
        <f t="shared" si="97"/>
        <v>91</v>
      </c>
      <c r="AS104" s="14">
        <f t="shared" si="98"/>
        <v>88</v>
      </c>
      <c r="AT104" s="14">
        <f t="shared" si="99"/>
        <v>94</v>
      </c>
      <c r="AU104" s="13">
        <f t="shared" si="81"/>
        <v>90.399999999999991</v>
      </c>
      <c r="AV104">
        <f>анкеты!O102</f>
        <v>213</v>
      </c>
      <c r="AW104">
        <f t="shared" si="100"/>
        <v>265</v>
      </c>
      <c r="AX104">
        <f>анкеты!P102</f>
        <v>242</v>
      </c>
      <c r="AY104">
        <f t="shared" si="101"/>
        <v>265</v>
      </c>
      <c r="AZ104">
        <f>анкеты!Q102</f>
        <v>230</v>
      </c>
      <c r="BA104">
        <f t="shared" si="102"/>
        <v>265</v>
      </c>
      <c r="BB104" s="14">
        <f t="shared" si="103"/>
        <v>80</v>
      </c>
      <c r="BC104" s="14">
        <f t="shared" si="104"/>
        <v>91</v>
      </c>
      <c r="BD104" s="14">
        <f t="shared" si="105"/>
        <v>87</v>
      </c>
      <c r="BE104" s="13">
        <f t="shared" si="82"/>
        <v>85.7</v>
      </c>
      <c r="BF104">
        <f t="shared" si="83"/>
        <v>86.56</v>
      </c>
    </row>
    <row r="105" spans="1:58" hidden="1">
      <c r="A105">
        <f>'бланки '!D107</f>
        <v>102</v>
      </c>
      <c r="B105" t="str">
        <f>'бланки '!C107</f>
        <v>Муниципальное бюджетное общеобразовательное учреждение «Средняя школа №4 имени Дважды Героя Советского Союза Александра Осиповича Шабалина»</v>
      </c>
      <c r="C105">
        <f>анкеты!C103</f>
        <v>544</v>
      </c>
      <c r="D105">
        <f>SUMIF('бланки '!K107:Y107,"&lt;2")+'бланки '!Z107</f>
        <v>13.5</v>
      </c>
      <c r="E105">
        <f>COUNTIF('бланки '!K107:Y107,"&lt;2")+'бланки '!AA107</f>
        <v>14</v>
      </c>
      <c r="F105">
        <f>SUMIF('бланки '!AB107:CM107,"&lt;2")+'бланки '!CN107</f>
        <v>49</v>
      </c>
      <c r="G105">
        <f>COUNTIF('бланки '!AB107:CM107,"&lt;2")+'бланки '!CO107</f>
        <v>54</v>
      </c>
      <c r="H105">
        <f>SUM('бланки '!CP107:CS107)</f>
        <v>3</v>
      </c>
      <c r="I105">
        <f>анкеты!E103</f>
        <v>306</v>
      </c>
      <c r="J105">
        <f>анкеты!D103</f>
        <v>329</v>
      </c>
      <c r="K105">
        <f>анкеты!G103</f>
        <v>337</v>
      </c>
      <c r="L105">
        <f>анкеты!F103</f>
        <v>368</v>
      </c>
      <c r="M105">
        <f t="shared" si="84"/>
        <v>96.428571428571431</v>
      </c>
      <c r="N105">
        <f t="shared" si="85"/>
        <v>90.740740740740748</v>
      </c>
      <c r="O105">
        <f t="shared" si="86"/>
        <v>93.00911854103343</v>
      </c>
      <c r="P105">
        <f t="shared" si="87"/>
        <v>91.576086956521735</v>
      </c>
      <c r="Q105" s="14">
        <f t="shared" si="75"/>
        <v>94</v>
      </c>
      <c r="R105" s="14">
        <f t="shared" si="76"/>
        <v>90</v>
      </c>
      <c r="S105" s="14">
        <f t="shared" si="77"/>
        <v>92</v>
      </c>
      <c r="T105" s="13">
        <f t="shared" si="78"/>
        <v>92</v>
      </c>
      <c r="U105">
        <f>SUM('бланки '!CT107:CX107)</f>
        <v>5</v>
      </c>
      <c r="X105">
        <f>анкеты!H103</f>
        <v>418</v>
      </c>
      <c r="Y105">
        <f t="shared" si="88"/>
        <v>544</v>
      </c>
      <c r="Z105" s="14">
        <f t="shared" si="89"/>
        <v>100</v>
      </c>
      <c r="AA105" s="14">
        <f t="shared" si="90"/>
        <v>88</v>
      </c>
      <c r="AB105" s="14">
        <f t="shared" si="91"/>
        <v>77</v>
      </c>
      <c r="AC105" s="15">
        <f t="shared" si="79"/>
        <v>88.5</v>
      </c>
      <c r="AD105">
        <f>IF('бланки '!I107=1,('бланки '!CZ107+'бланки '!DB107)*3,SUM('бланки '!CX107:DB107))</f>
        <v>4</v>
      </c>
      <c r="AE105">
        <f>IF('бланки '!H107=0,SUM('бланки '!DG107:DI107)*2-1,SUM('бланки '!DD107:DI107))</f>
        <v>4</v>
      </c>
      <c r="AF105">
        <f>анкеты!J103</f>
        <v>12</v>
      </c>
      <c r="AG105">
        <f>анкеты!I103</f>
        <v>15</v>
      </c>
      <c r="AH105" s="14">
        <f t="shared" si="92"/>
        <v>80</v>
      </c>
      <c r="AI105" s="14">
        <f t="shared" si="93"/>
        <v>80</v>
      </c>
      <c r="AJ105" s="2">
        <f t="shared" si="94"/>
        <v>80</v>
      </c>
      <c r="AK105" s="15">
        <f t="shared" si="80"/>
        <v>80</v>
      </c>
      <c r="AL105">
        <f>анкеты!K103</f>
        <v>491</v>
      </c>
      <c r="AM105">
        <f t="shared" si="95"/>
        <v>544</v>
      </c>
      <c r="AN105">
        <f>анкеты!L103</f>
        <v>486</v>
      </c>
      <c r="AO105">
        <f t="shared" si="96"/>
        <v>544</v>
      </c>
      <c r="AP105">
        <f>анкеты!N103</f>
        <v>311</v>
      </c>
      <c r="AQ105">
        <f>анкеты!M103</f>
        <v>334</v>
      </c>
      <c r="AR105" s="14">
        <f t="shared" si="97"/>
        <v>90</v>
      </c>
      <c r="AS105" s="14">
        <f t="shared" si="98"/>
        <v>89</v>
      </c>
      <c r="AT105" s="14">
        <f t="shared" si="99"/>
        <v>93</v>
      </c>
      <c r="AU105" s="13">
        <f t="shared" si="81"/>
        <v>90.199999999999989</v>
      </c>
      <c r="AV105">
        <f>анкеты!O103</f>
        <v>487</v>
      </c>
      <c r="AW105">
        <f t="shared" si="100"/>
        <v>544</v>
      </c>
      <c r="AX105">
        <f>анкеты!P103</f>
        <v>510</v>
      </c>
      <c r="AY105">
        <f t="shared" si="101"/>
        <v>544</v>
      </c>
      <c r="AZ105">
        <f>анкеты!Q103</f>
        <v>507</v>
      </c>
      <c r="BA105">
        <f t="shared" si="102"/>
        <v>544</v>
      </c>
      <c r="BB105" s="14">
        <f t="shared" si="103"/>
        <v>89</v>
      </c>
      <c r="BC105" s="14">
        <f t="shared" si="104"/>
        <v>94</v>
      </c>
      <c r="BD105" s="14">
        <f t="shared" si="105"/>
        <v>93</v>
      </c>
      <c r="BE105" s="13">
        <f t="shared" si="82"/>
        <v>92</v>
      </c>
      <c r="BF105">
        <f t="shared" si="83"/>
        <v>88.539999999999992</v>
      </c>
    </row>
    <row r="106" spans="1:58" hidden="1">
      <c r="A106">
        <f>'бланки '!D108</f>
        <v>103</v>
      </c>
      <c r="B106" t="str">
        <f>'бланки '!C108</f>
        <v>Муниципальное бюджетное общеобразовательное учреждение «Открытая (сменная) общеобразовательная школа г.Онеги»</v>
      </c>
      <c r="C106">
        <f>анкеты!C104</f>
        <v>54</v>
      </c>
      <c r="D106">
        <f>SUMIF('бланки '!K108:Y108,"&lt;2")+'бланки '!Z108</f>
        <v>13.5</v>
      </c>
      <c r="E106">
        <f>COUNTIF('бланки '!K108:Y108,"&lt;2")+'бланки '!AA108</f>
        <v>14</v>
      </c>
      <c r="F106">
        <f>SUMIF('бланки '!AB108:CM108,"&lt;2")+'бланки '!CN108</f>
        <v>43</v>
      </c>
      <c r="G106">
        <f>COUNTIF('бланки '!AB108:CM108,"&lt;2")+'бланки '!CO108</f>
        <v>56</v>
      </c>
      <c r="H106">
        <f>SUM('бланки '!CP108:CS108)</f>
        <v>2</v>
      </c>
      <c r="I106">
        <f>анкеты!E104</f>
        <v>29</v>
      </c>
      <c r="J106">
        <f>анкеты!D104</f>
        <v>29</v>
      </c>
      <c r="K106">
        <f>анкеты!G104</f>
        <v>13</v>
      </c>
      <c r="L106">
        <f>анкеты!F104</f>
        <v>13</v>
      </c>
      <c r="M106">
        <f t="shared" si="84"/>
        <v>96.428571428571431</v>
      </c>
      <c r="N106">
        <f t="shared" si="85"/>
        <v>76.785714285714292</v>
      </c>
      <c r="O106">
        <f t="shared" si="86"/>
        <v>100</v>
      </c>
      <c r="P106">
        <f t="shared" si="87"/>
        <v>100</v>
      </c>
      <c r="Q106" s="14">
        <f t="shared" si="75"/>
        <v>87</v>
      </c>
      <c r="R106" s="14">
        <f t="shared" si="76"/>
        <v>60</v>
      </c>
      <c r="S106" s="14">
        <f t="shared" si="77"/>
        <v>100</v>
      </c>
      <c r="T106" s="13">
        <f t="shared" si="78"/>
        <v>84.1</v>
      </c>
      <c r="U106">
        <f>SUM('бланки '!CT108:CX108)</f>
        <v>5</v>
      </c>
      <c r="X106">
        <f>анкеты!H104</f>
        <v>53</v>
      </c>
      <c r="Y106">
        <f t="shared" si="88"/>
        <v>54</v>
      </c>
      <c r="Z106" s="14">
        <f t="shared" si="89"/>
        <v>100</v>
      </c>
      <c r="AA106" s="14">
        <f t="shared" si="90"/>
        <v>99</v>
      </c>
      <c r="AB106" s="14">
        <f t="shared" si="91"/>
        <v>98</v>
      </c>
      <c r="AC106" s="15">
        <f t="shared" si="79"/>
        <v>99</v>
      </c>
      <c r="AD106">
        <f>IF('бланки '!I108=1,('бланки '!CZ108+'бланки '!DB108)*3,SUM('бланки '!CX108:DB108))</f>
        <v>2</v>
      </c>
      <c r="AE106">
        <f>IF('бланки '!H108=0,SUM('бланки '!DG108:DI108)*2-1,SUM('бланки '!DD108:DI108))</f>
        <v>3</v>
      </c>
      <c r="AF106">
        <f>анкеты!J104</f>
        <v>3</v>
      </c>
      <c r="AG106">
        <f>анкеты!I104</f>
        <v>4</v>
      </c>
      <c r="AH106" s="14">
        <f t="shared" si="92"/>
        <v>40</v>
      </c>
      <c r="AI106" s="14">
        <f t="shared" si="93"/>
        <v>60</v>
      </c>
      <c r="AJ106" s="2">
        <f t="shared" si="94"/>
        <v>75</v>
      </c>
      <c r="AK106" s="15">
        <f t="shared" si="80"/>
        <v>58.5</v>
      </c>
      <c r="AL106">
        <f>анкеты!K104</f>
        <v>51</v>
      </c>
      <c r="AM106">
        <f t="shared" si="95"/>
        <v>54</v>
      </c>
      <c r="AN106">
        <f>анкеты!L104</f>
        <v>53</v>
      </c>
      <c r="AO106">
        <f t="shared" si="96"/>
        <v>54</v>
      </c>
      <c r="AP106">
        <f>анкеты!N104</f>
        <v>44</v>
      </c>
      <c r="AQ106">
        <f>анкеты!M104</f>
        <v>44</v>
      </c>
      <c r="AR106" s="14">
        <f t="shared" si="97"/>
        <v>94</v>
      </c>
      <c r="AS106" s="14">
        <f t="shared" si="98"/>
        <v>98</v>
      </c>
      <c r="AT106" s="14">
        <f t="shared" si="99"/>
        <v>100</v>
      </c>
      <c r="AU106" s="13">
        <f t="shared" si="81"/>
        <v>96.800000000000011</v>
      </c>
      <c r="AV106">
        <f>анкеты!O104</f>
        <v>53</v>
      </c>
      <c r="AW106">
        <f t="shared" si="100"/>
        <v>54</v>
      </c>
      <c r="AX106">
        <f>анкеты!P104</f>
        <v>50</v>
      </c>
      <c r="AY106">
        <f t="shared" si="101"/>
        <v>54</v>
      </c>
      <c r="AZ106">
        <f>анкеты!Q104</f>
        <v>53</v>
      </c>
      <c r="BA106">
        <f t="shared" si="102"/>
        <v>54</v>
      </c>
      <c r="BB106" s="14">
        <f t="shared" si="103"/>
        <v>98</v>
      </c>
      <c r="BC106" s="14">
        <f t="shared" si="104"/>
        <v>93</v>
      </c>
      <c r="BD106" s="14">
        <f t="shared" si="105"/>
        <v>98</v>
      </c>
      <c r="BE106" s="13">
        <f t="shared" si="82"/>
        <v>97</v>
      </c>
      <c r="BF106">
        <f t="shared" si="83"/>
        <v>87.08</v>
      </c>
    </row>
    <row r="107" spans="1:58" hidden="1">
      <c r="A107">
        <f>'бланки '!D109</f>
        <v>104</v>
      </c>
      <c r="B107" t="str">
        <f>'бланки '!C109</f>
        <v>Муниципальное бюджетное общеобразовательное учреждение «Кодинская средняя общеобразовательная школа»</v>
      </c>
      <c r="C107">
        <f>анкеты!C105</f>
        <v>26</v>
      </c>
      <c r="D107">
        <f>SUMIF('бланки '!K109:Y109,"&lt;2")+'бланки '!Z109</f>
        <v>13</v>
      </c>
      <c r="E107">
        <f>COUNTIF('бланки '!K109:Y109,"&lt;2")+'бланки '!AA109</f>
        <v>14</v>
      </c>
      <c r="F107">
        <f>SUMIF('бланки '!AB109:CM109,"&lt;2")+'бланки '!CN109</f>
        <v>55</v>
      </c>
      <c r="G107">
        <f>COUNTIF('бланки '!AB109:CM109,"&lt;2")+'бланки '!CO109</f>
        <v>55</v>
      </c>
      <c r="H107">
        <f>SUM('бланки '!CP109:CS109)</f>
        <v>4</v>
      </c>
      <c r="I107">
        <f>анкеты!E105</f>
        <v>23</v>
      </c>
      <c r="J107">
        <f>анкеты!D105</f>
        <v>23</v>
      </c>
      <c r="K107">
        <f>анкеты!G105</f>
        <v>24</v>
      </c>
      <c r="L107">
        <f>анкеты!F105</f>
        <v>25</v>
      </c>
      <c r="M107">
        <f t="shared" si="84"/>
        <v>92.857142857142861</v>
      </c>
      <c r="N107">
        <f t="shared" si="85"/>
        <v>100</v>
      </c>
      <c r="O107">
        <f t="shared" si="86"/>
        <v>100</v>
      </c>
      <c r="P107">
        <f t="shared" si="87"/>
        <v>96</v>
      </c>
      <c r="Q107" s="14">
        <f t="shared" si="75"/>
        <v>96</v>
      </c>
      <c r="R107" s="14">
        <f t="shared" si="76"/>
        <v>100</v>
      </c>
      <c r="S107" s="14">
        <f t="shared" si="77"/>
        <v>98</v>
      </c>
      <c r="T107" s="13">
        <f t="shared" si="78"/>
        <v>98</v>
      </c>
      <c r="U107">
        <f>SUM('бланки '!CT109:CX109)</f>
        <v>5</v>
      </c>
      <c r="X107">
        <f>анкеты!H105</f>
        <v>25</v>
      </c>
      <c r="Y107">
        <f t="shared" si="88"/>
        <v>26</v>
      </c>
      <c r="Z107" s="14">
        <f t="shared" si="89"/>
        <v>100</v>
      </c>
      <c r="AA107" s="14">
        <f t="shared" si="90"/>
        <v>98</v>
      </c>
      <c r="AB107" s="14">
        <f t="shared" si="91"/>
        <v>96</v>
      </c>
      <c r="AC107" s="15">
        <f t="shared" si="79"/>
        <v>98</v>
      </c>
      <c r="AD107">
        <f>IF('бланки '!I109=1,('бланки '!CZ109+'бланки '!DB109)*3,SUM('бланки '!CX109:DB109))</f>
        <v>3</v>
      </c>
      <c r="AE107">
        <f>IF('бланки '!H109=0,SUM('бланки '!DG109:DI109)*2-1,SUM('бланки '!DD109:DI109))</f>
        <v>4</v>
      </c>
      <c r="AF107">
        <f>анкеты!J105</f>
        <v>1</v>
      </c>
      <c r="AG107">
        <f>анкеты!I105</f>
        <v>1</v>
      </c>
      <c r="AH107" s="14">
        <f t="shared" si="92"/>
        <v>60</v>
      </c>
      <c r="AI107" s="14">
        <f t="shared" si="93"/>
        <v>80</v>
      </c>
      <c r="AJ107" s="2">
        <f t="shared" si="94"/>
        <v>100</v>
      </c>
      <c r="AK107" s="15">
        <f t="shared" si="80"/>
        <v>80</v>
      </c>
      <c r="AL107">
        <f>анкеты!K105</f>
        <v>26</v>
      </c>
      <c r="AM107">
        <f t="shared" si="95"/>
        <v>26</v>
      </c>
      <c r="AN107">
        <f>анкеты!L105</f>
        <v>25</v>
      </c>
      <c r="AO107">
        <f t="shared" si="96"/>
        <v>26</v>
      </c>
      <c r="AP107">
        <f>анкеты!N105</f>
        <v>24</v>
      </c>
      <c r="AQ107">
        <f>анкеты!M105</f>
        <v>25</v>
      </c>
      <c r="AR107" s="14">
        <f t="shared" si="97"/>
        <v>100</v>
      </c>
      <c r="AS107" s="14">
        <f t="shared" si="98"/>
        <v>96</v>
      </c>
      <c r="AT107" s="14">
        <f t="shared" si="99"/>
        <v>96</v>
      </c>
      <c r="AU107" s="13">
        <f t="shared" si="81"/>
        <v>97.600000000000009</v>
      </c>
      <c r="AV107">
        <f>анкеты!O105</f>
        <v>24</v>
      </c>
      <c r="AW107">
        <f t="shared" si="100"/>
        <v>26</v>
      </c>
      <c r="AX107">
        <f>анкеты!P105</f>
        <v>26</v>
      </c>
      <c r="AY107">
        <f t="shared" si="101"/>
        <v>26</v>
      </c>
      <c r="AZ107">
        <f>анкеты!Q105</f>
        <v>26</v>
      </c>
      <c r="BA107">
        <f t="shared" si="102"/>
        <v>26</v>
      </c>
      <c r="BB107" s="14">
        <f t="shared" si="103"/>
        <v>92</v>
      </c>
      <c r="BC107" s="14">
        <f t="shared" si="104"/>
        <v>100</v>
      </c>
      <c r="BD107" s="14">
        <f t="shared" si="105"/>
        <v>100</v>
      </c>
      <c r="BE107" s="13">
        <f t="shared" si="82"/>
        <v>97.6</v>
      </c>
      <c r="BF107">
        <f t="shared" si="83"/>
        <v>94.240000000000009</v>
      </c>
    </row>
    <row r="108" spans="1:58" hidden="1">
      <c r="A108">
        <f>'бланки '!D110</f>
        <v>105</v>
      </c>
      <c r="B108" t="str">
        <f>'бланки '!C110</f>
        <v>Муниципальное бюджетное общеобразовательное учреждение «Малошуйская средняя общеобразовательная школа»</v>
      </c>
      <c r="C108">
        <f>анкеты!C106</f>
        <v>189</v>
      </c>
      <c r="D108">
        <f>SUMIF('бланки '!K110:Y110,"&lt;2")+'бланки '!Z110</f>
        <v>14</v>
      </c>
      <c r="E108">
        <f>COUNTIF('бланки '!K110:Y110,"&lt;2")+'бланки '!AA110</f>
        <v>14</v>
      </c>
      <c r="F108">
        <f>SUMIF('бланки '!AB110:CM110,"&lt;2")+'бланки '!CN110</f>
        <v>44</v>
      </c>
      <c r="G108">
        <f>COUNTIF('бланки '!AB110:CM110,"&lt;2")+'бланки '!CO110</f>
        <v>54</v>
      </c>
      <c r="H108">
        <f>SUM('бланки '!CP110:CS110)</f>
        <v>4</v>
      </c>
      <c r="I108">
        <f>анкеты!E106</f>
        <v>100</v>
      </c>
      <c r="J108">
        <f>анкеты!D106</f>
        <v>111</v>
      </c>
      <c r="K108">
        <f>анкеты!G106</f>
        <v>92</v>
      </c>
      <c r="L108">
        <f>анкеты!F106</f>
        <v>97</v>
      </c>
      <c r="M108">
        <f t="shared" si="84"/>
        <v>100</v>
      </c>
      <c r="N108">
        <f t="shared" si="85"/>
        <v>81.481481481481481</v>
      </c>
      <c r="O108">
        <f t="shared" si="86"/>
        <v>90.090090090090087</v>
      </c>
      <c r="P108">
        <f t="shared" si="87"/>
        <v>94.845360824742258</v>
      </c>
      <c r="Q108" s="14">
        <f t="shared" si="75"/>
        <v>91</v>
      </c>
      <c r="R108" s="14">
        <f t="shared" si="76"/>
        <v>100</v>
      </c>
      <c r="S108" s="14">
        <f t="shared" si="77"/>
        <v>92</v>
      </c>
      <c r="T108" s="13">
        <f t="shared" si="78"/>
        <v>94.1</v>
      </c>
      <c r="U108">
        <f>SUM('бланки '!CT110:CX110)</f>
        <v>5</v>
      </c>
      <c r="X108">
        <f>анкеты!H106</f>
        <v>149</v>
      </c>
      <c r="Y108">
        <f t="shared" si="88"/>
        <v>189</v>
      </c>
      <c r="Z108" s="14">
        <f t="shared" si="89"/>
        <v>100</v>
      </c>
      <c r="AA108" s="14">
        <f t="shared" si="90"/>
        <v>89</v>
      </c>
      <c r="AB108" s="14">
        <f t="shared" si="91"/>
        <v>79</v>
      </c>
      <c r="AC108" s="15">
        <f t="shared" si="79"/>
        <v>89.5</v>
      </c>
      <c r="AD108">
        <f>IF('бланки '!I110=1,('бланки '!CZ110+'бланки '!DB110)*3,SUM('бланки '!CX110:DB110))</f>
        <v>2</v>
      </c>
      <c r="AE108">
        <f>IF('бланки '!H110=0,SUM('бланки '!DG110:DI110)*2-1,SUM('бланки '!DD110:DI110))</f>
        <v>4</v>
      </c>
      <c r="AF108">
        <f>анкеты!J106</f>
        <v>3</v>
      </c>
      <c r="AG108">
        <f>анкеты!I106</f>
        <v>4</v>
      </c>
      <c r="AH108" s="14">
        <f t="shared" si="92"/>
        <v>40</v>
      </c>
      <c r="AI108" s="14">
        <f t="shared" si="93"/>
        <v>80</v>
      </c>
      <c r="AJ108" s="2">
        <f t="shared" si="94"/>
        <v>75</v>
      </c>
      <c r="AK108" s="15">
        <f t="shared" si="80"/>
        <v>66.5</v>
      </c>
      <c r="AL108">
        <f>анкеты!K106</f>
        <v>163</v>
      </c>
      <c r="AM108">
        <f t="shared" si="95"/>
        <v>189</v>
      </c>
      <c r="AN108">
        <f>анкеты!L106</f>
        <v>167</v>
      </c>
      <c r="AO108">
        <f t="shared" si="96"/>
        <v>189</v>
      </c>
      <c r="AP108">
        <f>анкеты!N106</f>
        <v>104</v>
      </c>
      <c r="AQ108">
        <f>анкеты!M106</f>
        <v>108</v>
      </c>
      <c r="AR108" s="14">
        <f t="shared" si="97"/>
        <v>86</v>
      </c>
      <c r="AS108" s="14">
        <f t="shared" si="98"/>
        <v>88</v>
      </c>
      <c r="AT108" s="14">
        <f t="shared" si="99"/>
        <v>96</v>
      </c>
      <c r="AU108" s="13">
        <f t="shared" si="81"/>
        <v>88.8</v>
      </c>
      <c r="AV108">
        <f>анкеты!O106</f>
        <v>142</v>
      </c>
      <c r="AW108">
        <f t="shared" si="100"/>
        <v>189</v>
      </c>
      <c r="AX108">
        <f>анкеты!P106</f>
        <v>179</v>
      </c>
      <c r="AY108">
        <f t="shared" si="101"/>
        <v>189</v>
      </c>
      <c r="AZ108">
        <f>анкеты!Q106</f>
        <v>162</v>
      </c>
      <c r="BA108">
        <f t="shared" si="102"/>
        <v>189</v>
      </c>
      <c r="BB108" s="14">
        <f t="shared" si="103"/>
        <v>75</v>
      </c>
      <c r="BC108" s="14">
        <f t="shared" si="104"/>
        <v>95</v>
      </c>
      <c r="BD108" s="14">
        <f t="shared" si="105"/>
        <v>86</v>
      </c>
      <c r="BE108" s="13">
        <f t="shared" si="82"/>
        <v>84.5</v>
      </c>
      <c r="BF108">
        <f t="shared" si="83"/>
        <v>84.679999999999993</v>
      </c>
    </row>
    <row r="109" spans="1:58" hidden="1">
      <c r="A109">
        <f>'бланки '!D111</f>
        <v>106</v>
      </c>
      <c r="B109" t="str">
        <f>'бланки '!C111</f>
        <v>Муниципальное бюджетное общеобразовательное учреждение «Покровская средняя школа»</v>
      </c>
      <c r="C109">
        <f>анкеты!C107</f>
        <v>50</v>
      </c>
      <c r="D109">
        <f>SUMIF('бланки '!K111:Y111,"&lt;2")+'бланки '!Z111</f>
        <v>14</v>
      </c>
      <c r="E109">
        <f>COUNTIF('бланки '!K111:Y111,"&lt;2")+'бланки '!AA111</f>
        <v>14</v>
      </c>
      <c r="F109">
        <f>SUMIF('бланки '!AB111:CM111,"&lt;2")+'бланки '!CN111</f>
        <v>38.5</v>
      </c>
      <c r="G109">
        <f>COUNTIF('бланки '!AB111:CM111,"&lt;2")+'бланки '!CO111</f>
        <v>59</v>
      </c>
      <c r="H109">
        <f>SUM('бланки '!CP111:CS111)</f>
        <v>2</v>
      </c>
      <c r="I109">
        <f>анкеты!E107</f>
        <v>37</v>
      </c>
      <c r="J109">
        <f>анкеты!D107</f>
        <v>39</v>
      </c>
      <c r="K109">
        <f>анкеты!G107</f>
        <v>31</v>
      </c>
      <c r="L109">
        <f>анкеты!F107</f>
        <v>32</v>
      </c>
      <c r="M109">
        <f t="shared" si="84"/>
        <v>100</v>
      </c>
      <c r="N109">
        <f t="shared" si="85"/>
        <v>65.254237288135599</v>
      </c>
      <c r="O109">
        <f t="shared" si="86"/>
        <v>94.871794871794862</v>
      </c>
      <c r="P109">
        <f t="shared" si="87"/>
        <v>96.875</v>
      </c>
      <c r="Q109" s="14">
        <f t="shared" si="75"/>
        <v>83</v>
      </c>
      <c r="R109" s="14">
        <f t="shared" si="76"/>
        <v>60</v>
      </c>
      <c r="S109" s="14">
        <f t="shared" si="77"/>
        <v>96</v>
      </c>
      <c r="T109" s="13">
        <f t="shared" si="78"/>
        <v>81.300000000000011</v>
      </c>
      <c r="U109">
        <f>SUM('бланки '!CT111:CX111)</f>
        <v>5</v>
      </c>
      <c r="X109">
        <f>анкеты!H107</f>
        <v>41</v>
      </c>
      <c r="Y109">
        <f t="shared" si="88"/>
        <v>50</v>
      </c>
      <c r="Z109" s="14">
        <f t="shared" si="89"/>
        <v>100</v>
      </c>
      <c r="AA109" s="14">
        <f t="shared" si="90"/>
        <v>91</v>
      </c>
      <c r="AB109" s="14">
        <f t="shared" si="91"/>
        <v>82</v>
      </c>
      <c r="AC109" s="15">
        <f t="shared" si="79"/>
        <v>91</v>
      </c>
      <c r="AD109">
        <f>IF('бланки '!I111=1,('бланки '!CZ111+'бланки '!DB111)*3,SUM('бланки '!CX111:DB111))</f>
        <v>2</v>
      </c>
      <c r="AE109">
        <f>IF('бланки '!H111=0,SUM('бланки '!DG111:DI111)*2-1,SUM('бланки '!DD111:DI111))</f>
        <v>3</v>
      </c>
      <c r="AF109">
        <f>анкеты!J107</f>
        <v>1</v>
      </c>
      <c r="AG109">
        <f>анкеты!I107</f>
        <v>1</v>
      </c>
      <c r="AH109" s="14">
        <f t="shared" si="92"/>
        <v>40</v>
      </c>
      <c r="AI109" s="14">
        <f t="shared" si="93"/>
        <v>60</v>
      </c>
      <c r="AJ109" s="2">
        <f t="shared" si="94"/>
        <v>100</v>
      </c>
      <c r="AK109" s="15">
        <f t="shared" si="80"/>
        <v>66</v>
      </c>
      <c r="AL109">
        <f>анкеты!K107</f>
        <v>48</v>
      </c>
      <c r="AM109">
        <f t="shared" si="95"/>
        <v>50</v>
      </c>
      <c r="AN109">
        <f>анкеты!L107</f>
        <v>48</v>
      </c>
      <c r="AO109">
        <f t="shared" si="96"/>
        <v>50</v>
      </c>
      <c r="AP109">
        <f>анкеты!N107</f>
        <v>41</v>
      </c>
      <c r="AQ109">
        <f>анкеты!M107</f>
        <v>41</v>
      </c>
      <c r="AR109" s="14">
        <f t="shared" si="97"/>
        <v>96</v>
      </c>
      <c r="AS109" s="14">
        <f t="shared" si="98"/>
        <v>96</v>
      </c>
      <c r="AT109" s="14">
        <f t="shared" si="99"/>
        <v>100</v>
      </c>
      <c r="AU109" s="13">
        <f t="shared" si="81"/>
        <v>96.800000000000011</v>
      </c>
      <c r="AV109">
        <f>анкеты!O107</f>
        <v>45</v>
      </c>
      <c r="AW109">
        <f t="shared" si="100"/>
        <v>50</v>
      </c>
      <c r="AX109">
        <f>анкеты!P107</f>
        <v>48</v>
      </c>
      <c r="AY109">
        <f t="shared" si="101"/>
        <v>50</v>
      </c>
      <c r="AZ109">
        <f>анкеты!Q107</f>
        <v>50</v>
      </c>
      <c r="BA109">
        <f t="shared" si="102"/>
        <v>50</v>
      </c>
      <c r="BB109" s="14">
        <f t="shared" si="103"/>
        <v>90</v>
      </c>
      <c r="BC109" s="14">
        <f t="shared" si="104"/>
        <v>96</v>
      </c>
      <c r="BD109" s="14">
        <f t="shared" si="105"/>
        <v>100</v>
      </c>
      <c r="BE109" s="13">
        <f t="shared" si="82"/>
        <v>96.2</v>
      </c>
      <c r="BF109">
        <f t="shared" si="83"/>
        <v>86.26</v>
      </c>
    </row>
    <row r="110" spans="1:58" hidden="1">
      <c r="A110">
        <f>'бланки '!D112</f>
        <v>107</v>
      </c>
      <c r="B110" t="str">
        <f>'бланки '!C112</f>
        <v>Муниципальное бюджетное общеобразовательное учреждение «Чекуевская средняя общеобразовательная школа»</v>
      </c>
      <c r="C110">
        <f>анкеты!C108</f>
        <v>29</v>
      </c>
      <c r="D110">
        <f>SUMIF('бланки '!K112:Y112,"&lt;2")+'бланки '!Z112</f>
        <v>14</v>
      </c>
      <c r="E110">
        <f>COUNTIF('бланки '!K112:Y112,"&lt;2")+'бланки '!AA112</f>
        <v>14</v>
      </c>
      <c r="F110">
        <f>SUMIF('бланки '!AB112:CM112,"&lt;2")+'бланки '!CN112</f>
        <v>54</v>
      </c>
      <c r="G110">
        <f>COUNTIF('бланки '!AB112:CM112,"&lt;2")+'бланки '!CO112</f>
        <v>54</v>
      </c>
      <c r="H110">
        <f>SUM('бланки '!CP112:CS112)</f>
        <v>4</v>
      </c>
      <c r="I110">
        <f>анкеты!E108</f>
        <v>15</v>
      </c>
      <c r="J110">
        <f>анкеты!D108</f>
        <v>17</v>
      </c>
      <c r="K110">
        <f>анкеты!G108</f>
        <v>11</v>
      </c>
      <c r="L110">
        <f>анкеты!F108</f>
        <v>13</v>
      </c>
      <c r="M110">
        <f t="shared" si="84"/>
        <v>100</v>
      </c>
      <c r="N110">
        <f t="shared" si="85"/>
        <v>100</v>
      </c>
      <c r="O110">
        <f t="shared" si="86"/>
        <v>88.235294117647058</v>
      </c>
      <c r="P110">
        <f t="shared" si="87"/>
        <v>84.615384615384613</v>
      </c>
      <c r="Q110" s="14">
        <f t="shared" si="75"/>
        <v>100</v>
      </c>
      <c r="R110" s="14">
        <f t="shared" si="76"/>
        <v>100</v>
      </c>
      <c r="S110" s="14">
        <f t="shared" si="77"/>
        <v>86</v>
      </c>
      <c r="T110" s="13">
        <f t="shared" si="78"/>
        <v>94.4</v>
      </c>
      <c r="U110">
        <f>SUM('бланки '!CT112:CX112)</f>
        <v>5</v>
      </c>
      <c r="X110">
        <f>анкеты!H108</f>
        <v>22</v>
      </c>
      <c r="Y110">
        <f t="shared" si="88"/>
        <v>29</v>
      </c>
      <c r="Z110" s="14">
        <f t="shared" si="89"/>
        <v>100</v>
      </c>
      <c r="AA110" s="14">
        <f t="shared" si="90"/>
        <v>88</v>
      </c>
      <c r="AB110" s="14">
        <f t="shared" si="91"/>
        <v>76</v>
      </c>
      <c r="AC110" s="15">
        <f t="shared" si="79"/>
        <v>88</v>
      </c>
      <c r="AD110">
        <f>IF('бланки '!I112=1,('бланки '!CZ112+'бланки '!DB112)*3,SUM('бланки '!CX112:DB112))</f>
        <v>2</v>
      </c>
      <c r="AE110">
        <f>IF('бланки '!H112=0,SUM('бланки '!DG112:DI112)*2-1,SUM('бланки '!DD112:DI112))</f>
        <v>5</v>
      </c>
      <c r="AF110">
        <f>анкеты!J108</f>
        <v>2</v>
      </c>
      <c r="AG110">
        <f>анкеты!I108</f>
        <v>2</v>
      </c>
      <c r="AH110" s="14">
        <f t="shared" si="92"/>
        <v>40</v>
      </c>
      <c r="AI110" s="14">
        <f t="shared" si="93"/>
        <v>100</v>
      </c>
      <c r="AJ110" s="2">
        <f t="shared" si="94"/>
        <v>100</v>
      </c>
      <c r="AK110" s="15">
        <f t="shared" si="80"/>
        <v>82</v>
      </c>
      <c r="AL110">
        <f>анкеты!K108</f>
        <v>26</v>
      </c>
      <c r="AM110">
        <f t="shared" si="95"/>
        <v>29</v>
      </c>
      <c r="AN110">
        <f>анкеты!L108</f>
        <v>23</v>
      </c>
      <c r="AO110">
        <f t="shared" si="96"/>
        <v>29</v>
      </c>
      <c r="AP110">
        <f>анкеты!N108</f>
        <v>16</v>
      </c>
      <c r="AQ110">
        <f>анкеты!M108</f>
        <v>21</v>
      </c>
      <c r="AR110" s="14">
        <f t="shared" si="97"/>
        <v>90</v>
      </c>
      <c r="AS110" s="14">
        <f t="shared" si="98"/>
        <v>79</v>
      </c>
      <c r="AT110" s="14">
        <f t="shared" si="99"/>
        <v>76</v>
      </c>
      <c r="AU110" s="13">
        <f t="shared" si="81"/>
        <v>82.8</v>
      </c>
      <c r="AV110">
        <f>анкеты!O108</f>
        <v>18</v>
      </c>
      <c r="AW110">
        <f t="shared" si="100"/>
        <v>29</v>
      </c>
      <c r="AX110">
        <f>анкеты!P108</f>
        <v>28</v>
      </c>
      <c r="AY110">
        <f t="shared" si="101"/>
        <v>29</v>
      </c>
      <c r="AZ110">
        <f>анкеты!Q108</f>
        <v>22</v>
      </c>
      <c r="BA110">
        <f t="shared" si="102"/>
        <v>29</v>
      </c>
      <c r="BB110" s="14">
        <f t="shared" si="103"/>
        <v>62</v>
      </c>
      <c r="BC110" s="14">
        <f t="shared" si="104"/>
        <v>97</v>
      </c>
      <c r="BD110" s="14">
        <f t="shared" si="105"/>
        <v>76</v>
      </c>
      <c r="BE110" s="13">
        <f t="shared" si="82"/>
        <v>76</v>
      </c>
      <c r="BF110">
        <f t="shared" si="83"/>
        <v>84.64</v>
      </c>
    </row>
    <row r="111" spans="1:58" hidden="1">
      <c r="A111">
        <f>'бланки '!D113</f>
        <v>108</v>
      </c>
      <c r="B111" t="str">
        <f>'бланки '!C113</f>
        <v>Муниципальное бюджетное общеобразовательное учреждение «Глазанская основная общеобразовательная школа»</v>
      </c>
      <c r="C111">
        <f>анкеты!C109</f>
        <v>22</v>
      </c>
      <c r="D111">
        <f>SUMIF('бланки '!K113:Y113,"&lt;2")+'бланки '!Z113</f>
        <v>13.5</v>
      </c>
      <c r="E111">
        <f>COUNTIF('бланки '!K113:Y113,"&lt;2")+'бланки '!AA113</f>
        <v>14</v>
      </c>
      <c r="F111">
        <f>SUMIF('бланки '!AB113:CM113,"&lt;2")+'бланки '!CN113</f>
        <v>46</v>
      </c>
      <c r="G111">
        <f>COUNTIF('бланки '!AB113:CM113,"&lt;2")+'бланки '!CO113</f>
        <v>56</v>
      </c>
      <c r="H111">
        <f>SUM('бланки '!CP113:CS113)</f>
        <v>4</v>
      </c>
      <c r="I111">
        <f>анкеты!E109</f>
        <v>22</v>
      </c>
      <c r="J111">
        <f>анкеты!D109</f>
        <v>22</v>
      </c>
      <c r="K111">
        <f>анкеты!G109</f>
        <v>19</v>
      </c>
      <c r="L111">
        <f>анкеты!F109</f>
        <v>19</v>
      </c>
      <c r="M111">
        <f t="shared" si="84"/>
        <v>96.428571428571431</v>
      </c>
      <c r="N111">
        <f t="shared" si="85"/>
        <v>82.142857142857139</v>
      </c>
      <c r="O111">
        <f t="shared" si="86"/>
        <v>100</v>
      </c>
      <c r="P111">
        <f t="shared" si="87"/>
        <v>100</v>
      </c>
      <c r="Q111" s="14">
        <f t="shared" si="75"/>
        <v>89</v>
      </c>
      <c r="R111" s="14">
        <f t="shared" si="76"/>
        <v>100</v>
      </c>
      <c r="S111" s="14">
        <f t="shared" si="77"/>
        <v>100</v>
      </c>
      <c r="T111" s="13">
        <f t="shared" si="78"/>
        <v>96.7</v>
      </c>
      <c r="U111">
        <f>SUM('бланки '!CT113:CX113)</f>
        <v>5</v>
      </c>
      <c r="X111">
        <f>анкеты!H109</f>
        <v>22</v>
      </c>
      <c r="Y111">
        <f t="shared" si="88"/>
        <v>22</v>
      </c>
      <c r="Z111" s="14">
        <f t="shared" si="89"/>
        <v>100</v>
      </c>
      <c r="AA111" s="14">
        <f t="shared" si="90"/>
        <v>100</v>
      </c>
      <c r="AB111" s="14">
        <f t="shared" si="91"/>
        <v>100</v>
      </c>
      <c r="AC111" s="15">
        <f t="shared" si="79"/>
        <v>100</v>
      </c>
      <c r="AD111">
        <f>IF('бланки '!I113=1,('бланки '!CZ113+'бланки '!DB113)*3,SUM('бланки '!CX113:DB113))</f>
        <v>3</v>
      </c>
      <c r="AE111">
        <f>IF('бланки '!H113=0,SUM('бланки '!DG113:DI113)*2-1,SUM('бланки '!DD113:DI113))</f>
        <v>5</v>
      </c>
      <c r="AF111">
        <f>анкеты!J109</f>
        <v>1</v>
      </c>
      <c r="AG111">
        <f>анкеты!I109</f>
        <v>1</v>
      </c>
      <c r="AH111" s="14">
        <f t="shared" si="92"/>
        <v>60</v>
      </c>
      <c r="AI111" s="14">
        <f t="shared" si="93"/>
        <v>100</v>
      </c>
      <c r="AJ111" s="2">
        <f t="shared" si="94"/>
        <v>100</v>
      </c>
      <c r="AK111" s="15">
        <f t="shared" si="80"/>
        <v>88</v>
      </c>
      <c r="AL111">
        <f>анкеты!K109</f>
        <v>22</v>
      </c>
      <c r="AM111">
        <f t="shared" si="95"/>
        <v>22</v>
      </c>
      <c r="AN111">
        <f>анкеты!L109</f>
        <v>22</v>
      </c>
      <c r="AO111">
        <f t="shared" si="96"/>
        <v>22</v>
      </c>
      <c r="AP111">
        <f>анкеты!N109</f>
        <v>19</v>
      </c>
      <c r="AQ111">
        <f>анкеты!M109</f>
        <v>19</v>
      </c>
      <c r="AR111" s="14">
        <f t="shared" si="97"/>
        <v>100</v>
      </c>
      <c r="AS111" s="14">
        <f t="shared" si="98"/>
        <v>100</v>
      </c>
      <c r="AT111" s="14">
        <f t="shared" si="99"/>
        <v>100</v>
      </c>
      <c r="AU111" s="13">
        <f t="shared" si="81"/>
        <v>100</v>
      </c>
      <c r="AV111">
        <f>анкеты!O109</f>
        <v>22</v>
      </c>
      <c r="AW111">
        <f t="shared" si="100"/>
        <v>22</v>
      </c>
      <c r="AX111">
        <f>анкеты!P109</f>
        <v>22</v>
      </c>
      <c r="AY111">
        <f t="shared" si="101"/>
        <v>22</v>
      </c>
      <c r="AZ111">
        <f>анкеты!Q109</f>
        <v>22</v>
      </c>
      <c r="BA111">
        <f t="shared" si="102"/>
        <v>22</v>
      </c>
      <c r="BB111" s="14">
        <f t="shared" si="103"/>
        <v>100</v>
      </c>
      <c r="BC111" s="14">
        <f t="shared" si="104"/>
        <v>100</v>
      </c>
      <c r="BD111" s="14">
        <f t="shared" si="105"/>
        <v>100</v>
      </c>
      <c r="BE111" s="13">
        <f t="shared" si="82"/>
        <v>100</v>
      </c>
      <c r="BF111">
        <f t="shared" si="83"/>
        <v>96.94</v>
      </c>
    </row>
    <row r="112" spans="1:58" hidden="1">
      <c r="A112">
        <f>'бланки '!D114</f>
        <v>109</v>
      </c>
      <c r="B112" t="str">
        <f>'бланки '!C114</f>
        <v>Муниципальное бюджетное общеобразовательное учреждение «Золотухская основная общеобразовательная школа»</v>
      </c>
      <c r="C112">
        <f>анкеты!C110</f>
        <v>24</v>
      </c>
      <c r="D112">
        <f>SUMIF('бланки '!K114:Y114,"&lt;2")+'бланки '!Z114</f>
        <v>14</v>
      </c>
      <c r="E112">
        <f>COUNTIF('бланки '!K114:Y114,"&lt;2")+'бланки '!AA114</f>
        <v>14</v>
      </c>
      <c r="F112">
        <f>SUMIF('бланки '!AB114:CM114,"&lt;2")+'бланки '!CN114</f>
        <v>52</v>
      </c>
      <c r="G112">
        <f>COUNTIF('бланки '!AB114:CM114,"&lt;2")+'бланки '!CO114</f>
        <v>54</v>
      </c>
      <c r="H112">
        <f>SUM('бланки '!CP114:CS114)</f>
        <v>4</v>
      </c>
      <c r="I112">
        <f>анкеты!E110</f>
        <v>18</v>
      </c>
      <c r="J112">
        <f>анкеты!D110</f>
        <v>19</v>
      </c>
      <c r="K112">
        <f>анкеты!G110</f>
        <v>16</v>
      </c>
      <c r="L112">
        <f>анкеты!F110</f>
        <v>19</v>
      </c>
      <c r="M112">
        <f t="shared" si="84"/>
        <v>100</v>
      </c>
      <c r="N112">
        <f t="shared" si="85"/>
        <v>96.296296296296291</v>
      </c>
      <c r="O112">
        <f t="shared" si="86"/>
        <v>94.73684210526315</v>
      </c>
      <c r="P112">
        <f t="shared" si="87"/>
        <v>84.210526315789465</v>
      </c>
      <c r="Q112" s="14">
        <f t="shared" si="75"/>
        <v>98</v>
      </c>
      <c r="R112" s="14">
        <f t="shared" si="76"/>
        <v>100</v>
      </c>
      <c r="S112" s="14">
        <f t="shared" si="77"/>
        <v>89</v>
      </c>
      <c r="T112" s="13">
        <f t="shared" si="78"/>
        <v>95</v>
      </c>
      <c r="U112">
        <f>SUM('бланки '!CT114:CX114)</f>
        <v>5</v>
      </c>
      <c r="X112">
        <f>анкеты!H110</f>
        <v>24</v>
      </c>
      <c r="Y112">
        <f t="shared" si="88"/>
        <v>24</v>
      </c>
      <c r="Z112" s="14">
        <f t="shared" si="89"/>
        <v>100</v>
      </c>
      <c r="AA112" s="14">
        <f t="shared" si="90"/>
        <v>100</v>
      </c>
      <c r="AB112" s="14">
        <f t="shared" si="91"/>
        <v>100</v>
      </c>
      <c r="AC112" s="15">
        <f t="shared" si="79"/>
        <v>100</v>
      </c>
      <c r="AD112">
        <f>IF('бланки '!I114=1,('бланки '!CZ114+'бланки '!DB114)*3,SUM('бланки '!CX114:DB114))</f>
        <v>3</v>
      </c>
      <c r="AE112">
        <f>IF('бланки '!H114=0,SUM('бланки '!DG114:DI114)*2-1,SUM('бланки '!DD114:DI114))</f>
        <v>3</v>
      </c>
      <c r="AF112">
        <f>анкеты!J110</f>
        <v>1</v>
      </c>
      <c r="AG112">
        <f>анкеты!I110</f>
        <v>1</v>
      </c>
      <c r="AH112" s="14">
        <f t="shared" si="92"/>
        <v>60</v>
      </c>
      <c r="AI112" s="14">
        <f t="shared" si="93"/>
        <v>60</v>
      </c>
      <c r="AJ112" s="2">
        <f t="shared" si="94"/>
        <v>100</v>
      </c>
      <c r="AK112" s="15">
        <f t="shared" si="80"/>
        <v>72</v>
      </c>
      <c r="AL112">
        <f>анкеты!K110</f>
        <v>24</v>
      </c>
      <c r="AM112">
        <f t="shared" si="95"/>
        <v>24</v>
      </c>
      <c r="AN112">
        <f>анкеты!L110</f>
        <v>24</v>
      </c>
      <c r="AO112">
        <f t="shared" si="96"/>
        <v>24</v>
      </c>
      <c r="AP112">
        <f>анкеты!N110</f>
        <v>22</v>
      </c>
      <c r="AQ112">
        <f>анкеты!M110</f>
        <v>22</v>
      </c>
      <c r="AR112" s="14">
        <f t="shared" si="97"/>
        <v>100</v>
      </c>
      <c r="AS112" s="14">
        <f t="shared" si="98"/>
        <v>100</v>
      </c>
      <c r="AT112" s="14">
        <f t="shared" si="99"/>
        <v>100</v>
      </c>
      <c r="AU112" s="13">
        <f t="shared" si="81"/>
        <v>100</v>
      </c>
      <c r="AV112">
        <f>анкеты!O110</f>
        <v>23</v>
      </c>
      <c r="AW112">
        <f t="shared" si="100"/>
        <v>24</v>
      </c>
      <c r="AX112">
        <f>анкеты!P110</f>
        <v>24</v>
      </c>
      <c r="AY112">
        <f t="shared" si="101"/>
        <v>24</v>
      </c>
      <c r="AZ112">
        <f>анкеты!Q110</f>
        <v>24</v>
      </c>
      <c r="BA112">
        <f t="shared" si="102"/>
        <v>24</v>
      </c>
      <c r="BB112" s="14">
        <f t="shared" si="103"/>
        <v>96</v>
      </c>
      <c r="BC112" s="14">
        <f t="shared" si="104"/>
        <v>100</v>
      </c>
      <c r="BD112" s="14">
        <f t="shared" si="105"/>
        <v>100</v>
      </c>
      <c r="BE112" s="13">
        <f t="shared" si="82"/>
        <v>98.8</v>
      </c>
      <c r="BF112">
        <f t="shared" si="83"/>
        <v>93.16</v>
      </c>
    </row>
    <row r="113" spans="1:58" hidden="1">
      <c r="A113">
        <f>'бланки '!D115</f>
        <v>110</v>
      </c>
      <c r="B113" t="str">
        <f>'бланки '!C115</f>
        <v>Муниципальное бюджетное общеобразовательное учреждение «Нименьгская основная общеобразовательная школа»</v>
      </c>
      <c r="C113">
        <f>анкеты!C111</f>
        <v>16</v>
      </c>
      <c r="D113">
        <f>SUMIF('бланки '!K115:Y115,"&lt;2")+'бланки '!Z115</f>
        <v>14</v>
      </c>
      <c r="E113">
        <f>COUNTIF('бланки '!K115:Y115,"&lt;2")+'бланки '!AA115</f>
        <v>14</v>
      </c>
      <c r="F113">
        <f>SUMIF('бланки '!AB115:CM115,"&lt;2")+'бланки '!CN115</f>
        <v>46</v>
      </c>
      <c r="G113">
        <f>COUNTIF('бланки '!AB115:CM115,"&lt;2")+'бланки '!CO115</f>
        <v>54</v>
      </c>
      <c r="H113">
        <f>SUM('бланки '!CP115:CS115)</f>
        <v>2</v>
      </c>
      <c r="I113">
        <f>анкеты!E111</f>
        <v>11</v>
      </c>
      <c r="J113">
        <f>анкеты!D111</f>
        <v>11</v>
      </c>
      <c r="K113">
        <f>анкеты!G111</f>
        <v>10</v>
      </c>
      <c r="L113">
        <f>анкеты!F111</f>
        <v>10</v>
      </c>
      <c r="M113">
        <f t="shared" si="84"/>
        <v>100</v>
      </c>
      <c r="N113">
        <f t="shared" si="85"/>
        <v>85.18518518518519</v>
      </c>
      <c r="O113">
        <f t="shared" si="86"/>
        <v>100</v>
      </c>
      <c r="P113">
        <f t="shared" si="87"/>
        <v>100</v>
      </c>
      <c r="Q113" s="14">
        <f t="shared" si="75"/>
        <v>93</v>
      </c>
      <c r="R113" s="14">
        <f t="shared" si="76"/>
        <v>60</v>
      </c>
      <c r="S113" s="14">
        <f t="shared" si="77"/>
        <v>100</v>
      </c>
      <c r="T113" s="13">
        <f t="shared" si="78"/>
        <v>85.9</v>
      </c>
      <c r="U113">
        <f>SUM('бланки '!CT115:CX115)</f>
        <v>5</v>
      </c>
      <c r="X113">
        <f>анкеты!H111</f>
        <v>14</v>
      </c>
      <c r="Y113">
        <f t="shared" si="88"/>
        <v>16</v>
      </c>
      <c r="Z113" s="14">
        <f t="shared" si="89"/>
        <v>100</v>
      </c>
      <c r="AA113" s="14">
        <f t="shared" si="90"/>
        <v>93</v>
      </c>
      <c r="AB113" s="14">
        <f t="shared" si="91"/>
        <v>87</v>
      </c>
      <c r="AC113" s="15">
        <f t="shared" si="79"/>
        <v>93.5</v>
      </c>
      <c r="AD113">
        <f>IF('бланки '!I115=1,('бланки '!CZ115+'бланки '!DB115)*3,SUM('бланки '!CX115:DB115))</f>
        <v>3</v>
      </c>
      <c r="AE113">
        <f>IF('бланки '!H115=0,SUM('бланки '!DG115:DI115)*2-1,SUM('бланки '!DD115:DI115))</f>
        <v>5</v>
      </c>
      <c r="AF113">
        <f>анкеты!J111</f>
        <v>1</v>
      </c>
      <c r="AG113">
        <f>анкеты!I111</f>
        <v>1</v>
      </c>
      <c r="AH113" s="14">
        <f t="shared" si="92"/>
        <v>60</v>
      </c>
      <c r="AI113" s="14">
        <f t="shared" si="93"/>
        <v>100</v>
      </c>
      <c r="AJ113" s="2">
        <f t="shared" si="94"/>
        <v>100</v>
      </c>
      <c r="AK113" s="15">
        <f t="shared" si="80"/>
        <v>88</v>
      </c>
      <c r="AL113">
        <f>анкеты!K111</f>
        <v>16</v>
      </c>
      <c r="AM113">
        <f t="shared" si="95"/>
        <v>16</v>
      </c>
      <c r="AN113">
        <f>анкеты!L111</f>
        <v>15</v>
      </c>
      <c r="AO113">
        <f t="shared" si="96"/>
        <v>16</v>
      </c>
      <c r="AP113">
        <f>анкеты!N111</f>
        <v>11</v>
      </c>
      <c r="AQ113">
        <f>анкеты!M111</f>
        <v>11</v>
      </c>
      <c r="AR113" s="14">
        <f t="shared" si="97"/>
        <v>100</v>
      </c>
      <c r="AS113" s="14">
        <f t="shared" si="98"/>
        <v>94</v>
      </c>
      <c r="AT113" s="14">
        <f t="shared" si="99"/>
        <v>100</v>
      </c>
      <c r="AU113" s="13">
        <f t="shared" si="81"/>
        <v>97.6</v>
      </c>
      <c r="AV113">
        <f>анкеты!O111</f>
        <v>14</v>
      </c>
      <c r="AW113">
        <f t="shared" si="100"/>
        <v>16</v>
      </c>
      <c r="AX113">
        <f>анкеты!P111</f>
        <v>16</v>
      </c>
      <c r="AY113">
        <f t="shared" si="101"/>
        <v>16</v>
      </c>
      <c r="AZ113">
        <f>анкеты!Q111</f>
        <v>15</v>
      </c>
      <c r="BA113">
        <f t="shared" si="102"/>
        <v>16</v>
      </c>
      <c r="BB113" s="14">
        <f t="shared" si="103"/>
        <v>87</v>
      </c>
      <c r="BC113" s="14">
        <f t="shared" si="104"/>
        <v>100</v>
      </c>
      <c r="BD113" s="14">
        <f t="shared" si="105"/>
        <v>94</v>
      </c>
      <c r="BE113" s="13">
        <f t="shared" si="82"/>
        <v>93.1</v>
      </c>
      <c r="BF113">
        <f t="shared" si="83"/>
        <v>91.62</v>
      </c>
    </row>
    <row r="114" spans="1:58" hidden="1">
      <c r="A114">
        <f>'бланки '!D116</f>
        <v>111</v>
      </c>
      <c r="B114" t="str">
        <f>'бланки '!C116</f>
        <v>Муниципальное бюджетное общеобразовательное учреждение «Порожская основная общеобразовательная школа»</v>
      </c>
      <c r="C114">
        <f>анкеты!C112</f>
        <v>24</v>
      </c>
      <c r="D114">
        <f>SUMIF('бланки '!K116:Y116,"&lt;2")+'бланки '!Z116</f>
        <v>12.5</v>
      </c>
      <c r="E114">
        <f>COUNTIF('бланки '!K116:Y116,"&lt;2")+'бланки '!AA116</f>
        <v>14</v>
      </c>
      <c r="F114">
        <f>SUMIF('бланки '!AB116:CM116,"&lt;2")+'бланки '!CN116</f>
        <v>52</v>
      </c>
      <c r="G114">
        <f>COUNTIF('бланки '!AB116:CM116,"&lt;2")+'бланки '!CO116</f>
        <v>58</v>
      </c>
      <c r="H114">
        <f>SUM('бланки '!CP116:CS116)</f>
        <v>2</v>
      </c>
      <c r="I114">
        <f>анкеты!E112</f>
        <v>14</v>
      </c>
      <c r="J114">
        <f>анкеты!D112</f>
        <v>15</v>
      </c>
      <c r="K114">
        <f>анкеты!G112</f>
        <v>9</v>
      </c>
      <c r="L114">
        <f>анкеты!F112</f>
        <v>10</v>
      </c>
      <c r="M114">
        <f t="shared" si="84"/>
        <v>89.285714285714292</v>
      </c>
      <c r="N114">
        <f t="shared" si="85"/>
        <v>89.65517241379311</v>
      </c>
      <c r="O114">
        <f t="shared" si="86"/>
        <v>93.333333333333329</v>
      </c>
      <c r="P114">
        <f t="shared" si="87"/>
        <v>90</v>
      </c>
      <c r="Q114" s="14">
        <f t="shared" si="75"/>
        <v>89</v>
      </c>
      <c r="R114" s="14">
        <f t="shared" si="76"/>
        <v>60</v>
      </c>
      <c r="S114" s="14">
        <f t="shared" si="77"/>
        <v>92</v>
      </c>
      <c r="T114" s="13">
        <f t="shared" si="78"/>
        <v>81.5</v>
      </c>
      <c r="U114">
        <f>SUM('бланки '!CT116:CX116)</f>
        <v>5</v>
      </c>
      <c r="X114">
        <f>анкеты!H112</f>
        <v>20</v>
      </c>
      <c r="Y114">
        <f t="shared" si="88"/>
        <v>24</v>
      </c>
      <c r="Z114" s="14">
        <f t="shared" si="89"/>
        <v>100</v>
      </c>
      <c r="AA114" s="14">
        <f t="shared" si="90"/>
        <v>91</v>
      </c>
      <c r="AB114" s="14">
        <f t="shared" si="91"/>
        <v>83</v>
      </c>
      <c r="AC114" s="15">
        <f t="shared" si="79"/>
        <v>91.5</v>
      </c>
      <c r="AD114">
        <f>IF('бланки '!I116=1,('бланки '!CZ116+'бланки '!DB116)*3,SUM('бланки '!CX116:DB116))</f>
        <v>3</v>
      </c>
      <c r="AE114">
        <f>IF('бланки '!H116=0,SUM('бланки '!DG116:DI116)*2-1,SUM('бланки '!DD116:DI116))</f>
        <v>3</v>
      </c>
      <c r="AF114">
        <f>анкеты!J112</f>
        <v>1</v>
      </c>
      <c r="AG114">
        <f>анкеты!I112</f>
        <v>1</v>
      </c>
      <c r="AH114" s="14">
        <f t="shared" si="92"/>
        <v>60</v>
      </c>
      <c r="AI114" s="14">
        <f t="shared" si="93"/>
        <v>60</v>
      </c>
      <c r="AJ114" s="2">
        <f t="shared" si="94"/>
        <v>100</v>
      </c>
      <c r="AK114" s="15">
        <f t="shared" si="80"/>
        <v>72</v>
      </c>
      <c r="AL114">
        <f>анкеты!K112</f>
        <v>23</v>
      </c>
      <c r="AM114">
        <f t="shared" si="95"/>
        <v>24</v>
      </c>
      <c r="AN114">
        <f>анкеты!L112</f>
        <v>24</v>
      </c>
      <c r="AO114">
        <f t="shared" si="96"/>
        <v>24</v>
      </c>
      <c r="AP114">
        <f>анкеты!N112</f>
        <v>19</v>
      </c>
      <c r="AQ114">
        <f>анкеты!M112</f>
        <v>19</v>
      </c>
      <c r="AR114" s="14">
        <f t="shared" si="97"/>
        <v>96</v>
      </c>
      <c r="AS114" s="14">
        <f t="shared" si="98"/>
        <v>100</v>
      </c>
      <c r="AT114" s="14">
        <f t="shared" si="99"/>
        <v>100</v>
      </c>
      <c r="AU114" s="13">
        <f t="shared" si="81"/>
        <v>98.4</v>
      </c>
      <c r="AV114">
        <f>анкеты!O112</f>
        <v>18</v>
      </c>
      <c r="AW114">
        <f t="shared" si="100"/>
        <v>24</v>
      </c>
      <c r="AX114">
        <f>анкеты!P112</f>
        <v>22</v>
      </c>
      <c r="AY114">
        <f t="shared" si="101"/>
        <v>24</v>
      </c>
      <c r="AZ114">
        <f>анкеты!Q112</f>
        <v>21</v>
      </c>
      <c r="BA114">
        <f t="shared" si="102"/>
        <v>24</v>
      </c>
      <c r="BB114" s="14">
        <f t="shared" si="103"/>
        <v>75</v>
      </c>
      <c r="BC114" s="14">
        <f t="shared" si="104"/>
        <v>92</v>
      </c>
      <c r="BD114" s="14">
        <f t="shared" si="105"/>
        <v>87</v>
      </c>
      <c r="BE114" s="13">
        <f t="shared" si="82"/>
        <v>84.4</v>
      </c>
      <c r="BF114">
        <f t="shared" si="83"/>
        <v>85.559999999999988</v>
      </c>
    </row>
    <row r="115" spans="1:58" hidden="1">
      <c r="A115">
        <f>'бланки '!D117</f>
        <v>112</v>
      </c>
      <c r="B115" t="str">
        <f>'бланки '!C117</f>
        <v>Муниципальное бюджетное учреждение дополнительного образования «Спортивная школа г.Онеги»</v>
      </c>
      <c r="C115">
        <f>анкеты!C113</f>
        <v>152</v>
      </c>
      <c r="D115">
        <f>SUMIF('бланки '!K117:Y117,"&lt;2")+'бланки '!Z117</f>
        <v>11</v>
      </c>
      <c r="E115">
        <f>COUNTIF('бланки '!K117:Y117,"&lt;2")+'бланки '!AA117</f>
        <v>11</v>
      </c>
      <c r="F115">
        <f>SUMIF('бланки '!AB117:CM117,"&lt;2")+'бланки '!CN117</f>
        <v>49</v>
      </c>
      <c r="G115">
        <f>COUNTIF('бланки '!AB117:CM117,"&lt;2")+'бланки '!CO117</f>
        <v>49</v>
      </c>
      <c r="H115">
        <f>SUM('бланки '!CP117:CS117)</f>
        <v>4</v>
      </c>
      <c r="I115">
        <f>анкеты!E113</f>
        <v>104</v>
      </c>
      <c r="J115">
        <f>анкеты!D113</f>
        <v>106</v>
      </c>
      <c r="K115">
        <f>анкеты!G113</f>
        <v>97</v>
      </c>
      <c r="L115">
        <f>анкеты!F113</f>
        <v>106</v>
      </c>
      <c r="M115">
        <f t="shared" si="84"/>
        <v>100</v>
      </c>
      <c r="N115">
        <f t="shared" si="85"/>
        <v>100</v>
      </c>
      <c r="O115">
        <f t="shared" si="86"/>
        <v>98.113207547169807</v>
      </c>
      <c r="P115">
        <f t="shared" si="87"/>
        <v>91.509433962264154</v>
      </c>
      <c r="Q115" s="14">
        <f t="shared" si="75"/>
        <v>100</v>
      </c>
      <c r="R115" s="14">
        <f t="shared" si="76"/>
        <v>100</v>
      </c>
      <c r="S115" s="14">
        <f t="shared" si="77"/>
        <v>95</v>
      </c>
      <c r="T115" s="13">
        <f t="shared" si="78"/>
        <v>98</v>
      </c>
      <c r="U115">
        <f>SUM('бланки '!CT117:CX117)</f>
        <v>5</v>
      </c>
      <c r="X115">
        <f>анкеты!H113</f>
        <v>132</v>
      </c>
      <c r="Y115">
        <f t="shared" si="88"/>
        <v>152</v>
      </c>
      <c r="Z115" s="14">
        <f t="shared" si="89"/>
        <v>100</v>
      </c>
      <c r="AA115" s="14">
        <f t="shared" si="90"/>
        <v>93</v>
      </c>
      <c r="AB115" s="14">
        <f t="shared" si="91"/>
        <v>87</v>
      </c>
      <c r="AC115" s="15">
        <f t="shared" si="79"/>
        <v>93.5</v>
      </c>
      <c r="AD115">
        <f>IF('бланки '!I117=1,('бланки '!CZ117+'бланки '!DB117)*3,SUM('бланки '!CX117:DB117))</f>
        <v>3</v>
      </c>
      <c r="AE115">
        <f>IF('бланки '!H117=0,SUM('бланки '!DG117:DI117)*2-1,SUM('бланки '!DD117:DI117))</f>
        <v>3</v>
      </c>
      <c r="AF115">
        <f>анкеты!J113</f>
        <v>4</v>
      </c>
      <c r="AG115">
        <f>анкеты!I113</f>
        <v>4</v>
      </c>
      <c r="AH115" s="14">
        <f t="shared" si="92"/>
        <v>60</v>
      </c>
      <c r="AI115" s="14">
        <f t="shared" si="93"/>
        <v>60</v>
      </c>
      <c r="AJ115" s="2">
        <f t="shared" si="94"/>
        <v>100</v>
      </c>
      <c r="AK115" s="15">
        <f t="shared" si="80"/>
        <v>72</v>
      </c>
      <c r="AL115">
        <f>анкеты!K113</f>
        <v>145</v>
      </c>
      <c r="AM115">
        <f t="shared" si="95"/>
        <v>152</v>
      </c>
      <c r="AN115">
        <f>анкеты!L113</f>
        <v>147</v>
      </c>
      <c r="AO115">
        <f t="shared" si="96"/>
        <v>152</v>
      </c>
      <c r="AP115">
        <f>анкеты!N113</f>
        <v>91</v>
      </c>
      <c r="AQ115">
        <f>анкеты!M113</f>
        <v>93</v>
      </c>
      <c r="AR115" s="14">
        <f t="shared" si="97"/>
        <v>95</v>
      </c>
      <c r="AS115" s="14">
        <f t="shared" si="98"/>
        <v>97</v>
      </c>
      <c r="AT115" s="14">
        <f t="shared" si="99"/>
        <v>98</v>
      </c>
      <c r="AU115" s="13">
        <f t="shared" si="81"/>
        <v>96.4</v>
      </c>
      <c r="AV115">
        <f>анкеты!O113</f>
        <v>145</v>
      </c>
      <c r="AW115">
        <f t="shared" si="100"/>
        <v>152</v>
      </c>
      <c r="AX115">
        <f>анкеты!P113</f>
        <v>139</v>
      </c>
      <c r="AY115">
        <f t="shared" si="101"/>
        <v>152</v>
      </c>
      <c r="AZ115">
        <f>анкеты!Q113</f>
        <v>143</v>
      </c>
      <c r="BA115">
        <f t="shared" si="102"/>
        <v>152</v>
      </c>
      <c r="BB115" s="14">
        <f t="shared" si="103"/>
        <v>95</v>
      </c>
      <c r="BC115" s="14">
        <f t="shared" si="104"/>
        <v>91</v>
      </c>
      <c r="BD115" s="14">
        <f t="shared" si="105"/>
        <v>94</v>
      </c>
      <c r="BE115" s="13">
        <f t="shared" si="82"/>
        <v>93.7</v>
      </c>
      <c r="BF115">
        <f t="shared" si="83"/>
        <v>90.72</v>
      </c>
    </row>
    <row r="116" spans="1:58" hidden="1">
      <c r="A116">
        <f>'бланки '!D118</f>
        <v>113</v>
      </c>
      <c r="B116" t="str">
        <f>'бланки '!C118</f>
        <v>Муниципальное бюджетное учреждение дополнительного образования «Онежская детская школа искусств»</v>
      </c>
      <c r="C116">
        <f>анкеты!C114</f>
        <v>83</v>
      </c>
      <c r="D116">
        <f>SUMIF('бланки '!K118:Y118,"&lt;2")+'бланки '!Z118</f>
        <v>11</v>
      </c>
      <c r="E116">
        <f>COUNTIF('бланки '!K118:Y118,"&lt;2")+'бланки '!AA118</f>
        <v>11</v>
      </c>
      <c r="F116">
        <f>SUMIF('бланки '!AB118:CM118,"&lt;2")+'бланки '!CN118</f>
        <v>45</v>
      </c>
      <c r="G116">
        <f>COUNTIF('бланки '!AB118:CM118,"&lt;2")+'бланки '!CO118</f>
        <v>45</v>
      </c>
      <c r="H116">
        <f>SUM('бланки '!CP118:CS118)</f>
        <v>4</v>
      </c>
      <c r="I116">
        <f>анкеты!E114</f>
        <v>62</v>
      </c>
      <c r="J116">
        <f>анкеты!D114</f>
        <v>67</v>
      </c>
      <c r="K116">
        <f>анкеты!G114</f>
        <v>57</v>
      </c>
      <c r="L116">
        <f>анкеты!F114</f>
        <v>59</v>
      </c>
      <c r="M116">
        <f t="shared" si="84"/>
        <v>100</v>
      </c>
      <c r="N116">
        <f t="shared" si="85"/>
        <v>100</v>
      </c>
      <c r="O116">
        <f t="shared" si="86"/>
        <v>92.537313432835816</v>
      </c>
      <c r="P116">
        <f t="shared" si="87"/>
        <v>96.610169491525426</v>
      </c>
      <c r="Q116" s="14">
        <f t="shared" si="75"/>
        <v>100</v>
      </c>
      <c r="R116" s="14">
        <f t="shared" si="76"/>
        <v>100</v>
      </c>
      <c r="S116" s="14">
        <f t="shared" si="77"/>
        <v>95</v>
      </c>
      <c r="T116" s="13">
        <f t="shared" si="78"/>
        <v>98</v>
      </c>
      <c r="U116">
        <f>SUM('бланки '!CT118:CX118)</f>
        <v>5</v>
      </c>
      <c r="X116">
        <f>анкеты!H114</f>
        <v>73</v>
      </c>
      <c r="Y116">
        <f t="shared" si="88"/>
        <v>83</v>
      </c>
      <c r="Z116" s="14">
        <f t="shared" si="89"/>
        <v>100</v>
      </c>
      <c r="AA116" s="14">
        <f t="shared" si="90"/>
        <v>94</v>
      </c>
      <c r="AB116" s="14">
        <f t="shared" si="91"/>
        <v>88</v>
      </c>
      <c r="AC116" s="15">
        <f t="shared" si="79"/>
        <v>94</v>
      </c>
      <c r="AD116">
        <f>IF('бланки '!I118=1,('бланки '!CZ118+'бланки '!DB118)*3,SUM('бланки '!CX118:DB118))</f>
        <v>3</v>
      </c>
      <c r="AE116">
        <f>IF('бланки '!H118=0,SUM('бланки '!DG118:DI118)*2-1,SUM('бланки '!DD118:DI118))</f>
        <v>5</v>
      </c>
      <c r="AF116">
        <f>анкеты!J114</f>
        <v>1</v>
      </c>
      <c r="AG116">
        <f>анкеты!I114</f>
        <v>1</v>
      </c>
      <c r="AH116" s="14">
        <f t="shared" si="92"/>
        <v>60</v>
      </c>
      <c r="AI116" s="14">
        <f t="shared" si="93"/>
        <v>100</v>
      </c>
      <c r="AJ116" s="2">
        <f t="shared" si="94"/>
        <v>100</v>
      </c>
      <c r="AK116" s="15">
        <f t="shared" si="80"/>
        <v>88</v>
      </c>
      <c r="AL116">
        <f>анкеты!K114</f>
        <v>79</v>
      </c>
      <c r="AM116">
        <f t="shared" si="95"/>
        <v>83</v>
      </c>
      <c r="AN116">
        <f>анкеты!L114</f>
        <v>80</v>
      </c>
      <c r="AO116">
        <f t="shared" si="96"/>
        <v>83</v>
      </c>
      <c r="AP116">
        <f>анкеты!N114</f>
        <v>50</v>
      </c>
      <c r="AQ116">
        <f>анкеты!M114</f>
        <v>50</v>
      </c>
      <c r="AR116" s="14">
        <f t="shared" si="97"/>
        <v>95</v>
      </c>
      <c r="AS116" s="14">
        <f t="shared" si="98"/>
        <v>96</v>
      </c>
      <c r="AT116" s="14">
        <f t="shared" si="99"/>
        <v>100</v>
      </c>
      <c r="AU116" s="13">
        <f t="shared" si="81"/>
        <v>96.4</v>
      </c>
      <c r="AV116">
        <f>анкеты!O114</f>
        <v>81</v>
      </c>
      <c r="AW116">
        <f t="shared" si="100"/>
        <v>83</v>
      </c>
      <c r="AX116">
        <f>анкеты!P114</f>
        <v>80</v>
      </c>
      <c r="AY116">
        <f t="shared" si="101"/>
        <v>83</v>
      </c>
      <c r="AZ116">
        <f>анкеты!Q114</f>
        <v>82</v>
      </c>
      <c r="BA116">
        <f t="shared" si="102"/>
        <v>83</v>
      </c>
      <c r="BB116" s="14">
        <f t="shared" si="103"/>
        <v>98</v>
      </c>
      <c r="BC116" s="14">
        <f t="shared" si="104"/>
        <v>96</v>
      </c>
      <c r="BD116" s="14">
        <f t="shared" si="105"/>
        <v>99</v>
      </c>
      <c r="BE116" s="13">
        <f t="shared" si="82"/>
        <v>98.1</v>
      </c>
      <c r="BF116">
        <f t="shared" si="83"/>
        <v>94.9</v>
      </c>
    </row>
    <row r="117" spans="1:58" hidden="1">
      <c r="A117">
        <f>'бланки '!D119</f>
        <v>114</v>
      </c>
      <c r="B117" t="str">
        <f>'бланки '!C119</f>
        <v>Муниципальное бюджетное общеобразовательное учреждение «Нюхченская основная школа № 11»</v>
      </c>
      <c r="C117">
        <f>анкеты!C115</f>
        <v>18</v>
      </c>
      <c r="D117">
        <f>SUMIF('бланки '!K119:Y119,"&lt;2")+'бланки '!Z119</f>
        <v>13.5</v>
      </c>
      <c r="E117">
        <f>COUNTIF('бланки '!K119:Y119,"&lt;2")+'бланки '!AA119</f>
        <v>14</v>
      </c>
      <c r="F117">
        <f>SUMIF('бланки '!AB119:CM119,"&lt;2")+'бланки '!CN119</f>
        <v>47</v>
      </c>
      <c r="G117">
        <f>COUNTIF('бланки '!AB119:CM119,"&lt;2")+'бланки '!CO119</f>
        <v>54</v>
      </c>
      <c r="H117">
        <f>SUM('бланки '!CP119:CS119)</f>
        <v>2</v>
      </c>
      <c r="I117">
        <f>анкеты!E115</f>
        <v>11</v>
      </c>
      <c r="J117">
        <f>анкеты!D115</f>
        <v>11</v>
      </c>
      <c r="K117">
        <f>анкеты!G115</f>
        <v>12</v>
      </c>
      <c r="L117">
        <f>анкеты!F115</f>
        <v>12</v>
      </c>
      <c r="M117">
        <f t="shared" si="84"/>
        <v>96.428571428571431</v>
      </c>
      <c r="N117">
        <f t="shared" si="85"/>
        <v>87.037037037037038</v>
      </c>
      <c r="O117">
        <f t="shared" si="86"/>
        <v>100</v>
      </c>
      <c r="P117">
        <f t="shared" si="87"/>
        <v>100</v>
      </c>
      <c r="Q117" s="14">
        <f t="shared" si="75"/>
        <v>92</v>
      </c>
      <c r="R117" s="14">
        <f t="shared" si="76"/>
        <v>60</v>
      </c>
      <c r="S117" s="14">
        <f t="shared" si="77"/>
        <v>100</v>
      </c>
      <c r="T117" s="13">
        <f t="shared" si="78"/>
        <v>85.6</v>
      </c>
      <c r="U117">
        <f>SUM('бланки '!CT119:CX119)</f>
        <v>5</v>
      </c>
      <c r="X117">
        <f>анкеты!H115</f>
        <v>14</v>
      </c>
      <c r="Y117">
        <f t="shared" si="88"/>
        <v>18</v>
      </c>
      <c r="Z117" s="14">
        <f t="shared" si="89"/>
        <v>100</v>
      </c>
      <c r="AA117" s="14">
        <f t="shared" si="90"/>
        <v>89</v>
      </c>
      <c r="AB117" s="14">
        <f t="shared" si="91"/>
        <v>78</v>
      </c>
      <c r="AC117" s="15">
        <f t="shared" si="79"/>
        <v>89</v>
      </c>
      <c r="AD117">
        <f>IF('бланки '!I119=1,('бланки '!CZ119+'бланки '!DB119)*3,SUM('бланки '!CX119:DB119))</f>
        <v>3</v>
      </c>
      <c r="AE117">
        <f>IF('бланки '!H119=0,SUM('бланки '!DG119:DI119)*2-1,SUM('бланки '!DD119:DI119))</f>
        <v>3</v>
      </c>
      <c r="AF117">
        <f>анкеты!J115</f>
        <v>1</v>
      </c>
      <c r="AG117">
        <f>анкеты!I115</f>
        <v>1</v>
      </c>
      <c r="AH117" s="14">
        <f t="shared" si="92"/>
        <v>60</v>
      </c>
      <c r="AI117" s="14">
        <f t="shared" si="93"/>
        <v>60</v>
      </c>
      <c r="AJ117" s="2">
        <f t="shared" si="94"/>
        <v>100</v>
      </c>
      <c r="AK117" s="15">
        <f t="shared" si="80"/>
        <v>72</v>
      </c>
      <c r="AL117">
        <f>анкеты!K115</f>
        <v>18</v>
      </c>
      <c r="AM117">
        <f t="shared" si="95"/>
        <v>18</v>
      </c>
      <c r="AN117">
        <f>анкеты!L115</f>
        <v>18</v>
      </c>
      <c r="AO117">
        <f t="shared" si="96"/>
        <v>18</v>
      </c>
      <c r="AP117">
        <f>анкеты!N115</f>
        <v>14</v>
      </c>
      <c r="AQ117">
        <f>анкеты!M115</f>
        <v>15</v>
      </c>
      <c r="AR117" s="14">
        <f t="shared" si="97"/>
        <v>100</v>
      </c>
      <c r="AS117" s="14">
        <f t="shared" si="98"/>
        <v>100</v>
      </c>
      <c r="AT117" s="14">
        <f t="shared" si="99"/>
        <v>93</v>
      </c>
      <c r="AU117" s="13">
        <f t="shared" si="81"/>
        <v>98.6</v>
      </c>
      <c r="AV117">
        <f>анкеты!O115</f>
        <v>17</v>
      </c>
      <c r="AW117">
        <f t="shared" si="100"/>
        <v>18</v>
      </c>
      <c r="AX117">
        <f>анкеты!P115</f>
        <v>18</v>
      </c>
      <c r="AY117">
        <f t="shared" si="101"/>
        <v>18</v>
      </c>
      <c r="AZ117">
        <f>анкеты!Q115</f>
        <v>17</v>
      </c>
      <c r="BA117">
        <f t="shared" si="102"/>
        <v>18</v>
      </c>
      <c r="BB117" s="14">
        <f t="shared" si="103"/>
        <v>94</v>
      </c>
      <c r="BC117" s="14">
        <f t="shared" si="104"/>
        <v>100</v>
      </c>
      <c r="BD117" s="14">
        <f t="shared" si="105"/>
        <v>94</v>
      </c>
      <c r="BE117" s="13">
        <f t="shared" si="82"/>
        <v>95.2</v>
      </c>
      <c r="BF117">
        <f t="shared" si="83"/>
        <v>88.08</v>
      </c>
    </row>
    <row r="118" spans="1:58" hidden="1">
      <c r="A118">
        <f>'бланки '!D120</f>
        <v>115</v>
      </c>
      <c r="B118" t="str">
        <f>'бланки '!C120</f>
        <v>Муниципальное бюджетное общеобразовательное учреждение  «Сосновская средняя школа № 1»</v>
      </c>
      <c r="C118">
        <f>анкеты!C116</f>
        <v>85</v>
      </c>
      <c r="D118">
        <f>SUMIF('бланки '!K120:Y120,"&lt;2")+'бланки '!Z120</f>
        <v>14</v>
      </c>
      <c r="E118">
        <f>COUNTIF('бланки '!K120:Y120,"&lt;2")+'бланки '!AA120</f>
        <v>14</v>
      </c>
      <c r="F118">
        <f>SUMIF('бланки '!AB120:CM120,"&lt;2")+'бланки '!CN120</f>
        <v>54.5</v>
      </c>
      <c r="G118">
        <f>COUNTIF('бланки '!AB120:CM120,"&lt;2")+'бланки '!CO120</f>
        <v>56</v>
      </c>
      <c r="H118">
        <f>SUM('бланки '!CP120:CS120)</f>
        <v>3</v>
      </c>
      <c r="I118">
        <f>анкеты!E116</f>
        <v>52</v>
      </c>
      <c r="J118">
        <f>анкеты!D116</f>
        <v>56</v>
      </c>
      <c r="K118">
        <f>анкеты!G116</f>
        <v>51</v>
      </c>
      <c r="L118">
        <f>анкеты!F116</f>
        <v>54</v>
      </c>
      <c r="M118">
        <f t="shared" si="84"/>
        <v>100</v>
      </c>
      <c r="N118">
        <f t="shared" si="85"/>
        <v>97.321428571428569</v>
      </c>
      <c r="O118">
        <f t="shared" si="86"/>
        <v>92.857142857142861</v>
      </c>
      <c r="P118">
        <f t="shared" si="87"/>
        <v>94.444444444444443</v>
      </c>
      <c r="Q118" s="14">
        <f t="shared" si="75"/>
        <v>99</v>
      </c>
      <c r="R118" s="14">
        <f t="shared" si="76"/>
        <v>90</v>
      </c>
      <c r="S118" s="14">
        <f t="shared" si="77"/>
        <v>94</v>
      </c>
      <c r="T118" s="13">
        <f t="shared" si="78"/>
        <v>94.300000000000011</v>
      </c>
      <c r="U118">
        <f>SUM('бланки '!CT120:CX120)</f>
        <v>5</v>
      </c>
      <c r="X118">
        <f>анкеты!H116</f>
        <v>63</v>
      </c>
      <c r="Y118">
        <f t="shared" si="88"/>
        <v>85</v>
      </c>
      <c r="Z118" s="14">
        <f t="shared" si="89"/>
        <v>100</v>
      </c>
      <c r="AA118" s="14">
        <f t="shared" si="90"/>
        <v>87</v>
      </c>
      <c r="AB118" s="14">
        <f t="shared" si="91"/>
        <v>74</v>
      </c>
      <c r="AC118" s="15">
        <f t="shared" si="79"/>
        <v>87</v>
      </c>
      <c r="AD118">
        <f>IF('бланки '!I120=1,('бланки '!CZ120+'бланки '!DB120)*3,SUM('бланки '!CX120:DB120))</f>
        <v>6</v>
      </c>
      <c r="AE118">
        <f>IF('бланки '!H120=0,SUM('бланки '!DG120:DI120)*2-1,SUM('бланки '!DD120:DI120))</f>
        <v>3</v>
      </c>
      <c r="AF118">
        <f>анкеты!J116</f>
        <v>3</v>
      </c>
      <c r="AG118">
        <f>анкеты!I116</f>
        <v>4</v>
      </c>
      <c r="AH118" s="14">
        <f t="shared" si="92"/>
        <v>100</v>
      </c>
      <c r="AI118" s="14">
        <f t="shared" si="93"/>
        <v>60</v>
      </c>
      <c r="AJ118" s="2">
        <f t="shared" si="94"/>
        <v>75</v>
      </c>
      <c r="AK118" s="15">
        <f t="shared" si="80"/>
        <v>76.5</v>
      </c>
      <c r="AL118">
        <f>анкеты!K116</f>
        <v>73</v>
      </c>
      <c r="AM118">
        <f t="shared" si="95"/>
        <v>85</v>
      </c>
      <c r="AN118">
        <f>анкеты!L116</f>
        <v>75</v>
      </c>
      <c r="AO118">
        <f t="shared" si="96"/>
        <v>85</v>
      </c>
      <c r="AP118">
        <f>анкеты!N116</f>
        <v>59</v>
      </c>
      <c r="AQ118">
        <f>анкеты!M116</f>
        <v>60</v>
      </c>
      <c r="AR118" s="14">
        <f t="shared" si="97"/>
        <v>86</v>
      </c>
      <c r="AS118" s="14">
        <f t="shared" si="98"/>
        <v>88</v>
      </c>
      <c r="AT118" s="14">
        <f t="shared" si="99"/>
        <v>98</v>
      </c>
      <c r="AU118" s="13">
        <f t="shared" si="81"/>
        <v>89.199999999999989</v>
      </c>
      <c r="AV118">
        <f>анкеты!O116</f>
        <v>59</v>
      </c>
      <c r="AW118">
        <f t="shared" si="100"/>
        <v>85</v>
      </c>
      <c r="AX118">
        <f>анкеты!P116</f>
        <v>81</v>
      </c>
      <c r="AY118">
        <f t="shared" si="101"/>
        <v>85</v>
      </c>
      <c r="AZ118">
        <f>анкеты!Q116</f>
        <v>71</v>
      </c>
      <c r="BA118">
        <f t="shared" si="102"/>
        <v>85</v>
      </c>
      <c r="BB118" s="14">
        <f t="shared" si="103"/>
        <v>69</v>
      </c>
      <c r="BC118" s="14">
        <f t="shared" si="104"/>
        <v>95</v>
      </c>
      <c r="BD118" s="14">
        <f t="shared" si="105"/>
        <v>83</v>
      </c>
      <c r="BE118" s="13">
        <f t="shared" si="82"/>
        <v>81.2</v>
      </c>
      <c r="BF118">
        <f t="shared" si="83"/>
        <v>85.64</v>
      </c>
    </row>
    <row r="119" spans="1:58">
      <c r="A119">
        <f>'бланки '!D121</f>
        <v>116</v>
      </c>
      <c r="B119" t="str">
        <f>'бланки '!C121</f>
        <v>Муниципальное бюджетное общеобразовательное учреждение «Сурская средняя школа № 2»</v>
      </c>
      <c r="C119">
        <f>анкеты!C117</f>
        <v>81</v>
      </c>
      <c r="D119">
        <f>SUMIF('бланки '!K121:Y121,"&lt;2")+'бланки '!Z121</f>
        <v>14</v>
      </c>
      <c r="E119">
        <f>COUNTIF('бланки '!K121:Y121,"&lt;2")+'бланки '!AA121</f>
        <v>14</v>
      </c>
      <c r="F119">
        <f>SUMIF('бланки '!AB121:CM121,"&lt;2")+'бланки '!CN121</f>
        <v>56</v>
      </c>
      <c r="G119">
        <f>COUNTIF('бланки '!AB121:CM121,"&lt;2")+'бланки '!CO121</f>
        <v>56</v>
      </c>
      <c r="H119">
        <f>SUM('бланки '!CP121:CS121)</f>
        <v>4</v>
      </c>
      <c r="I119">
        <f>анкеты!E117</f>
        <v>81</v>
      </c>
      <c r="J119">
        <f>анкеты!D117</f>
        <v>81</v>
      </c>
      <c r="K119">
        <f>анкеты!G117</f>
        <v>77</v>
      </c>
      <c r="L119">
        <f>анкеты!F117</f>
        <v>77</v>
      </c>
      <c r="M119">
        <f t="shared" si="84"/>
        <v>100</v>
      </c>
      <c r="N119">
        <f t="shared" si="85"/>
        <v>100</v>
      </c>
      <c r="O119">
        <f t="shared" si="86"/>
        <v>100</v>
      </c>
      <c r="P119">
        <f t="shared" si="87"/>
        <v>100</v>
      </c>
      <c r="Q119" s="14">
        <f t="shared" si="75"/>
        <v>100</v>
      </c>
      <c r="R119" s="14">
        <f t="shared" si="76"/>
        <v>100</v>
      </c>
      <c r="S119" s="14">
        <f t="shared" si="77"/>
        <v>100</v>
      </c>
      <c r="T119" s="13">
        <f t="shared" si="78"/>
        <v>100</v>
      </c>
      <c r="U119">
        <f>SUM('бланки '!CT121:CX121)</f>
        <v>5</v>
      </c>
      <c r="X119">
        <f>анкеты!H117</f>
        <v>81</v>
      </c>
      <c r="Y119">
        <f t="shared" si="88"/>
        <v>81</v>
      </c>
      <c r="Z119" s="14">
        <f t="shared" si="89"/>
        <v>100</v>
      </c>
      <c r="AA119" s="14">
        <f t="shared" si="90"/>
        <v>100</v>
      </c>
      <c r="AB119" s="14">
        <f t="shared" si="91"/>
        <v>100</v>
      </c>
      <c r="AC119" s="15">
        <f t="shared" si="79"/>
        <v>100</v>
      </c>
      <c r="AD119">
        <f>IF('бланки '!I121=1,('бланки '!CZ121+'бланки '!DB121)*3,SUM('бланки '!CX121:DB121))</f>
        <v>3</v>
      </c>
      <c r="AE119">
        <f>IF('бланки '!H121=0,SUM('бланки '!DG121:DI121)*2-1,SUM('бланки '!DD121:DI121))</f>
        <v>3</v>
      </c>
      <c r="AF119">
        <f>анкеты!J117</f>
        <v>6</v>
      </c>
      <c r="AG119">
        <f>анкеты!I117</f>
        <v>6</v>
      </c>
      <c r="AH119" s="14">
        <f t="shared" si="92"/>
        <v>60</v>
      </c>
      <c r="AI119" s="14">
        <f t="shared" si="93"/>
        <v>60</v>
      </c>
      <c r="AJ119" s="2">
        <f t="shared" si="94"/>
        <v>100</v>
      </c>
      <c r="AK119" s="15">
        <f t="shared" si="80"/>
        <v>72</v>
      </c>
      <c r="AL119">
        <f>анкеты!K117</f>
        <v>81</v>
      </c>
      <c r="AM119">
        <f t="shared" si="95"/>
        <v>81</v>
      </c>
      <c r="AN119">
        <f>анкеты!L117</f>
        <v>81</v>
      </c>
      <c r="AO119">
        <f t="shared" si="96"/>
        <v>81</v>
      </c>
      <c r="AP119">
        <f>анкеты!N117</f>
        <v>81</v>
      </c>
      <c r="AQ119">
        <f>анкеты!M117</f>
        <v>81</v>
      </c>
      <c r="AR119" s="14">
        <f t="shared" si="97"/>
        <v>100</v>
      </c>
      <c r="AS119" s="14">
        <f t="shared" si="98"/>
        <v>100</v>
      </c>
      <c r="AT119" s="14">
        <f t="shared" si="99"/>
        <v>100</v>
      </c>
      <c r="AU119" s="13">
        <f t="shared" si="81"/>
        <v>100</v>
      </c>
      <c r="AV119">
        <f>анкеты!O117</f>
        <v>81</v>
      </c>
      <c r="AW119">
        <f t="shared" si="100"/>
        <v>81</v>
      </c>
      <c r="AX119">
        <f>анкеты!P117</f>
        <v>81</v>
      </c>
      <c r="AY119">
        <f t="shared" si="101"/>
        <v>81</v>
      </c>
      <c r="AZ119">
        <f>анкеты!Q117</f>
        <v>81</v>
      </c>
      <c r="BA119">
        <f t="shared" si="102"/>
        <v>81</v>
      </c>
      <c r="BB119" s="14">
        <f t="shared" si="103"/>
        <v>100</v>
      </c>
      <c r="BC119" s="14">
        <f t="shared" si="104"/>
        <v>100</v>
      </c>
      <c r="BD119" s="14">
        <f t="shared" si="105"/>
        <v>100</v>
      </c>
      <c r="BE119" s="13">
        <f t="shared" si="82"/>
        <v>100</v>
      </c>
      <c r="BF119">
        <f t="shared" si="83"/>
        <v>94.4</v>
      </c>
    </row>
    <row r="120" spans="1:58" hidden="1">
      <c r="A120">
        <f>'бланки '!D122</f>
        <v>117</v>
      </c>
      <c r="B120" t="str">
        <f>'бланки '!C122</f>
        <v>Муниципальное бюджетное общеобразовательное учреждение «Новолавельская средняя школа № 3»</v>
      </c>
      <c r="C120">
        <f>анкеты!C118</f>
        <v>34</v>
      </c>
      <c r="D120">
        <f>SUMIF('бланки '!K122:Y122,"&lt;2")+'бланки '!Z122</f>
        <v>13</v>
      </c>
      <c r="E120">
        <f>COUNTIF('бланки '!K122:Y122,"&lt;2")+'бланки '!AA122</f>
        <v>14</v>
      </c>
      <c r="F120">
        <f>SUMIF('бланки '!AB122:CM122,"&lt;2")+'бланки '!CN122</f>
        <v>54</v>
      </c>
      <c r="G120">
        <f>COUNTIF('бланки '!AB122:CM122,"&lt;2")+'бланки '!CO122</f>
        <v>55</v>
      </c>
      <c r="H120">
        <f>SUM('бланки '!CP122:CS122)</f>
        <v>4</v>
      </c>
      <c r="I120">
        <f>анкеты!E118</f>
        <v>31</v>
      </c>
      <c r="J120">
        <f>анкеты!D118</f>
        <v>31</v>
      </c>
      <c r="K120">
        <f>анкеты!G118</f>
        <v>32</v>
      </c>
      <c r="L120">
        <f>анкеты!F118</f>
        <v>32</v>
      </c>
      <c r="M120">
        <f t="shared" si="84"/>
        <v>92.857142857142861</v>
      </c>
      <c r="N120">
        <f t="shared" si="85"/>
        <v>98.181818181818187</v>
      </c>
      <c r="O120">
        <f t="shared" si="86"/>
        <v>100</v>
      </c>
      <c r="P120">
        <f t="shared" si="87"/>
        <v>100</v>
      </c>
      <c r="Q120" s="14">
        <f t="shared" si="75"/>
        <v>95</v>
      </c>
      <c r="R120" s="14">
        <f t="shared" si="76"/>
        <v>100</v>
      </c>
      <c r="S120" s="14">
        <f t="shared" si="77"/>
        <v>100</v>
      </c>
      <c r="T120" s="13">
        <f t="shared" si="78"/>
        <v>98.5</v>
      </c>
      <c r="U120">
        <f>SUM('бланки '!CT122:CX122)</f>
        <v>5</v>
      </c>
      <c r="X120">
        <f>анкеты!H118</f>
        <v>32</v>
      </c>
      <c r="Y120">
        <f t="shared" si="88"/>
        <v>34</v>
      </c>
      <c r="Z120" s="14">
        <f t="shared" si="89"/>
        <v>100</v>
      </c>
      <c r="AA120" s="14">
        <f t="shared" si="90"/>
        <v>97</v>
      </c>
      <c r="AB120" s="14">
        <f t="shared" si="91"/>
        <v>94</v>
      </c>
      <c r="AC120" s="15">
        <f t="shared" si="79"/>
        <v>97</v>
      </c>
      <c r="AD120">
        <f>IF('бланки '!I122=1,('бланки '!CZ122+'бланки '!DB122)*3,SUM('бланки '!CX122:DB122))</f>
        <v>3</v>
      </c>
      <c r="AE120">
        <f>IF('бланки '!H122=0,SUM('бланки '!DG122:DI122)*2-1,SUM('бланки '!DD122:DI122))</f>
        <v>3</v>
      </c>
      <c r="AF120">
        <f>анкеты!J118</f>
        <v>1</v>
      </c>
      <c r="AG120">
        <f>анкеты!I118</f>
        <v>1</v>
      </c>
      <c r="AH120" s="14">
        <f t="shared" si="92"/>
        <v>60</v>
      </c>
      <c r="AI120" s="14">
        <f t="shared" si="93"/>
        <v>60</v>
      </c>
      <c r="AJ120" s="2">
        <f t="shared" si="94"/>
        <v>100</v>
      </c>
      <c r="AK120" s="15">
        <f t="shared" si="80"/>
        <v>72</v>
      </c>
      <c r="AL120">
        <f>анкеты!K118</f>
        <v>34</v>
      </c>
      <c r="AM120">
        <f t="shared" si="95"/>
        <v>34</v>
      </c>
      <c r="AN120">
        <f>анкеты!L118</f>
        <v>34</v>
      </c>
      <c r="AO120">
        <f t="shared" si="96"/>
        <v>34</v>
      </c>
      <c r="AP120">
        <f>анкеты!N118</f>
        <v>30</v>
      </c>
      <c r="AQ120">
        <f>анкеты!M118</f>
        <v>31</v>
      </c>
      <c r="AR120" s="14">
        <f t="shared" si="97"/>
        <v>100</v>
      </c>
      <c r="AS120" s="14">
        <f t="shared" si="98"/>
        <v>100</v>
      </c>
      <c r="AT120" s="14">
        <f t="shared" si="99"/>
        <v>97</v>
      </c>
      <c r="AU120" s="13">
        <f t="shared" si="81"/>
        <v>99.4</v>
      </c>
      <c r="AV120">
        <f>анкеты!O118</f>
        <v>34</v>
      </c>
      <c r="AW120">
        <f t="shared" si="100"/>
        <v>34</v>
      </c>
      <c r="AX120">
        <f>анкеты!P118</f>
        <v>32</v>
      </c>
      <c r="AY120">
        <f t="shared" si="101"/>
        <v>34</v>
      </c>
      <c r="AZ120">
        <f>анкеты!Q118</f>
        <v>32</v>
      </c>
      <c r="BA120">
        <f t="shared" si="102"/>
        <v>34</v>
      </c>
      <c r="BB120" s="14">
        <f t="shared" si="103"/>
        <v>100</v>
      </c>
      <c r="BC120" s="14">
        <f t="shared" si="104"/>
        <v>94</v>
      </c>
      <c r="BD120" s="14">
        <f t="shared" si="105"/>
        <v>94</v>
      </c>
      <c r="BE120" s="13">
        <f t="shared" si="82"/>
        <v>95.8</v>
      </c>
      <c r="BF120">
        <f t="shared" si="83"/>
        <v>92.539999999999992</v>
      </c>
    </row>
    <row r="121" spans="1:58" hidden="1">
      <c r="A121">
        <f>'бланки '!D123</f>
        <v>118</v>
      </c>
      <c r="B121" t="str">
        <f>'бланки '!C123</f>
        <v>Муниципальное бюджетное общеобразовательное учреждение «Кушкопальская средняя школа № 4»</v>
      </c>
      <c r="C121">
        <f>анкеты!C119</f>
        <v>50</v>
      </c>
      <c r="D121">
        <f>SUMIF('бланки '!K123:Y123,"&lt;2")+'бланки '!Z123</f>
        <v>14</v>
      </c>
      <c r="E121">
        <f>COUNTIF('бланки '!K123:Y123,"&lt;2")+'бланки '!AA123</f>
        <v>14</v>
      </c>
      <c r="F121">
        <f>SUMIF('бланки '!AB123:CM123,"&lt;2")+'бланки '!CN123</f>
        <v>53.5</v>
      </c>
      <c r="G121">
        <f>COUNTIF('бланки '!AB123:CM123,"&lt;2")+'бланки '!CO123</f>
        <v>54</v>
      </c>
      <c r="H121">
        <f>SUM('бланки '!CP123:CS123)</f>
        <v>3</v>
      </c>
      <c r="I121">
        <f>анкеты!E119</f>
        <v>38</v>
      </c>
      <c r="J121">
        <f>анкеты!D119</f>
        <v>38</v>
      </c>
      <c r="K121">
        <f>анкеты!G119</f>
        <v>26</v>
      </c>
      <c r="L121">
        <f>анкеты!F119</f>
        <v>26</v>
      </c>
      <c r="M121">
        <f t="shared" si="84"/>
        <v>100</v>
      </c>
      <c r="N121">
        <f t="shared" si="85"/>
        <v>99.074074074074076</v>
      </c>
      <c r="O121">
        <f t="shared" si="86"/>
        <v>100</v>
      </c>
      <c r="P121">
        <f t="shared" si="87"/>
        <v>100</v>
      </c>
      <c r="Q121" s="14">
        <f t="shared" si="75"/>
        <v>99</v>
      </c>
      <c r="R121" s="14">
        <f t="shared" si="76"/>
        <v>90</v>
      </c>
      <c r="S121" s="14">
        <f t="shared" si="77"/>
        <v>100</v>
      </c>
      <c r="T121" s="13">
        <f t="shared" si="78"/>
        <v>96.7</v>
      </c>
      <c r="U121">
        <f>SUM('бланки '!CT123:CX123)</f>
        <v>5</v>
      </c>
      <c r="X121">
        <f>анкеты!H119</f>
        <v>44</v>
      </c>
      <c r="Y121">
        <f t="shared" si="88"/>
        <v>50</v>
      </c>
      <c r="Z121" s="14">
        <f t="shared" si="89"/>
        <v>100</v>
      </c>
      <c r="AA121" s="14">
        <f t="shared" si="90"/>
        <v>94</v>
      </c>
      <c r="AB121" s="14">
        <f t="shared" si="91"/>
        <v>88</v>
      </c>
      <c r="AC121" s="15">
        <f t="shared" si="79"/>
        <v>94</v>
      </c>
      <c r="AD121">
        <f>IF('бланки '!I123=1,('бланки '!CZ123+'бланки '!DB123)*3,SUM('бланки '!CX123:DB123))</f>
        <v>3</v>
      </c>
      <c r="AE121">
        <f>IF('бланки '!H123=0,SUM('бланки '!DG123:DI123)*2-1,SUM('бланки '!DD123:DI123))</f>
        <v>4</v>
      </c>
      <c r="AF121">
        <f>анкеты!J119</f>
        <v>1</v>
      </c>
      <c r="AG121">
        <f>анкеты!I119</f>
        <v>1</v>
      </c>
      <c r="AH121" s="14">
        <f t="shared" si="92"/>
        <v>60</v>
      </c>
      <c r="AI121" s="14">
        <f t="shared" si="93"/>
        <v>80</v>
      </c>
      <c r="AJ121" s="2">
        <f t="shared" si="94"/>
        <v>100</v>
      </c>
      <c r="AK121" s="15">
        <f t="shared" si="80"/>
        <v>80</v>
      </c>
      <c r="AL121">
        <f>анкеты!K119</f>
        <v>47</v>
      </c>
      <c r="AM121">
        <f t="shared" si="95"/>
        <v>50</v>
      </c>
      <c r="AN121">
        <f>анкеты!L119</f>
        <v>46</v>
      </c>
      <c r="AO121">
        <f t="shared" si="96"/>
        <v>50</v>
      </c>
      <c r="AP121">
        <f>анкеты!N119</f>
        <v>33</v>
      </c>
      <c r="AQ121">
        <f>анкеты!M119</f>
        <v>34</v>
      </c>
      <c r="AR121" s="14">
        <f t="shared" si="97"/>
        <v>94</v>
      </c>
      <c r="AS121" s="14">
        <f t="shared" si="98"/>
        <v>92</v>
      </c>
      <c r="AT121" s="14">
        <f t="shared" si="99"/>
        <v>97</v>
      </c>
      <c r="AU121" s="13">
        <f t="shared" si="81"/>
        <v>93.800000000000011</v>
      </c>
      <c r="AV121">
        <f>анкеты!O119</f>
        <v>39</v>
      </c>
      <c r="AW121">
        <f t="shared" si="100"/>
        <v>50</v>
      </c>
      <c r="AX121">
        <f>анкеты!P119</f>
        <v>47</v>
      </c>
      <c r="AY121">
        <f t="shared" si="101"/>
        <v>50</v>
      </c>
      <c r="AZ121">
        <f>анкеты!Q119</f>
        <v>46</v>
      </c>
      <c r="BA121">
        <f t="shared" si="102"/>
        <v>50</v>
      </c>
      <c r="BB121" s="14">
        <f t="shared" si="103"/>
        <v>78</v>
      </c>
      <c r="BC121" s="14">
        <f t="shared" si="104"/>
        <v>94</v>
      </c>
      <c r="BD121" s="14">
        <f t="shared" si="105"/>
        <v>92</v>
      </c>
      <c r="BE121" s="13">
        <f t="shared" si="82"/>
        <v>88.2</v>
      </c>
      <c r="BF121">
        <f t="shared" si="83"/>
        <v>90.539999999999992</v>
      </c>
    </row>
    <row r="122" spans="1:58" hidden="1">
      <c r="A122">
        <f>'бланки '!D124</f>
        <v>119</v>
      </c>
      <c r="B122" t="str">
        <f>'бланки '!C124</f>
        <v>Муниципальное бюджетное общеобразовательное учреждение «Кеврольская основная школа № 18 имени М.Ф.Теплова»</v>
      </c>
      <c r="C122">
        <f>анкеты!C120</f>
        <v>8</v>
      </c>
      <c r="D122">
        <f>SUMIF('бланки '!K124:Y124,"&lt;2")+'бланки '!Z124</f>
        <v>14</v>
      </c>
      <c r="E122">
        <f>COUNTIF('бланки '!K124:Y124,"&lt;2")+'бланки '!AA124</f>
        <v>14</v>
      </c>
      <c r="F122">
        <f>SUMIF('бланки '!AB124:CM124,"&lt;2")+'бланки '!CN124</f>
        <v>45.5</v>
      </c>
      <c r="G122">
        <f>COUNTIF('бланки '!AB124:CM124,"&lt;2")+'бланки '!CO124</f>
        <v>54</v>
      </c>
      <c r="H122">
        <f>SUM('бланки '!CP124:CS124)</f>
        <v>4</v>
      </c>
      <c r="I122">
        <f>анкеты!E120</f>
        <v>7</v>
      </c>
      <c r="J122">
        <f>анкеты!D120</f>
        <v>7</v>
      </c>
      <c r="K122">
        <f>анкеты!G120</f>
        <v>7</v>
      </c>
      <c r="L122">
        <f>анкеты!F120</f>
        <v>7</v>
      </c>
      <c r="M122">
        <f t="shared" si="84"/>
        <v>100</v>
      </c>
      <c r="N122">
        <f t="shared" si="85"/>
        <v>84.259259259259252</v>
      </c>
      <c r="O122">
        <f t="shared" si="86"/>
        <v>100</v>
      </c>
      <c r="P122">
        <f t="shared" si="87"/>
        <v>100</v>
      </c>
      <c r="Q122" s="14">
        <f t="shared" si="75"/>
        <v>92</v>
      </c>
      <c r="R122" s="14">
        <f t="shared" si="76"/>
        <v>100</v>
      </c>
      <c r="S122" s="14">
        <f t="shared" si="77"/>
        <v>100</v>
      </c>
      <c r="T122" s="13">
        <f t="shared" si="78"/>
        <v>97.6</v>
      </c>
      <c r="U122">
        <f>SUM('бланки '!CT124:CX124)</f>
        <v>5</v>
      </c>
      <c r="X122">
        <f>анкеты!H120</f>
        <v>6</v>
      </c>
      <c r="Y122">
        <f t="shared" si="88"/>
        <v>8</v>
      </c>
      <c r="Z122" s="14">
        <f t="shared" si="89"/>
        <v>100</v>
      </c>
      <c r="AA122" s="14">
        <f t="shared" si="90"/>
        <v>87</v>
      </c>
      <c r="AB122" s="14">
        <f t="shared" si="91"/>
        <v>75</v>
      </c>
      <c r="AC122" s="15">
        <f t="shared" si="79"/>
        <v>87.5</v>
      </c>
      <c r="AD122">
        <f>IF('бланки '!I124=1,('бланки '!CZ124+'бланки '!DB124)*3,SUM('бланки '!CX124:DB124))</f>
        <v>3</v>
      </c>
      <c r="AE122">
        <f>IF('бланки '!H124=0,SUM('бланки '!DG124:DI124)*2-1,SUM('бланки '!DD124:DI124))</f>
        <v>3</v>
      </c>
      <c r="AF122">
        <f>анкеты!J120</f>
        <v>1</v>
      </c>
      <c r="AG122">
        <f>анкеты!I120</f>
        <v>1</v>
      </c>
      <c r="AH122" s="14">
        <f t="shared" si="92"/>
        <v>60</v>
      </c>
      <c r="AI122" s="14">
        <f t="shared" si="93"/>
        <v>60</v>
      </c>
      <c r="AJ122" s="2">
        <f t="shared" si="94"/>
        <v>100</v>
      </c>
      <c r="AK122" s="15">
        <f t="shared" si="80"/>
        <v>72</v>
      </c>
      <c r="AL122">
        <f>анкеты!K120</f>
        <v>6</v>
      </c>
      <c r="AM122">
        <f t="shared" si="95"/>
        <v>8</v>
      </c>
      <c r="AN122">
        <f>анкеты!L120</f>
        <v>7</v>
      </c>
      <c r="AO122">
        <f t="shared" si="96"/>
        <v>8</v>
      </c>
      <c r="AP122">
        <f>анкеты!N120</f>
        <v>4</v>
      </c>
      <c r="AQ122">
        <f>анкеты!M120</f>
        <v>4</v>
      </c>
      <c r="AR122" s="14">
        <f t="shared" si="97"/>
        <v>75</v>
      </c>
      <c r="AS122" s="14">
        <f t="shared" si="98"/>
        <v>87</v>
      </c>
      <c r="AT122" s="14">
        <f t="shared" si="99"/>
        <v>100</v>
      </c>
      <c r="AU122" s="13">
        <f t="shared" si="81"/>
        <v>84.800000000000011</v>
      </c>
      <c r="AV122">
        <f>анкеты!O120</f>
        <v>5</v>
      </c>
      <c r="AW122">
        <f t="shared" si="100"/>
        <v>8</v>
      </c>
      <c r="AX122">
        <f>анкеты!P120</f>
        <v>7</v>
      </c>
      <c r="AY122">
        <f t="shared" si="101"/>
        <v>8</v>
      </c>
      <c r="AZ122">
        <f>анкеты!Q120</f>
        <v>6</v>
      </c>
      <c r="BA122">
        <f t="shared" si="102"/>
        <v>8</v>
      </c>
      <c r="BB122" s="14">
        <f t="shared" si="103"/>
        <v>62</v>
      </c>
      <c r="BC122" s="14">
        <f t="shared" si="104"/>
        <v>87</v>
      </c>
      <c r="BD122" s="14">
        <f t="shared" si="105"/>
        <v>75</v>
      </c>
      <c r="BE122" s="13">
        <f t="shared" si="82"/>
        <v>73.5</v>
      </c>
      <c r="BF122">
        <f t="shared" si="83"/>
        <v>83.080000000000013</v>
      </c>
    </row>
    <row r="123" spans="1:58" hidden="1">
      <c r="A123">
        <f>'бланки '!D125</f>
        <v>120</v>
      </c>
      <c r="B123" t="str">
        <f>'бланки '!C125</f>
        <v>Муниципальное бюджетное общеобразовательное учреждение «Карпогорская средняя школа №118»</v>
      </c>
      <c r="C123">
        <f>анкеты!C121</f>
        <v>204</v>
      </c>
      <c r="D123">
        <f>SUMIF('бланки '!K125:Y125,"&lt;2")+'бланки '!Z125</f>
        <v>14</v>
      </c>
      <c r="E123">
        <f>COUNTIF('бланки '!K125:Y125,"&lt;2")+'бланки '!AA125</f>
        <v>14</v>
      </c>
      <c r="F123">
        <f>SUMIF('бланки '!AB125:CM125,"&lt;2")+'бланки '!CN125</f>
        <v>51</v>
      </c>
      <c r="G123">
        <f>COUNTIF('бланки '!AB125:CM125,"&lt;2")+'бланки '!CO125</f>
        <v>59</v>
      </c>
      <c r="H123">
        <f>SUM('бланки '!CP125:CS125)</f>
        <v>3</v>
      </c>
      <c r="I123">
        <f>анкеты!E121</f>
        <v>130</v>
      </c>
      <c r="J123">
        <f>анкеты!D121</f>
        <v>133</v>
      </c>
      <c r="K123">
        <f>анкеты!G121</f>
        <v>142</v>
      </c>
      <c r="L123">
        <f>анкеты!F121</f>
        <v>153</v>
      </c>
      <c r="M123">
        <f t="shared" si="84"/>
        <v>100</v>
      </c>
      <c r="N123">
        <f t="shared" si="85"/>
        <v>86.440677966101703</v>
      </c>
      <c r="O123">
        <f t="shared" si="86"/>
        <v>97.744360902255636</v>
      </c>
      <c r="P123">
        <f t="shared" si="87"/>
        <v>92.810457516339866</v>
      </c>
      <c r="Q123" s="14">
        <f t="shared" si="75"/>
        <v>93</v>
      </c>
      <c r="R123" s="14">
        <f t="shared" si="76"/>
        <v>90</v>
      </c>
      <c r="S123" s="14">
        <f t="shared" si="77"/>
        <v>95</v>
      </c>
      <c r="T123" s="13">
        <f t="shared" si="78"/>
        <v>92.9</v>
      </c>
      <c r="U123">
        <f>SUM('бланки '!CT125:CX125)</f>
        <v>5</v>
      </c>
      <c r="X123">
        <f>анкеты!H121</f>
        <v>162</v>
      </c>
      <c r="Y123">
        <f t="shared" si="88"/>
        <v>204</v>
      </c>
      <c r="Z123" s="14">
        <f t="shared" si="89"/>
        <v>100</v>
      </c>
      <c r="AA123" s="14">
        <f t="shared" si="90"/>
        <v>89</v>
      </c>
      <c r="AB123" s="14">
        <f t="shared" si="91"/>
        <v>79</v>
      </c>
      <c r="AC123" s="15">
        <f t="shared" si="79"/>
        <v>89.5</v>
      </c>
      <c r="AD123">
        <f>IF('бланки '!I125=1,('бланки '!CZ125+'бланки '!DB125)*3,SUM('бланки '!CX125:DB125))</f>
        <v>3</v>
      </c>
      <c r="AE123">
        <f>IF('бланки '!H125=0,SUM('бланки '!DG125:DI125)*2-1,SUM('бланки '!DD125:DI125))</f>
        <v>3</v>
      </c>
      <c r="AF123">
        <f>анкеты!J121</f>
        <v>8</v>
      </c>
      <c r="AG123">
        <f>анкеты!I121</f>
        <v>8</v>
      </c>
      <c r="AH123" s="14">
        <f t="shared" si="92"/>
        <v>60</v>
      </c>
      <c r="AI123" s="14">
        <f t="shared" si="93"/>
        <v>60</v>
      </c>
      <c r="AJ123" s="2">
        <f t="shared" si="94"/>
        <v>100</v>
      </c>
      <c r="AK123" s="15">
        <f t="shared" si="80"/>
        <v>72</v>
      </c>
      <c r="AL123">
        <f>анкеты!K121</f>
        <v>190</v>
      </c>
      <c r="AM123">
        <f t="shared" si="95"/>
        <v>204</v>
      </c>
      <c r="AN123">
        <f>анкеты!L121</f>
        <v>169</v>
      </c>
      <c r="AO123">
        <f t="shared" si="96"/>
        <v>204</v>
      </c>
      <c r="AP123">
        <f>анкеты!N121</f>
        <v>142</v>
      </c>
      <c r="AQ123">
        <f>анкеты!M121</f>
        <v>148</v>
      </c>
      <c r="AR123" s="14">
        <f t="shared" si="97"/>
        <v>93</v>
      </c>
      <c r="AS123" s="14">
        <f t="shared" si="98"/>
        <v>83</v>
      </c>
      <c r="AT123" s="14">
        <f t="shared" si="99"/>
        <v>96</v>
      </c>
      <c r="AU123" s="13">
        <f t="shared" si="81"/>
        <v>89.600000000000009</v>
      </c>
      <c r="AV123">
        <f>анкеты!O121</f>
        <v>180</v>
      </c>
      <c r="AW123">
        <f t="shared" si="100"/>
        <v>204</v>
      </c>
      <c r="AX123">
        <f>анкеты!P121</f>
        <v>180</v>
      </c>
      <c r="AY123">
        <f t="shared" si="101"/>
        <v>204</v>
      </c>
      <c r="AZ123">
        <f>анкеты!Q121</f>
        <v>185</v>
      </c>
      <c r="BA123">
        <f t="shared" si="102"/>
        <v>204</v>
      </c>
      <c r="BB123" s="14">
        <f t="shared" si="103"/>
        <v>88</v>
      </c>
      <c r="BC123" s="14">
        <f t="shared" si="104"/>
        <v>88</v>
      </c>
      <c r="BD123" s="14">
        <f t="shared" si="105"/>
        <v>91</v>
      </c>
      <c r="BE123" s="13">
        <f t="shared" si="82"/>
        <v>89.5</v>
      </c>
      <c r="BF123">
        <f t="shared" si="83"/>
        <v>86.7</v>
      </c>
    </row>
    <row r="124" spans="1:58" hidden="1">
      <c r="A124">
        <f>'бланки '!D126</f>
        <v>121</v>
      </c>
      <c r="B124" t="str">
        <f>'бланки '!C126</f>
        <v>Муниципальное бюджетное общеобразовательное учреждение «Карпогорская вечерняя (сменная) средняя школа № 51»</v>
      </c>
      <c r="C124">
        <f>анкеты!C122</f>
        <v>37</v>
      </c>
      <c r="D124">
        <f>SUMIF('бланки '!K126:Y126,"&lt;2")+'бланки '!Z126</f>
        <v>14</v>
      </c>
      <c r="E124">
        <f>COUNTIF('бланки '!K126:Y126,"&lt;2")+'бланки '!AA126</f>
        <v>14</v>
      </c>
      <c r="F124">
        <f>SUMIF('бланки '!AB126:CM126,"&lt;2")+'бланки '!CN126</f>
        <v>52</v>
      </c>
      <c r="G124">
        <f>COUNTIF('бланки '!AB126:CM126,"&lt;2")+'бланки '!CO126</f>
        <v>54</v>
      </c>
      <c r="H124">
        <f>SUM('бланки '!CP126:CS126)</f>
        <v>4</v>
      </c>
      <c r="I124">
        <f>анкеты!E122</f>
        <v>34</v>
      </c>
      <c r="J124">
        <f>анкеты!D122</f>
        <v>34</v>
      </c>
      <c r="K124">
        <f>анкеты!G122</f>
        <v>29</v>
      </c>
      <c r="L124">
        <f>анкеты!F122</f>
        <v>29</v>
      </c>
      <c r="M124">
        <f t="shared" si="84"/>
        <v>100</v>
      </c>
      <c r="N124">
        <f t="shared" si="85"/>
        <v>96.296296296296291</v>
      </c>
      <c r="O124">
        <f t="shared" si="86"/>
        <v>100</v>
      </c>
      <c r="P124">
        <f t="shared" si="87"/>
        <v>100</v>
      </c>
      <c r="Q124" s="14">
        <f t="shared" si="75"/>
        <v>98</v>
      </c>
      <c r="R124" s="14">
        <f t="shared" si="76"/>
        <v>100</v>
      </c>
      <c r="S124" s="14">
        <f t="shared" si="77"/>
        <v>100</v>
      </c>
      <c r="T124" s="13">
        <f t="shared" si="78"/>
        <v>99.4</v>
      </c>
      <c r="U124">
        <f>SUM('бланки '!CT126:CX126)</f>
        <v>5</v>
      </c>
      <c r="X124">
        <f>анкеты!H122</f>
        <v>34</v>
      </c>
      <c r="Y124">
        <f t="shared" si="88"/>
        <v>37</v>
      </c>
      <c r="Z124" s="14">
        <f t="shared" si="89"/>
        <v>100</v>
      </c>
      <c r="AA124" s="14">
        <f t="shared" si="90"/>
        <v>96</v>
      </c>
      <c r="AB124" s="14">
        <f t="shared" si="91"/>
        <v>92</v>
      </c>
      <c r="AC124" s="15">
        <f t="shared" si="79"/>
        <v>96</v>
      </c>
      <c r="AD124">
        <f>IF('бланки '!I126=1,('бланки '!CZ126+'бланки '!DB126)*3,SUM('бланки '!CX126:DB126))</f>
        <v>3</v>
      </c>
      <c r="AE124">
        <f>IF('бланки '!H126=0,SUM('бланки '!DG126:DI126)*2-1,SUM('бланки '!DD126:DI126))</f>
        <v>3</v>
      </c>
      <c r="AF124">
        <f>анкеты!J122</f>
        <v>2</v>
      </c>
      <c r="AG124">
        <f>анкеты!I122</f>
        <v>2</v>
      </c>
      <c r="AH124" s="14">
        <f t="shared" si="92"/>
        <v>60</v>
      </c>
      <c r="AI124" s="14">
        <f t="shared" si="93"/>
        <v>60</v>
      </c>
      <c r="AJ124" s="2">
        <f t="shared" si="94"/>
        <v>100</v>
      </c>
      <c r="AK124" s="15">
        <f t="shared" si="80"/>
        <v>72</v>
      </c>
      <c r="AL124">
        <f>анкеты!K122</f>
        <v>37</v>
      </c>
      <c r="AM124">
        <f t="shared" si="95"/>
        <v>37</v>
      </c>
      <c r="AN124">
        <f>анкеты!L122</f>
        <v>37</v>
      </c>
      <c r="AO124">
        <f t="shared" si="96"/>
        <v>37</v>
      </c>
      <c r="AP124">
        <f>анкеты!N122</f>
        <v>30</v>
      </c>
      <c r="AQ124">
        <f>анкеты!M122</f>
        <v>30</v>
      </c>
      <c r="AR124" s="14">
        <f t="shared" si="97"/>
        <v>100</v>
      </c>
      <c r="AS124" s="14">
        <f t="shared" si="98"/>
        <v>100</v>
      </c>
      <c r="AT124" s="14">
        <f t="shared" si="99"/>
        <v>100</v>
      </c>
      <c r="AU124" s="13">
        <f t="shared" si="81"/>
        <v>100</v>
      </c>
      <c r="AV124">
        <f>анкеты!O122</f>
        <v>37</v>
      </c>
      <c r="AW124">
        <f t="shared" si="100"/>
        <v>37</v>
      </c>
      <c r="AX124">
        <f>анкеты!P122</f>
        <v>37</v>
      </c>
      <c r="AY124">
        <f t="shared" si="101"/>
        <v>37</v>
      </c>
      <c r="AZ124">
        <f>анкеты!Q122</f>
        <v>37</v>
      </c>
      <c r="BA124">
        <f t="shared" si="102"/>
        <v>37</v>
      </c>
      <c r="BB124" s="14">
        <f t="shared" si="103"/>
        <v>100</v>
      </c>
      <c r="BC124" s="14">
        <f t="shared" si="104"/>
        <v>100</v>
      </c>
      <c r="BD124" s="14">
        <f t="shared" si="105"/>
        <v>100</v>
      </c>
      <c r="BE124" s="13">
        <f t="shared" si="82"/>
        <v>100</v>
      </c>
      <c r="BF124">
        <f t="shared" si="83"/>
        <v>93.47999999999999</v>
      </c>
    </row>
    <row r="125" spans="1:58" hidden="1">
      <c r="A125">
        <f>'бланки '!D127</f>
        <v>122</v>
      </c>
      <c r="B125" t="str">
        <f>'бланки '!C127</f>
        <v>Муниципальное бюджетное общеобразовательное учреждение «Междуреченская средняя школа № 6»</v>
      </c>
      <c r="C125">
        <f>анкеты!C123</f>
        <v>62</v>
      </c>
      <c r="D125">
        <f>SUMIF('бланки '!K127:Y127,"&lt;2")+'бланки '!Z127</f>
        <v>14</v>
      </c>
      <c r="E125">
        <f>COUNTIF('бланки '!K127:Y127,"&lt;2")+'бланки '!AA127</f>
        <v>14</v>
      </c>
      <c r="F125">
        <f>SUMIF('бланки '!AB127:CM127,"&lt;2")+'бланки '!CN127</f>
        <v>53</v>
      </c>
      <c r="G125">
        <f>COUNTIF('бланки '!AB127:CM127,"&lt;2")+'бланки '!CO127</f>
        <v>54</v>
      </c>
      <c r="H125">
        <f>SUM('бланки '!CP127:CS127)</f>
        <v>3</v>
      </c>
      <c r="I125">
        <f>анкеты!E123</f>
        <v>43</v>
      </c>
      <c r="J125">
        <f>анкеты!D123</f>
        <v>48</v>
      </c>
      <c r="K125">
        <f>анкеты!G123</f>
        <v>34</v>
      </c>
      <c r="L125">
        <f>анкеты!F123</f>
        <v>35</v>
      </c>
      <c r="M125">
        <f t="shared" si="84"/>
        <v>100</v>
      </c>
      <c r="N125">
        <f t="shared" si="85"/>
        <v>98.148148148148152</v>
      </c>
      <c r="O125">
        <f t="shared" si="86"/>
        <v>89.583333333333343</v>
      </c>
      <c r="P125">
        <f t="shared" si="87"/>
        <v>97.142857142857139</v>
      </c>
      <c r="Q125" s="14">
        <f t="shared" si="75"/>
        <v>99</v>
      </c>
      <c r="R125" s="14">
        <f t="shared" si="76"/>
        <v>90</v>
      </c>
      <c r="S125" s="14">
        <f t="shared" si="77"/>
        <v>93</v>
      </c>
      <c r="T125" s="13">
        <f t="shared" si="78"/>
        <v>93.9</v>
      </c>
      <c r="U125">
        <f>SUM('бланки '!CT127:CX127)</f>
        <v>5</v>
      </c>
      <c r="X125">
        <f>анкеты!H123</f>
        <v>53</v>
      </c>
      <c r="Y125">
        <f t="shared" si="88"/>
        <v>62</v>
      </c>
      <c r="Z125" s="14">
        <f t="shared" si="89"/>
        <v>100</v>
      </c>
      <c r="AA125" s="14">
        <f t="shared" si="90"/>
        <v>92</v>
      </c>
      <c r="AB125" s="14">
        <f t="shared" si="91"/>
        <v>85</v>
      </c>
      <c r="AC125" s="15">
        <f t="shared" si="79"/>
        <v>92.5</v>
      </c>
      <c r="AD125">
        <f>IF('бланки '!I127=1,('бланки '!CZ127+'бланки '!DB127)*3,SUM('бланки '!CX127:DB127))</f>
        <v>4</v>
      </c>
      <c r="AE125">
        <f>IF('бланки '!H127=0,SUM('бланки '!DG127:DI127)*2-1,SUM('бланки '!DD127:DI127))</f>
        <v>5</v>
      </c>
      <c r="AF125">
        <f>анкеты!J123</f>
        <v>1</v>
      </c>
      <c r="AG125">
        <f>анкеты!I123</f>
        <v>1</v>
      </c>
      <c r="AH125" s="14">
        <f t="shared" si="92"/>
        <v>80</v>
      </c>
      <c r="AI125" s="14">
        <f t="shared" si="93"/>
        <v>100</v>
      </c>
      <c r="AJ125" s="2">
        <f t="shared" si="94"/>
        <v>100</v>
      </c>
      <c r="AK125" s="15">
        <f t="shared" si="80"/>
        <v>94</v>
      </c>
      <c r="AL125">
        <f>анкеты!K123</f>
        <v>58</v>
      </c>
      <c r="AM125">
        <f t="shared" si="95"/>
        <v>62</v>
      </c>
      <c r="AN125">
        <f>анкеты!L123</f>
        <v>53</v>
      </c>
      <c r="AO125">
        <f t="shared" si="96"/>
        <v>62</v>
      </c>
      <c r="AP125">
        <f>анкеты!N123</f>
        <v>44</v>
      </c>
      <c r="AQ125">
        <f>анкеты!M123</f>
        <v>45</v>
      </c>
      <c r="AR125" s="14">
        <f t="shared" si="97"/>
        <v>93</v>
      </c>
      <c r="AS125" s="14">
        <f t="shared" si="98"/>
        <v>85</v>
      </c>
      <c r="AT125" s="14">
        <f t="shared" si="99"/>
        <v>98</v>
      </c>
      <c r="AU125" s="13">
        <f t="shared" si="81"/>
        <v>90.800000000000011</v>
      </c>
      <c r="AV125">
        <f>анкеты!O123</f>
        <v>48</v>
      </c>
      <c r="AW125">
        <f t="shared" si="100"/>
        <v>62</v>
      </c>
      <c r="AX125">
        <f>анкеты!P123</f>
        <v>59</v>
      </c>
      <c r="AY125">
        <f t="shared" si="101"/>
        <v>62</v>
      </c>
      <c r="AZ125">
        <f>анкеты!Q123</f>
        <v>58</v>
      </c>
      <c r="BA125">
        <f t="shared" si="102"/>
        <v>62</v>
      </c>
      <c r="BB125" s="14">
        <f t="shared" si="103"/>
        <v>77</v>
      </c>
      <c r="BC125" s="14">
        <f t="shared" si="104"/>
        <v>95</v>
      </c>
      <c r="BD125" s="14">
        <f t="shared" si="105"/>
        <v>93</v>
      </c>
      <c r="BE125" s="13">
        <f t="shared" si="82"/>
        <v>88.6</v>
      </c>
      <c r="BF125">
        <f t="shared" si="83"/>
        <v>91.96</v>
      </c>
    </row>
    <row r="126" spans="1:58" hidden="1">
      <c r="A126">
        <f>'бланки '!D128</f>
        <v>123</v>
      </c>
      <c r="B126" t="str">
        <f>'бланки '!C128</f>
        <v>Муниципальное бюджетное общеобразовательное учреждение «Ясненская средняя школа № 7»</v>
      </c>
      <c r="C126">
        <f>анкеты!C124</f>
        <v>121</v>
      </c>
      <c r="D126">
        <f>SUMIF('бланки '!K128:Y128,"&lt;2")+'бланки '!Z128</f>
        <v>14</v>
      </c>
      <c r="E126">
        <f>COUNTIF('бланки '!K128:Y128,"&lt;2")+'бланки '!AA128</f>
        <v>14</v>
      </c>
      <c r="F126">
        <f>SUMIF('бланки '!AB128:CM128,"&lt;2")+'бланки '!CN128</f>
        <v>45.5</v>
      </c>
      <c r="G126">
        <f>COUNTIF('бланки '!AB128:CM128,"&lt;2")+'бланки '!CO128</f>
        <v>54</v>
      </c>
      <c r="H126">
        <f>SUM('бланки '!CP128:CS128)</f>
        <v>4</v>
      </c>
      <c r="I126">
        <f>анкеты!E124</f>
        <v>83</v>
      </c>
      <c r="J126">
        <f>анкеты!D124</f>
        <v>90</v>
      </c>
      <c r="K126">
        <f>анкеты!G124</f>
        <v>56</v>
      </c>
      <c r="L126">
        <f>анкеты!F124</f>
        <v>62</v>
      </c>
      <c r="M126">
        <f t="shared" si="84"/>
        <v>100</v>
      </c>
      <c r="N126">
        <f t="shared" si="85"/>
        <v>84.259259259259252</v>
      </c>
      <c r="O126">
        <f t="shared" si="86"/>
        <v>92.222222222222229</v>
      </c>
      <c r="P126">
        <f t="shared" si="87"/>
        <v>90.322580645161281</v>
      </c>
      <c r="Q126" s="14">
        <f t="shared" si="75"/>
        <v>92</v>
      </c>
      <c r="R126" s="14">
        <f t="shared" si="76"/>
        <v>100</v>
      </c>
      <c r="S126" s="14">
        <f t="shared" si="77"/>
        <v>91</v>
      </c>
      <c r="T126" s="13">
        <f t="shared" si="78"/>
        <v>94</v>
      </c>
      <c r="U126">
        <f>SUM('бланки '!CT128:CX128)</f>
        <v>5</v>
      </c>
      <c r="X126">
        <f>анкеты!H124</f>
        <v>104</v>
      </c>
      <c r="Y126">
        <f t="shared" si="88"/>
        <v>121</v>
      </c>
      <c r="Z126" s="14">
        <f t="shared" si="89"/>
        <v>100</v>
      </c>
      <c r="AA126" s="14">
        <f t="shared" si="90"/>
        <v>93</v>
      </c>
      <c r="AB126" s="14">
        <f t="shared" si="91"/>
        <v>86</v>
      </c>
      <c r="AC126" s="15">
        <f t="shared" si="79"/>
        <v>93</v>
      </c>
      <c r="AD126">
        <f>IF('бланки '!I128=1,('бланки '!CZ128+'бланки '!DB128)*3,SUM('бланки '!CX128:DB128))</f>
        <v>3</v>
      </c>
      <c r="AE126">
        <f>IF('бланки '!H128=0,SUM('бланки '!DG128:DI128)*2-1,SUM('бланки '!DD128:DI128))</f>
        <v>3</v>
      </c>
      <c r="AF126">
        <f>анкеты!J124</f>
        <v>5</v>
      </c>
      <c r="AG126">
        <f>анкеты!I124</f>
        <v>6</v>
      </c>
      <c r="AH126" s="14">
        <f t="shared" si="92"/>
        <v>60</v>
      </c>
      <c r="AI126" s="14">
        <f t="shared" si="93"/>
        <v>60</v>
      </c>
      <c r="AJ126" s="2">
        <f t="shared" si="94"/>
        <v>83</v>
      </c>
      <c r="AK126" s="15">
        <f t="shared" si="80"/>
        <v>66.900000000000006</v>
      </c>
      <c r="AL126">
        <f>анкеты!K124</f>
        <v>117</v>
      </c>
      <c r="AM126">
        <f t="shared" si="95"/>
        <v>121</v>
      </c>
      <c r="AN126">
        <f>анкеты!L124</f>
        <v>112</v>
      </c>
      <c r="AO126">
        <f t="shared" si="96"/>
        <v>121</v>
      </c>
      <c r="AP126">
        <f>анкеты!N124</f>
        <v>83</v>
      </c>
      <c r="AQ126">
        <f>анкеты!M124</f>
        <v>86</v>
      </c>
      <c r="AR126" s="14">
        <f t="shared" si="97"/>
        <v>97</v>
      </c>
      <c r="AS126" s="14">
        <f t="shared" si="98"/>
        <v>93</v>
      </c>
      <c r="AT126" s="14">
        <f t="shared" si="99"/>
        <v>96</v>
      </c>
      <c r="AU126" s="13">
        <f t="shared" si="81"/>
        <v>95.2</v>
      </c>
      <c r="AV126">
        <f>анкеты!O124</f>
        <v>100</v>
      </c>
      <c r="AW126">
        <f t="shared" si="100"/>
        <v>121</v>
      </c>
      <c r="AX126">
        <f>анкеты!P124</f>
        <v>117</v>
      </c>
      <c r="AY126">
        <f t="shared" si="101"/>
        <v>121</v>
      </c>
      <c r="AZ126">
        <f>анкеты!Q124</f>
        <v>114</v>
      </c>
      <c r="BA126">
        <f t="shared" si="102"/>
        <v>121</v>
      </c>
      <c r="BB126" s="14">
        <f t="shared" si="103"/>
        <v>83</v>
      </c>
      <c r="BC126" s="14">
        <f t="shared" si="104"/>
        <v>97</v>
      </c>
      <c r="BD126" s="14">
        <f t="shared" si="105"/>
        <v>94</v>
      </c>
      <c r="BE126" s="13">
        <f t="shared" si="82"/>
        <v>91.3</v>
      </c>
      <c r="BF126">
        <f t="shared" si="83"/>
        <v>88.080000000000013</v>
      </c>
    </row>
    <row r="127" spans="1:58" hidden="1">
      <c r="A127">
        <f>'бланки '!D129</f>
        <v>124</v>
      </c>
      <c r="B127" t="str">
        <f>'бланки '!C129</f>
        <v>Муниципальное бюджетное общеобразовательное учреждение «Сийская средняя школа №116»</v>
      </c>
      <c r="C127">
        <f>анкеты!C125</f>
        <v>93</v>
      </c>
      <c r="D127">
        <f>SUMIF('бланки '!K129:Y129,"&lt;2")+'бланки '!Z129</f>
        <v>14</v>
      </c>
      <c r="E127">
        <f>COUNTIF('бланки '!K129:Y129,"&lt;2")+'бланки '!AA129</f>
        <v>14</v>
      </c>
      <c r="F127">
        <f>SUMIF('бланки '!AB129:CM129,"&lt;2")+'бланки '!CN129</f>
        <v>49</v>
      </c>
      <c r="G127">
        <f>COUNTIF('бланки '!AB129:CM129,"&lt;2")+'бланки '!CO129</f>
        <v>54</v>
      </c>
      <c r="H127">
        <f>SUM('бланки '!CP129:CS129)</f>
        <v>4</v>
      </c>
      <c r="I127">
        <f>анкеты!E125</f>
        <v>52</v>
      </c>
      <c r="J127">
        <f>анкеты!D125</f>
        <v>54</v>
      </c>
      <c r="K127">
        <f>анкеты!G125</f>
        <v>49</v>
      </c>
      <c r="L127">
        <f>анкеты!F125</f>
        <v>53</v>
      </c>
      <c r="M127">
        <f t="shared" si="84"/>
        <v>100</v>
      </c>
      <c r="N127">
        <f t="shared" si="85"/>
        <v>90.740740740740748</v>
      </c>
      <c r="O127">
        <f t="shared" si="86"/>
        <v>96.296296296296291</v>
      </c>
      <c r="P127">
        <f t="shared" si="87"/>
        <v>92.452830188679243</v>
      </c>
      <c r="Q127" s="14">
        <f t="shared" si="75"/>
        <v>95</v>
      </c>
      <c r="R127" s="14">
        <f t="shared" si="76"/>
        <v>100</v>
      </c>
      <c r="S127" s="14">
        <f t="shared" si="77"/>
        <v>94</v>
      </c>
      <c r="T127" s="13">
        <f t="shared" si="78"/>
        <v>96.1</v>
      </c>
      <c r="U127">
        <f>SUM('бланки '!CT129:CX129)</f>
        <v>5</v>
      </c>
      <c r="X127">
        <f>анкеты!H125</f>
        <v>76</v>
      </c>
      <c r="Y127">
        <f t="shared" si="88"/>
        <v>93</v>
      </c>
      <c r="Z127" s="14">
        <f t="shared" si="89"/>
        <v>100</v>
      </c>
      <c r="AA127" s="14">
        <f t="shared" si="90"/>
        <v>91</v>
      </c>
      <c r="AB127" s="14">
        <f t="shared" si="91"/>
        <v>82</v>
      </c>
      <c r="AC127" s="15">
        <f t="shared" si="79"/>
        <v>91</v>
      </c>
      <c r="AD127">
        <f>IF('бланки '!I129=1,('бланки '!CZ129+'бланки '!DB129)*3,SUM('бланки '!CX129:DB129))</f>
        <v>6</v>
      </c>
      <c r="AE127">
        <f>IF('бланки '!H129=0,SUM('бланки '!DG129:DI129)*2-1,SUM('бланки '!DD129:DI129))</f>
        <v>3</v>
      </c>
      <c r="AF127">
        <f>анкеты!J125</f>
        <v>5</v>
      </c>
      <c r="AG127">
        <f>анкеты!I125</f>
        <v>6</v>
      </c>
      <c r="AH127" s="14">
        <f t="shared" si="92"/>
        <v>100</v>
      </c>
      <c r="AI127" s="14">
        <f t="shared" si="93"/>
        <v>60</v>
      </c>
      <c r="AJ127" s="2">
        <f t="shared" si="94"/>
        <v>83</v>
      </c>
      <c r="AK127" s="15">
        <f t="shared" si="80"/>
        <v>78.900000000000006</v>
      </c>
      <c r="AL127">
        <f>анкеты!K125</f>
        <v>83</v>
      </c>
      <c r="AM127">
        <f t="shared" si="95"/>
        <v>93</v>
      </c>
      <c r="AN127">
        <f>анкеты!L125</f>
        <v>75</v>
      </c>
      <c r="AO127">
        <f t="shared" si="96"/>
        <v>93</v>
      </c>
      <c r="AP127">
        <f>анкеты!N125</f>
        <v>49</v>
      </c>
      <c r="AQ127">
        <f>анкеты!M125</f>
        <v>55</v>
      </c>
      <c r="AR127" s="14">
        <f t="shared" si="97"/>
        <v>89</v>
      </c>
      <c r="AS127" s="14">
        <f t="shared" si="98"/>
        <v>81</v>
      </c>
      <c r="AT127" s="14">
        <f t="shared" si="99"/>
        <v>89</v>
      </c>
      <c r="AU127" s="13">
        <f t="shared" si="81"/>
        <v>85.8</v>
      </c>
      <c r="AV127">
        <f>анкеты!O125</f>
        <v>76</v>
      </c>
      <c r="AW127">
        <f t="shared" si="100"/>
        <v>93</v>
      </c>
      <c r="AX127">
        <f>анкеты!P125</f>
        <v>84</v>
      </c>
      <c r="AY127">
        <f t="shared" si="101"/>
        <v>93</v>
      </c>
      <c r="AZ127">
        <f>анкеты!Q125</f>
        <v>80</v>
      </c>
      <c r="BA127">
        <f t="shared" si="102"/>
        <v>93</v>
      </c>
      <c r="BB127" s="14">
        <f t="shared" si="103"/>
        <v>82</v>
      </c>
      <c r="BC127" s="14">
        <f t="shared" si="104"/>
        <v>90</v>
      </c>
      <c r="BD127" s="14">
        <f t="shared" si="105"/>
        <v>86</v>
      </c>
      <c r="BE127" s="13">
        <f t="shared" si="82"/>
        <v>85.6</v>
      </c>
      <c r="BF127">
        <f t="shared" si="83"/>
        <v>87.47999999999999</v>
      </c>
    </row>
    <row r="128" spans="1:58" hidden="1">
      <c r="A128">
        <f>'бланки '!D130</f>
        <v>125</v>
      </c>
      <c r="B128" t="str">
        <f>'бланки '!C130</f>
        <v>Муниципальное бюджетное общеобразовательное учреждение «Пинежская средняя школа № 117</v>
      </c>
      <c r="C128">
        <f>анкеты!C126</f>
        <v>181</v>
      </c>
      <c r="D128">
        <f>SUMIF('бланки '!K130:Y130,"&lt;2")+'бланки '!Z130</f>
        <v>12.5</v>
      </c>
      <c r="E128">
        <f>COUNTIF('бланки '!K130:Y130,"&lt;2")+'бланки '!AA130</f>
        <v>14</v>
      </c>
      <c r="F128">
        <f>SUMIF('бланки '!AB130:CM130,"&lt;2")+'бланки '!CN130</f>
        <v>45.5</v>
      </c>
      <c r="G128">
        <f>COUNTIF('бланки '!AB130:CM130,"&lt;2")+'бланки '!CO130</f>
        <v>59</v>
      </c>
      <c r="H128">
        <f>SUM('бланки '!CP130:CS130)</f>
        <v>4</v>
      </c>
      <c r="I128">
        <f>анкеты!E126</f>
        <v>130</v>
      </c>
      <c r="J128">
        <f>анкеты!D126</f>
        <v>139</v>
      </c>
      <c r="K128">
        <f>анкеты!G126</f>
        <v>124</v>
      </c>
      <c r="L128">
        <f>анкеты!F126</f>
        <v>131</v>
      </c>
      <c r="M128">
        <f t="shared" si="84"/>
        <v>89.285714285714292</v>
      </c>
      <c r="N128">
        <f t="shared" si="85"/>
        <v>77.118644067796609</v>
      </c>
      <c r="O128">
        <f t="shared" si="86"/>
        <v>93.525179856115102</v>
      </c>
      <c r="P128">
        <f t="shared" si="87"/>
        <v>94.656488549618317</v>
      </c>
      <c r="Q128" s="14">
        <f t="shared" si="75"/>
        <v>83</v>
      </c>
      <c r="R128" s="14">
        <f t="shared" si="76"/>
        <v>100</v>
      </c>
      <c r="S128" s="14">
        <f t="shared" si="77"/>
        <v>94</v>
      </c>
      <c r="T128" s="13">
        <f t="shared" si="78"/>
        <v>92.5</v>
      </c>
      <c r="U128">
        <f>SUM('бланки '!CT130:CX130)</f>
        <v>5</v>
      </c>
      <c r="X128">
        <f>анкеты!H126</f>
        <v>168</v>
      </c>
      <c r="Y128">
        <f t="shared" si="88"/>
        <v>181</v>
      </c>
      <c r="Z128" s="14">
        <f t="shared" si="89"/>
        <v>100</v>
      </c>
      <c r="AA128" s="14">
        <f t="shared" si="90"/>
        <v>96</v>
      </c>
      <c r="AB128" s="14">
        <f t="shared" si="91"/>
        <v>93</v>
      </c>
      <c r="AC128" s="15">
        <f t="shared" si="79"/>
        <v>96.5</v>
      </c>
      <c r="AD128">
        <f>IF('бланки '!I130=1,('бланки '!CZ130+'бланки '!DB130)*3,SUM('бланки '!CX130:DB130))</f>
        <v>1</v>
      </c>
      <c r="AE128">
        <f>IF('бланки '!H130=0,SUM('бланки '!DG130:DI130)*2-1,SUM('бланки '!DD130:DI130))</f>
        <v>3</v>
      </c>
      <c r="AF128">
        <f>анкеты!J126</f>
        <v>10</v>
      </c>
      <c r="AG128">
        <f>анкеты!I126</f>
        <v>12</v>
      </c>
      <c r="AH128" s="14">
        <f t="shared" si="92"/>
        <v>20</v>
      </c>
      <c r="AI128" s="14">
        <f t="shared" si="93"/>
        <v>60</v>
      </c>
      <c r="AJ128" s="2">
        <f t="shared" si="94"/>
        <v>83</v>
      </c>
      <c r="AK128" s="15">
        <f t="shared" si="80"/>
        <v>54.9</v>
      </c>
      <c r="AL128">
        <f>анкеты!K126</f>
        <v>162</v>
      </c>
      <c r="AM128">
        <f t="shared" si="95"/>
        <v>181</v>
      </c>
      <c r="AN128">
        <f>анкеты!L126</f>
        <v>170</v>
      </c>
      <c r="AO128">
        <f t="shared" si="96"/>
        <v>181</v>
      </c>
      <c r="AP128">
        <f>анкеты!N126</f>
        <v>140</v>
      </c>
      <c r="AQ128">
        <f>анкеты!M126</f>
        <v>142</v>
      </c>
      <c r="AR128" s="14">
        <f t="shared" si="97"/>
        <v>89</v>
      </c>
      <c r="AS128" s="14">
        <f t="shared" si="98"/>
        <v>94</v>
      </c>
      <c r="AT128" s="14">
        <f t="shared" si="99"/>
        <v>99</v>
      </c>
      <c r="AU128" s="13">
        <f t="shared" si="81"/>
        <v>93</v>
      </c>
      <c r="AV128">
        <f>анкеты!O126</f>
        <v>168</v>
      </c>
      <c r="AW128">
        <f t="shared" si="100"/>
        <v>181</v>
      </c>
      <c r="AX128">
        <f>анкеты!P126</f>
        <v>169</v>
      </c>
      <c r="AY128">
        <f t="shared" si="101"/>
        <v>181</v>
      </c>
      <c r="AZ128">
        <f>анкеты!Q126</f>
        <v>172</v>
      </c>
      <c r="BA128">
        <f t="shared" si="102"/>
        <v>181</v>
      </c>
      <c r="BB128" s="14">
        <f t="shared" si="103"/>
        <v>93</v>
      </c>
      <c r="BC128" s="14">
        <f t="shared" si="104"/>
        <v>93</v>
      </c>
      <c r="BD128" s="14">
        <f t="shared" si="105"/>
        <v>95</v>
      </c>
      <c r="BE128" s="13">
        <f t="shared" si="82"/>
        <v>94</v>
      </c>
      <c r="BF128">
        <f t="shared" si="83"/>
        <v>86.179999999999993</v>
      </c>
    </row>
    <row r="129" spans="1:58" hidden="1">
      <c r="A129">
        <f>'бланки '!D131</f>
        <v>126</v>
      </c>
      <c r="B129" t="str">
        <f>'бланки '!C131</f>
        <v>Муниципальное бюджетное учреждение дополнительного образования «Районный центр дополнительного образования»</v>
      </c>
      <c r="C129">
        <f>анкеты!C127</f>
        <v>225</v>
      </c>
      <c r="D129">
        <f>SUMIF('бланки '!K131:Y131,"&lt;2")+'бланки '!Z131</f>
        <v>11</v>
      </c>
      <c r="E129">
        <f>COUNTIF('бланки '!K131:Y131,"&lt;2")+'бланки '!AA131</f>
        <v>11</v>
      </c>
      <c r="F129">
        <f>SUMIF('бланки '!AB131:CM131,"&lt;2")+'бланки '!CN131</f>
        <v>45.5</v>
      </c>
      <c r="G129">
        <f>COUNTIF('бланки '!AB131:CM131,"&lt;2")+'бланки '!CO131</f>
        <v>47</v>
      </c>
      <c r="H129">
        <f>SUM('бланки '!CP131:CS131)</f>
        <v>4</v>
      </c>
      <c r="I129">
        <f>анкеты!E127</f>
        <v>168</v>
      </c>
      <c r="J129">
        <f>анкеты!D127</f>
        <v>170</v>
      </c>
      <c r="K129">
        <f>анкеты!G127</f>
        <v>165</v>
      </c>
      <c r="L129">
        <f>анкеты!F127</f>
        <v>166</v>
      </c>
      <c r="M129">
        <f t="shared" si="84"/>
        <v>100</v>
      </c>
      <c r="N129">
        <f t="shared" si="85"/>
        <v>96.808510638297875</v>
      </c>
      <c r="O129">
        <f t="shared" si="86"/>
        <v>98.82352941176471</v>
      </c>
      <c r="P129">
        <f t="shared" si="87"/>
        <v>99.397590361445793</v>
      </c>
      <c r="Q129" s="14">
        <f t="shared" si="75"/>
        <v>98</v>
      </c>
      <c r="R129" s="14">
        <f t="shared" si="76"/>
        <v>100</v>
      </c>
      <c r="S129" s="14">
        <f t="shared" si="77"/>
        <v>99</v>
      </c>
      <c r="T129" s="13">
        <f t="shared" si="78"/>
        <v>99</v>
      </c>
      <c r="U129">
        <f>SUM('бланки '!CT131:CX131)</f>
        <v>5</v>
      </c>
      <c r="X129">
        <f>анкеты!H127</f>
        <v>187</v>
      </c>
      <c r="Y129">
        <f t="shared" si="88"/>
        <v>225</v>
      </c>
      <c r="Z129" s="14">
        <f t="shared" si="89"/>
        <v>100</v>
      </c>
      <c r="AA129" s="14">
        <f t="shared" si="90"/>
        <v>91</v>
      </c>
      <c r="AB129" s="14">
        <f t="shared" si="91"/>
        <v>83</v>
      </c>
      <c r="AC129" s="15">
        <f t="shared" si="79"/>
        <v>91.5</v>
      </c>
      <c r="AD129">
        <f>IF('бланки '!I131=1,('бланки '!CZ131+'бланки '!DB131)*3,SUM('бланки '!CX131:DB131))</f>
        <v>2</v>
      </c>
      <c r="AE129">
        <f>IF('бланки '!H131=0,SUM('бланки '!DG131:DI131)*2-1,SUM('бланки '!DD131:DI131))</f>
        <v>3</v>
      </c>
      <c r="AF129">
        <f>анкеты!J127</f>
        <v>3</v>
      </c>
      <c r="AG129">
        <f>анкеты!I127</f>
        <v>3</v>
      </c>
      <c r="AH129" s="14">
        <f t="shared" si="92"/>
        <v>40</v>
      </c>
      <c r="AI129" s="14">
        <f t="shared" si="93"/>
        <v>60</v>
      </c>
      <c r="AJ129" s="2">
        <f t="shared" si="94"/>
        <v>100</v>
      </c>
      <c r="AK129" s="15">
        <f t="shared" si="80"/>
        <v>66</v>
      </c>
      <c r="AL129">
        <f>анкеты!K127</f>
        <v>221</v>
      </c>
      <c r="AM129">
        <f t="shared" si="95"/>
        <v>225</v>
      </c>
      <c r="AN129">
        <f>анкеты!L127</f>
        <v>220</v>
      </c>
      <c r="AO129">
        <f t="shared" si="96"/>
        <v>225</v>
      </c>
      <c r="AP129">
        <f>анкеты!N127</f>
        <v>208</v>
      </c>
      <c r="AQ129">
        <f>анкеты!M127</f>
        <v>210</v>
      </c>
      <c r="AR129" s="14">
        <f t="shared" si="97"/>
        <v>98</v>
      </c>
      <c r="AS129" s="14">
        <f t="shared" si="98"/>
        <v>98</v>
      </c>
      <c r="AT129" s="14">
        <f t="shared" si="99"/>
        <v>99</v>
      </c>
      <c r="AU129" s="13">
        <f t="shared" si="81"/>
        <v>98.2</v>
      </c>
      <c r="AV129">
        <f>анкеты!O127</f>
        <v>221</v>
      </c>
      <c r="AW129">
        <f t="shared" si="100"/>
        <v>225</v>
      </c>
      <c r="AX129">
        <f>анкеты!P127</f>
        <v>220</v>
      </c>
      <c r="AY129">
        <f t="shared" si="101"/>
        <v>225</v>
      </c>
      <c r="AZ129">
        <f>анкеты!Q127</f>
        <v>224</v>
      </c>
      <c r="BA129">
        <f t="shared" si="102"/>
        <v>225</v>
      </c>
      <c r="BB129" s="14">
        <f t="shared" si="103"/>
        <v>98</v>
      </c>
      <c r="BC129" s="14">
        <f t="shared" si="104"/>
        <v>98</v>
      </c>
      <c r="BD129" s="14">
        <f t="shared" si="105"/>
        <v>100</v>
      </c>
      <c r="BE129" s="13">
        <f t="shared" si="82"/>
        <v>99</v>
      </c>
      <c r="BF129">
        <f t="shared" si="83"/>
        <v>90.74</v>
      </c>
    </row>
    <row r="130" spans="1:58" hidden="1">
      <c r="A130">
        <f>'бланки '!D132</f>
        <v>127</v>
      </c>
      <c r="B130" t="str">
        <f>'бланки '!C132</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C130">
        <f>анкеты!C128</f>
        <v>82</v>
      </c>
      <c r="D130">
        <f>SUMIF('бланки '!K132:Y132,"&lt;2")+'бланки '!Z132</f>
        <v>11</v>
      </c>
      <c r="E130">
        <f>COUNTIF('бланки '!K132:Y132,"&lt;2")+'бланки '!AA132</f>
        <v>11</v>
      </c>
      <c r="F130">
        <f>SUMIF('бланки '!AB132:CM132,"&lt;2")+'бланки '!CN132</f>
        <v>41.5</v>
      </c>
      <c r="G130">
        <f>COUNTIF('бланки '!AB132:CM132,"&lt;2")+'бланки '!CO132</f>
        <v>47</v>
      </c>
      <c r="H130">
        <f>SUM('бланки '!CP132:CS132)</f>
        <v>3</v>
      </c>
      <c r="I130">
        <f>анкеты!E128</f>
        <v>70</v>
      </c>
      <c r="J130">
        <f>анкеты!D128</f>
        <v>70</v>
      </c>
      <c r="K130">
        <f>анкеты!G128</f>
        <v>70</v>
      </c>
      <c r="L130">
        <f>анкеты!F128</f>
        <v>70</v>
      </c>
      <c r="M130">
        <f t="shared" si="84"/>
        <v>100</v>
      </c>
      <c r="N130">
        <f t="shared" si="85"/>
        <v>88.297872340425528</v>
      </c>
      <c r="O130">
        <f t="shared" si="86"/>
        <v>100</v>
      </c>
      <c r="P130">
        <f t="shared" si="87"/>
        <v>100</v>
      </c>
      <c r="Q130" s="14">
        <f t="shared" si="75"/>
        <v>94</v>
      </c>
      <c r="R130" s="14">
        <f t="shared" si="76"/>
        <v>90</v>
      </c>
      <c r="S130" s="14">
        <f t="shared" si="77"/>
        <v>100</v>
      </c>
      <c r="T130" s="13">
        <f t="shared" si="78"/>
        <v>95.2</v>
      </c>
      <c r="U130">
        <f>SUM('бланки '!CT132:CX132)</f>
        <v>5</v>
      </c>
      <c r="X130">
        <f>анкеты!H128</f>
        <v>81</v>
      </c>
      <c r="Y130">
        <f t="shared" si="88"/>
        <v>82</v>
      </c>
      <c r="Z130" s="14">
        <f t="shared" si="89"/>
        <v>100</v>
      </c>
      <c r="AA130" s="14">
        <f t="shared" si="90"/>
        <v>99</v>
      </c>
      <c r="AB130" s="14">
        <f t="shared" si="91"/>
        <v>99</v>
      </c>
      <c r="AC130" s="15">
        <f t="shared" si="79"/>
        <v>99.5</v>
      </c>
      <c r="AD130">
        <f>IF('бланки '!I132=1,('бланки '!CZ132+'бланки '!DB132)*3,SUM('бланки '!CX132:DB132))</f>
        <v>3</v>
      </c>
      <c r="AE130">
        <f>IF('бланки '!H132=0,SUM('бланки '!DG132:DI132)*2-1,SUM('бланки '!DD132:DI132))</f>
        <v>5</v>
      </c>
      <c r="AF130">
        <f>анкеты!J128</f>
        <v>5</v>
      </c>
      <c r="AG130">
        <f>анкеты!I128</f>
        <v>6</v>
      </c>
      <c r="AH130" s="14">
        <f t="shared" si="92"/>
        <v>60</v>
      </c>
      <c r="AI130" s="14">
        <f t="shared" si="93"/>
        <v>100</v>
      </c>
      <c r="AJ130" s="2">
        <f t="shared" si="94"/>
        <v>83</v>
      </c>
      <c r="AK130" s="15">
        <f t="shared" si="80"/>
        <v>82.9</v>
      </c>
      <c r="AL130">
        <f>анкеты!K128</f>
        <v>82</v>
      </c>
      <c r="AM130">
        <f t="shared" si="95"/>
        <v>82</v>
      </c>
      <c r="AN130">
        <f>анкеты!L128</f>
        <v>81</v>
      </c>
      <c r="AO130">
        <f t="shared" si="96"/>
        <v>82</v>
      </c>
      <c r="AP130">
        <f>анкеты!N128</f>
        <v>67</v>
      </c>
      <c r="AQ130">
        <f>анкеты!M128</f>
        <v>67</v>
      </c>
      <c r="AR130" s="14">
        <f t="shared" si="97"/>
        <v>100</v>
      </c>
      <c r="AS130" s="14">
        <f t="shared" si="98"/>
        <v>99</v>
      </c>
      <c r="AT130" s="14">
        <f t="shared" si="99"/>
        <v>100</v>
      </c>
      <c r="AU130" s="13">
        <f t="shared" si="81"/>
        <v>99.6</v>
      </c>
      <c r="AV130">
        <f>анкеты!O128</f>
        <v>81</v>
      </c>
      <c r="AW130">
        <f t="shared" si="100"/>
        <v>82</v>
      </c>
      <c r="AX130">
        <f>анкеты!P128</f>
        <v>79</v>
      </c>
      <c r="AY130">
        <f t="shared" si="101"/>
        <v>82</v>
      </c>
      <c r="AZ130">
        <f>анкеты!Q128</f>
        <v>81</v>
      </c>
      <c r="BA130">
        <f t="shared" si="102"/>
        <v>82</v>
      </c>
      <c r="BB130" s="14">
        <f t="shared" si="103"/>
        <v>99</v>
      </c>
      <c r="BC130" s="14">
        <f t="shared" si="104"/>
        <v>96</v>
      </c>
      <c r="BD130" s="14">
        <f t="shared" si="105"/>
        <v>99</v>
      </c>
      <c r="BE130" s="13">
        <f t="shared" si="82"/>
        <v>98.4</v>
      </c>
      <c r="BF130">
        <f t="shared" si="83"/>
        <v>95.12</v>
      </c>
    </row>
    <row r="131" spans="1:58" hidden="1">
      <c r="A131">
        <f>'бланки '!D133</f>
        <v>128</v>
      </c>
      <c r="B131" t="str">
        <f>'бланки '!C133</f>
        <v>Муниципальное бюджетное общеобразовательное учреждение «Бобровская средняя школа»</v>
      </c>
      <c r="C131">
        <f>анкеты!C129</f>
        <v>56</v>
      </c>
      <c r="D131">
        <f>SUMIF('бланки '!K133:Y133,"&lt;2")+'бланки '!Z133</f>
        <v>14</v>
      </c>
      <c r="E131">
        <f>COUNTIF('бланки '!K133:Y133,"&lt;2")+'бланки '!AA133</f>
        <v>14</v>
      </c>
      <c r="F131">
        <f>SUMIF('бланки '!AB133:CM133,"&lt;2")+'бланки '!CN133</f>
        <v>53.5</v>
      </c>
      <c r="G131">
        <f>COUNTIF('бланки '!AB133:CM133,"&lt;2")+'бланки '!CO133</f>
        <v>59</v>
      </c>
      <c r="H131">
        <f>SUM('бланки '!CP133:CS133)</f>
        <v>3</v>
      </c>
      <c r="I131">
        <f>анкеты!E129</f>
        <v>46</v>
      </c>
      <c r="J131">
        <f>анкеты!D129</f>
        <v>46</v>
      </c>
      <c r="K131">
        <f>анкеты!G129</f>
        <v>44</v>
      </c>
      <c r="L131">
        <f>анкеты!F129</f>
        <v>45</v>
      </c>
      <c r="M131">
        <f t="shared" si="84"/>
        <v>100</v>
      </c>
      <c r="N131">
        <f t="shared" si="85"/>
        <v>90.677966101694921</v>
      </c>
      <c r="O131">
        <f t="shared" si="86"/>
        <v>100</v>
      </c>
      <c r="P131">
        <f t="shared" si="87"/>
        <v>97.777777777777771</v>
      </c>
      <c r="Q131" s="14">
        <f t="shared" si="75"/>
        <v>95</v>
      </c>
      <c r="R131" s="14">
        <f t="shared" si="76"/>
        <v>90</v>
      </c>
      <c r="S131" s="14">
        <f t="shared" si="77"/>
        <v>99</v>
      </c>
      <c r="T131" s="13">
        <f t="shared" si="78"/>
        <v>95.1</v>
      </c>
      <c r="U131">
        <f>SUM('бланки '!CT133:CX133)</f>
        <v>5</v>
      </c>
      <c r="X131">
        <f>анкеты!H129</f>
        <v>42</v>
      </c>
      <c r="Y131">
        <f t="shared" si="88"/>
        <v>56</v>
      </c>
      <c r="Z131" s="14">
        <f t="shared" si="89"/>
        <v>100</v>
      </c>
      <c r="AA131" s="14">
        <f t="shared" si="90"/>
        <v>87</v>
      </c>
      <c r="AB131" s="14">
        <f t="shared" si="91"/>
        <v>75</v>
      </c>
      <c r="AC131" s="15">
        <f t="shared" si="79"/>
        <v>87.5</v>
      </c>
      <c r="AD131">
        <f>IF('бланки '!I133=1,('бланки '!CZ133+'бланки '!DB133)*3,SUM('бланки '!CX133:DB133))</f>
        <v>3</v>
      </c>
      <c r="AE131">
        <f>IF('бланки '!H133=0,SUM('бланки '!DG133:DI133)*2-1,SUM('бланки '!DD133:DI133))</f>
        <v>3</v>
      </c>
      <c r="AF131">
        <f>анкеты!J129</f>
        <v>1</v>
      </c>
      <c r="AG131">
        <f>анкеты!I129</f>
        <v>1</v>
      </c>
      <c r="AH131" s="14">
        <f t="shared" si="92"/>
        <v>60</v>
      </c>
      <c r="AI131" s="14">
        <f t="shared" si="93"/>
        <v>60</v>
      </c>
      <c r="AJ131" s="2">
        <f t="shared" si="94"/>
        <v>100</v>
      </c>
      <c r="AK131" s="15">
        <f t="shared" si="80"/>
        <v>72</v>
      </c>
      <c r="AL131">
        <f>анкеты!K129</f>
        <v>54</v>
      </c>
      <c r="AM131">
        <f t="shared" si="95"/>
        <v>56</v>
      </c>
      <c r="AN131">
        <f>анкеты!L129</f>
        <v>54</v>
      </c>
      <c r="AO131">
        <f t="shared" si="96"/>
        <v>56</v>
      </c>
      <c r="AP131">
        <f>анкеты!N129</f>
        <v>41</v>
      </c>
      <c r="AQ131">
        <f>анкеты!M129</f>
        <v>41</v>
      </c>
      <c r="AR131" s="14">
        <f t="shared" si="97"/>
        <v>96</v>
      </c>
      <c r="AS131" s="14">
        <f t="shared" si="98"/>
        <v>96</v>
      </c>
      <c r="AT131" s="14">
        <f t="shared" si="99"/>
        <v>100</v>
      </c>
      <c r="AU131" s="13">
        <f t="shared" si="81"/>
        <v>96.800000000000011</v>
      </c>
      <c r="AV131">
        <f>анкеты!O129</f>
        <v>46</v>
      </c>
      <c r="AW131">
        <f t="shared" si="100"/>
        <v>56</v>
      </c>
      <c r="AX131">
        <f>анкеты!P129</f>
        <v>56</v>
      </c>
      <c r="AY131">
        <f t="shared" si="101"/>
        <v>56</v>
      </c>
      <c r="AZ131">
        <f>анкеты!Q129</f>
        <v>53</v>
      </c>
      <c r="BA131">
        <f t="shared" si="102"/>
        <v>56</v>
      </c>
      <c r="BB131" s="14">
        <f t="shared" si="103"/>
        <v>82</v>
      </c>
      <c r="BC131" s="14">
        <f t="shared" si="104"/>
        <v>100</v>
      </c>
      <c r="BD131" s="14">
        <f t="shared" si="105"/>
        <v>95</v>
      </c>
      <c r="BE131" s="13">
        <f t="shared" si="82"/>
        <v>92.1</v>
      </c>
      <c r="BF131">
        <f t="shared" si="83"/>
        <v>88.7</v>
      </c>
    </row>
    <row r="132" spans="1:58" hidden="1">
      <c r="A132">
        <f>'бланки '!D134</f>
        <v>129</v>
      </c>
      <c r="B132" t="str">
        <f>'бланки '!C134</f>
        <v>Муниципальное бюджетное общеобразовательное учреждение «Заостровская средняя школа»</v>
      </c>
      <c r="C132">
        <f>анкеты!C130</f>
        <v>56</v>
      </c>
      <c r="D132">
        <f>SUMIF('бланки '!K134:Y134,"&lt;2")+'бланки '!Z134</f>
        <v>14</v>
      </c>
      <c r="E132">
        <f>COUNTIF('бланки '!K134:Y134,"&lt;2")+'бланки '!AA134</f>
        <v>14</v>
      </c>
      <c r="F132">
        <f>SUMIF('бланки '!AB134:CM134,"&lt;2")+'бланки '!CN134</f>
        <v>52.5</v>
      </c>
      <c r="G132">
        <f>COUNTIF('бланки '!AB134:CM134,"&lt;2")+'бланки '!CO134</f>
        <v>54</v>
      </c>
      <c r="H132">
        <f>SUM('бланки '!CP134:CS134)</f>
        <v>4</v>
      </c>
      <c r="I132">
        <f>анкеты!E130</f>
        <v>40</v>
      </c>
      <c r="J132">
        <f>анкеты!D130</f>
        <v>41</v>
      </c>
      <c r="K132">
        <f>анкеты!G130</f>
        <v>39</v>
      </c>
      <c r="L132">
        <f>анкеты!F130</f>
        <v>40</v>
      </c>
      <c r="M132">
        <f t="shared" si="84"/>
        <v>100</v>
      </c>
      <c r="N132">
        <f t="shared" si="85"/>
        <v>97.222222222222214</v>
      </c>
      <c r="O132">
        <f t="shared" si="86"/>
        <v>97.560975609756099</v>
      </c>
      <c r="P132">
        <f t="shared" si="87"/>
        <v>97.5</v>
      </c>
      <c r="Q132" s="14">
        <f t="shared" si="75"/>
        <v>99</v>
      </c>
      <c r="R132" s="14">
        <f t="shared" si="76"/>
        <v>100</v>
      </c>
      <c r="S132" s="14">
        <f t="shared" si="77"/>
        <v>97</v>
      </c>
      <c r="T132" s="13">
        <f t="shared" si="78"/>
        <v>98.5</v>
      </c>
      <c r="U132">
        <f>SUM('бланки '!CT134:CX134)</f>
        <v>5</v>
      </c>
      <c r="X132">
        <f>анкеты!H130</f>
        <v>43</v>
      </c>
      <c r="Y132">
        <f t="shared" si="88"/>
        <v>56</v>
      </c>
      <c r="Z132" s="14">
        <f t="shared" si="89"/>
        <v>100</v>
      </c>
      <c r="AA132" s="14">
        <f t="shared" si="90"/>
        <v>88</v>
      </c>
      <c r="AB132" s="14">
        <f t="shared" si="91"/>
        <v>77</v>
      </c>
      <c r="AC132" s="15">
        <f t="shared" si="79"/>
        <v>88.5</v>
      </c>
      <c r="AD132">
        <f>IF('бланки '!I134=1,('бланки '!CZ134+'бланки '!DB134)*3,SUM('бланки '!CX134:DB134))</f>
        <v>3</v>
      </c>
      <c r="AE132">
        <f>IF('бланки '!H134=0,SUM('бланки '!DG134:DI134)*2-1,SUM('бланки '!DD134:DI134))</f>
        <v>3</v>
      </c>
      <c r="AF132">
        <f>анкеты!J130</f>
        <v>3</v>
      </c>
      <c r="AG132">
        <f>анкеты!I130</f>
        <v>4</v>
      </c>
      <c r="AH132" s="14">
        <f t="shared" si="92"/>
        <v>60</v>
      </c>
      <c r="AI132" s="14">
        <f t="shared" si="93"/>
        <v>60</v>
      </c>
      <c r="AJ132" s="2">
        <f t="shared" si="94"/>
        <v>75</v>
      </c>
      <c r="AK132" s="15">
        <f t="shared" si="80"/>
        <v>64.5</v>
      </c>
      <c r="AL132">
        <f>анкеты!K130</f>
        <v>50</v>
      </c>
      <c r="AM132">
        <f t="shared" si="95"/>
        <v>56</v>
      </c>
      <c r="AN132">
        <f>анкеты!L130</f>
        <v>50</v>
      </c>
      <c r="AO132">
        <f t="shared" si="96"/>
        <v>56</v>
      </c>
      <c r="AP132">
        <f>анкеты!N130</f>
        <v>37</v>
      </c>
      <c r="AQ132">
        <f>анкеты!M130</f>
        <v>38</v>
      </c>
      <c r="AR132" s="14">
        <f t="shared" si="97"/>
        <v>89</v>
      </c>
      <c r="AS132" s="14">
        <f t="shared" si="98"/>
        <v>89</v>
      </c>
      <c r="AT132" s="14">
        <f t="shared" si="99"/>
        <v>97</v>
      </c>
      <c r="AU132" s="13">
        <f t="shared" si="81"/>
        <v>90.600000000000009</v>
      </c>
      <c r="AV132">
        <f>анкеты!O130</f>
        <v>49</v>
      </c>
      <c r="AW132">
        <f t="shared" si="100"/>
        <v>56</v>
      </c>
      <c r="AX132">
        <f>анкеты!P130</f>
        <v>45</v>
      </c>
      <c r="AY132">
        <f t="shared" si="101"/>
        <v>56</v>
      </c>
      <c r="AZ132">
        <f>анкеты!Q130</f>
        <v>49</v>
      </c>
      <c r="BA132">
        <f t="shared" si="102"/>
        <v>56</v>
      </c>
      <c r="BB132" s="14">
        <f t="shared" si="103"/>
        <v>87</v>
      </c>
      <c r="BC132" s="14">
        <f t="shared" si="104"/>
        <v>80</v>
      </c>
      <c r="BD132" s="14">
        <f t="shared" si="105"/>
        <v>87</v>
      </c>
      <c r="BE132" s="13">
        <f t="shared" si="82"/>
        <v>85.6</v>
      </c>
      <c r="BF132">
        <f t="shared" si="83"/>
        <v>85.54</v>
      </c>
    </row>
    <row r="133" spans="1:58" hidden="1">
      <c r="A133">
        <f>'бланки '!D135</f>
        <v>130</v>
      </c>
      <c r="B133" t="str">
        <f>'бланки '!C135</f>
        <v>Муниципальное бюджетное общеобразовательное учреждение «Катунинская средняя школа»</v>
      </c>
      <c r="C133">
        <f>анкеты!C131</f>
        <v>196</v>
      </c>
      <c r="D133">
        <f>SUMIF('бланки '!K135:Y135,"&lt;2")+'бланки '!Z135</f>
        <v>14</v>
      </c>
      <c r="E133">
        <f>COUNTIF('бланки '!K135:Y135,"&lt;2")+'бланки '!AA135</f>
        <v>14</v>
      </c>
      <c r="F133">
        <f>SUMIF('бланки '!AB135:CM135,"&lt;2")+'бланки '!CN135</f>
        <v>54</v>
      </c>
      <c r="G133">
        <f>COUNTIF('бланки '!AB135:CM135,"&lt;2")+'бланки '!CO135</f>
        <v>54</v>
      </c>
      <c r="H133">
        <f>SUM('бланки '!CP135:CS135)</f>
        <v>4</v>
      </c>
      <c r="I133">
        <f>анкеты!E131</f>
        <v>86</v>
      </c>
      <c r="J133">
        <f>анкеты!D131</f>
        <v>95</v>
      </c>
      <c r="K133">
        <f>анкеты!G131</f>
        <v>105</v>
      </c>
      <c r="L133">
        <f>анкеты!F131</f>
        <v>125</v>
      </c>
      <c r="M133">
        <f t="shared" si="84"/>
        <v>100</v>
      </c>
      <c r="N133">
        <f t="shared" si="85"/>
        <v>100</v>
      </c>
      <c r="O133">
        <f t="shared" si="86"/>
        <v>90.526315789473685</v>
      </c>
      <c r="P133">
        <f t="shared" si="87"/>
        <v>84</v>
      </c>
      <c r="Q133" s="14">
        <f t="shared" ref="Q133:Q181" si="106">IF((MOD(AVERAGE(M133:N133),1)&lt;0.55),ROUNDDOWN(AVERAGE(M133:N133),0),ROUNDUP(AVERAGE(M133:N133),0))</f>
        <v>100</v>
      </c>
      <c r="R133" s="14">
        <f t="shared" ref="R133:R181" si="107">ROUND(MIN(H133*30,100),0)</f>
        <v>100</v>
      </c>
      <c r="S133" s="14">
        <f t="shared" ref="S133:S181" si="108">IF((MOD(AVERAGE(O133:P133),1)&lt;0.55),ROUNDDOWN(AVERAGE(O133:P133),0),ROUNDUP(AVERAGE(O133:P133),0))</f>
        <v>87</v>
      </c>
      <c r="T133" s="13">
        <f t="shared" ref="T133:T181" si="109">Q133*0.3+R133*0.3+S133*0.4</f>
        <v>94.800000000000011</v>
      </c>
      <c r="U133">
        <f>SUM('бланки '!CT135:CX135)</f>
        <v>5</v>
      </c>
      <c r="X133">
        <f>анкеты!H131</f>
        <v>147</v>
      </c>
      <c r="Y133">
        <f t="shared" si="88"/>
        <v>196</v>
      </c>
      <c r="Z133" s="14">
        <f t="shared" si="89"/>
        <v>100</v>
      </c>
      <c r="AA133" s="14">
        <f t="shared" si="90"/>
        <v>87</v>
      </c>
      <c r="AB133" s="14">
        <f t="shared" si="91"/>
        <v>75</v>
      </c>
      <c r="AC133" s="15">
        <f t="shared" ref="AC133:AC181" si="110">Z133*0.5+AB133*0.5</f>
        <v>87.5</v>
      </c>
      <c r="AD133">
        <f>IF('бланки '!I135=1,('бланки '!CZ135+'бланки '!DB135)*3,SUM('бланки '!CX135:DB135))</f>
        <v>3</v>
      </c>
      <c r="AE133">
        <f>IF('бланки '!H135=0,SUM('бланки '!DG135:DI135)*2-1,SUM('бланки '!DD135:DI135))</f>
        <v>4</v>
      </c>
      <c r="AF133">
        <f>анкеты!J131</f>
        <v>2</v>
      </c>
      <c r="AG133">
        <f>анкеты!I131</f>
        <v>2</v>
      </c>
      <c r="AH133" s="14">
        <f t="shared" si="92"/>
        <v>60</v>
      </c>
      <c r="AI133" s="14">
        <f t="shared" si="93"/>
        <v>80</v>
      </c>
      <c r="AJ133" s="2">
        <f t="shared" si="94"/>
        <v>100</v>
      </c>
      <c r="AK133" s="15">
        <f t="shared" ref="AK133:AK181" si="111">0.3*AH133+0.4*AI133+0.3*AJ133</f>
        <v>80</v>
      </c>
      <c r="AL133">
        <f>анкеты!K131</f>
        <v>168</v>
      </c>
      <c r="AM133">
        <f t="shared" si="95"/>
        <v>196</v>
      </c>
      <c r="AN133">
        <f>анкеты!L131</f>
        <v>167</v>
      </c>
      <c r="AO133">
        <f t="shared" si="96"/>
        <v>196</v>
      </c>
      <c r="AP133">
        <f>анкеты!N131</f>
        <v>121</v>
      </c>
      <c r="AQ133">
        <f>анкеты!M131</f>
        <v>126</v>
      </c>
      <c r="AR133" s="14">
        <f t="shared" si="97"/>
        <v>86</v>
      </c>
      <c r="AS133" s="14">
        <f t="shared" si="98"/>
        <v>85</v>
      </c>
      <c r="AT133" s="14">
        <f t="shared" si="99"/>
        <v>96</v>
      </c>
      <c r="AU133" s="13">
        <f t="shared" ref="AU133:AU181" si="112">0.4*AR133+0.4*AS133+0.2*AT133</f>
        <v>87.600000000000009</v>
      </c>
      <c r="AV133">
        <f>анкеты!O131</f>
        <v>146</v>
      </c>
      <c r="AW133">
        <f t="shared" si="100"/>
        <v>196</v>
      </c>
      <c r="AX133">
        <f>анкеты!P131</f>
        <v>167</v>
      </c>
      <c r="AY133">
        <f t="shared" si="101"/>
        <v>196</v>
      </c>
      <c r="AZ133">
        <f>анкеты!Q131</f>
        <v>158</v>
      </c>
      <c r="BA133">
        <f t="shared" si="102"/>
        <v>196</v>
      </c>
      <c r="BB133" s="14">
        <f t="shared" si="103"/>
        <v>74</v>
      </c>
      <c r="BC133" s="14">
        <f t="shared" si="104"/>
        <v>85</v>
      </c>
      <c r="BD133" s="14">
        <f t="shared" si="105"/>
        <v>81</v>
      </c>
      <c r="BE133" s="13">
        <f t="shared" ref="BE133:BE181" si="113">0.3*BB133+0.2*BC133+0.5*BD133</f>
        <v>79.7</v>
      </c>
      <c r="BF133">
        <f t="shared" ref="BF133:BF181" si="114">(T133+AC133+AK133+AU133+BE133)/5</f>
        <v>85.92</v>
      </c>
    </row>
    <row r="134" spans="1:58" hidden="1">
      <c r="A134">
        <f>'бланки '!D136</f>
        <v>131</v>
      </c>
      <c r="B134" t="str">
        <f>'бланки '!C136</f>
        <v>Муниципальное бюджетное общеобразовательное учреждение «Ластольская средняя школа»</v>
      </c>
      <c r="C134">
        <f>анкеты!C132</f>
        <v>12</v>
      </c>
      <c r="D134">
        <f>SUMIF('бланки '!K136:Y136,"&lt;2")+'бланки '!Z136</f>
        <v>14</v>
      </c>
      <c r="E134">
        <f>COUNTIF('бланки '!K136:Y136,"&lt;2")+'бланки '!AA136</f>
        <v>14</v>
      </c>
      <c r="F134">
        <f>SUMIF('бланки '!AB136:CM136,"&lt;2")+'бланки '!CN136</f>
        <v>58</v>
      </c>
      <c r="G134">
        <f>COUNTIF('бланки '!AB136:CM136,"&lt;2")+'бланки '!CO136</f>
        <v>58</v>
      </c>
      <c r="H134">
        <f>SUM('бланки '!CP136:CS136)</f>
        <v>4</v>
      </c>
      <c r="I134">
        <f>анкеты!E132</f>
        <v>7</v>
      </c>
      <c r="J134">
        <f>анкеты!D132</f>
        <v>8</v>
      </c>
      <c r="K134">
        <f>анкеты!G132</f>
        <v>7</v>
      </c>
      <c r="L134">
        <f>анкеты!F132</f>
        <v>8</v>
      </c>
      <c r="M134">
        <f t="shared" si="84"/>
        <v>100</v>
      </c>
      <c r="N134">
        <f t="shared" si="85"/>
        <v>100</v>
      </c>
      <c r="O134">
        <f t="shared" si="86"/>
        <v>87.5</v>
      </c>
      <c r="P134">
        <f t="shared" si="87"/>
        <v>87.5</v>
      </c>
      <c r="Q134" s="14">
        <f t="shared" si="106"/>
        <v>100</v>
      </c>
      <c r="R134" s="14">
        <f t="shared" si="107"/>
        <v>100</v>
      </c>
      <c r="S134" s="14">
        <f t="shared" si="108"/>
        <v>87</v>
      </c>
      <c r="T134" s="13">
        <f t="shared" si="109"/>
        <v>94.800000000000011</v>
      </c>
      <c r="U134">
        <f>SUM('бланки '!CT136:CX136)</f>
        <v>5</v>
      </c>
      <c r="X134">
        <f>анкеты!H132</f>
        <v>10</v>
      </c>
      <c r="Y134">
        <f t="shared" si="88"/>
        <v>12</v>
      </c>
      <c r="Z134" s="14">
        <f t="shared" si="89"/>
        <v>100</v>
      </c>
      <c r="AA134" s="14">
        <f t="shared" si="90"/>
        <v>91</v>
      </c>
      <c r="AB134" s="14">
        <f t="shared" si="91"/>
        <v>83</v>
      </c>
      <c r="AC134" s="15">
        <f t="shared" si="110"/>
        <v>91.5</v>
      </c>
      <c r="AD134">
        <f>IF('бланки '!I136=1,('бланки '!CZ136+'бланки '!DB136)*3,SUM('бланки '!CX136:DB136))</f>
        <v>2</v>
      </c>
      <c r="AE134">
        <f>IF('бланки '!H136=0,SUM('бланки '!DG136:DI136)*2-1,SUM('бланки '!DD136:DI136))</f>
        <v>5</v>
      </c>
      <c r="AF134">
        <f>анкеты!J132</f>
        <v>1</v>
      </c>
      <c r="AG134">
        <f>анкеты!I132</f>
        <v>1</v>
      </c>
      <c r="AH134" s="14">
        <f t="shared" si="92"/>
        <v>40</v>
      </c>
      <c r="AI134" s="14">
        <f t="shared" si="93"/>
        <v>100</v>
      </c>
      <c r="AJ134" s="2">
        <f t="shared" si="94"/>
        <v>100</v>
      </c>
      <c r="AK134" s="15">
        <f t="shared" si="111"/>
        <v>82</v>
      </c>
      <c r="AL134">
        <f>анкеты!K132</f>
        <v>10</v>
      </c>
      <c r="AM134">
        <f t="shared" si="95"/>
        <v>12</v>
      </c>
      <c r="AN134">
        <f>анкеты!L132</f>
        <v>11</v>
      </c>
      <c r="AO134">
        <f t="shared" si="96"/>
        <v>12</v>
      </c>
      <c r="AP134">
        <f>анкеты!N132</f>
        <v>8</v>
      </c>
      <c r="AQ134">
        <f>анкеты!M132</f>
        <v>8</v>
      </c>
      <c r="AR134" s="14">
        <f t="shared" si="97"/>
        <v>83</v>
      </c>
      <c r="AS134" s="14">
        <f t="shared" si="98"/>
        <v>92</v>
      </c>
      <c r="AT134" s="14">
        <f t="shared" si="99"/>
        <v>100</v>
      </c>
      <c r="AU134" s="13">
        <f t="shared" si="112"/>
        <v>90</v>
      </c>
      <c r="AV134">
        <f>анкеты!O132</f>
        <v>12</v>
      </c>
      <c r="AW134">
        <f t="shared" si="100"/>
        <v>12</v>
      </c>
      <c r="AX134">
        <f>анкеты!P132</f>
        <v>12</v>
      </c>
      <c r="AY134">
        <f t="shared" si="101"/>
        <v>12</v>
      </c>
      <c r="AZ134">
        <f>анкеты!Q132</f>
        <v>11</v>
      </c>
      <c r="BA134">
        <f t="shared" si="102"/>
        <v>12</v>
      </c>
      <c r="BB134" s="14">
        <f t="shared" si="103"/>
        <v>100</v>
      </c>
      <c r="BC134" s="14">
        <f t="shared" si="104"/>
        <v>100</v>
      </c>
      <c r="BD134" s="14">
        <f t="shared" si="105"/>
        <v>92</v>
      </c>
      <c r="BE134" s="13">
        <f t="shared" si="113"/>
        <v>96</v>
      </c>
      <c r="BF134">
        <f t="shared" si="114"/>
        <v>90.86</v>
      </c>
    </row>
    <row r="135" spans="1:58" hidden="1">
      <c r="A135">
        <f>'бланки '!D137</f>
        <v>132</v>
      </c>
      <c r="B135" t="str">
        <f>'бланки '!C137</f>
        <v>Муниципальное бюджетное общеобразовательное учреждение «Приморская средняя школа»</v>
      </c>
      <c r="C135">
        <f>анкеты!C133</f>
        <v>241</v>
      </c>
      <c r="D135">
        <f>SUMIF('бланки '!K137:Y137,"&lt;2")+'бланки '!Z137</f>
        <v>14</v>
      </c>
      <c r="E135">
        <f>COUNTIF('бланки '!K137:Y137,"&lt;2")+'бланки '!AA137</f>
        <v>14</v>
      </c>
      <c r="F135">
        <f>SUMIF('бланки '!AB137:CM137,"&lt;2")+'бланки '!CN137</f>
        <v>54</v>
      </c>
      <c r="G135">
        <f>COUNTIF('бланки '!AB137:CM137,"&lt;2")+'бланки '!CO137</f>
        <v>54</v>
      </c>
      <c r="H135">
        <f>SUM('бланки '!CP137:CS137)</f>
        <v>4</v>
      </c>
      <c r="I135">
        <f>анкеты!E133</f>
        <v>144</v>
      </c>
      <c r="J135">
        <f>анкеты!D133</f>
        <v>149</v>
      </c>
      <c r="K135">
        <f>анкеты!G133</f>
        <v>147</v>
      </c>
      <c r="L135">
        <f>анкеты!F133</f>
        <v>153</v>
      </c>
      <c r="M135">
        <f t="shared" si="84"/>
        <v>100</v>
      </c>
      <c r="N135">
        <f t="shared" si="85"/>
        <v>100</v>
      </c>
      <c r="O135">
        <f t="shared" si="86"/>
        <v>96.644295302013433</v>
      </c>
      <c r="P135">
        <f t="shared" si="87"/>
        <v>96.078431372549019</v>
      </c>
      <c r="Q135" s="14">
        <f t="shared" si="106"/>
        <v>100</v>
      </c>
      <c r="R135" s="14">
        <f t="shared" si="107"/>
        <v>100</v>
      </c>
      <c r="S135" s="14">
        <f t="shared" si="108"/>
        <v>96</v>
      </c>
      <c r="T135" s="13">
        <f t="shared" si="109"/>
        <v>98.4</v>
      </c>
      <c r="U135">
        <f>SUM('бланки '!CT137:CX137)</f>
        <v>5</v>
      </c>
      <c r="X135">
        <f>анкеты!H133</f>
        <v>200</v>
      </c>
      <c r="Y135">
        <f t="shared" si="88"/>
        <v>241</v>
      </c>
      <c r="Z135" s="14">
        <f t="shared" si="89"/>
        <v>100</v>
      </c>
      <c r="AA135" s="14">
        <f t="shared" si="90"/>
        <v>91</v>
      </c>
      <c r="AB135" s="14">
        <f t="shared" si="91"/>
        <v>83</v>
      </c>
      <c r="AC135" s="15">
        <f t="shared" si="110"/>
        <v>91.5</v>
      </c>
      <c r="AD135">
        <f>IF('бланки '!I137=1,('бланки '!CZ137+'бланки '!DB137)*3,SUM('бланки '!CX137:DB137))</f>
        <v>4</v>
      </c>
      <c r="AE135">
        <f>IF('бланки '!H137=0,SUM('бланки '!DG137:DI137)*2-1,SUM('бланки '!DD137:DI137))</f>
        <v>3</v>
      </c>
      <c r="AF135">
        <f>анкеты!J133</f>
        <v>6</v>
      </c>
      <c r="AG135">
        <f>анкеты!I133</f>
        <v>7</v>
      </c>
      <c r="AH135" s="14">
        <f t="shared" si="92"/>
        <v>80</v>
      </c>
      <c r="AI135" s="14">
        <f t="shared" si="93"/>
        <v>60</v>
      </c>
      <c r="AJ135" s="2">
        <f t="shared" si="94"/>
        <v>86</v>
      </c>
      <c r="AK135" s="15">
        <f t="shared" si="111"/>
        <v>73.8</v>
      </c>
      <c r="AL135">
        <f>анкеты!K133</f>
        <v>229</v>
      </c>
      <c r="AM135">
        <f t="shared" si="95"/>
        <v>241</v>
      </c>
      <c r="AN135">
        <f>анкеты!L133</f>
        <v>223</v>
      </c>
      <c r="AO135">
        <f t="shared" si="96"/>
        <v>241</v>
      </c>
      <c r="AP135">
        <f>анкеты!N133</f>
        <v>146</v>
      </c>
      <c r="AQ135">
        <f>анкеты!M133</f>
        <v>151</v>
      </c>
      <c r="AR135" s="14">
        <f t="shared" si="97"/>
        <v>95</v>
      </c>
      <c r="AS135" s="14">
        <f t="shared" si="98"/>
        <v>92</v>
      </c>
      <c r="AT135" s="14">
        <f t="shared" si="99"/>
        <v>97</v>
      </c>
      <c r="AU135" s="13">
        <f t="shared" si="112"/>
        <v>94.200000000000017</v>
      </c>
      <c r="AV135">
        <f>анкеты!O133</f>
        <v>199</v>
      </c>
      <c r="AW135">
        <f t="shared" si="100"/>
        <v>241</v>
      </c>
      <c r="AX135">
        <f>анкеты!P133</f>
        <v>229</v>
      </c>
      <c r="AY135">
        <f t="shared" si="101"/>
        <v>241</v>
      </c>
      <c r="AZ135">
        <f>анкеты!Q133</f>
        <v>217</v>
      </c>
      <c r="BA135">
        <f t="shared" si="102"/>
        <v>241</v>
      </c>
      <c r="BB135" s="14">
        <f t="shared" si="103"/>
        <v>83</v>
      </c>
      <c r="BC135" s="14">
        <f t="shared" si="104"/>
        <v>95</v>
      </c>
      <c r="BD135" s="14">
        <f t="shared" si="105"/>
        <v>90</v>
      </c>
      <c r="BE135" s="13">
        <f t="shared" si="113"/>
        <v>88.9</v>
      </c>
      <c r="BF135">
        <f t="shared" si="114"/>
        <v>89.359999999999985</v>
      </c>
    </row>
    <row r="136" spans="1:58" hidden="1">
      <c r="A136">
        <f>'бланки '!D138</f>
        <v>133</v>
      </c>
      <c r="B136" t="str">
        <f>'бланки '!C138</f>
        <v>Муниципальное бюджетное общеобразовательное учреждение «Соловецкая средняя школа»</v>
      </c>
      <c r="C136">
        <f>анкеты!C134</f>
        <v>44</v>
      </c>
      <c r="D136">
        <f>SUMIF('бланки '!K138:Y138,"&lt;2")+'бланки '!Z138</f>
        <v>14</v>
      </c>
      <c r="E136">
        <f>COUNTIF('бланки '!K138:Y138,"&lt;2")+'бланки '!AA138</f>
        <v>14</v>
      </c>
      <c r="F136">
        <f>SUMIF('бланки '!AB138:CM138,"&lt;2")+'бланки '!CN138</f>
        <v>54</v>
      </c>
      <c r="G136">
        <f>COUNTIF('бланки '!AB138:CM138,"&lt;2")+'бланки '!CO138</f>
        <v>54</v>
      </c>
      <c r="H136">
        <f>SUM('бланки '!CP138:CS138)</f>
        <v>4</v>
      </c>
      <c r="I136">
        <f>анкеты!E134</f>
        <v>37</v>
      </c>
      <c r="J136">
        <f>анкеты!D134</f>
        <v>38</v>
      </c>
      <c r="K136">
        <f>анкеты!G134</f>
        <v>39</v>
      </c>
      <c r="L136">
        <f>анкеты!F134</f>
        <v>41</v>
      </c>
      <c r="M136">
        <f t="shared" si="84"/>
        <v>100</v>
      </c>
      <c r="N136">
        <f t="shared" si="85"/>
        <v>100</v>
      </c>
      <c r="O136">
        <f t="shared" si="86"/>
        <v>97.368421052631575</v>
      </c>
      <c r="P136">
        <f t="shared" si="87"/>
        <v>95.121951219512198</v>
      </c>
      <c r="Q136" s="14">
        <f t="shared" si="106"/>
        <v>100</v>
      </c>
      <c r="R136" s="14">
        <f t="shared" si="107"/>
        <v>100</v>
      </c>
      <c r="S136" s="14">
        <f t="shared" si="108"/>
        <v>96</v>
      </c>
      <c r="T136" s="13">
        <f t="shared" si="109"/>
        <v>98.4</v>
      </c>
      <c r="U136">
        <f>SUM('бланки '!CT138:CX138)</f>
        <v>5</v>
      </c>
      <c r="X136">
        <f>анкеты!H134</f>
        <v>40</v>
      </c>
      <c r="Y136">
        <f t="shared" si="88"/>
        <v>44</v>
      </c>
      <c r="Z136" s="14">
        <f t="shared" si="89"/>
        <v>100</v>
      </c>
      <c r="AA136" s="14">
        <f t="shared" si="90"/>
        <v>95</v>
      </c>
      <c r="AB136" s="14">
        <f t="shared" si="91"/>
        <v>91</v>
      </c>
      <c r="AC136" s="15">
        <f t="shared" si="110"/>
        <v>95.5</v>
      </c>
      <c r="AD136">
        <f>IF('бланки '!I138=1,('бланки '!CZ138+'бланки '!DB138)*3,SUM('бланки '!CX138:DB138))</f>
        <v>2</v>
      </c>
      <c r="AE136">
        <f>IF('бланки '!H138=0,SUM('бланки '!DG138:DI138)*2-1,SUM('бланки '!DD138:DI138))</f>
        <v>5</v>
      </c>
      <c r="AF136">
        <f>анкеты!J134</f>
        <v>1</v>
      </c>
      <c r="AG136">
        <f>анкеты!I134</f>
        <v>1</v>
      </c>
      <c r="AH136" s="14">
        <f t="shared" si="92"/>
        <v>40</v>
      </c>
      <c r="AI136" s="14">
        <f t="shared" si="93"/>
        <v>100</v>
      </c>
      <c r="AJ136" s="2">
        <f t="shared" si="94"/>
        <v>100</v>
      </c>
      <c r="AK136" s="15">
        <f t="shared" si="111"/>
        <v>82</v>
      </c>
      <c r="AL136">
        <f>анкеты!K134</f>
        <v>43</v>
      </c>
      <c r="AM136">
        <f t="shared" si="95"/>
        <v>44</v>
      </c>
      <c r="AN136">
        <f>анкеты!L134</f>
        <v>41</v>
      </c>
      <c r="AO136">
        <f t="shared" si="96"/>
        <v>44</v>
      </c>
      <c r="AP136">
        <f>анкеты!N134</f>
        <v>34</v>
      </c>
      <c r="AQ136">
        <f>анкеты!M134</f>
        <v>35</v>
      </c>
      <c r="AR136" s="14">
        <f t="shared" si="97"/>
        <v>98</v>
      </c>
      <c r="AS136" s="14">
        <f t="shared" si="98"/>
        <v>93</v>
      </c>
      <c r="AT136" s="14">
        <f t="shared" si="99"/>
        <v>97</v>
      </c>
      <c r="AU136" s="13">
        <f t="shared" si="112"/>
        <v>95.800000000000011</v>
      </c>
      <c r="AV136">
        <f>анкеты!O134</f>
        <v>42</v>
      </c>
      <c r="AW136">
        <f t="shared" si="100"/>
        <v>44</v>
      </c>
      <c r="AX136">
        <f>анкеты!P134</f>
        <v>43</v>
      </c>
      <c r="AY136">
        <f t="shared" si="101"/>
        <v>44</v>
      </c>
      <c r="AZ136">
        <f>анкеты!Q134</f>
        <v>42</v>
      </c>
      <c r="BA136">
        <f t="shared" si="102"/>
        <v>44</v>
      </c>
      <c r="BB136" s="14">
        <f t="shared" si="103"/>
        <v>95</v>
      </c>
      <c r="BC136" s="14">
        <f t="shared" si="104"/>
        <v>98</v>
      </c>
      <c r="BD136" s="14">
        <f t="shared" si="105"/>
        <v>95</v>
      </c>
      <c r="BE136" s="13">
        <f t="shared" si="113"/>
        <v>95.6</v>
      </c>
      <c r="BF136">
        <f t="shared" si="114"/>
        <v>93.46</v>
      </c>
    </row>
    <row r="137" spans="1:58" hidden="1">
      <c r="A137">
        <f>'бланки '!D139</f>
        <v>134</v>
      </c>
      <c r="B137" t="str">
        <f>'бланки '!C139</f>
        <v>Муниципальное бюджетное общеобразовательное учреждение «Талажская средняя школа»</v>
      </c>
      <c r="C137">
        <f>анкеты!C135</f>
        <v>82</v>
      </c>
      <c r="D137">
        <f>SUMIF('бланки '!K139:Y139,"&lt;2")+'бланки '!Z139</f>
        <v>14</v>
      </c>
      <c r="E137">
        <f>COUNTIF('бланки '!K139:Y139,"&lt;2")+'бланки '!AA139</f>
        <v>14</v>
      </c>
      <c r="F137">
        <f>SUMIF('бланки '!AB139:CM139,"&lt;2")+'бланки '!CN139</f>
        <v>54</v>
      </c>
      <c r="G137">
        <f>COUNTIF('бланки '!AB139:CM139,"&lt;2")+'бланки '!CO139</f>
        <v>54</v>
      </c>
      <c r="H137">
        <f>SUM('бланки '!CP139:CS139)</f>
        <v>4</v>
      </c>
      <c r="I137">
        <f>анкеты!E135</f>
        <v>77</v>
      </c>
      <c r="J137">
        <f>анкеты!D135</f>
        <v>77</v>
      </c>
      <c r="K137">
        <f>анкеты!G135</f>
        <v>81</v>
      </c>
      <c r="L137">
        <f>анкеты!F135</f>
        <v>82</v>
      </c>
      <c r="M137">
        <f t="shared" si="84"/>
        <v>100</v>
      </c>
      <c r="N137">
        <f t="shared" si="85"/>
        <v>100</v>
      </c>
      <c r="O137">
        <f t="shared" si="86"/>
        <v>100</v>
      </c>
      <c r="P137">
        <f t="shared" si="87"/>
        <v>98.780487804878049</v>
      </c>
      <c r="Q137" s="14">
        <f t="shared" si="106"/>
        <v>100</v>
      </c>
      <c r="R137" s="14">
        <f t="shared" si="107"/>
        <v>100</v>
      </c>
      <c r="S137" s="14">
        <f t="shared" si="108"/>
        <v>99</v>
      </c>
      <c r="T137" s="13">
        <f t="shared" si="109"/>
        <v>99.6</v>
      </c>
      <c r="U137">
        <f>SUM('бланки '!CT139:CX139)</f>
        <v>5</v>
      </c>
      <c r="X137">
        <f>анкеты!H135</f>
        <v>82</v>
      </c>
      <c r="Y137">
        <f t="shared" si="88"/>
        <v>82</v>
      </c>
      <c r="Z137" s="14">
        <f t="shared" si="89"/>
        <v>100</v>
      </c>
      <c r="AA137" s="14">
        <f t="shared" si="90"/>
        <v>100</v>
      </c>
      <c r="AB137" s="14">
        <f t="shared" si="91"/>
        <v>100</v>
      </c>
      <c r="AC137" s="15">
        <f t="shared" si="110"/>
        <v>100</v>
      </c>
      <c r="AD137">
        <f>IF('бланки '!I139=1,('бланки '!CZ139+'бланки '!DB139)*3,SUM('бланки '!CX139:DB139))</f>
        <v>3</v>
      </c>
      <c r="AE137">
        <f>IF('бланки '!H139=0,SUM('бланки '!DG139:DI139)*2-1,SUM('бланки '!DD139:DI139))</f>
        <v>3</v>
      </c>
      <c r="AF137">
        <f>анкеты!J135</f>
        <v>1</v>
      </c>
      <c r="AG137">
        <f>анкеты!I135</f>
        <v>1</v>
      </c>
      <c r="AH137" s="14">
        <f t="shared" si="92"/>
        <v>60</v>
      </c>
      <c r="AI137" s="14">
        <f t="shared" si="93"/>
        <v>60</v>
      </c>
      <c r="AJ137" s="2">
        <f t="shared" si="94"/>
        <v>100</v>
      </c>
      <c r="AK137" s="15">
        <f t="shared" si="111"/>
        <v>72</v>
      </c>
      <c r="AL137">
        <f>анкеты!K135</f>
        <v>81</v>
      </c>
      <c r="AM137">
        <f t="shared" si="95"/>
        <v>82</v>
      </c>
      <c r="AN137">
        <f>анкеты!L135</f>
        <v>81</v>
      </c>
      <c r="AO137">
        <f t="shared" si="96"/>
        <v>82</v>
      </c>
      <c r="AP137">
        <f>анкеты!N135</f>
        <v>80</v>
      </c>
      <c r="AQ137">
        <f>анкеты!M135</f>
        <v>81</v>
      </c>
      <c r="AR137" s="14">
        <f t="shared" si="97"/>
        <v>99</v>
      </c>
      <c r="AS137" s="14">
        <f t="shared" si="98"/>
        <v>99</v>
      </c>
      <c r="AT137" s="14">
        <f t="shared" si="99"/>
        <v>99</v>
      </c>
      <c r="AU137" s="13">
        <f t="shared" si="112"/>
        <v>99</v>
      </c>
      <c r="AV137">
        <f>анкеты!O135</f>
        <v>82</v>
      </c>
      <c r="AW137">
        <f t="shared" si="100"/>
        <v>82</v>
      </c>
      <c r="AX137">
        <f>анкеты!P135</f>
        <v>82</v>
      </c>
      <c r="AY137">
        <f t="shared" si="101"/>
        <v>82</v>
      </c>
      <c r="AZ137">
        <f>анкеты!Q135</f>
        <v>82</v>
      </c>
      <c r="BA137">
        <f t="shared" si="102"/>
        <v>82</v>
      </c>
      <c r="BB137" s="14">
        <f t="shared" si="103"/>
        <v>100</v>
      </c>
      <c r="BC137" s="14">
        <f t="shared" si="104"/>
        <v>100</v>
      </c>
      <c r="BD137" s="14">
        <f t="shared" si="105"/>
        <v>100</v>
      </c>
      <c r="BE137" s="13">
        <f t="shared" si="113"/>
        <v>100</v>
      </c>
      <c r="BF137">
        <f t="shared" si="114"/>
        <v>94.12</v>
      </c>
    </row>
    <row r="138" spans="1:58" hidden="1">
      <c r="A138">
        <f>'бланки '!D140</f>
        <v>135</v>
      </c>
      <c r="B138" t="str">
        <f>'бланки '!C140</f>
        <v>Муниципальное бюджетное общеобразовательное учреждение «Уемская средняя школа»</v>
      </c>
      <c r="C138">
        <f>анкеты!C136</f>
        <v>203</v>
      </c>
      <c r="D138">
        <f>SUMIF('бланки '!K140:Y140,"&lt;2")+'бланки '!Z140</f>
        <v>11</v>
      </c>
      <c r="E138">
        <f>COUNTIF('бланки '!K140:Y140,"&lt;2")+'бланки '!AA140</f>
        <v>14</v>
      </c>
      <c r="F138">
        <f>SUMIF('бланки '!AB140:CM140,"&lt;2")+'бланки '!CN140</f>
        <v>49</v>
      </c>
      <c r="G138">
        <f>COUNTIF('бланки '!AB140:CM140,"&lt;2")+'бланки '!CO140</f>
        <v>54</v>
      </c>
      <c r="H138">
        <f>SUM('бланки '!CP140:CS140)</f>
        <v>3</v>
      </c>
      <c r="I138">
        <f>анкеты!E136</f>
        <v>154</v>
      </c>
      <c r="J138">
        <f>анкеты!D136</f>
        <v>161</v>
      </c>
      <c r="K138">
        <f>анкеты!G136</f>
        <v>155</v>
      </c>
      <c r="L138">
        <f>анкеты!F136</f>
        <v>165</v>
      </c>
      <c r="M138">
        <f t="shared" si="84"/>
        <v>78.571428571428569</v>
      </c>
      <c r="N138">
        <f t="shared" si="85"/>
        <v>90.740740740740748</v>
      </c>
      <c r="O138">
        <f t="shared" si="86"/>
        <v>95.652173913043484</v>
      </c>
      <c r="P138">
        <f t="shared" si="87"/>
        <v>93.939393939393938</v>
      </c>
      <c r="Q138" s="14">
        <f t="shared" si="106"/>
        <v>85</v>
      </c>
      <c r="R138" s="14">
        <f t="shared" si="107"/>
        <v>90</v>
      </c>
      <c r="S138" s="14">
        <f t="shared" si="108"/>
        <v>95</v>
      </c>
      <c r="T138" s="13">
        <f t="shared" si="109"/>
        <v>90.5</v>
      </c>
      <c r="U138">
        <f>SUM('бланки '!CT140:CX140)</f>
        <v>5</v>
      </c>
      <c r="X138">
        <f>анкеты!H136</f>
        <v>169</v>
      </c>
      <c r="Y138">
        <f t="shared" si="88"/>
        <v>203</v>
      </c>
      <c r="Z138" s="14">
        <f t="shared" si="89"/>
        <v>100</v>
      </c>
      <c r="AA138" s="14">
        <f t="shared" si="90"/>
        <v>91</v>
      </c>
      <c r="AB138" s="14">
        <f t="shared" si="91"/>
        <v>83</v>
      </c>
      <c r="AC138" s="15">
        <f t="shared" si="110"/>
        <v>91.5</v>
      </c>
      <c r="AD138">
        <f>IF('бланки '!I140=1,('бланки '!CZ140+'бланки '!DB140)*3,SUM('бланки '!CX140:DB140))</f>
        <v>2</v>
      </c>
      <c r="AE138">
        <f>IF('бланки '!H140=0,SUM('бланки '!DG140:DI140)*2-1,SUM('бланки '!DD140:DI140))</f>
        <v>3</v>
      </c>
      <c r="AF138">
        <f>анкеты!J136</f>
        <v>21</v>
      </c>
      <c r="AG138">
        <f>анкеты!I136</f>
        <v>27</v>
      </c>
      <c r="AH138" s="14">
        <f t="shared" si="92"/>
        <v>40</v>
      </c>
      <c r="AI138" s="14">
        <f t="shared" si="93"/>
        <v>60</v>
      </c>
      <c r="AJ138" s="2">
        <f t="shared" si="94"/>
        <v>78</v>
      </c>
      <c r="AK138" s="15">
        <f t="shared" si="111"/>
        <v>59.4</v>
      </c>
      <c r="AL138">
        <f>анкеты!K136</f>
        <v>195</v>
      </c>
      <c r="AM138">
        <f t="shared" si="95"/>
        <v>203</v>
      </c>
      <c r="AN138">
        <f>анкеты!L136</f>
        <v>192</v>
      </c>
      <c r="AO138">
        <f t="shared" si="96"/>
        <v>203</v>
      </c>
      <c r="AP138">
        <f>анкеты!N136</f>
        <v>143</v>
      </c>
      <c r="AQ138">
        <f>анкеты!M136</f>
        <v>147</v>
      </c>
      <c r="AR138" s="14">
        <f t="shared" si="97"/>
        <v>96</v>
      </c>
      <c r="AS138" s="14">
        <f t="shared" si="98"/>
        <v>95</v>
      </c>
      <c r="AT138" s="14">
        <f t="shared" si="99"/>
        <v>97</v>
      </c>
      <c r="AU138" s="13">
        <f t="shared" si="112"/>
        <v>95.800000000000011</v>
      </c>
      <c r="AV138">
        <f>анкеты!O136</f>
        <v>179</v>
      </c>
      <c r="AW138">
        <f t="shared" si="100"/>
        <v>203</v>
      </c>
      <c r="AX138">
        <f>анкеты!P136</f>
        <v>195</v>
      </c>
      <c r="AY138">
        <f t="shared" si="101"/>
        <v>203</v>
      </c>
      <c r="AZ138">
        <f>анкеты!Q136</f>
        <v>189</v>
      </c>
      <c r="BA138">
        <f t="shared" si="102"/>
        <v>203</v>
      </c>
      <c r="BB138" s="14">
        <f t="shared" si="103"/>
        <v>88</v>
      </c>
      <c r="BC138" s="14">
        <f t="shared" si="104"/>
        <v>96</v>
      </c>
      <c r="BD138" s="14">
        <f t="shared" si="105"/>
        <v>93</v>
      </c>
      <c r="BE138" s="13">
        <f t="shared" si="113"/>
        <v>92.1</v>
      </c>
      <c r="BF138">
        <f t="shared" si="114"/>
        <v>85.860000000000014</v>
      </c>
    </row>
    <row r="139" spans="1:58" hidden="1">
      <c r="A139">
        <f>'бланки '!D141</f>
        <v>136</v>
      </c>
      <c r="B139" t="str">
        <f>'бланки '!C141</f>
        <v>Муниципальное бюджетное учреждение дополнительно образования «Приморская спортивная школа»</v>
      </c>
      <c r="C139">
        <f>анкеты!C137</f>
        <v>162</v>
      </c>
      <c r="D139">
        <f>SUMIF('бланки '!K141:Y141,"&lt;2")+'бланки '!Z141</f>
        <v>10</v>
      </c>
      <c r="E139">
        <f>COUNTIF('бланки '!K141:Y141,"&lt;2")+'бланки '!AA141</f>
        <v>10</v>
      </c>
      <c r="F139">
        <f>SUMIF('бланки '!AB141:CM141,"&lt;2")+'бланки '!CN141</f>
        <v>46.5</v>
      </c>
      <c r="G139">
        <f>COUNTIF('бланки '!AB141:CM141,"&lt;2")+'бланки '!CO141</f>
        <v>47</v>
      </c>
      <c r="H139">
        <f>SUM('бланки '!CP141:CS141)</f>
        <v>4</v>
      </c>
      <c r="I139">
        <f>анкеты!E137</f>
        <v>161</v>
      </c>
      <c r="J139">
        <f>анкеты!D137</f>
        <v>162</v>
      </c>
      <c r="K139">
        <f>анкеты!G137</f>
        <v>160</v>
      </c>
      <c r="L139">
        <f>анкеты!F137</f>
        <v>161</v>
      </c>
      <c r="M139">
        <f t="shared" si="84"/>
        <v>100</v>
      </c>
      <c r="N139">
        <f t="shared" si="85"/>
        <v>98.936170212765958</v>
      </c>
      <c r="O139">
        <f t="shared" si="86"/>
        <v>99.382716049382708</v>
      </c>
      <c r="P139">
        <f t="shared" si="87"/>
        <v>99.378881987577643</v>
      </c>
      <c r="Q139" s="14">
        <f t="shared" si="106"/>
        <v>99</v>
      </c>
      <c r="R139" s="14">
        <f t="shared" si="107"/>
        <v>100</v>
      </c>
      <c r="S139" s="14">
        <f t="shared" si="108"/>
        <v>99</v>
      </c>
      <c r="T139" s="13">
        <f t="shared" si="109"/>
        <v>99.300000000000011</v>
      </c>
      <c r="U139">
        <f>SUM('бланки '!CT141:CX141)</f>
        <v>5</v>
      </c>
      <c r="X139">
        <f>анкеты!H137</f>
        <v>161</v>
      </c>
      <c r="Y139">
        <f t="shared" si="88"/>
        <v>162</v>
      </c>
      <c r="Z139" s="14">
        <f t="shared" si="89"/>
        <v>100</v>
      </c>
      <c r="AA139" s="14">
        <f t="shared" si="90"/>
        <v>99</v>
      </c>
      <c r="AB139" s="14">
        <f t="shared" si="91"/>
        <v>99</v>
      </c>
      <c r="AC139" s="15">
        <f t="shared" si="110"/>
        <v>99.5</v>
      </c>
      <c r="AD139">
        <f>IF('бланки '!I141=1,('бланки '!CZ141+'бланки '!DB141)*3,SUM('бланки '!CX141:DB141))</f>
        <v>2</v>
      </c>
      <c r="AE139">
        <f>IF('бланки '!H141=0,SUM('бланки '!DG141:DI141)*2-1,SUM('бланки '!DD141:DI141))</f>
        <v>3</v>
      </c>
      <c r="AF139">
        <f>анкеты!J137</f>
        <v>2</v>
      </c>
      <c r="AG139">
        <f>анкеты!I137</f>
        <v>2</v>
      </c>
      <c r="AH139" s="14">
        <f t="shared" si="92"/>
        <v>40</v>
      </c>
      <c r="AI139" s="14">
        <f t="shared" si="93"/>
        <v>60</v>
      </c>
      <c r="AJ139" s="2">
        <f t="shared" si="94"/>
        <v>100</v>
      </c>
      <c r="AK139" s="15">
        <f t="shared" si="111"/>
        <v>66</v>
      </c>
      <c r="AL139">
        <f>анкеты!K137</f>
        <v>161</v>
      </c>
      <c r="AM139">
        <f t="shared" si="95"/>
        <v>162</v>
      </c>
      <c r="AN139">
        <f>анкеты!L137</f>
        <v>162</v>
      </c>
      <c r="AO139">
        <f t="shared" si="96"/>
        <v>162</v>
      </c>
      <c r="AP139">
        <f>анкеты!N137</f>
        <v>158</v>
      </c>
      <c r="AQ139">
        <f>анкеты!M137</f>
        <v>158</v>
      </c>
      <c r="AR139" s="14">
        <f t="shared" si="97"/>
        <v>99</v>
      </c>
      <c r="AS139" s="14">
        <f t="shared" si="98"/>
        <v>100</v>
      </c>
      <c r="AT139" s="14">
        <f t="shared" si="99"/>
        <v>100</v>
      </c>
      <c r="AU139" s="13">
        <f t="shared" si="112"/>
        <v>99.6</v>
      </c>
      <c r="AV139">
        <f>анкеты!O137</f>
        <v>162</v>
      </c>
      <c r="AW139">
        <f t="shared" si="100"/>
        <v>162</v>
      </c>
      <c r="AX139">
        <f>анкеты!P137</f>
        <v>162</v>
      </c>
      <c r="AY139">
        <f t="shared" si="101"/>
        <v>162</v>
      </c>
      <c r="AZ139">
        <f>анкеты!Q137</f>
        <v>162</v>
      </c>
      <c r="BA139">
        <f t="shared" si="102"/>
        <v>162</v>
      </c>
      <c r="BB139" s="14">
        <f t="shared" si="103"/>
        <v>100</v>
      </c>
      <c r="BC139" s="14">
        <f t="shared" si="104"/>
        <v>100</v>
      </c>
      <c r="BD139" s="14">
        <f t="shared" si="105"/>
        <v>100</v>
      </c>
      <c r="BE139" s="13">
        <f t="shared" si="113"/>
        <v>100</v>
      </c>
      <c r="BF139">
        <f t="shared" si="114"/>
        <v>92.88</v>
      </c>
    </row>
    <row r="140" spans="1:58" hidden="1">
      <c r="A140">
        <f>'бланки '!D142</f>
        <v>137</v>
      </c>
      <c r="B140" t="str">
        <f>'бланки '!C142</f>
        <v>Муниципальное бюджетное учреждение дополнительного образования «Приморская детская школа искусств»</v>
      </c>
      <c r="C140">
        <f>анкеты!C138</f>
        <v>358</v>
      </c>
      <c r="D140">
        <f>SUMIF('бланки '!K142:Y142,"&lt;2")+'бланки '!Z142</f>
        <v>11</v>
      </c>
      <c r="E140">
        <f>COUNTIF('бланки '!K142:Y142,"&lt;2")+'бланки '!AA142</f>
        <v>11</v>
      </c>
      <c r="F140">
        <f>SUMIF('бланки '!AB142:CM142,"&lt;2")+'бланки '!CN142</f>
        <v>45</v>
      </c>
      <c r="G140">
        <f>COUNTIF('бланки '!AB142:CM142,"&lt;2")+'бланки '!CO142</f>
        <v>45</v>
      </c>
      <c r="H140">
        <f>SUM('бланки '!CP142:CS142)</f>
        <v>4</v>
      </c>
      <c r="I140">
        <f>анкеты!E138</f>
        <v>252</v>
      </c>
      <c r="J140">
        <f>анкеты!D138</f>
        <v>259</v>
      </c>
      <c r="K140">
        <f>анкеты!G138</f>
        <v>244</v>
      </c>
      <c r="L140">
        <f>анкеты!F138</f>
        <v>248</v>
      </c>
      <c r="M140">
        <f t="shared" si="84"/>
        <v>100</v>
      </c>
      <c r="N140">
        <f t="shared" si="85"/>
        <v>100</v>
      </c>
      <c r="O140">
        <f t="shared" si="86"/>
        <v>97.297297297297305</v>
      </c>
      <c r="P140">
        <f t="shared" si="87"/>
        <v>98.387096774193552</v>
      </c>
      <c r="Q140" s="14">
        <f t="shared" si="106"/>
        <v>100</v>
      </c>
      <c r="R140" s="14">
        <f t="shared" si="107"/>
        <v>100</v>
      </c>
      <c r="S140" s="14">
        <f t="shared" si="108"/>
        <v>98</v>
      </c>
      <c r="T140" s="13">
        <f t="shared" si="109"/>
        <v>99.2</v>
      </c>
      <c r="U140">
        <f>SUM('бланки '!CT142:CX142)</f>
        <v>5</v>
      </c>
      <c r="X140">
        <f>анкеты!H138</f>
        <v>323</v>
      </c>
      <c r="Y140">
        <f t="shared" si="88"/>
        <v>358</v>
      </c>
      <c r="Z140" s="14">
        <f t="shared" si="89"/>
        <v>100</v>
      </c>
      <c r="AA140" s="14">
        <f t="shared" si="90"/>
        <v>95</v>
      </c>
      <c r="AB140" s="14">
        <f t="shared" si="91"/>
        <v>90</v>
      </c>
      <c r="AC140" s="15">
        <f t="shared" si="110"/>
        <v>95</v>
      </c>
      <c r="AD140">
        <f>IF('бланки '!I142=1,('бланки '!CZ142+'бланки '!DB142)*3,SUM('бланки '!CX142:DB142))</f>
        <v>3</v>
      </c>
      <c r="AE140">
        <f>IF('бланки '!H142=0,SUM('бланки '!DG142:DI142)*2-1,SUM('бланки '!DD142:DI142))</f>
        <v>5</v>
      </c>
      <c r="AF140">
        <f>анкеты!J138</f>
        <v>5</v>
      </c>
      <c r="AG140">
        <f>анкеты!I138</f>
        <v>5</v>
      </c>
      <c r="AH140" s="14">
        <f t="shared" si="92"/>
        <v>60</v>
      </c>
      <c r="AI140" s="14">
        <f t="shared" si="93"/>
        <v>100</v>
      </c>
      <c r="AJ140" s="2">
        <f t="shared" si="94"/>
        <v>100</v>
      </c>
      <c r="AK140" s="15">
        <f t="shared" si="111"/>
        <v>88</v>
      </c>
      <c r="AL140">
        <f>анкеты!K138</f>
        <v>348</v>
      </c>
      <c r="AM140">
        <f t="shared" si="95"/>
        <v>358</v>
      </c>
      <c r="AN140">
        <f>анкеты!L138</f>
        <v>353</v>
      </c>
      <c r="AO140">
        <f t="shared" si="96"/>
        <v>358</v>
      </c>
      <c r="AP140">
        <f>анкеты!N138</f>
        <v>251</v>
      </c>
      <c r="AQ140">
        <f>анкеты!M138</f>
        <v>254</v>
      </c>
      <c r="AR140" s="14">
        <f t="shared" si="97"/>
        <v>97</v>
      </c>
      <c r="AS140" s="14">
        <f t="shared" si="98"/>
        <v>99</v>
      </c>
      <c r="AT140" s="14">
        <f t="shared" si="99"/>
        <v>99</v>
      </c>
      <c r="AU140" s="13">
        <f t="shared" si="112"/>
        <v>98.2</v>
      </c>
      <c r="AV140">
        <f>анкеты!O138</f>
        <v>351</v>
      </c>
      <c r="AW140">
        <f t="shared" si="100"/>
        <v>358</v>
      </c>
      <c r="AX140">
        <f>анкеты!P138</f>
        <v>339</v>
      </c>
      <c r="AY140">
        <f t="shared" si="101"/>
        <v>358</v>
      </c>
      <c r="AZ140">
        <f>анкеты!Q138</f>
        <v>352</v>
      </c>
      <c r="BA140">
        <f t="shared" si="102"/>
        <v>358</v>
      </c>
      <c r="BB140" s="14">
        <f t="shared" si="103"/>
        <v>98</v>
      </c>
      <c r="BC140" s="14">
        <f t="shared" si="104"/>
        <v>95</v>
      </c>
      <c r="BD140" s="14">
        <f t="shared" si="105"/>
        <v>98</v>
      </c>
      <c r="BE140" s="13">
        <f t="shared" si="113"/>
        <v>97.4</v>
      </c>
      <c r="BF140">
        <f t="shared" si="114"/>
        <v>95.559999999999988</v>
      </c>
    </row>
    <row r="141" spans="1:58" hidden="1">
      <c r="A141">
        <f>'бланки '!D143</f>
        <v>138</v>
      </c>
      <c r="B141" t="str">
        <f>'бланки '!C143</f>
        <v>Муниципальное автономное общеобразовательное учреждение «Холмогорская средняя школа имени М. В. Ломоносова»</v>
      </c>
      <c r="C141">
        <f>анкеты!C139</f>
        <v>232</v>
      </c>
      <c r="D141">
        <f>SUMIF('бланки '!K143:Y143,"&lt;2")+'бланки '!Z143</f>
        <v>14</v>
      </c>
      <c r="E141">
        <f>COUNTIF('бланки '!K143:Y143,"&lt;2")+'бланки '!AA143</f>
        <v>14</v>
      </c>
      <c r="F141">
        <f>SUMIF('бланки '!AB143:CM143,"&lt;2")+'бланки '!CN143</f>
        <v>54</v>
      </c>
      <c r="G141">
        <f>COUNTIF('бланки '!AB143:CM143,"&lt;2")+'бланки '!CO143</f>
        <v>59</v>
      </c>
      <c r="H141">
        <f>SUM('бланки '!CP143:CS143)</f>
        <v>3</v>
      </c>
      <c r="I141">
        <f>анкеты!E139</f>
        <v>130</v>
      </c>
      <c r="J141">
        <f>анкеты!D139</f>
        <v>141</v>
      </c>
      <c r="K141">
        <f>анкеты!G139</f>
        <v>154</v>
      </c>
      <c r="L141">
        <f>анкеты!F139</f>
        <v>168</v>
      </c>
      <c r="M141">
        <f t="shared" si="84"/>
        <v>100</v>
      </c>
      <c r="N141">
        <f t="shared" si="85"/>
        <v>91.525423728813564</v>
      </c>
      <c r="O141">
        <f t="shared" si="86"/>
        <v>92.198581560283685</v>
      </c>
      <c r="P141">
        <f t="shared" si="87"/>
        <v>91.666666666666657</v>
      </c>
      <c r="Q141" s="14">
        <f t="shared" si="106"/>
        <v>96</v>
      </c>
      <c r="R141" s="14">
        <f t="shared" si="107"/>
        <v>90</v>
      </c>
      <c r="S141" s="14">
        <f t="shared" si="108"/>
        <v>92</v>
      </c>
      <c r="T141" s="13">
        <f t="shared" si="109"/>
        <v>92.6</v>
      </c>
      <c r="U141">
        <f>SUM('бланки '!CT143:CX143)</f>
        <v>5</v>
      </c>
      <c r="X141">
        <f>анкеты!H139</f>
        <v>192</v>
      </c>
      <c r="Y141">
        <f t="shared" si="88"/>
        <v>232</v>
      </c>
      <c r="Z141" s="14">
        <f t="shared" si="89"/>
        <v>100</v>
      </c>
      <c r="AA141" s="14">
        <f t="shared" si="90"/>
        <v>91</v>
      </c>
      <c r="AB141" s="14">
        <f t="shared" si="91"/>
        <v>83</v>
      </c>
      <c r="AC141" s="15">
        <f t="shared" si="110"/>
        <v>91.5</v>
      </c>
      <c r="AD141">
        <f>IF('бланки '!I143=1,('бланки '!CZ143+'бланки '!DB143)*3,SUM('бланки '!CX143:DB143))</f>
        <v>5</v>
      </c>
      <c r="AE141">
        <f>IF('бланки '!H143=0,SUM('бланки '!DG143:DI143)*2-1,SUM('бланки '!DD143:DI143))</f>
        <v>4</v>
      </c>
      <c r="AF141">
        <f>анкеты!J139</f>
        <v>7</v>
      </c>
      <c r="AG141">
        <f>анкеты!I139</f>
        <v>9</v>
      </c>
      <c r="AH141" s="14">
        <f t="shared" si="92"/>
        <v>100</v>
      </c>
      <c r="AI141" s="14">
        <f t="shared" si="93"/>
        <v>80</v>
      </c>
      <c r="AJ141" s="2">
        <f t="shared" si="94"/>
        <v>78</v>
      </c>
      <c r="AK141" s="15">
        <f t="shared" si="111"/>
        <v>85.4</v>
      </c>
      <c r="AL141">
        <f>анкеты!K139</f>
        <v>211</v>
      </c>
      <c r="AM141">
        <f t="shared" si="95"/>
        <v>232</v>
      </c>
      <c r="AN141">
        <f>анкеты!L139</f>
        <v>208</v>
      </c>
      <c r="AO141">
        <f t="shared" si="96"/>
        <v>232</v>
      </c>
      <c r="AP141">
        <f>анкеты!N139</f>
        <v>136</v>
      </c>
      <c r="AQ141">
        <f>анкеты!M139</f>
        <v>139</v>
      </c>
      <c r="AR141" s="14">
        <f t="shared" si="97"/>
        <v>91</v>
      </c>
      <c r="AS141" s="14">
        <f t="shared" si="98"/>
        <v>90</v>
      </c>
      <c r="AT141" s="14">
        <f t="shared" si="99"/>
        <v>98</v>
      </c>
      <c r="AU141" s="13">
        <f t="shared" si="112"/>
        <v>92</v>
      </c>
      <c r="AV141">
        <f>анкеты!O139</f>
        <v>205</v>
      </c>
      <c r="AW141">
        <f t="shared" si="100"/>
        <v>232</v>
      </c>
      <c r="AX141">
        <f>анкеты!P139</f>
        <v>218</v>
      </c>
      <c r="AY141">
        <f t="shared" si="101"/>
        <v>232</v>
      </c>
      <c r="AZ141">
        <f>анкеты!Q139</f>
        <v>210</v>
      </c>
      <c r="BA141">
        <f t="shared" si="102"/>
        <v>232</v>
      </c>
      <c r="BB141" s="14">
        <f t="shared" si="103"/>
        <v>88</v>
      </c>
      <c r="BC141" s="14">
        <f t="shared" si="104"/>
        <v>94</v>
      </c>
      <c r="BD141" s="14">
        <f t="shared" si="105"/>
        <v>90</v>
      </c>
      <c r="BE141" s="13">
        <f t="shared" si="113"/>
        <v>90.2</v>
      </c>
      <c r="BF141">
        <f t="shared" si="114"/>
        <v>90.34</v>
      </c>
    </row>
    <row r="142" spans="1:58" hidden="1">
      <c r="A142">
        <f>'бланки '!D144</f>
        <v>139</v>
      </c>
      <c r="B142" t="str">
        <f>'бланки '!C144</f>
        <v>Муниципальное бюджетное общеобразовательное учреждение «Емецкая средняя школа имени Н. М. Рубцова»</v>
      </c>
      <c r="C142">
        <f>анкеты!C140</f>
        <v>123</v>
      </c>
      <c r="D142">
        <f>SUMIF('бланки '!K144:Y144,"&lt;2")+'бланки '!Z144</f>
        <v>14</v>
      </c>
      <c r="E142">
        <f>COUNTIF('бланки '!K144:Y144,"&lt;2")+'бланки '!AA144</f>
        <v>14</v>
      </c>
      <c r="F142">
        <f>SUMIF('бланки '!AB144:CM144,"&lt;2")+'бланки '!CN144</f>
        <v>55</v>
      </c>
      <c r="G142">
        <f>COUNTIF('бланки '!AB144:CM144,"&lt;2")+'бланки '!CO144</f>
        <v>55</v>
      </c>
      <c r="H142">
        <f>SUM('бланки '!CP144:CS144)</f>
        <v>3</v>
      </c>
      <c r="I142">
        <f>анкеты!E140</f>
        <v>95</v>
      </c>
      <c r="J142">
        <f>анкеты!D140</f>
        <v>98</v>
      </c>
      <c r="K142">
        <f>анкеты!G140</f>
        <v>81</v>
      </c>
      <c r="L142">
        <f>анкеты!F140</f>
        <v>86</v>
      </c>
      <c r="M142">
        <f t="shared" si="84"/>
        <v>100</v>
      </c>
      <c r="N142">
        <f t="shared" si="85"/>
        <v>100</v>
      </c>
      <c r="O142">
        <f t="shared" si="86"/>
        <v>96.938775510204081</v>
      </c>
      <c r="P142">
        <f t="shared" si="87"/>
        <v>94.186046511627907</v>
      </c>
      <c r="Q142" s="14">
        <f t="shared" si="106"/>
        <v>100</v>
      </c>
      <c r="R142" s="14">
        <f t="shared" si="107"/>
        <v>90</v>
      </c>
      <c r="S142" s="14">
        <f t="shared" si="108"/>
        <v>96</v>
      </c>
      <c r="T142" s="13">
        <f t="shared" si="109"/>
        <v>95.4</v>
      </c>
      <c r="U142">
        <f>SUM('бланки '!CT144:CX144)</f>
        <v>5</v>
      </c>
      <c r="X142">
        <f>анкеты!H140</f>
        <v>92</v>
      </c>
      <c r="Y142">
        <f t="shared" si="88"/>
        <v>123</v>
      </c>
      <c r="Z142" s="14">
        <f t="shared" si="89"/>
        <v>100</v>
      </c>
      <c r="AA142" s="14">
        <f t="shared" si="90"/>
        <v>87</v>
      </c>
      <c r="AB142" s="14">
        <f t="shared" si="91"/>
        <v>75</v>
      </c>
      <c r="AC142" s="15">
        <f t="shared" si="110"/>
        <v>87.5</v>
      </c>
      <c r="AD142">
        <f>IF('бланки '!I144=1,('бланки '!CZ144+'бланки '!DB144)*3,SUM('бланки '!CX144:DB144))</f>
        <v>3</v>
      </c>
      <c r="AE142">
        <f>IF('бланки '!H144=0,SUM('бланки '!DG144:DI144)*2-1,SUM('бланки '!DD144:DI144))</f>
        <v>3</v>
      </c>
      <c r="AF142">
        <f>анкеты!J140</f>
        <v>2</v>
      </c>
      <c r="AG142">
        <f>анкеты!I140</f>
        <v>2</v>
      </c>
      <c r="AH142" s="14">
        <f t="shared" si="92"/>
        <v>60</v>
      </c>
      <c r="AI142" s="14">
        <f t="shared" si="93"/>
        <v>60</v>
      </c>
      <c r="AJ142" s="2">
        <f t="shared" si="94"/>
        <v>100</v>
      </c>
      <c r="AK142" s="15">
        <f t="shared" si="111"/>
        <v>72</v>
      </c>
      <c r="AL142">
        <f>анкеты!K140</f>
        <v>114</v>
      </c>
      <c r="AM142">
        <f t="shared" si="95"/>
        <v>123</v>
      </c>
      <c r="AN142">
        <f>анкеты!L140</f>
        <v>104</v>
      </c>
      <c r="AO142">
        <f t="shared" si="96"/>
        <v>123</v>
      </c>
      <c r="AP142">
        <f>анкеты!N140</f>
        <v>87</v>
      </c>
      <c r="AQ142">
        <f>анкеты!M140</f>
        <v>89</v>
      </c>
      <c r="AR142" s="14">
        <f t="shared" si="97"/>
        <v>93</v>
      </c>
      <c r="AS142" s="14">
        <f t="shared" si="98"/>
        <v>85</v>
      </c>
      <c r="AT142" s="14">
        <f t="shared" si="99"/>
        <v>98</v>
      </c>
      <c r="AU142" s="13">
        <f t="shared" si="112"/>
        <v>90.800000000000011</v>
      </c>
      <c r="AV142">
        <f>анкеты!O140</f>
        <v>111</v>
      </c>
      <c r="AW142">
        <f t="shared" si="100"/>
        <v>123</v>
      </c>
      <c r="AX142">
        <f>анкеты!P140</f>
        <v>117</v>
      </c>
      <c r="AY142">
        <f t="shared" si="101"/>
        <v>123</v>
      </c>
      <c r="AZ142">
        <f>анкеты!Q140</f>
        <v>115</v>
      </c>
      <c r="BA142">
        <f t="shared" si="102"/>
        <v>123</v>
      </c>
      <c r="BB142" s="14">
        <f t="shared" si="103"/>
        <v>90</v>
      </c>
      <c r="BC142" s="14">
        <f t="shared" si="104"/>
        <v>95</v>
      </c>
      <c r="BD142" s="14">
        <f t="shared" si="105"/>
        <v>93</v>
      </c>
      <c r="BE142" s="13">
        <f t="shared" si="113"/>
        <v>92.5</v>
      </c>
      <c r="BF142">
        <f t="shared" si="114"/>
        <v>87.640000000000015</v>
      </c>
    </row>
    <row r="143" spans="1:58" hidden="1">
      <c r="A143">
        <f>'бланки '!D145</f>
        <v>140</v>
      </c>
      <c r="B143" t="str">
        <f>'бланки '!C145</f>
        <v>Муниципальное бюджетное общеобразовательное учреждение «Верхне-Матигорская средняя школа»</v>
      </c>
      <c r="C143">
        <f>анкеты!C141</f>
        <v>145</v>
      </c>
      <c r="D143">
        <f>SUMIF('бланки '!K145:Y145,"&lt;2")+'бланки '!Z145</f>
        <v>14</v>
      </c>
      <c r="E143">
        <f>COUNTIF('бланки '!K145:Y145,"&lt;2")+'бланки '!AA145</f>
        <v>14</v>
      </c>
      <c r="F143">
        <f>SUMIF('бланки '!AB145:CM145,"&lt;2")+'бланки '!CN145</f>
        <v>56</v>
      </c>
      <c r="G143">
        <f>COUNTIF('бланки '!AB145:CM145,"&lt;2")+'бланки '!CO145</f>
        <v>56</v>
      </c>
      <c r="H143">
        <f>SUM('бланки '!CP145:CS145)</f>
        <v>4</v>
      </c>
      <c r="I143">
        <f>анкеты!E141</f>
        <v>109</v>
      </c>
      <c r="J143">
        <f>анкеты!D141</f>
        <v>112</v>
      </c>
      <c r="K143">
        <f>анкеты!G141</f>
        <v>96</v>
      </c>
      <c r="L143">
        <f>анкеты!F141</f>
        <v>99</v>
      </c>
      <c r="M143">
        <f t="shared" si="84"/>
        <v>100</v>
      </c>
      <c r="N143">
        <f t="shared" si="85"/>
        <v>100</v>
      </c>
      <c r="O143">
        <f t="shared" si="86"/>
        <v>97.321428571428569</v>
      </c>
      <c r="P143">
        <f t="shared" si="87"/>
        <v>96.969696969696969</v>
      </c>
      <c r="Q143" s="14">
        <f t="shared" si="106"/>
        <v>100</v>
      </c>
      <c r="R143" s="14">
        <f t="shared" si="107"/>
        <v>100</v>
      </c>
      <c r="S143" s="14">
        <f t="shared" si="108"/>
        <v>97</v>
      </c>
      <c r="T143" s="13">
        <f t="shared" si="109"/>
        <v>98.800000000000011</v>
      </c>
      <c r="U143">
        <f>SUM('бланки '!CT145:CX145)</f>
        <v>5</v>
      </c>
      <c r="X143">
        <f>анкеты!H141</f>
        <v>129</v>
      </c>
      <c r="Y143">
        <f t="shared" si="88"/>
        <v>145</v>
      </c>
      <c r="Z143" s="14">
        <f t="shared" si="89"/>
        <v>100</v>
      </c>
      <c r="AA143" s="14">
        <f t="shared" si="90"/>
        <v>94</v>
      </c>
      <c r="AB143" s="14">
        <f t="shared" si="91"/>
        <v>89</v>
      </c>
      <c r="AC143" s="15">
        <f t="shared" si="110"/>
        <v>94.5</v>
      </c>
      <c r="AD143">
        <f>IF('бланки '!I145=1,('бланки '!CZ145+'бланки '!DB145)*3,SUM('бланки '!CX145:DB145))</f>
        <v>4</v>
      </c>
      <c r="AE143">
        <f>IF('бланки '!H145=0,SUM('бланки '!DG145:DI145)*2-1,SUM('бланки '!DD145:DI145))</f>
        <v>4</v>
      </c>
      <c r="AF143">
        <f>анкеты!J141</f>
        <v>1</v>
      </c>
      <c r="AG143">
        <f>анкеты!I141</f>
        <v>1</v>
      </c>
      <c r="AH143" s="14">
        <f t="shared" si="92"/>
        <v>80</v>
      </c>
      <c r="AI143" s="14">
        <f t="shared" si="93"/>
        <v>80</v>
      </c>
      <c r="AJ143" s="2">
        <f t="shared" si="94"/>
        <v>100</v>
      </c>
      <c r="AK143" s="15">
        <f t="shared" si="111"/>
        <v>86</v>
      </c>
      <c r="AL143">
        <f>анкеты!K141</f>
        <v>135</v>
      </c>
      <c r="AM143">
        <f t="shared" si="95"/>
        <v>145</v>
      </c>
      <c r="AN143">
        <f>анкеты!L141</f>
        <v>136</v>
      </c>
      <c r="AO143">
        <f t="shared" si="96"/>
        <v>145</v>
      </c>
      <c r="AP143">
        <f>анкеты!N141</f>
        <v>81</v>
      </c>
      <c r="AQ143">
        <f>анкеты!M141</f>
        <v>83</v>
      </c>
      <c r="AR143" s="14">
        <f t="shared" si="97"/>
        <v>93</v>
      </c>
      <c r="AS143" s="14">
        <f t="shared" si="98"/>
        <v>94</v>
      </c>
      <c r="AT143" s="14">
        <f t="shared" si="99"/>
        <v>98</v>
      </c>
      <c r="AU143" s="13">
        <f t="shared" si="112"/>
        <v>94.4</v>
      </c>
      <c r="AV143">
        <f>анкеты!O141</f>
        <v>132</v>
      </c>
      <c r="AW143">
        <f t="shared" si="100"/>
        <v>145</v>
      </c>
      <c r="AX143">
        <f>анкеты!P141</f>
        <v>142</v>
      </c>
      <c r="AY143">
        <f t="shared" si="101"/>
        <v>145</v>
      </c>
      <c r="AZ143">
        <f>анкеты!Q141</f>
        <v>136</v>
      </c>
      <c r="BA143">
        <f t="shared" si="102"/>
        <v>145</v>
      </c>
      <c r="BB143" s="14">
        <f t="shared" si="103"/>
        <v>91</v>
      </c>
      <c r="BC143" s="14">
        <f t="shared" si="104"/>
        <v>98</v>
      </c>
      <c r="BD143" s="14">
        <f t="shared" si="105"/>
        <v>94</v>
      </c>
      <c r="BE143" s="13">
        <f t="shared" si="113"/>
        <v>93.9</v>
      </c>
      <c r="BF143">
        <f t="shared" si="114"/>
        <v>93.52000000000001</v>
      </c>
    </row>
    <row r="144" spans="1:58" hidden="1">
      <c r="A144">
        <f>'бланки '!D146</f>
        <v>141</v>
      </c>
      <c r="B144" t="str">
        <f>'бланки '!C146</f>
        <v>Муниципальное бюджетное общеобразовательное учреждение «Ломоносовская средняя школа имени М. В. Ломоносова»</v>
      </c>
      <c r="C144">
        <f>анкеты!C142</f>
        <v>20</v>
      </c>
      <c r="D144">
        <f>SUMIF('бланки '!K146:Y146,"&lt;2")+'бланки '!Z146</f>
        <v>14</v>
      </c>
      <c r="E144">
        <f>COUNTIF('бланки '!K146:Y146,"&lt;2")+'бланки '!AA146</f>
        <v>14</v>
      </c>
      <c r="F144">
        <f>SUMIF('бланки '!AB146:CM146,"&lt;2")+'бланки '!CN146</f>
        <v>55</v>
      </c>
      <c r="G144">
        <f>COUNTIF('бланки '!AB146:CM146,"&lt;2")+'бланки '!CO146</f>
        <v>55</v>
      </c>
      <c r="H144">
        <f>SUM('бланки '!CP146:CS146)</f>
        <v>4</v>
      </c>
      <c r="I144">
        <f>анкеты!E142</f>
        <v>19</v>
      </c>
      <c r="J144">
        <f>анкеты!D142</f>
        <v>20</v>
      </c>
      <c r="K144">
        <f>анкеты!G142</f>
        <v>19</v>
      </c>
      <c r="L144">
        <f>анкеты!F142</f>
        <v>19</v>
      </c>
      <c r="M144">
        <f t="shared" si="84"/>
        <v>100</v>
      </c>
      <c r="N144">
        <f t="shared" si="85"/>
        <v>100</v>
      </c>
      <c r="O144">
        <f t="shared" si="86"/>
        <v>95</v>
      </c>
      <c r="P144">
        <f t="shared" si="87"/>
        <v>100</v>
      </c>
      <c r="Q144" s="14">
        <f t="shared" si="106"/>
        <v>100</v>
      </c>
      <c r="R144" s="14">
        <f t="shared" si="107"/>
        <v>100</v>
      </c>
      <c r="S144" s="14">
        <f t="shared" si="108"/>
        <v>97</v>
      </c>
      <c r="T144" s="13">
        <f t="shared" si="109"/>
        <v>98.800000000000011</v>
      </c>
      <c r="U144">
        <f>SUM('бланки '!CT146:CX146)</f>
        <v>5</v>
      </c>
      <c r="X144">
        <f>анкеты!H142</f>
        <v>19</v>
      </c>
      <c r="Y144">
        <f t="shared" si="88"/>
        <v>20</v>
      </c>
      <c r="Z144" s="14">
        <f t="shared" si="89"/>
        <v>100</v>
      </c>
      <c r="AA144" s="14">
        <f t="shared" si="90"/>
        <v>97</v>
      </c>
      <c r="AB144" s="14">
        <f t="shared" si="91"/>
        <v>95</v>
      </c>
      <c r="AC144" s="15">
        <f t="shared" si="110"/>
        <v>97.5</v>
      </c>
      <c r="AD144">
        <f>IF('бланки '!I146=1,('бланки '!CZ146+'бланки '!DB146)*3,SUM('бланки '!CX146:DB146))</f>
        <v>3</v>
      </c>
      <c r="AE144">
        <f>IF('бланки '!H146=0,SUM('бланки '!DG146:DI146)*2-1,SUM('бланки '!DD146:DI146))</f>
        <v>3</v>
      </c>
      <c r="AF144">
        <f>анкеты!J142</f>
        <v>1</v>
      </c>
      <c r="AG144">
        <f>анкеты!I142</f>
        <v>1</v>
      </c>
      <c r="AH144" s="14">
        <f t="shared" si="92"/>
        <v>60</v>
      </c>
      <c r="AI144" s="14">
        <f t="shared" si="93"/>
        <v>60</v>
      </c>
      <c r="AJ144" s="2">
        <f t="shared" si="94"/>
        <v>100</v>
      </c>
      <c r="AK144" s="15">
        <f t="shared" si="111"/>
        <v>72</v>
      </c>
      <c r="AL144">
        <f>анкеты!K142</f>
        <v>19</v>
      </c>
      <c r="AM144">
        <f t="shared" si="95"/>
        <v>20</v>
      </c>
      <c r="AN144">
        <f>анкеты!L142</f>
        <v>20</v>
      </c>
      <c r="AO144">
        <f t="shared" si="96"/>
        <v>20</v>
      </c>
      <c r="AP144">
        <f>анкеты!N142</f>
        <v>18</v>
      </c>
      <c r="AQ144">
        <f>анкеты!M142</f>
        <v>18</v>
      </c>
      <c r="AR144" s="14">
        <f t="shared" si="97"/>
        <v>95</v>
      </c>
      <c r="AS144" s="14">
        <f t="shared" si="98"/>
        <v>100</v>
      </c>
      <c r="AT144" s="14">
        <f t="shared" si="99"/>
        <v>100</v>
      </c>
      <c r="AU144" s="13">
        <f t="shared" si="112"/>
        <v>98</v>
      </c>
      <c r="AV144">
        <f>анкеты!O142</f>
        <v>20</v>
      </c>
      <c r="AW144">
        <f t="shared" si="100"/>
        <v>20</v>
      </c>
      <c r="AX144">
        <f>анкеты!P142</f>
        <v>20</v>
      </c>
      <c r="AY144">
        <f t="shared" si="101"/>
        <v>20</v>
      </c>
      <c r="AZ144">
        <f>анкеты!Q142</f>
        <v>20</v>
      </c>
      <c r="BA144">
        <f t="shared" si="102"/>
        <v>20</v>
      </c>
      <c r="BB144" s="14">
        <f t="shared" si="103"/>
        <v>100</v>
      </c>
      <c r="BC144" s="14">
        <f t="shared" si="104"/>
        <v>100</v>
      </c>
      <c r="BD144" s="14">
        <f t="shared" si="105"/>
        <v>100</v>
      </c>
      <c r="BE144" s="13">
        <f t="shared" si="113"/>
        <v>100</v>
      </c>
      <c r="BF144">
        <f t="shared" si="114"/>
        <v>93.26</v>
      </c>
    </row>
    <row r="145" spans="1:58" hidden="1">
      <c r="A145">
        <f>'бланки '!D147</f>
        <v>142</v>
      </c>
      <c r="B145" t="str">
        <f>'бланки '!C147</f>
        <v>Муниципальное бюджетное общеобразовательное учреждение «Кехотская средняя школа»</v>
      </c>
      <c r="C145">
        <f>анкеты!C143</f>
        <v>33</v>
      </c>
      <c r="D145">
        <f>SUMIF('бланки '!K147:Y147,"&lt;2")+'бланки '!Z147</f>
        <v>14</v>
      </c>
      <c r="E145">
        <f>COUNTIF('бланки '!K147:Y147,"&lt;2")+'бланки '!AA147</f>
        <v>14</v>
      </c>
      <c r="F145">
        <f>SUMIF('бланки '!AB147:CM147,"&lt;2")+'бланки '!CN147</f>
        <v>55</v>
      </c>
      <c r="G145">
        <f>COUNTIF('бланки '!AB147:CM147,"&lt;2")+'бланки '!CO147</f>
        <v>55</v>
      </c>
      <c r="H145">
        <f>SUM('бланки '!CP147:CS147)</f>
        <v>4</v>
      </c>
      <c r="I145">
        <f>анкеты!E143</f>
        <v>32</v>
      </c>
      <c r="J145">
        <f>анкеты!D143</f>
        <v>32</v>
      </c>
      <c r="K145">
        <f>анкеты!G143</f>
        <v>25</v>
      </c>
      <c r="L145">
        <f>анкеты!F143</f>
        <v>25</v>
      </c>
      <c r="M145">
        <f t="shared" si="84"/>
        <v>100</v>
      </c>
      <c r="N145">
        <f t="shared" si="85"/>
        <v>100</v>
      </c>
      <c r="O145">
        <f t="shared" si="86"/>
        <v>100</v>
      </c>
      <c r="P145">
        <f t="shared" si="87"/>
        <v>100</v>
      </c>
      <c r="Q145" s="14">
        <f t="shared" si="106"/>
        <v>100</v>
      </c>
      <c r="R145" s="14">
        <f t="shared" si="107"/>
        <v>100</v>
      </c>
      <c r="S145" s="14">
        <f t="shared" si="108"/>
        <v>100</v>
      </c>
      <c r="T145" s="13">
        <f t="shared" si="109"/>
        <v>100</v>
      </c>
      <c r="U145">
        <f>SUM('бланки '!CT147:CX147)</f>
        <v>5</v>
      </c>
      <c r="X145">
        <f>анкеты!H143</f>
        <v>33</v>
      </c>
      <c r="Y145">
        <f t="shared" si="88"/>
        <v>33</v>
      </c>
      <c r="Z145" s="14">
        <f t="shared" si="89"/>
        <v>100</v>
      </c>
      <c r="AA145" s="14">
        <f t="shared" si="90"/>
        <v>100</v>
      </c>
      <c r="AB145" s="14">
        <f t="shared" si="91"/>
        <v>100</v>
      </c>
      <c r="AC145" s="15">
        <f t="shared" si="110"/>
        <v>100</v>
      </c>
      <c r="AD145">
        <f>IF('бланки '!I147=1,('бланки '!CZ147+'бланки '!DB147)*3,SUM('бланки '!CX147:DB147))</f>
        <v>3</v>
      </c>
      <c r="AE145">
        <f>IF('бланки '!H147=0,SUM('бланки '!DG147:DI147)*2-1,SUM('бланки '!DD147:DI147))</f>
        <v>3</v>
      </c>
      <c r="AF145">
        <f>анкеты!J143</f>
        <v>4</v>
      </c>
      <c r="AG145">
        <f>анкеты!I143</f>
        <v>4</v>
      </c>
      <c r="AH145" s="14">
        <f t="shared" si="92"/>
        <v>60</v>
      </c>
      <c r="AI145" s="14">
        <f t="shared" si="93"/>
        <v>60</v>
      </c>
      <c r="AJ145" s="2">
        <f t="shared" si="94"/>
        <v>100</v>
      </c>
      <c r="AK145" s="15">
        <f t="shared" si="111"/>
        <v>72</v>
      </c>
      <c r="AL145">
        <f>анкеты!K143</f>
        <v>33</v>
      </c>
      <c r="AM145">
        <f t="shared" si="95"/>
        <v>33</v>
      </c>
      <c r="AN145">
        <f>анкеты!L143</f>
        <v>32</v>
      </c>
      <c r="AO145">
        <f t="shared" si="96"/>
        <v>33</v>
      </c>
      <c r="AP145">
        <f>анкеты!N143</f>
        <v>27</v>
      </c>
      <c r="AQ145">
        <f>анкеты!M143</f>
        <v>27</v>
      </c>
      <c r="AR145" s="14">
        <f t="shared" si="97"/>
        <v>100</v>
      </c>
      <c r="AS145" s="14">
        <f t="shared" si="98"/>
        <v>97</v>
      </c>
      <c r="AT145" s="14">
        <f t="shared" si="99"/>
        <v>100</v>
      </c>
      <c r="AU145" s="13">
        <f t="shared" si="112"/>
        <v>98.800000000000011</v>
      </c>
      <c r="AV145">
        <f>анкеты!O143</f>
        <v>30</v>
      </c>
      <c r="AW145">
        <f t="shared" si="100"/>
        <v>33</v>
      </c>
      <c r="AX145">
        <f>анкеты!P143</f>
        <v>31</v>
      </c>
      <c r="AY145">
        <f t="shared" si="101"/>
        <v>33</v>
      </c>
      <c r="AZ145">
        <f>анкеты!Q143</f>
        <v>33</v>
      </c>
      <c r="BA145">
        <f t="shared" si="102"/>
        <v>33</v>
      </c>
      <c r="BB145" s="14">
        <f t="shared" si="103"/>
        <v>91</v>
      </c>
      <c r="BC145" s="14">
        <f t="shared" si="104"/>
        <v>94</v>
      </c>
      <c r="BD145" s="14">
        <f t="shared" si="105"/>
        <v>100</v>
      </c>
      <c r="BE145" s="13">
        <f t="shared" si="113"/>
        <v>96.1</v>
      </c>
      <c r="BF145">
        <f t="shared" si="114"/>
        <v>93.38</v>
      </c>
    </row>
    <row r="146" spans="1:58" hidden="1">
      <c r="A146">
        <f>'бланки '!D148</f>
        <v>143</v>
      </c>
      <c r="B146" t="str">
        <f>'бланки '!C148</f>
        <v>Муниципальное бюджетное общеобразовательное учреждение «Усть-Пинежская средняя школа»</v>
      </c>
      <c r="C146">
        <f>анкеты!C144</f>
        <v>23</v>
      </c>
      <c r="D146">
        <f>SUMIF('бланки '!K148:Y148,"&lt;2")+'бланки '!Z148</f>
        <v>14</v>
      </c>
      <c r="E146">
        <f>COUNTIF('бланки '!K148:Y148,"&lt;2")+'бланки '!AA148</f>
        <v>14</v>
      </c>
      <c r="F146">
        <f>SUMIF('бланки '!AB148:CM148,"&lt;2")+'бланки '!CN148</f>
        <v>54</v>
      </c>
      <c r="G146">
        <f>COUNTIF('бланки '!AB148:CM148,"&lt;2")+'бланки '!CO148</f>
        <v>54</v>
      </c>
      <c r="H146">
        <f>SUM('бланки '!CP148:CS148)</f>
        <v>4</v>
      </c>
      <c r="I146">
        <f>анкеты!E144</f>
        <v>21</v>
      </c>
      <c r="J146">
        <f>анкеты!D144</f>
        <v>22</v>
      </c>
      <c r="K146">
        <f>анкеты!G144</f>
        <v>23</v>
      </c>
      <c r="L146">
        <f>анкеты!F144</f>
        <v>23</v>
      </c>
      <c r="M146">
        <f t="shared" si="84"/>
        <v>100</v>
      </c>
      <c r="N146">
        <f t="shared" si="85"/>
        <v>100</v>
      </c>
      <c r="O146">
        <f t="shared" si="86"/>
        <v>95.454545454545453</v>
      </c>
      <c r="P146">
        <f t="shared" si="87"/>
        <v>100</v>
      </c>
      <c r="Q146" s="14">
        <f t="shared" si="106"/>
        <v>100</v>
      </c>
      <c r="R146" s="14">
        <f t="shared" si="107"/>
        <v>100</v>
      </c>
      <c r="S146" s="14">
        <f t="shared" si="108"/>
        <v>98</v>
      </c>
      <c r="T146" s="13">
        <f t="shared" si="109"/>
        <v>99.2</v>
      </c>
      <c r="U146">
        <f>SUM('бланки '!CT148:CX148)</f>
        <v>5</v>
      </c>
      <c r="X146">
        <f>анкеты!H144</f>
        <v>23</v>
      </c>
      <c r="Y146">
        <f t="shared" si="88"/>
        <v>23</v>
      </c>
      <c r="Z146" s="14">
        <f t="shared" si="89"/>
        <v>100</v>
      </c>
      <c r="AA146" s="14">
        <f t="shared" si="90"/>
        <v>100</v>
      </c>
      <c r="AB146" s="14">
        <f t="shared" si="91"/>
        <v>100</v>
      </c>
      <c r="AC146" s="15">
        <f t="shared" si="110"/>
        <v>100</v>
      </c>
      <c r="AD146">
        <f>IF('бланки '!I148=1,('бланки '!CZ148+'бланки '!DB148)*3,SUM('бланки '!CX148:DB148))</f>
        <v>4</v>
      </c>
      <c r="AE146">
        <f>IF('бланки '!H148=0,SUM('бланки '!DG148:DI148)*2-1,SUM('бланки '!DD148:DI148))</f>
        <v>3</v>
      </c>
      <c r="AF146">
        <f>анкеты!J144</f>
        <v>2</v>
      </c>
      <c r="AG146">
        <f>анкеты!I144</f>
        <v>2</v>
      </c>
      <c r="AH146" s="14">
        <f t="shared" si="92"/>
        <v>80</v>
      </c>
      <c r="AI146" s="14">
        <f t="shared" si="93"/>
        <v>60</v>
      </c>
      <c r="AJ146" s="2">
        <f t="shared" si="94"/>
        <v>100</v>
      </c>
      <c r="AK146" s="15">
        <f t="shared" si="111"/>
        <v>78</v>
      </c>
      <c r="AL146">
        <f>анкеты!K144</f>
        <v>23</v>
      </c>
      <c r="AM146">
        <f t="shared" si="95"/>
        <v>23</v>
      </c>
      <c r="AN146">
        <f>анкеты!L144</f>
        <v>23</v>
      </c>
      <c r="AO146">
        <f t="shared" si="96"/>
        <v>23</v>
      </c>
      <c r="AP146">
        <f>анкеты!N144</f>
        <v>22</v>
      </c>
      <c r="AQ146">
        <f>анкеты!M144</f>
        <v>22</v>
      </c>
      <c r="AR146" s="14">
        <f t="shared" si="97"/>
        <v>100</v>
      </c>
      <c r="AS146" s="14">
        <f t="shared" si="98"/>
        <v>100</v>
      </c>
      <c r="AT146" s="14">
        <f t="shared" si="99"/>
        <v>100</v>
      </c>
      <c r="AU146" s="13">
        <f t="shared" si="112"/>
        <v>100</v>
      </c>
      <c r="AV146">
        <f>анкеты!O144</f>
        <v>23</v>
      </c>
      <c r="AW146">
        <f t="shared" si="100"/>
        <v>23</v>
      </c>
      <c r="AX146">
        <f>анкеты!P144</f>
        <v>23</v>
      </c>
      <c r="AY146">
        <f t="shared" si="101"/>
        <v>23</v>
      </c>
      <c r="AZ146">
        <f>анкеты!Q144</f>
        <v>23</v>
      </c>
      <c r="BA146">
        <f t="shared" si="102"/>
        <v>23</v>
      </c>
      <c r="BB146" s="14">
        <f t="shared" si="103"/>
        <v>100</v>
      </c>
      <c r="BC146" s="14">
        <f t="shared" si="104"/>
        <v>100</v>
      </c>
      <c r="BD146" s="14">
        <f t="shared" si="105"/>
        <v>100</v>
      </c>
      <c r="BE146" s="13">
        <f t="shared" si="113"/>
        <v>100</v>
      </c>
      <c r="BF146">
        <f t="shared" si="114"/>
        <v>95.44</v>
      </c>
    </row>
    <row r="147" spans="1:58" hidden="1">
      <c r="A147">
        <f>'бланки '!D149</f>
        <v>144</v>
      </c>
      <c r="B147" t="str">
        <f>'бланки '!C149</f>
        <v>Муниципальное бюджетное общеобразовательное учреждение «Брин-Наволоцкая средняя школа»</v>
      </c>
      <c r="C147">
        <f>анкеты!C145</f>
        <v>31</v>
      </c>
      <c r="D147">
        <f>SUMIF('бланки '!K149:Y149,"&lt;2")+'бланки '!Z149</f>
        <v>13</v>
      </c>
      <c r="E147">
        <f>COUNTIF('бланки '!K149:Y149,"&lt;2")+'бланки '!AA149</f>
        <v>14</v>
      </c>
      <c r="F147">
        <f>SUMIF('бланки '!AB149:CM149,"&lt;2")+'бланки '!CN149</f>
        <v>54</v>
      </c>
      <c r="G147">
        <f>COUNTIF('бланки '!AB149:CM149,"&lt;2")+'бланки '!CO149</f>
        <v>54</v>
      </c>
      <c r="H147">
        <f>SUM('бланки '!CP149:CS149)</f>
        <v>2</v>
      </c>
      <c r="I147">
        <f>анкеты!E145</f>
        <v>22</v>
      </c>
      <c r="J147">
        <f>анкеты!D145</f>
        <v>24</v>
      </c>
      <c r="K147">
        <f>анкеты!G145</f>
        <v>21</v>
      </c>
      <c r="L147">
        <f>анкеты!F145</f>
        <v>23</v>
      </c>
      <c r="M147">
        <f t="shared" si="84"/>
        <v>92.857142857142861</v>
      </c>
      <c r="N147">
        <f t="shared" si="85"/>
        <v>100</v>
      </c>
      <c r="O147">
        <f t="shared" si="86"/>
        <v>91.666666666666657</v>
      </c>
      <c r="P147">
        <f t="shared" si="87"/>
        <v>91.304347826086953</v>
      </c>
      <c r="Q147" s="14">
        <f t="shared" si="106"/>
        <v>96</v>
      </c>
      <c r="R147" s="14">
        <f t="shared" si="107"/>
        <v>60</v>
      </c>
      <c r="S147" s="14">
        <f t="shared" si="108"/>
        <v>91</v>
      </c>
      <c r="T147" s="13">
        <f t="shared" si="109"/>
        <v>83.199999999999989</v>
      </c>
      <c r="U147">
        <f>SUM('бланки '!CT149:CX149)</f>
        <v>5</v>
      </c>
      <c r="X147">
        <f>анкеты!H145</f>
        <v>27</v>
      </c>
      <c r="Y147">
        <f t="shared" si="88"/>
        <v>31</v>
      </c>
      <c r="Z147" s="14">
        <f t="shared" si="89"/>
        <v>100</v>
      </c>
      <c r="AA147" s="14">
        <f t="shared" si="90"/>
        <v>93</v>
      </c>
      <c r="AB147" s="14">
        <f t="shared" si="91"/>
        <v>87</v>
      </c>
      <c r="AC147" s="15">
        <f t="shared" si="110"/>
        <v>93.5</v>
      </c>
      <c r="AD147">
        <f>IF('бланки '!I149=1,('бланки '!CZ149+'бланки '!DB149)*3,SUM('бланки '!CX149:DB149))</f>
        <v>1</v>
      </c>
      <c r="AE147">
        <f>IF('бланки '!H149=0,SUM('бланки '!DG149:DI149)*2-1,SUM('бланки '!DD149:DI149))</f>
        <v>3</v>
      </c>
      <c r="AF147">
        <f>анкеты!J145</f>
        <v>3</v>
      </c>
      <c r="AG147">
        <f>анкеты!I145</f>
        <v>4</v>
      </c>
      <c r="AH147" s="14">
        <f t="shared" si="92"/>
        <v>20</v>
      </c>
      <c r="AI147" s="14">
        <f t="shared" si="93"/>
        <v>60</v>
      </c>
      <c r="AJ147" s="2">
        <f t="shared" si="94"/>
        <v>75</v>
      </c>
      <c r="AK147" s="15">
        <f t="shared" si="111"/>
        <v>52.5</v>
      </c>
      <c r="AL147">
        <f>анкеты!K145</f>
        <v>31</v>
      </c>
      <c r="AM147">
        <f t="shared" si="95"/>
        <v>31</v>
      </c>
      <c r="AN147">
        <f>анкеты!L145</f>
        <v>29</v>
      </c>
      <c r="AO147">
        <f t="shared" si="96"/>
        <v>31</v>
      </c>
      <c r="AP147">
        <f>анкеты!N145</f>
        <v>18</v>
      </c>
      <c r="AQ147">
        <f>анкеты!M145</f>
        <v>18</v>
      </c>
      <c r="AR147" s="14">
        <f t="shared" si="97"/>
        <v>100</v>
      </c>
      <c r="AS147" s="14">
        <f t="shared" si="98"/>
        <v>93</v>
      </c>
      <c r="AT147" s="14">
        <f t="shared" si="99"/>
        <v>100</v>
      </c>
      <c r="AU147" s="13">
        <f t="shared" si="112"/>
        <v>97.2</v>
      </c>
      <c r="AV147">
        <f>анкеты!O145</f>
        <v>28</v>
      </c>
      <c r="AW147">
        <f t="shared" si="100"/>
        <v>31</v>
      </c>
      <c r="AX147">
        <f>анкеты!P145</f>
        <v>30</v>
      </c>
      <c r="AY147">
        <f t="shared" si="101"/>
        <v>31</v>
      </c>
      <c r="AZ147">
        <f>анкеты!Q145</f>
        <v>29</v>
      </c>
      <c r="BA147">
        <f t="shared" si="102"/>
        <v>31</v>
      </c>
      <c r="BB147" s="14">
        <f t="shared" si="103"/>
        <v>90</v>
      </c>
      <c r="BC147" s="14">
        <f t="shared" si="104"/>
        <v>97</v>
      </c>
      <c r="BD147" s="14">
        <f t="shared" si="105"/>
        <v>93</v>
      </c>
      <c r="BE147" s="13">
        <f t="shared" si="113"/>
        <v>92.9</v>
      </c>
      <c r="BF147">
        <f t="shared" si="114"/>
        <v>83.859999999999985</v>
      </c>
    </row>
    <row r="148" spans="1:58" hidden="1">
      <c r="A148">
        <f>'бланки '!D150</f>
        <v>145</v>
      </c>
      <c r="B148" t="str">
        <f>'бланки '!C150</f>
        <v>Муниципальное бюджетное общеобразовательное учреждение «Двинская средняя школа»</v>
      </c>
      <c r="C148">
        <f>анкеты!C146</f>
        <v>19</v>
      </c>
      <c r="D148">
        <f>SUMIF('бланки '!K150:Y150,"&lt;2")+'бланки '!Z150</f>
        <v>14</v>
      </c>
      <c r="E148">
        <f>COUNTIF('бланки '!K150:Y150,"&lt;2")+'бланки '!AA150</f>
        <v>14</v>
      </c>
      <c r="F148">
        <f>SUMIF('бланки '!AB150:CM150,"&lt;2")+'бланки '!CN150</f>
        <v>51.5</v>
      </c>
      <c r="G148">
        <f>COUNTIF('бланки '!AB150:CM150,"&lt;2")+'бланки '!CO150</f>
        <v>54</v>
      </c>
      <c r="H148">
        <f>SUM('бланки '!CP150:CS150)</f>
        <v>3</v>
      </c>
      <c r="I148">
        <f>анкеты!E146</f>
        <v>16</v>
      </c>
      <c r="J148">
        <f>анкеты!D146</f>
        <v>16</v>
      </c>
      <c r="K148">
        <f>анкеты!G146</f>
        <v>10</v>
      </c>
      <c r="L148">
        <f>анкеты!F146</f>
        <v>12</v>
      </c>
      <c r="M148">
        <f t="shared" si="84"/>
        <v>100</v>
      </c>
      <c r="N148">
        <f t="shared" si="85"/>
        <v>95.370370370370367</v>
      </c>
      <c r="O148">
        <f t="shared" si="86"/>
        <v>100</v>
      </c>
      <c r="P148">
        <f t="shared" si="87"/>
        <v>83.333333333333343</v>
      </c>
      <c r="Q148" s="14">
        <f t="shared" si="106"/>
        <v>98</v>
      </c>
      <c r="R148" s="14">
        <f t="shared" si="107"/>
        <v>90</v>
      </c>
      <c r="S148" s="14">
        <f t="shared" si="108"/>
        <v>92</v>
      </c>
      <c r="T148" s="13">
        <f t="shared" si="109"/>
        <v>93.2</v>
      </c>
      <c r="U148">
        <f>SUM('бланки '!CT150:CX150)</f>
        <v>5</v>
      </c>
      <c r="X148">
        <f>анкеты!H146</f>
        <v>17</v>
      </c>
      <c r="Y148">
        <f t="shared" si="88"/>
        <v>19</v>
      </c>
      <c r="Z148" s="14">
        <f t="shared" si="89"/>
        <v>100</v>
      </c>
      <c r="AA148" s="14">
        <f t="shared" si="90"/>
        <v>94</v>
      </c>
      <c r="AB148" s="14">
        <f t="shared" si="91"/>
        <v>89</v>
      </c>
      <c r="AC148" s="15">
        <f t="shared" si="110"/>
        <v>94.5</v>
      </c>
      <c r="AD148">
        <f>IF('бланки '!I150=1,('бланки '!CZ150+'бланки '!DB150)*3,SUM('бланки '!CX150:DB150))</f>
        <v>5</v>
      </c>
      <c r="AE148">
        <f>IF('бланки '!H150=0,SUM('бланки '!DG150:DI150)*2-1,SUM('бланки '!DD150:DI150))</f>
        <v>3</v>
      </c>
      <c r="AF148">
        <f>анкеты!J146</f>
        <v>1</v>
      </c>
      <c r="AG148">
        <f>анкеты!I146</f>
        <v>1</v>
      </c>
      <c r="AH148" s="14">
        <f t="shared" si="92"/>
        <v>100</v>
      </c>
      <c r="AI148" s="14">
        <f t="shared" si="93"/>
        <v>60</v>
      </c>
      <c r="AJ148" s="2">
        <f t="shared" si="94"/>
        <v>100</v>
      </c>
      <c r="AK148" s="15">
        <f t="shared" si="111"/>
        <v>84</v>
      </c>
      <c r="AL148">
        <f>анкеты!K146</f>
        <v>17</v>
      </c>
      <c r="AM148">
        <f t="shared" si="95"/>
        <v>19</v>
      </c>
      <c r="AN148">
        <f>анкеты!L146</f>
        <v>17</v>
      </c>
      <c r="AO148">
        <f t="shared" si="96"/>
        <v>19</v>
      </c>
      <c r="AP148">
        <f>анкеты!N146</f>
        <v>12</v>
      </c>
      <c r="AQ148">
        <f>анкеты!M146</f>
        <v>13</v>
      </c>
      <c r="AR148" s="14">
        <f t="shared" si="97"/>
        <v>89</v>
      </c>
      <c r="AS148" s="14">
        <f t="shared" si="98"/>
        <v>89</v>
      </c>
      <c r="AT148" s="14">
        <f t="shared" si="99"/>
        <v>92</v>
      </c>
      <c r="AU148" s="13">
        <f t="shared" si="112"/>
        <v>89.600000000000009</v>
      </c>
      <c r="AV148">
        <f>анкеты!O146</f>
        <v>15</v>
      </c>
      <c r="AW148">
        <f t="shared" si="100"/>
        <v>19</v>
      </c>
      <c r="AX148">
        <f>анкеты!P146</f>
        <v>17</v>
      </c>
      <c r="AY148">
        <f t="shared" si="101"/>
        <v>19</v>
      </c>
      <c r="AZ148">
        <f>анкеты!Q146</f>
        <v>18</v>
      </c>
      <c r="BA148">
        <f t="shared" si="102"/>
        <v>19</v>
      </c>
      <c r="BB148" s="14">
        <f t="shared" si="103"/>
        <v>79</v>
      </c>
      <c r="BC148" s="14">
        <f t="shared" si="104"/>
        <v>89</v>
      </c>
      <c r="BD148" s="14">
        <f t="shared" si="105"/>
        <v>95</v>
      </c>
      <c r="BE148" s="13">
        <f t="shared" si="113"/>
        <v>89</v>
      </c>
      <c r="BF148">
        <f t="shared" si="114"/>
        <v>90.06</v>
      </c>
    </row>
    <row r="149" spans="1:58" hidden="1">
      <c r="A149">
        <f>'бланки '!D151</f>
        <v>146</v>
      </c>
      <c r="B149" t="str">
        <f>'бланки '!C151</f>
        <v>Муниципальное бюджетное общеобразовательное учреждение «Светлозерская средняя школа»</v>
      </c>
      <c r="C149">
        <f>анкеты!C147</f>
        <v>67</v>
      </c>
      <c r="D149">
        <f>SUMIF('бланки '!K151:Y151,"&lt;2")+'бланки '!Z151</f>
        <v>14</v>
      </c>
      <c r="E149">
        <f>COUNTIF('бланки '!K151:Y151,"&lt;2")+'бланки '!AA151</f>
        <v>14</v>
      </c>
      <c r="F149">
        <f>SUMIF('бланки '!AB151:CM151,"&lt;2")+'бланки '!CN151</f>
        <v>54</v>
      </c>
      <c r="G149">
        <f>COUNTIF('бланки '!AB151:CM151,"&lt;2")+'бланки '!CO151</f>
        <v>54</v>
      </c>
      <c r="H149">
        <f>SUM('бланки '!CP151:CS151)</f>
        <v>4</v>
      </c>
      <c r="I149">
        <f>анкеты!E147</f>
        <v>67</v>
      </c>
      <c r="J149">
        <f>анкеты!D147</f>
        <v>67</v>
      </c>
      <c r="K149">
        <f>анкеты!G147</f>
        <v>63</v>
      </c>
      <c r="L149">
        <f>анкеты!F147</f>
        <v>63</v>
      </c>
      <c r="M149">
        <f t="shared" si="84"/>
        <v>100</v>
      </c>
      <c r="N149">
        <f t="shared" si="85"/>
        <v>100</v>
      </c>
      <c r="O149">
        <f t="shared" si="86"/>
        <v>100</v>
      </c>
      <c r="P149">
        <f t="shared" si="87"/>
        <v>100</v>
      </c>
      <c r="Q149" s="14">
        <f t="shared" si="106"/>
        <v>100</v>
      </c>
      <c r="R149" s="14">
        <f t="shared" si="107"/>
        <v>100</v>
      </c>
      <c r="S149" s="14">
        <f t="shared" si="108"/>
        <v>100</v>
      </c>
      <c r="T149" s="13">
        <f t="shared" si="109"/>
        <v>100</v>
      </c>
      <c r="U149">
        <f>SUM('бланки '!CT151:CX151)</f>
        <v>5</v>
      </c>
      <c r="X149">
        <f>анкеты!H147</f>
        <v>67</v>
      </c>
      <c r="Y149">
        <f t="shared" si="88"/>
        <v>67</v>
      </c>
      <c r="Z149" s="14">
        <f t="shared" si="89"/>
        <v>100</v>
      </c>
      <c r="AA149" s="14">
        <f t="shared" si="90"/>
        <v>100</v>
      </c>
      <c r="AB149" s="14">
        <f t="shared" si="91"/>
        <v>100</v>
      </c>
      <c r="AC149" s="15">
        <f t="shared" si="110"/>
        <v>100</v>
      </c>
      <c r="AD149">
        <f>IF('бланки '!I151=1,('бланки '!CZ151+'бланки '!DB151)*3,SUM('бланки '!CX151:DB151))</f>
        <v>4</v>
      </c>
      <c r="AE149">
        <f>IF('бланки '!H151=0,SUM('бланки '!DG151:DI151)*2-1,SUM('бланки '!DD151:DI151))</f>
        <v>5</v>
      </c>
      <c r="AF149">
        <f>анкеты!J147</f>
        <v>5</v>
      </c>
      <c r="AG149">
        <f>анкеты!I147</f>
        <v>5</v>
      </c>
      <c r="AH149" s="14">
        <f t="shared" si="92"/>
        <v>80</v>
      </c>
      <c r="AI149" s="14">
        <f t="shared" si="93"/>
        <v>100</v>
      </c>
      <c r="AJ149" s="2">
        <f t="shared" si="94"/>
        <v>100</v>
      </c>
      <c r="AK149" s="15">
        <f t="shared" si="111"/>
        <v>94</v>
      </c>
      <c r="AL149">
        <f>анкеты!K147</f>
        <v>67</v>
      </c>
      <c r="AM149">
        <f t="shared" si="95"/>
        <v>67</v>
      </c>
      <c r="AN149">
        <f>анкеты!L147</f>
        <v>67</v>
      </c>
      <c r="AO149">
        <f t="shared" si="96"/>
        <v>67</v>
      </c>
      <c r="AP149">
        <f>анкеты!N147</f>
        <v>62</v>
      </c>
      <c r="AQ149">
        <f>анкеты!M147</f>
        <v>63</v>
      </c>
      <c r="AR149" s="14">
        <f t="shared" si="97"/>
        <v>100</v>
      </c>
      <c r="AS149" s="14">
        <f t="shared" si="98"/>
        <v>100</v>
      </c>
      <c r="AT149" s="14">
        <f t="shared" si="99"/>
        <v>98</v>
      </c>
      <c r="AU149" s="13">
        <f t="shared" si="112"/>
        <v>99.6</v>
      </c>
      <c r="AV149">
        <f>анкеты!O147</f>
        <v>67</v>
      </c>
      <c r="AW149">
        <f t="shared" si="100"/>
        <v>67</v>
      </c>
      <c r="AX149">
        <f>анкеты!P147</f>
        <v>67</v>
      </c>
      <c r="AY149">
        <f t="shared" si="101"/>
        <v>67</v>
      </c>
      <c r="AZ149">
        <f>анкеты!Q147</f>
        <v>67</v>
      </c>
      <c r="BA149">
        <f t="shared" si="102"/>
        <v>67</v>
      </c>
      <c r="BB149" s="14">
        <f t="shared" si="103"/>
        <v>100</v>
      </c>
      <c r="BC149" s="14">
        <f t="shared" si="104"/>
        <v>100</v>
      </c>
      <c r="BD149" s="14">
        <f t="shared" si="105"/>
        <v>100</v>
      </c>
      <c r="BE149" s="13">
        <f t="shared" si="113"/>
        <v>100</v>
      </c>
      <c r="BF149">
        <f t="shared" si="114"/>
        <v>98.72</v>
      </c>
    </row>
    <row r="150" spans="1:58" hidden="1">
      <c r="A150">
        <f>'бланки '!D152</f>
        <v>147</v>
      </c>
      <c r="B150" t="str">
        <f>'бланки '!C152</f>
        <v>Муниципальное бюджетное общеобразовательное учреждение «Рембуевская средняя школа»</v>
      </c>
      <c r="C150">
        <f>анкеты!C148</f>
        <v>40</v>
      </c>
      <c r="D150">
        <f>SUMIF('бланки '!K152:Y152,"&lt;2")+'бланки '!Z152</f>
        <v>14</v>
      </c>
      <c r="E150">
        <f>COUNTIF('бланки '!K152:Y152,"&lt;2")+'бланки '!AA152</f>
        <v>14</v>
      </c>
      <c r="F150">
        <f>SUMIF('бланки '!AB152:CM152,"&lt;2")+'бланки '!CN152</f>
        <v>59</v>
      </c>
      <c r="G150">
        <f>COUNTIF('бланки '!AB152:CM152,"&lt;2")+'бланки '!CO152</f>
        <v>59</v>
      </c>
      <c r="H150">
        <f>SUM('бланки '!CP152:CS152)</f>
        <v>2</v>
      </c>
      <c r="I150">
        <f>анкеты!E148</f>
        <v>38</v>
      </c>
      <c r="J150">
        <f>анкеты!D148</f>
        <v>38</v>
      </c>
      <c r="K150">
        <f>анкеты!G148</f>
        <v>33</v>
      </c>
      <c r="L150">
        <f>анкеты!F148</f>
        <v>35</v>
      </c>
      <c r="M150">
        <f t="shared" si="84"/>
        <v>100</v>
      </c>
      <c r="N150">
        <f t="shared" si="85"/>
        <v>100</v>
      </c>
      <c r="O150">
        <f t="shared" si="86"/>
        <v>100</v>
      </c>
      <c r="P150">
        <f t="shared" si="87"/>
        <v>94.285714285714278</v>
      </c>
      <c r="Q150" s="14">
        <f t="shared" si="106"/>
        <v>100</v>
      </c>
      <c r="R150" s="14">
        <f t="shared" si="107"/>
        <v>60</v>
      </c>
      <c r="S150" s="14">
        <f t="shared" si="108"/>
        <v>97</v>
      </c>
      <c r="T150" s="13">
        <f t="shared" si="109"/>
        <v>86.800000000000011</v>
      </c>
      <c r="U150">
        <f>SUM('бланки '!CT152:CX152)</f>
        <v>5</v>
      </c>
      <c r="X150">
        <f>анкеты!H148</f>
        <v>39</v>
      </c>
      <c r="Y150">
        <f t="shared" si="88"/>
        <v>40</v>
      </c>
      <c r="Z150" s="14">
        <f t="shared" si="89"/>
        <v>100</v>
      </c>
      <c r="AA150" s="14">
        <f t="shared" si="90"/>
        <v>98</v>
      </c>
      <c r="AB150" s="14">
        <f t="shared" si="91"/>
        <v>97</v>
      </c>
      <c r="AC150" s="15">
        <f t="shared" si="110"/>
        <v>98.5</v>
      </c>
      <c r="AD150">
        <f>IF('бланки '!I152=1,('бланки '!CZ152+'бланки '!DB152)*3,SUM('бланки '!CX152:DB152))</f>
        <v>3</v>
      </c>
      <c r="AE150">
        <f>IF('бланки '!H152=0,SUM('бланки '!DG152:DI152)*2-1,SUM('бланки '!DD152:DI152))</f>
        <v>4</v>
      </c>
      <c r="AF150">
        <f>анкеты!J148</f>
        <v>3</v>
      </c>
      <c r="AG150">
        <f>анкеты!I148</f>
        <v>4</v>
      </c>
      <c r="AH150" s="14">
        <f t="shared" si="92"/>
        <v>60</v>
      </c>
      <c r="AI150" s="14">
        <f t="shared" si="93"/>
        <v>80</v>
      </c>
      <c r="AJ150" s="2">
        <f t="shared" si="94"/>
        <v>75</v>
      </c>
      <c r="AK150" s="15">
        <f t="shared" si="111"/>
        <v>72.5</v>
      </c>
      <c r="AL150">
        <f>анкеты!K148</f>
        <v>36</v>
      </c>
      <c r="AM150">
        <f t="shared" si="95"/>
        <v>40</v>
      </c>
      <c r="AN150">
        <f>анкеты!L148</f>
        <v>39</v>
      </c>
      <c r="AO150">
        <f t="shared" si="96"/>
        <v>40</v>
      </c>
      <c r="AP150">
        <f>анкеты!N148</f>
        <v>29</v>
      </c>
      <c r="AQ150">
        <f>анкеты!M148</f>
        <v>29</v>
      </c>
      <c r="AR150" s="14">
        <f t="shared" si="97"/>
        <v>90</v>
      </c>
      <c r="AS150" s="14">
        <f t="shared" si="98"/>
        <v>97</v>
      </c>
      <c r="AT150" s="14">
        <f t="shared" si="99"/>
        <v>100</v>
      </c>
      <c r="AU150" s="13">
        <f t="shared" si="112"/>
        <v>94.800000000000011</v>
      </c>
      <c r="AV150">
        <f>анкеты!O148</f>
        <v>38</v>
      </c>
      <c r="AW150">
        <f t="shared" si="100"/>
        <v>40</v>
      </c>
      <c r="AX150">
        <f>анкеты!P148</f>
        <v>40</v>
      </c>
      <c r="AY150">
        <f t="shared" si="101"/>
        <v>40</v>
      </c>
      <c r="AZ150">
        <f>анкеты!Q148</f>
        <v>40</v>
      </c>
      <c r="BA150">
        <f t="shared" si="102"/>
        <v>40</v>
      </c>
      <c r="BB150" s="14">
        <f t="shared" si="103"/>
        <v>95</v>
      </c>
      <c r="BC150" s="14">
        <f t="shared" si="104"/>
        <v>100</v>
      </c>
      <c r="BD150" s="14">
        <f t="shared" si="105"/>
        <v>100</v>
      </c>
      <c r="BE150" s="13">
        <f t="shared" si="113"/>
        <v>98.5</v>
      </c>
      <c r="BF150">
        <f t="shared" si="114"/>
        <v>90.22</v>
      </c>
    </row>
    <row r="151" spans="1:58" hidden="1">
      <c r="A151">
        <f>'бланки '!D153</f>
        <v>148</v>
      </c>
      <c r="B151" t="str">
        <f>'бланки '!C153</f>
        <v>Муниципальное бюджетное общеобразовательное учреждение «Белогорская средняя школа»</v>
      </c>
      <c r="C151">
        <f>анкеты!C149</f>
        <v>37</v>
      </c>
      <c r="D151">
        <f>SUMIF('бланки '!K153:Y153,"&lt;2")+'бланки '!Z153</f>
        <v>14</v>
      </c>
      <c r="E151">
        <f>COUNTIF('бланки '!K153:Y153,"&lt;2")+'бланки '!AA153</f>
        <v>14</v>
      </c>
      <c r="F151">
        <f>SUMIF('бланки '!AB153:CM153,"&lt;2")+'бланки '!CN153</f>
        <v>51</v>
      </c>
      <c r="G151">
        <f>COUNTIF('бланки '!AB153:CM153,"&lt;2")+'бланки '!CO153</f>
        <v>54</v>
      </c>
      <c r="H151">
        <f>SUM('бланки '!CP153:CS153)</f>
        <v>4</v>
      </c>
      <c r="I151">
        <f>анкеты!E149</f>
        <v>35</v>
      </c>
      <c r="J151">
        <f>анкеты!D149</f>
        <v>36</v>
      </c>
      <c r="K151">
        <f>анкеты!G149</f>
        <v>36</v>
      </c>
      <c r="L151">
        <f>анкеты!F149</f>
        <v>36</v>
      </c>
      <c r="M151">
        <f t="shared" si="84"/>
        <v>100</v>
      </c>
      <c r="N151">
        <f t="shared" si="85"/>
        <v>94.444444444444443</v>
      </c>
      <c r="O151">
        <f t="shared" si="86"/>
        <v>97.222222222222214</v>
      </c>
      <c r="P151">
        <f t="shared" si="87"/>
        <v>100</v>
      </c>
      <c r="Q151" s="14">
        <f t="shared" si="106"/>
        <v>97</v>
      </c>
      <c r="R151" s="14">
        <f t="shared" si="107"/>
        <v>100</v>
      </c>
      <c r="S151" s="14">
        <f t="shared" si="108"/>
        <v>99</v>
      </c>
      <c r="T151" s="13">
        <f t="shared" si="109"/>
        <v>98.699999999999989</v>
      </c>
      <c r="U151">
        <f>SUM('бланки '!CT153:CX153)</f>
        <v>5</v>
      </c>
      <c r="X151">
        <f>анкеты!H149</f>
        <v>37</v>
      </c>
      <c r="Y151">
        <f t="shared" si="88"/>
        <v>37</v>
      </c>
      <c r="Z151" s="14">
        <f t="shared" si="89"/>
        <v>100</v>
      </c>
      <c r="AA151" s="14">
        <f t="shared" si="90"/>
        <v>100</v>
      </c>
      <c r="AB151" s="14">
        <f t="shared" si="91"/>
        <v>100</v>
      </c>
      <c r="AC151" s="15">
        <f t="shared" si="110"/>
        <v>100</v>
      </c>
      <c r="AD151">
        <f>IF('бланки '!I153=1,('бланки '!CZ153+'бланки '!DB153)*3,SUM('бланки '!CX153:DB153))</f>
        <v>1</v>
      </c>
      <c r="AE151">
        <f>IF('бланки '!H153=0,SUM('бланки '!DG153:DI153)*2-1,SUM('бланки '!DD153:DI153))</f>
        <v>5</v>
      </c>
      <c r="AF151">
        <f>анкеты!J149</f>
        <v>1</v>
      </c>
      <c r="AG151">
        <f>анкеты!I149</f>
        <v>1</v>
      </c>
      <c r="AH151" s="14">
        <f t="shared" si="92"/>
        <v>20</v>
      </c>
      <c r="AI151" s="14">
        <f t="shared" si="93"/>
        <v>100</v>
      </c>
      <c r="AJ151" s="2">
        <f t="shared" si="94"/>
        <v>100</v>
      </c>
      <c r="AK151" s="15">
        <f t="shared" si="111"/>
        <v>76</v>
      </c>
      <c r="AL151">
        <f>анкеты!K149</f>
        <v>37</v>
      </c>
      <c r="AM151">
        <f t="shared" si="95"/>
        <v>37</v>
      </c>
      <c r="AN151">
        <f>анкеты!L149</f>
        <v>37</v>
      </c>
      <c r="AO151">
        <f t="shared" si="96"/>
        <v>37</v>
      </c>
      <c r="AP151">
        <f>анкеты!N149</f>
        <v>33</v>
      </c>
      <c r="AQ151">
        <f>анкеты!M149</f>
        <v>33</v>
      </c>
      <c r="AR151" s="14">
        <f t="shared" si="97"/>
        <v>100</v>
      </c>
      <c r="AS151" s="14">
        <f t="shared" si="98"/>
        <v>100</v>
      </c>
      <c r="AT151" s="14">
        <f t="shared" si="99"/>
        <v>100</v>
      </c>
      <c r="AU151" s="13">
        <f t="shared" si="112"/>
        <v>100</v>
      </c>
      <c r="AV151">
        <f>анкеты!O149</f>
        <v>37</v>
      </c>
      <c r="AW151">
        <f t="shared" si="100"/>
        <v>37</v>
      </c>
      <c r="AX151">
        <f>анкеты!P149</f>
        <v>37</v>
      </c>
      <c r="AY151">
        <f t="shared" si="101"/>
        <v>37</v>
      </c>
      <c r="AZ151">
        <f>анкеты!Q149</f>
        <v>37</v>
      </c>
      <c r="BA151">
        <f t="shared" si="102"/>
        <v>37</v>
      </c>
      <c r="BB151" s="14">
        <f t="shared" si="103"/>
        <v>100</v>
      </c>
      <c r="BC151" s="14">
        <f t="shared" si="104"/>
        <v>100</v>
      </c>
      <c r="BD151" s="14">
        <f t="shared" si="105"/>
        <v>100</v>
      </c>
      <c r="BE151" s="13">
        <f t="shared" si="113"/>
        <v>100</v>
      </c>
      <c r="BF151">
        <f t="shared" si="114"/>
        <v>94.94</v>
      </c>
    </row>
    <row r="152" spans="1:58" hidden="1">
      <c r="A152">
        <f>'бланки '!D154</f>
        <v>149</v>
      </c>
      <c r="B152" t="str">
        <f>'бланки '!C154</f>
        <v>Муниципальное бюджетное общеобразовательное учреждение «Луковецкая средняя школа имени Я. В. Самоварова»</v>
      </c>
      <c r="C152">
        <f>анкеты!C150</f>
        <v>108</v>
      </c>
      <c r="D152">
        <f>SUMIF('бланки '!K154:Y154,"&lt;2")+'бланки '!Z154</f>
        <v>14</v>
      </c>
      <c r="E152">
        <f>COUNTIF('бланки '!K154:Y154,"&lt;2")+'бланки '!AA154</f>
        <v>14</v>
      </c>
      <c r="F152">
        <f>SUMIF('бланки '!AB154:CM154,"&lt;2")+'бланки '!CN154</f>
        <v>54</v>
      </c>
      <c r="G152">
        <f>COUNTIF('бланки '!AB154:CM154,"&lt;2")+'бланки '!CO154</f>
        <v>54</v>
      </c>
      <c r="H152">
        <f>SUM('бланки '!CP154:CS154)</f>
        <v>3</v>
      </c>
      <c r="I152">
        <f>анкеты!E150</f>
        <v>75</v>
      </c>
      <c r="J152">
        <f>анкеты!D150</f>
        <v>78</v>
      </c>
      <c r="K152">
        <f>анкеты!G150</f>
        <v>71</v>
      </c>
      <c r="L152">
        <f>анкеты!F150</f>
        <v>71</v>
      </c>
      <c r="M152">
        <f t="shared" si="84"/>
        <v>100</v>
      </c>
      <c r="N152">
        <f t="shared" si="85"/>
        <v>100</v>
      </c>
      <c r="O152">
        <f t="shared" si="86"/>
        <v>96.15384615384616</v>
      </c>
      <c r="P152">
        <f t="shared" si="87"/>
        <v>100</v>
      </c>
      <c r="Q152" s="14">
        <f t="shared" si="106"/>
        <v>100</v>
      </c>
      <c r="R152" s="14">
        <f t="shared" si="107"/>
        <v>90</v>
      </c>
      <c r="S152" s="14">
        <f t="shared" si="108"/>
        <v>98</v>
      </c>
      <c r="T152" s="13">
        <f t="shared" si="109"/>
        <v>96.2</v>
      </c>
      <c r="U152">
        <f>SUM('бланки '!CT154:CX154)</f>
        <v>5</v>
      </c>
      <c r="X152">
        <f>анкеты!H150</f>
        <v>95</v>
      </c>
      <c r="Y152">
        <f t="shared" si="88"/>
        <v>108</v>
      </c>
      <c r="Z152" s="14">
        <f t="shared" si="89"/>
        <v>100</v>
      </c>
      <c r="AA152" s="14">
        <f t="shared" si="90"/>
        <v>94</v>
      </c>
      <c r="AB152" s="14">
        <f t="shared" si="91"/>
        <v>88</v>
      </c>
      <c r="AC152" s="15">
        <f t="shared" si="110"/>
        <v>94</v>
      </c>
      <c r="AD152">
        <f>IF('бланки '!I154=1,('бланки '!CZ154+'бланки '!DB154)*3,SUM('бланки '!CX154:DB154))</f>
        <v>3</v>
      </c>
      <c r="AE152">
        <f>IF('бланки '!H154=0,SUM('бланки '!DG154:DI154)*2-1,SUM('бланки '!DD154:DI154))</f>
        <v>3</v>
      </c>
      <c r="AF152">
        <f>анкеты!J150</f>
        <v>3</v>
      </c>
      <c r="AG152">
        <f>анкеты!I150</f>
        <v>4</v>
      </c>
      <c r="AH152" s="14">
        <f t="shared" si="92"/>
        <v>60</v>
      </c>
      <c r="AI152" s="14">
        <f t="shared" si="93"/>
        <v>60</v>
      </c>
      <c r="AJ152" s="2">
        <f t="shared" si="94"/>
        <v>75</v>
      </c>
      <c r="AK152" s="15">
        <f t="shared" si="111"/>
        <v>64.5</v>
      </c>
      <c r="AL152">
        <f>анкеты!K150</f>
        <v>102</v>
      </c>
      <c r="AM152">
        <f t="shared" si="95"/>
        <v>108</v>
      </c>
      <c r="AN152">
        <f>анкеты!L150</f>
        <v>103</v>
      </c>
      <c r="AO152">
        <f t="shared" si="96"/>
        <v>108</v>
      </c>
      <c r="AP152">
        <f>анкеты!N150</f>
        <v>74</v>
      </c>
      <c r="AQ152">
        <f>анкеты!M150</f>
        <v>75</v>
      </c>
      <c r="AR152" s="14">
        <f t="shared" si="97"/>
        <v>94</v>
      </c>
      <c r="AS152" s="14">
        <f t="shared" si="98"/>
        <v>95</v>
      </c>
      <c r="AT152" s="14">
        <f t="shared" si="99"/>
        <v>99</v>
      </c>
      <c r="AU152" s="13">
        <f t="shared" si="112"/>
        <v>95.399999999999991</v>
      </c>
      <c r="AV152">
        <f>анкеты!O150</f>
        <v>92</v>
      </c>
      <c r="AW152">
        <f t="shared" si="100"/>
        <v>108</v>
      </c>
      <c r="AX152">
        <f>анкеты!P150</f>
        <v>100</v>
      </c>
      <c r="AY152">
        <f t="shared" si="101"/>
        <v>108</v>
      </c>
      <c r="AZ152">
        <f>анкеты!Q150</f>
        <v>97</v>
      </c>
      <c r="BA152">
        <f t="shared" si="102"/>
        <v>108</v>
      </c>
      <c r="BB152" s="14">
        <f t="shared" si="103"/>
        <v>85</v>
      </c>
      <c r="BC152" s="14">
        <f t="shared" si="104"/>
        <v>93</v>
      </c>
      <c r="BD152" s="14">
        <f t="shared" si="105"/>
        <v>90</v>
      </c>
      <c r="BE152" s="13">
        <f t="shared" si="113"/>
        <v>89.1</v>
      </c>
      <c r="BF152">
        <f t="shared" si="114"/>
        <v>87.839999999999989</v>
      </c>
    </row>
    <row r="153" spans="1:58" hidden="1">
      <c r="A153">
        <f>'бланки '!D155</f>
        <v>150</v>
      </c>
      <c r="B153" t="str">
        <f>'бланки '!C155</f>
        <v>Муниципальное бюджетное образовательное учреждение дополнительного образования «Детская школа искусств № 52»</v>
      </c>
      <c r="C153">
        <f>анкеты!C151</f>
        <v>25</v>
      </c>
      <c r="D153">
        <f>SUMIF('бланки '!K155:Y155,"&lt;2")+'бланки '!Z155</f>
        <v>10</v>
      </c>
      <c r="E153">
        <f>COUNTIF('бланки '!K155:Y155,"&lt;2")+'бланки '!AA155</f>
        <v>10</v>
      </c>
      <c r="F153">
        <f>SUMIF('бланки '!AB155:CM155,"&lt;2")+'бланки '!CN155</f>
        <v>45.5</v>
      </c>
      <c r="G153">
        <f>COUNTIF('бланки '!AB155:CM155,"&lt;2")+'бланки '!CO155</f>
        <v>47</v>
      </c>
      <c r="H153">
        <f>SUM('бланки '!CP155:CS155)</f>
        <v>3</v>
      </c>
      <c r="I153">
        <f>анкеты!E151</f>
        <v>19</v>
      </c>
      <c r="J153">
        <f>анкеты!D151</f>
        <v>19</v>
      </c>
      <c r="K153">
        <f>анкеты!G151</f>
        <v>19</v>
      </c>
      <c r="L153">
        <f>анкеты!F151</f>
        <v>19</v>
      </c>
      <c r="M153">
        <f t="shared" si="84"/>
        <v>100</v>
      </c>
      <c r="N153">
        <f t="shared" si="85"/>
        <v>96.808510638297875</v>
      </c>
      <c r="O153">
        <f t="shared" si="86"/>
        <v>100</v>
      </c>
      <c r="P153">
        <f t="shared" si="87"/>
        <v>100</v>
      </c>
      <c r="Q153" s="14">
        <f t="shared" si="106"/>
        <v>98</v>
      </c>
      <c r="R153" s="14">
        <f t="shared" si="107"/>
        <v>90</v>
      </c>
      <c r="S153" s="14">
        <f t="shared" si="108"/>
        <v>100</v>
      </c>
      <c r="T153" s="13">
        <f t="shared" si="109"/>
        <v>96.4</v>
      </c>
      <c r="U153">
        <f>SUM('бланки '!CT155:CX155)</f>
        <v>5</v>
      </c>
      <c r="X153">
        <f>анкеты!H151</f>
        <v>25</v>
      </c>
      <c r="Y153">
        <f t="shared" si="88"/>
        <v>25</v>
      </c>
      <c r="Z153" s="14">
        <f t="shared" si="89"/>
        <v>100</v>
      </c>
      <c r="AA153" s="14">
        <f t="shared" si="90"/>
        <v>100</v>
      </c>
      <c r="AB153" s="14">
        <f t="shared" si="91"/>
        <v>100</v>
      </c>
      <c r="AC153" s="15">
        <f t="shared" si="110"/>
        <v>100</v>
      </c>
      <c r="AD153">
        <f>IF('бланки '!I155=1,('бланки '!CZ155+'бланки '!DB155)*3,SUM('бланки '!CX155:DB155))</f>
        <v>2</v>
      </c>
      <c r="AE153">
        <f>IF('бланки '!H155=0,SUM('бланки '!DG155:DI155)*2-1,SUM('бланки '!DD155:DI155))</f>
        <v>5</v>
      </c>
      <c r="AF153">
        <f>анкеты!J151</f>
        <v>1</v>
      </c>
      <c r="AG153">
        <f>анкеты!I151</f>
        <v>1</v>
      </c>
      <c r="AH153" s="14">
        <f t="shared" si="92"/>
        <v>40</v>
      </c>
      <c r="AI153" s="14">
        <f t="shared" si="93"/>
        <v>100</v>
      </c>
      <c r="AJ153" s="2">
        <f t="shared" si="94"/>
        <v>100</v>
      </c>
      <c r="AK153" s="15">
        <f t="shared" si="111"/>
        <v>82</v>
      </c>
      <c r="AL153">
        <f>анкеты!K151</f>
        <v>25</v>
      </c>
      <c r="AM153">
        <f t="shared" si="95"/>
        <v>25</v>
      </c>
      <c r="AN153">
        <f>анкеты!L151</f>
        <v>25</v>
      </c>
      <c r="AO153">
        <f t="shared" si="96"/>
        <v>25</v>
      </c>
      <c r="AP153">
        <f>анкеты!N151</f>
        <v>22</v>
      </c>
      <c r="AQ153">
        <f>анкеты!M151</f>
        <v>23</v>
      </c>
      <c r="AR153" s="14">
        <f t="shared" si="97"/>
        <v>100</v>
      </c>
      <c r="AS153" s="14">
        <f t="shared" si="98"/>
        <v>100</v>
      </c>
      <c r="AT153" s="14">
        <f t="shared" si="99"/>
        <v>96</v>
      </c>
      <c r="AU153" s="13">
        <f t="shared" si="112"/>
        <v>99.2</v>
      </c>
      <c r="AV153">
        <f>анкеты!O151</f>
        <v>25</v>
      </c>
      <c r="AW153">
        <f t="shared" si="100"/>
        <v>25</v>
      </c>
      <c r="AX153">
        <f>анкеты!P151</f>
        <v>25</v>
      </c>
      <c r="AY153">
        <f t="shared" si="101"/>
        <v>25</v>
      </c>
      <c r="AZ153">
        <f>анкеты!Q151</f>
        <v>25</v>
      </c>
      <c r="BA153">
        <f t="shared" si="102"/>
        <v>25</v>
      </c>
      <c r="BB153" s="14">
        <f t="shared" si="103"/>
        <v>100</v>
      </c>
      <c r="BC153" s="14">
        <f t="shared" si="104"/>
        <v>100</v>
      </c>
      <c r="BD153" s="14">
        <f t="shared" si="105"/>
        <v>100</v>
      </c>
      <c r="BE153" s="13">
        <f t="shared" si="113"/>
        <v>100</v>
      </c>
      <c r="BF153">
        <f t="shared" si="114"/>
        <v>95.52</v>
      </c>
    </row>
    <row r="154" spans="1:58" hidden="1">
      <c r="A154">
        <f>'бланки '!D156</f>
        <v>151</v>
      </c>
      <c r="B154" t="str">
        <f>'бланки '!C156</f>
        <v>Муниципальное бюджетное общеобразовательное учреждение «Боровская основная школа»</v>
      </c>
      <c r="C154">
        <f>анкеты!C152</f>
        <v>28</v>
      </c>
      <c r="D154">
        <f>SUMIF('бланки '!K156:Y156,"&lt;2")+'бланки '!Z156</f>
        <v>14</v>
      </c>
      <c r="E154">
        <f>COUNTIF('бланки '!K156:Y156,"&lt;2")+'бланки '!AA156</f>
        <v>14</v>
      </c>
      <c r="F154">
        <f>SUMIF('бланки '!AB156:CM156,"&lt;2")+'бланки '!CN156</f>
        <v>49.5</v>
      </c>
      <c r="G154">
        <f>COUNTIF('бланки '!AB156:CM156,"&lt;2")+'бланки '!CO156</f>
        <v>54</v>
      </c>
      <c r="H154">
        <f>SUM('бланки '!CP156:CS156)</f>
        <v>2</v>
      </c>
      <c r="I154">
        <f>анкеты!E152</f>
        <v>19</v>
      </c>
      <c r="J154">
        <f>анкеты!D152</f>
        <v>21</v>
      </c>
      <c r="K154">
        <f>анкеты!G152</f>
        <v>17</v>
      </c>
      <c r="L154">
        <f>анкеты!F152</f>
        <v>19</v>
      </c>
      <c r="M154">
        <f t="shared" ref="M154:M181" si="115">D154/E154*100</f>
        <v>100</v>
      </c>
      <c r="N154">
        <f t="shared" ref="N154:N181" si="116">F154/G154*100</f>
        <v>91.666666666666657</v>
      </c>
      <c r="O154">
        <f t="shared" ref="O154:O181" si="117">I154/J154*100</f>
        <v>90.476190476190482</v>
      </c>
      <c r="P154">
        <f t="shared" ref="P154:P181" si="118">K154/L154*100</f>
        <v>89.473684210526315</v>
      </c>
      <c r="Q154" s="14">
        <f t="shared" si="106"/>
        <v>96</v>
      </c>
      <c r="R154" s="14">
        <f t="shared" si="107"/>
        <v>60</v>
      </c>
      <c r="S154" s="14">
        <f t="shared" si="108"/>
        <v>90</v>
      </c>
      <c r="T154" s="13">
        <f t="shared" si="109"/>
        <v>82.8</v>
      </c>
      <c r="U154">
        <f>SUM('бланки '!CT156:CX156)</f>
        <v>5</v>
      </c>
      <c r="X154">
        <f>анкеты!H152</f>
        <v>22</v>
      </c>
      <c r="Y154">
        <f t="shared" ref="Y154:Y181" si="119">C154</f>
        <v>28</v>
      </c>
      <c r="Z154" s="14">
        <f t="shared" ref="Z154:Z181" si="120">MIN(100,U154*20)</f>
        <v>100</v>
      </c>
      <c r="AA154" s="14">
        <f t="shared" ref="AA154:AA181" si="121">ROUNDDOWN((Z154+AB154)/2,0)</f>
        <v>89</v>
      </c>
      <c r="AB154" s="14">
        <f t="shared" ref="AB154:AB181" si="122">IF((MOD(X154*100/Y154,1)&lt;0.55),ROUNDDOWN(X154*100/Y154,0),ROUNDUP(X154*100/Y154,0))</f>
        <v>79</v>
      </c>
      <c r="AC154" s="15">
        <f t="shared" si="110"/>
        <v>89.5</v>
      </c>
      <c r="AD154">
        <f>IF('бланки '!I156=1,('бланки '!CZ156+'бланки '!DB156)*3,SUM('бланки '!CX156:DB156))</f>
        <v>2</v>
      </c>
      <c r="AE154">
        <f>IF('бланки '!H156=0,SUM('бланки '!DG156:DI156)*2-1,SUM('бланки '!DD156:DI156))</f>
        <v>3</v>
      </c>
      <c r="AF154">
        <f>анкеты!J152</f>
        <v>3</v>
      </c>
      <c r="AG154">
        <f>анкеты!I152</f>
        <v>4</v>
      </c>
      <c r="AH154" s="14">
        <f t="shared" ref="AH154:AH181" si="123">MIN(AD154*20,100)</f>
        <v>40</v>
      </c>
      <c r="AI154" s="14">
        <f t="shared" ref="AI154:AI181" si="124">MIN(AE154*20,100)</f>
        <v>60</v>
      </c>
      <c r="AJ154" s="2">
        <f t="shared" ref="AJ154:AJ181" si="125">IF((MOD(AF154*100/AG154,1)&lt;0.55),ROUNDDOWN(AF154*100/AG154,0),ROUNDUP(AF154*100/AG154,0))</f>
        <v>75</v>
      </c>
      <c r="AK154" s="15">
        <f t="shared" si="111"/>
        <v>58.5</v>
      </c>
      <c r="AL154">
        <f>анкеты!K152</f>
        <v>23</v>
      </c>
      <c r="AM154">
        <f t="shared" ref="AM154:AM181" si="126">C154</f>
        <v>28</v>
      </c>
      <c r="AN154">
        <f>анкеты!L152</f>
        <v>25</v>
      </c>
      <c r="AO154">
        <f t="shared" ref="AO154:AO181" si="127">C154</f>
        <v>28</v>
      </c>
      <c r="AP154">
        <f>анкеты!N152</f>
        <v>15</v>
      </c>
      <c r="AQ154">
        <f>анкеты!M152</f>
        <v>16</v>
      </c>
      <c r="AR154" s="14">
        <f t="shared" ref="AR154:AR181" si="128">IF((MOD(AL154*100/AM154,1)&lt;0.55),ROUNDDOWN(AL154*100/AM154,0),ROUNDUP(AL154*100/AM154,0))</f>
        <v>82</v>
      </c>
      <c r="AS154" s="14">
        <f t="shared" ref="AS154:AS181" si="129">IF((MOD(AN154*100/AO154,1)&lt;0.55),ROUNDDOWN(AN154*100/AO154,0),ROUNDUP(AN154*100/AO154,0))</f>
        <v>89</v>
      </c>
      <c r="AT154" s="14">
        <f t="shared" ref="AT154:AT181" si="130">IF((MOD(AP154*100/AQ154,1)&lt;0.55),ROUNDDOWN(AP154*100/AQ154,0),ROUNDUP(AP154*100/AQ154,0))</f>
        <v>94</v>
      </c>
      <c r="AU154" s="13">
        <f t="shared" si="112"/>
        <v>87.2</v>
      </c>
      <c r="AV154">
        <f>анкеты!O152</f>
        <v>17</v>
      </c>
      <c r="AW154">
        <f t="shared" ref="AW154:AW181" si="131">C154</f>
        <v>28</v>
      </c>
      <c r="AX154">
        <f>анкеты!P152</f>
        <v>27</v>
      </c>
      <c r="AY154">
        <f t="shared" ref="AY154:AY181" si="132">C154</f>
        <v>28</v>
      </c>
      <c r="AZ154">
        <f>анкеты!Q152</f>
        <v>19</v>
      </c>
      <c r="BA154">
        <f t="shared" ref="BA154:BA181" si="133">C154</f>
        <v>28</v>
      </c>
      <c r="BB154" s="14">
        <f t="shared" ref="BB154:BB181" si="134">IF((MOD(AV154*100/AW154,1)&lt;0.55),ROUNDDOWN(AV154*100/AW154,0),ROUNDUP(AV154*100/AW154,0))</f>
        <v>61</v>
      </c>
      <c r="BC154" s="14">
        <f t="shared" ref="BC154:BC181" si="135">IF((MOD(AX154*100/AY154,1)&lt;0.55),ROUNDDOWN(AX154*100/AY154,0),ROUNDUP(AX154*100/AY154,0))</f>
        <v>96</v>
      </c>
      <c r="BD154" s="14">
        <f t="shared" ref="BD154:BD181" si="136">IF((MOD(AZ154*100/BA154,1)&lt;0.55),ROUNDDOWN(AZ154*100/BA154,0),ROUNDUP(AZ154*100/BA154,0))</f>
        <v>68</v>
      </c>
      <c r="BE154" s="13">
        <f t="shared" si="113"/>
        <v>71.5</v>
      </c>
      <c r="BF154">
        <f t="shared" si="114"/>
        <v>77.900000000000006</v>
      </c>
    </row>
    <row r="155" spans="1:58" hidden="1">
      <c r="A155">
        <f>'бланки '!D157</f>
        <v>152</v>
      </c>
      <c r="B155" t="str">
        <f>'бланки '!C157</f>
        <v>Муниципальное бюджетное общеобразовательное учреждение «Наводовская основная школа»</v>
      </c>
      <c r="C155">
        <f>анкеты!C153</f>
        <v>96</v>
      </c>
      <c r="D155">
        <f>SUMIF('бланки '!K157:Y157,"&lt;2")+'бланки '!Z157</f>
        <v>14</v>
      </c>
      <c r="E155">
        <f>COUNTIF('бланки '!K157:Y157,"&lt;2")+'бланки '!AA157</f>
        <v>14</v>
      </c>
      <c r="F155">
        <f>SUMIF('бланки '!AB157:CM157,"&lt;2")+'бланки '!CN157</f>
        <v>55</v>
      </c>
      <c r="G155">
        <f>COUNTIF('бланки '!AB157:CM157,"&lt;2")+'бланки '!CO157</f>
        <v>55</v>
      </c>
      <c r="H155">
        <f>SUM('бланки '!CP157:CS157)</f>
        <v>4</v>
      </c>
      <c r="I155">
        <f>анкеты!E153</f>
        <v>69</v>
      </c>
      <c r="J155">
        <f>анкеты!D153</f>
        <v>70</v>
      </c>
      <c r="K155">
        <f>анкеты!G153</f>
        <v>67</v>
      </c>
      <c r="L155">
        <f>анкеты!F153</f>
        <v>68</v>
      </c>
      <c r="M155">
        <f t="shared" si="115"/>
        <v>100</v>
      </c>
      <c r="N155">
        <f t="shared" si="116"/>
        <v>100</v>
      </c>
      <c r="O155">
        <f t="shared" si="117"/>
        <v>98.571428571428584</v>
      </c>
      <c r="P155">
        <f t="shared" si="118"/>
        <v>98.529411764705884</v>
      </c>
      <c r="Q155" s="14">
        <f t="shared" si="106"/>
        <v>100</v>
      </c>
      <c r="R155" s="14">
        <f t="shared" si="107"/>
        <v>100</v>
      </c>
      <c r="S155" s="14">
        <f t="shared" si="108"/>
        <v>99</v>
      </c>
      <c r="T155" s="13">
        <f t="shared" si="109"/>
        <v>99.6</v>
      </c>
      <c r="U155">
        <f>SUM('бланки '!CT157:CX157)</f>
        <v>5</v>
      </c>
      <c r="X155">
        <f>анкеты!H153</f>
        <v>82</v>
      </c>
      <c r="Y155">
        <f t="shared" si="119"/>
        <v>96</v>
      </c>
      <c r="Z155" s="14">
        <f t="shared" si="120"/>
        <v>100</v>
      </c>
      <c r="AA155" s="14">
        <f t="shared" si="121"/>
        <v>92</v>
      </c>
      <c r="AB155" s="14">
        <f t="shared" si="122"/>
        <v>85</v>
      </c>
      <c r="AC155" s="15">
        <f t="shared" si="110"/>
        <v>92.5</v>
      </c>
      <c r="AD155">
        <f>IF('бланки '!I157=1,('бланки '!CZ157+'бланки '!DB157)*3,SUM('бланки '!CX157:DB157))</f>
        <v>3</v>
      </c>
      <c r="AE155">
        <f>IF('бланки '!H157=0,SUM('бланки '!DG157:DI157)*2-1,SUM('бланки '!DD157:DI157))</f>
        <v>4</v>
      </c>
      <c r="AF155">
        <f>анкеты!J153</f>
        <v>6</v>
      </c>
      <c r="AG155">
        <f>анкеты!I153</f>
        <v>6</v>
      </c>
      <c r="AH155" s="14">
        <f t="shared" si="123"/>
        <v>60</v>
      </c>
      <c r="AI155" s="14">
        <f t="shared" si="124"/>
        <v>80</v>
      </c>
      <c r="AJ155" s="2">
        <f t="shared" si="125"/>
        <v>100</v>
      </c>
      <c r="AK155" s="15">
        <f t="shared" si="111"/>
        <v>80</v>
      </c>
      <c r="AL155">
        <f>анкеты!K153</f>
        <v>89</v>
      </c>
      <c r="AM155">
        <f t="shared" si="126"/>
        <v>96</v>
      </c>
      <c r="AN155">
        <f>анкеты!L153</f>
        <v>86</v>
      </c>
      <c r="AO155">
        <f t="shared" si="127"/>
        <v>96</v>
      </c>
      <c r="AP155">
        <f>анкеты!N153</f>
        <v>69</v>
      </c>
      <c r="AQ155">
        <f>анкеты!M153</f>
        <v>69</v>
      </c>
      <c r="AR155" s="14">
        <f t="shared" si="128"/>
        <v>93</v>
      </c>
      <c r="AS155" s="14">
        <f t="shared" si="129"/>
        <v>90</v>
      </c>
      <c r="AT155" s="14">
        <f t="shared" si="130"/>
        <v>100</v>
      </c>
      <c r="AU155" s="13">
        <f t="shared" si="112"/>
        <v>93.2</v>
      </c>
      <c r="AV155">
        <f>анкеты!O153</f>
        <v>91</v>
      </c>
      <c r="AW155">
        <f t="shared" si="131"/>
        <v>96</v>
      </c>
      <c r="AX155">
        <f>анкеты!P153</f>
        <v>93</v>
      </c>
      <c r="AY155">
        <f t="shared" si="132"/>
        <v>96</v>
      </c>
      <c r="AZ155">
        <f>анкеты!Q153</f>
        <v>86</v>
      </c>
      <c r="BA155">
        <f t="shared" si="133"/>
        <v>96</v>
      </c>
      <c r="BB155" s="14">
        <f t="shared" si="134"/>
        <v>95</v>
      </c>
      <c r="BC155" s="14">
        <f t="shared" si="135"/>
        <v>97</v>
      </c>
      <c r="BD155" s="14">
        <f t="shared" si="136"/>
        <v>90</v>
      </c>
      <c r="BE155" s="13">
        <f t="shared" si="113"/>
        <v>92.9</v>
      </c>
      <c r="BF155">
        <f t="shared" si="114"/>
        <v>91.640000000000015</v>
      </c>
    </row>
    <row r="156" spans="1:58" hidden="1">
      <c r="A156">
        <f>'бланки '!D158</f>
        <v>153</v>
      </c>
      <c r="B156" t="str">
        <f>'бланки '!C158</f>
        <v>Муниципальное бюджетное общеобразовательное учреждение «Ровдинская средняя школа»</v>
      </c>
      <c r="C156">
        <f>анкеты!C154</f>
        <v>75</v>
      </c>
      <c r="D156">
        <f>SUMIF('бланки '!K158:Y158,"&lt;2")+'бланки '!Z158</f>
        <v>14</v>
      </c>
      <c r="E156">
        <f>COUNTIF('бланки '!K158:Y158,"&lt;2")+'бланки '!AA158</f>
        <v>14</v>
      </c>
      <c r="F156">
        <f>SUMIF('бланки '!AB158:CM158,"&lt;2")+'бланки '!CN158</f>
        <v>59</v>
      </c>
      <c r="G156">
        <f>COUNTIF('бланки '!AB158:CM158,"&lt;2")+'бланки '!CO158</f>
        <v>59</v>
      </c>
      <c r="H156">
        <f>SUM('бланки '!CP158:CS158)</f>
        <v>4</v>
      </c>
      <c r="I156">
        <f>анкеты!E154</f>
        <v>75</v>
      </c>
      <c r="J156">
        <f>анкеты!D154</f>
        <v>75</v>
      </c>
      <c r="K156">
        <f>анкеты!G154</f>
        <v>75</v>
      </c>
      <c r="L156">
        <f>анкеты!F154</f>
        <v>75</v>
      </c>
      <c r="M156">
        <f t="shared" si="115"/>
        <v>100</v>
      </c>
      <c r="N156">
        <f t="shared" si="116"/>
        <v>100</v>
      </c>
      <c r="O156">
        <f t="shared" si="117"/>
        <v>100</v>
      </c>
      <c r="P156">
        <f t="shared" si="118"/>
        <v>100</v>
      </c>
      <c r="Q156" s="14">
        <f t="shared" si="106"/>
        <v>100</v>
      </c>
      <c r="R156" s="14">
        <f t="shared" si="107"/>
        <v>100</v>
      </c>
      <c r="S156" s="14">
        <f t="shared" si="108"/>
        <v>100</v>
      </c>
      <c r="T156" s="13">
        <f t="shared" si="109"/>
        <v>100</v>
      </c>
      <c r="U156">
        <f>SUM('бланки '!CT158:CX158)</f>
        <v>5</v>
      </c>
      <c r="X156">
        <f>анкеты!H154</f>
        <v>75</v>
      </c>
      <c r="Y156">
        <f t="shared" si="119"/>
        <v>75</v>
      </c>
      <c r="Z156" s="14">
        <f t="shared" si="120"/>
        <v>100</v>
      </c>
      <c r="AA156" s="14">
        <f t="shared" si="121"/>
        <v>100</v>
      </c>
      <c r="AB156" s="14">
        <f t="shared" si="122"/>
        <v>100</v>
      </c>
      <c r="AC156" s="15">
        <f t="shared" si="110"/>
        <v>100</v>
      </c>
      <c r="AD156">
        <f>IF('бланки '!I158=1,('бланки '!CZ158+'бланки '!DB158)*3,SUM('бланки '!CX158:DB158))</f>
        <v>4</v>
      </c>
      <c r="AE156">
        <f>IF('бланки '!H158=0,SUM('бланки '!DG158:DI158)*2-1,SUM('бланки '!DD158:DI158))</f>
        <v>5</v>
      </c>
      <c r="AF156">
        <f>анкеты!J154</f>
        <v>3</v>
      </c>
      <c r="AG156">
        <f>анкеты!I154</f>
        <v>3</v>
      </c>
      <c r="AH156" s="14">
        <f t="shared" si="123"/>
        <v>80</v>
      </c>
      <c r="AI156" s="14">
        <f t="shared" si="124"/>
        <v>100</v>
      </c>
      <c r="AJ156" s="2">
        <f t="shared" si="125"/>
        <v>100</v>
      </c>
      <c r="AK156" s="15">
        <f t="shared" si="111"/>
        <v>94</v>
      </c>
      <c r="AL156">
        <f>анкеты!K154</f>
        <v>75</v>
      </c>
      <c r="AM156">
        <f t="shared" si="126"/>
        <v>75</v>
      </c>
      <c r="AN156">
        <f>анкеты!L154</f>
        <v>75</v>
      </c>
      <c r="AO156">
        <f t="shared" si="127"/>
        <v>75</v>
      </c>
      <c r="AP156">
        <f>анкеты!N154</f>
        <v>75</v>
      </c>
      <c r="AQ156">
        <f>анкеты!M154</f>
        <v>75</v>
      </c>
      <c r="AR156" s="14">
        <f t="shared" si="128"/>
        <v>100</v>
      </c>
      <c r="AS156" s="14">
        <f t="shared" si="129"/>
        <v>100</v>
      </c>
      <c r="AT156" s="14">
        <f t="shared" si="130"/>
        <v>100</v>
      </c>
      <c r="AU156" s="13">
        <f t="shared" si="112"/>
        <v>100</v>
      </c>
      <c r="AV156">
        <f>анкеты!O154</f>
        <v>75</v>
      </c>
      <c r="AW156">
        <f t="shared" si="131"/>
        <v>75</v>
      </c>
      <c r="AX156">
        <f>анкеты!P154</f>
        <v>75</v>
      </c>
      <c r="AY156">
        <f t="shared" si="132"/>
        <v>75</v>
      </c>
      <c r="AZ156">
        <f>анкеты!Q154</f>
        <v>75</v>
      </c>
      <c r="BA156">
        <f t="shared" si="133"/>
        <v>75</v>
      </c>
      <c r="BB156" s="14">
        <f t="shared" si="134"/>
        <v>100</v>
      </c>
      <c r="BC156" s="14">
        <f t="shared" si="135"/>
        <v>100</v>
      </c>
      <c r="BD156" s="14">
        <f t="shared" si="136"/>
        <v>100</v>
      </c>
      <c r="BE156" s="13">
        <f t="shared" si="113"/>
        <v>100</v>
      </c>
      <c r="BF156">
        <f t="shared" si="114"/>
        <v>98.8</v>
      </c>
    </row>
    <row r="157" spans="1:58" hidden="1">
      <c r="A157">
        <f>'бланки '!D159</f>
        <v>154</v>
      </c>
      <c r="B157" t="str">
        <f>'бланки '!C159</f>
        <v>Муниципальное бюджетное общеобразовательное учреждение «Устьпаденьгская основная школа – школа четырех Героев»</v>
      </c>
      <c r="C157">
        <f>анкеты!C155</f>
        <v>33</v>
      </c>
      <c r="D157">
        <f>SUMIF('бланки '!K159:Y159,"&lt;2")+'бланки '!Z159</f>
        <v>14</v>
      </c>
      <c r="E157">
        <f>COUNTIF('бланки '!K159:Y159,"&lt;2")+'бланки '!AA159</f>
        <v>14</v>
      </c>
      <c r="F157">
        <f>SUMIF('бланки '!AB159:CM159,"&lt;2")+'бланки '!CN159</f>
        <v>52</v>
      </c>
      <c r="G157">
        <f>COUNTIF('бланки '!AB159:CM159,"&lt;2")+'бланки '!CO159</f>
        <v>54</v>
      </c>
      <c r="H157">
        <f>SUM('бланки '!CP159:CS159)</f>
        <v>4</v>
      </c>
      <c r="I157">
        <f>анкеты!E155</f>
        <v>27</v>
      </c>
      <c r="J157">
        <f>анкеты!D155</f>
        <v>29</v>
      </c>
      <c r="K157">
        <f>анкеты!G155</f>
        <v>24</v>
      </c>
      <c r="L157">
        <f>анкеты!F155</f>
        <v>26</v>
      </c>
      <c r="M157">
        <f t="shared" si="115"/>
        <v>100</v>
      </c>
      <c r="N157">
        <f t="shared" si="116"/>
        <v>96.296296296296291</v>
      </c>
      <c r="O157">
        <f t="shared" si="117"/>
        <v>93.103448275862064</v>
      </c>
      <c r="P157">
        <f t="shared" si="118"/>
        <v>92.307692307692307</v>
      </c>
      <c r="Q157" s="14">
        <f t="shared" si="106"/>
        <v>98</v>
      </c>
      <c r="R157" s="14">
        <f t="shared" si="107"/>
        <v>100</v>
      </c>
      <c r="S157" s="14">
        <f t="shared" si="108"/>
        <v>93</v>
      </c>
      <c r="T157" s="13">
        <f t="shared" si="109"/>
        <v>96.6</v>
      </c>
      <c r="U157">
        <f>SUM('бланки '!CT159:CX159)</f>
        <v>5</v>
      </c>
      <c r="X157">
        <f>анкеты!H155</f>
        <v>30</v>
      </c>
      <c r="Y157">
        <f t="shared" si="119"/>
        <v>33</v>
      </c>
      <c r="Z157" s="14">
        <f t="shared" si="120"/>
        <v>100</v>
      </c>
      <c r="AA157" s="14">
        <f t="shared" si="121"/>
        <v>95</v>
      </c>
      <c r="AB157" s="14">
        <f t="shared" si="122"/>
        <v>91</v>
      </c>
      <c r="AC157" s="15">
        <f t="shared" si="110"/>
        <v>95.5</v>
      </c>
      <c r="AD157">
        <f>IF('бланки '!I159=1,('бланки '!CZ159+'бланки '!DB159)*3,SUM('бланки '!CX159:DB159))</f>
        <v>2</v>
      </c>
      <c r="AE157">
        <f>IF('бланки '!H159=0,SUM('бланки '!DG159:DI159)*2-1,SUM('бланки '!DD159:DI159))</f>
        <v>3</v>
      </c>
      <c r="AF157">
        <f>анкеты!J155</f>
        <v>2</v>
      </c>
      <c r="AG157">
        <f>анкеты!I155</f>
        <v>2</v>
      </c>
      <c r="AH157" s="14">
        <f t="shared" si="123"/>
        <v>40</v>
      </c>
      <c r="AI157" s="14">
        <f t="shared" si="124"/>
        <v>60</v>
      </c>
      <c r="AJ157" s="2">
        <f t="shared" si="125"/>
        <v>100</v>
      </c>
      <c r="AK157" s="15">
        <f t="shared" si="111"/>
        <v>66</v>
      </c>
      <c r="AL157">
        <f>анкеты!K155</f>
        <v>32</v>
      </c>
      <c r="AM157">
        <f t="shared" si="126"/>
        <v>33</v>
      </c>
      <c r="AN157">
        <f>анкеты!L155</f>
        <v>30</v>
      </c>
      <c r="AO157">
        <f t="shared" si="127"/>
        <v>33</v>
      </c>
      <c r="AP157">
        <f>анкеты!N155</f>
        <v>24</v>
      </c>
      <c r="AQ157">
        <f>анкеты!M155</f>
        <v>25</v>
      </c>
      <c r="AR157" s="14">
        <f t="shared" si="128"/>
        <v>97</v>
      </c>
      <c r="AS157" s="14">
        <f t="shared" si="129"/>
        <v>91</v>
      </c>
      <c r="AT157" s="14">
        <f t="shared" si="130"/>
        <v>96</v>
      </c>
      <c r="AU157" s="13">
        <f t="shared" si="112"/>
        <v>94.4</v>
      </c>
      <c r="AV157">
        <f>анкеты!O155</f>
        <v>29</v>
      </c>
      <c r="AW157">
        <f t="shared" si="131"/>
        <v>33</v>
      </c>
      <c r="AX157">
        <f>анкеты!P155</f>
        <v>31</v>
      </c>
      <c r="AY157">
        <f t="shared" si="132"/>
        <v>33</v>
      </c>
      <c r="AZ157">
        <f>анкеты!Q155</f>
        <v>30</v>
      </c>
      <c r="BA157">
        <f t="shared" si="133"/>
        <v>33</v>
      </c>
      <c r="BB157" s="14">
        <f t="shared" si="134"/>
        <v>88</v>
      </c>
      <c r="BC157" s="14">
        <f t="shared" si="135"/>
        <v>94</v>
      </c>
      <c r="BD157" s="14">
        <f t="shared" si="136"/>
        <v>91</v>
      </c>
      <c r="BE157" s="13">
        <f t="shared" si="113"/>
        <v>90.7</v>
      </c>
      <c r="BF157">
        <f t="shared" si="114"/>
        <v>88.64</v>
      </c>
    </row>
    <row r="158" spans="1:58" hidden="1">
      <c r="A158">
        <f>'бланки '!D160</f>
        <v>155</v>
      </c>
      <c r="B158" t="str">
        <f>'бланки '!C160</f>
        <v>Муниципальное бюджетное общеобразовательное учреждение «Шенкурская средняя школа»</v>
      </c>
      <c r="C158">
        <f>анкеты!C156</f>
        <v>269</v>
      </c>
      <c r="D158">
        <f>SUMIF('бланки '!K160:Y160,"&lt;2")+'бланки '!Z160</f>
        <v>14</v>
      </c>
      <c r="E158">
        <f>COUNTIF('бланки '!K160:Y160,"&lt;2")+'бланки '!AA160</f>
        <v>14</v>
      </c>
      <c r="F158">
        <f>SUMIF('бланки '!AB160:CM160,"&lt;2")+'бланки '!CN160</f>
        <v>57.5</v>
      </c>
      <c r="G158">
        <f>COUNTIF('бланки '!AB160:CM160,"&lt;2")+'бланки '!CO160</f>
        <v>59</v>
      </c>
      <c r="H158">
        <f>SUM('бланки '!CP160:CS160)</f>
        <v>2</v>
      </c>
      <c r="I158">
        <f>анкеты!E156</f>
        <v>142</v>
      </c>
      <c r="J158">
        <f>анкеты!D156</f>
        <v>153</v>
      </c>
      <c r="K158">
        <f>анкеты!G156</f>
        <v>141</v>
      </c>
      <c r="L158">
        <f>анкеты!F156</f>
        <v>157</v>
      </c>
      <c r="M158">
        <f t="shared" si="115"/>
        <v>100</v>
      </c>
      <c r="N158">
        <f t="shared" si="116"/>
        <v>97.457627118644069</v>
      </c>
      <c r="O158">
        <f t="shared" si="117"/>
        <v>92.810457516339866</v>
      </c>
      <c r="P158">
        <f t="shared" si="118"/>
        <v>89.808917197452232</v>
      </c>
      <c r="Q158" s="14">
        <f t="shared" si="106"/>
        <v>99</v>
      </c>
      <c r="R158" s="14">
        <f t="shared" si="107"/>
        <v>60</v>
      </c>
      <c r="S158" s="14">
        <f t="shared" si="108"/>
        <v>91</v>
      </c>
      <c r="T158" s="13">
        <f t="shared" si="109"/>
        <v>84.1</v>
      </c>
      <c r="U158">
        <f>SUM('бланки '!CT160:CX160)</f>
        <v>5</v>
      </c>
      <c r="X158">
        <f>анкеты!H156</f>
        <v>209</v>
      </c>
      <c r="Y158">
        <f t="shared" si="119"/>
        <v>269</v>
      </c>
      <c r="Z158" s="14">
        <f t="shared" si="120"/>
        <v>100</v>
      </c>
      <c r="AA158" s="14">
        <f t="shared" si="121"/>
        <v>89</v>
      </c>
      <c r="AB158" s="14">
        <f t="shared" si="122"/>
        <v>78</v>
      </c>
      <c r="AC158" s="15">
        <f t="shared" si="110"/>
        <v>89</v>
      </c>
      <c r="AD158">
        <f>IF('бланки '!I160=1,('бланки '!CZ160+'бланки '!DB160)*3,SUM('бланки '!CX160:DB160))</f>
        <v>3</v>
      </c>
      <c r="AE158">
        <f>IF('бланки '!H160=0,SUM('бланки '!DG160:DI160)*2-1,SUM('бланки '!DD160:DI160))</f>
        <v>3</v>
      </c>
      <c r="AF158">
        <f>анкеты!J156</f>
        <v>5</v>
      </c>
      <c r="AG158">
        <f>анкеты!I156</f>
        <v>6</v>
      </c>
      <c r="AH158" s="14">
        <f t="shared" si="123"/>
        <v>60</v>
      </c>
      <c r="AI158" s="14">
        <f t="shared" si="124"/>
        <v>60</v>
      </c>
      <c r="AJ158" s="2">
        <f t="shared" si="125"/>
        <v>83</v>
      </c>
      <c r="AK158" s="15">
        <f t="shared" si="111"/>
        <v>66.900000000000006</v>
      </c>
      <c r="AL158">
        <f>анкеты!K156</f>
        <v>219</v>
      </c>
      <c r="AM158">
        <f t="shared" si="126"/>
        <v>269</v>
      </c>
      <c r="AN158">
        <f>анкеты!L156</f>
        <v>221</v>
      </c>
      <c r="AO158">
        <f t="shared" si="127"/>
        <v>269</v>
      </c>
      <c r="AP158">
        <f>анкеты!N156</f>
        <v>148</v>
      </c>
      <c r="AQ158">
        <f>анкеты!M156</f>
        <v>163</v>
      </c>
      <c r="AR158" s="14">
        <f t="shared" si="128"/>
        <v>81</v>
      </c>
      <c r="AS158" s="14">
        <f t="shared" si="129"/>
        <v>82</v>
      </c>
      <c r="AT158" s="14">
        <f t="shared" si="130"/>
        <v>91</v>
      </c>
      <c r="AU158" s="13">
        <f t="shared" si="112"/>
        <v>83.4</v>
      </c>
      <c r="AV158">
        <f>анкеты!O156</f>
        <v>175</v>
      </c>
      <c r="AW158">
        <f t="shared" si="131"/>
        <v>269</v>
      </c>
      <c r="AX158">
        <f>анкеты!P156</f>
        <v>204</v>
      </c>
      <c r="AY158">
        <f t="shared" si="132"/>
        <v>269</v>
      </c>
      <c r="AZ158">
        <f>анкеты!Q156</f>
        <v>227</v>
      </c>
      <c r="BA158">
        <f t="shared" si="133"/>
        <v>269</v>
      </c>
      <c r="BB158" s="14">
        <f t="shared" si="134"/>
        <v>65</v>
      </c>
      <c r="BC158" s="14">
        <f t="shared" si="135"/>
        <v>76</v>
      </c>
      <c r="BD158" s="14">
        <f t="shared" si="136"/>
        <v>84</v>
      </c>
      <c r="BE158" s="13">
        <f t="shared" si="113"/>
        <v>76.7</v>
      </c>
      <c r="BF158">
        <f t="shared" si="114"/>
        <v>80.02</v>
      </c>
    </row>
    <row r="159" spans="1:58" hidden="1">
      <c r="A159">
        <f>'бланки '!D161</f>
        <v>156</v>
      </c>
      <c r="B159" t="str">
        <f>'бланки '!C161</f>
        <v>Муниципальное бюджетное общеобразовательное учреждение «Шеговарская средняя школа»</v>
      </c>
      <c r="C159">
        <f>анкеты!C157</f>
        <v>70</v>
      </c>
      <c r="D159">
        <f>SUMIF('бланки '!K161:Y161,"&lt;2")+'бланки '!Z161</f>
        <v>14</v>
      </c>
      <c r="E159">
        <f>COUNTIF('бланки '!K161:Y161,"&lt;2")+'бланки '!AA161</f>
        <v>14</v>
      </c>
      <c r="F159">
        <f>SUMIF('бланки '!AB161:CM161,"&lt;2")+'бланки '!CN161</f>
        <v>42</v>
      </c>
      <c r="G159">
        <f>COUNTIF('бланки '!AB161:CM161,"&lt;2")+'бланки '!CO161</f>
        <v>59</v>
      </c>
      <c r="H159">
        <f>SUM('бланки '!CP161:CS161)</f>
        <v>2</v>
      </c>
      <c r="I159">
        <f>анкеты!E157</f>
        <v>40</v>
      </c>
      <c r="J159">
        <f>анкеты!D157</f>
        <v>40</v>
      </c>
      <c r="K159">
        <f>анкеты!G157</f>
        <v>37</v>
      </c>
      <c r="L159">
        <f>анкеты!F157</f>
        <v>39</v>
      </c>
      <c r="M159">
        <f t="shared" si="115"/>
        <v>100</v>
      </c>
      <c r="N159">
        <f t="shared" si="116"/>
        <v>71.186440677966104</v>
      </c>
      <c r="O159">
        <f t="shared" si="117"/>
        <v>100</v>
      </c>
      <c r="P159">
        <f t="shared" si="118"/>
        <v>94.871794871794862</v>
      </c>
      <c r="Q159" s="14">
        <f t="shared" si="106"/>
        <v>86</v>
      </c>
      <c r="R159" s="14">
        <f t="shared" si="107"/>
        <v>60</v>
      </c>
      <c r="S159" s="14">
        <f t="shared" si="108"/>
        <v>97</v>
      </c>
      <c r="T159" s="13">
        <f t="shared" si="109"/>
        <v>82.6</v>
      </c>
      <c r="U159">
        <f>SUM('бланки '!CT161:CX161)</f>
        <v>5</v>
      </c>
      <c r="X159">
        <f>анкеты!H157</f>
        <v>54</v>
      </c>
      <c r="Y159">
        <f t="shared" si="119"/>
        <v>70</v>
      </c>
      <c r="Z159" s="14">
        <f t="shared" si="120"/>
        <v>100</v>
      </c>
      <c r="AA159" s="14">
        <f t="shared" si="121"/>
        <v>88</v>
      </c>
      <c r="AB159" s="14">
        <f t="shared" si="122"/>
        <v>77</v>
      </c>
      <c r="AC159" s="15">
        <f t="shared" si="110"/>
        <v>88.5</v>
      </c>
      <c r="AD159">
        <f>IF('бланки '!I161=1,('бланки '!CZ161+'бланки '!DB161)*3,SUM('бланки '!CX161:DB161))</f>
        <v>1</v>
      </c>
      <c r="AE159">
        <f>IF('бланки '!H161=0,SUM('бланки '!DG161:DI161)*2-1,SUM('бланки '!DD161:DI161))</f>
        <v>3</v>
      </c>
      <c r="AF159">
        <f>анкеты!J157</f>
        <v>1</v>
      </c>
      <c r="AG159">
        <f>анкеты!I157</f>
        <v>1</v>
      </c>
      <c r="AH159" s="14">
        <f t="shared" si="123"/>
        <v>20</v>
      </c>
      <c r="AI159" s="14">
        <f t="shared" si="124"/>
        <v>60</v>
      </c>
      <c r="AJ159" s="2">
        <f t="shared" si="125"/>
        <v>100</v>
      </c>
      <c r="AK159" s="15">
        <f t="shared" si="111"/>
        <v>60</v>
      </c>
      <c r="AL159">
        <f>анкеты!K157</f>
        <v>66</v>
      </c>
      <c r="AM159">
        <f t="shared" si="126"/>
        <v>70</v>
      </c>
      <c r="AN159">
        <f>анкеты!L157</f>
        <v>64</v>
      </c>
      <c r="AO159">
        <f t="shared" si="127"/>
        <v>70</v>
      </c>
      <c r="AP159">
        <f>анкеты!N157</f>
        <v>46</v>
      </c>
      <c r="AQ159">
        <f>анкеты!M157</f>
        <v>48</v>
      </c>
      <c r="AR159" s="14">
        <f t="shared" si="128"/>
        <v>94</v>
      </c>
      <c r="AS159" s="14">
        <f t="shared" si="129"/>
        <v>91</v>
      </c>
      <c r="AT159" s="14">
        <f t="shared" si="130"/>
        <v>96</v>
      </c>
      <c r="AU159" s="13">
        <f t="shared" si="112"/>
        <v>93.2</v>
      </c>
      <c r="AV159">
        <f>анкеты!O157</f>
        <v>59</v>
      </c>
      <c r="AW159">
        <f t="shared" si="131"/>
        <v>70</v>
      </c>
      <c r="AX159">
        <f>анкеты!P157</f>
        <v>64</v>
      </c>
      <c r="AY159">
        <f t="shared" si="132"/>
        <v>70</v>
      </c>
      <c r="AZ159">
        <f>анкеты!Q157</f>
        <v>62</v>
      </c>
      <c r="BA159">
        <f t="shared" si="133"/>
        <v>70</v>
      </c>
      <c r="BB159" s="14">
        <f t="shared" si="134"/>
        <v>84</v>
      </c>
      <c r="BC159" s="14">
        <f t="shared" si="135"/>
        <v>91</v>
      </c>
      <c r="BD159" s="14">
        <f t="shared" si="136"/>
        <v>89</v>
      </c>
      <c r="BE159" s="13">
        <f t="shared" si="113"/>
        <v>87.9</v>
      </c>
      <c r="BF159">
        <f t="shared" si="114"/>
        <v>82.440000000000012</v>
      </c>
    </row>
    <row r="160" spans="1:58" hidden="1">
      <c r="A160">
        <f>'бланки '!D162</f>
        <v>157</v>
      </c>
      <c r="B160" t="str">
        <f>'бланки '!C162</f>
        <v>Муниципальное бюджетное дошкольное образовательное учреждение «Шенкурский детский сад комбинированного вида № 1 «Ваганочка»</v>
      </c>
      <c r="C160">
        <f>анкеты!C158</f>
        <v>166</v>
      </c>
      <c r="D160">
        <f>SUMIF('бланки '!K162:Y162,"&lt;2")+'бланки '!Z162</f>
        <v>9</v>
      </c>
      <c r="E160">
        <f>COUNTIF('бланки '!K162:Y162,"&lt;2")+'бланки '!AA162</f>
        <v>9</v>
      </c>
      <c r="F160">
        <f>SUMIF('бланки '!AB162:CM162,"&lt;2")+'бланки '!CN162</f>
        <v>43</v>
      </c>
      <c r="G160">
        <f>COUNTIF('бланки '!AB162:CM162,"&lt;2")+'бланки '!CO162</f>
        <v>43</v>
      </c>
      <c r="H160">
        <f>SUM('бланки '!CP162:CS162)</f>
        <v>4</v>
      </c>
      <c r="I160">
        <f>анкеты!E158</f>
        <v>144</v>
      </c>
      <c r="J160">
        <f>анкеты!D158</f>
        <v>148</v>
      </c>
      <c r="K160">
        <f>анкеты!G158</f>
        <v>130</v>
      </c>
      <c r="L160">
        <f>анкеты!F158</f>
        <v>136</v>
      </c>
      <c r="M160">
        <f t="shared" si="115"/>
        <v>100</v>
      </c>
      <c r="N160">
        <f t="shared" si="116"/>
        <v>100</v>
      </c>
      <c r="O160">
        <f t="shared" si="117"/>
        <v>97.297297297297305</v>
      </c>
      <c r="P160">
        <f t="shared" si="118"/>
        <v>95.588235294117652</v>
      </c>
      <c r="Q160" s="14">
        <f t="shared" si="106"/>
        <v>100</v>
      </c>
      <c r="R160" s="14">
        <f t="shared" si="107"/>
        <v>100</v>
      </c>
      <c r="S160" s="14">
        <f t="shared" si="108"/>
        <v>96</v>
      </c>
      <c r="T160" s="13">
        <f t="shared" si="109"/>
        <v>98.4</v>
      </c>
      <c r="U160">
        <f>SUM('бланки '!CT162:CX162)</f>
        <v>5</v>
      </c>
      <c r="X160">
        <f>анкеты!H158</f>
        <v>157</v>
      </c>
      <c r="Y160">
        <f t="shared" si="119"/>
        <v>166</v>
      </c>
      <c r="Z160" s="14">
        <f t="shared" si="120"/>
        <v>100</v>
      </c>
      <c r="AA160" s="14">
        <f t="shared" si="121"/>
        <v>97</v>
      </c>
      <c r="AB160" s="14">
        <f t="shared" si="122"/>
        <v>95</v>
      </c>
      <c r="AC160" s="15">
        <f t="shared" si="110"/>
        <v>97.5</v>
      </c>
      <c r="AD160">
        <f>IF('бланки '!I162=1,('бланки '!CZ162+'бланки '!DB162)*3,SUM('бланки '!CX162:DB162))</f>
        <v>4</v>
      </c>
      <c r="AE160">
        <f>IF('бланки '!H162=0,SUM('бланки '!DG162:DI162)*2-1,SUM('бланки '!DD162:DI162))</f>
        <v>3</v>
      </c>
      <c r="AF160">
        <f>анкеты!J158</f>
        <v>6</v>
      </c>
      <c r="AG160">
        <f>анкеты!I158</f>
        <v>6</v>
      </c>
      <c r="AH160" s="14">
        <f t="shared" si="123"/>
        <v>80</v>
      </c>
      <c r="AI160" s="14">
        <f t="shared" si="124"/>
        <v>60</v>
      </c>
      <c r="AJ160" s="2">
        <f t="shared" si="125"/>
        <v>100</v>
      </c>
      <c r="AK160" s="15">
        <f t="shared" si="111"/>
        <v>78</v>
      </c>
      <c r="AL160">
        <f>анкеты!K158</f>
        <v>162</v>
      </c>
      <c r="AM160">
        <f t="shared" si="126"/>
        <v>166</v>
      </c>
      <c r="AN160">
        <f>анкеты!L158</f>
        <v>162</v>
      </c>
      <c r="AO160">
        <f t="shared" si="127"/>
        <v>166</v>
      </c>
      <c r="AP160">
        <f>анкеты!N158</f>
        <v>134</v>
      </c>
      <c r="AQ160">
        <f>анкеты!M158</f>
        <v>134</v>
      </c>
      <c r="AR160" s="14">
        <f t="shared" si="128"/>
        <v>98</v>
      </c>
      <c r="AS160" s="14">
        <f t="shared" si="129"/>
        <v>98</v>
      </c>
      <c r="AT160" s="14">
        <f t="shared" si="130"/>
        <v>100</v>
      </c>
      <c r="AU160" s="13">
        <f t="shared" si="112"/>
        <v>98.4</v>
      </c>
      <c r="AV160">
        <f>анкеты!O158</f>
        <v>161</v>
      </c>
      <c r="AW160">
        <f t="shared" si="131"/>
        <v>166</v>
      </c>
      <c r="AX160">
        <f>анкеты!P158</f>
        <v>160</v>
      </c>
      <c r="AY160">
        <f t="shared" si="132"/>
        <v>166</v>
      </c>
      <c r="AZ160">
        <f>анкеты!Q158</f>
        <v>163</v>
      </c>
      <c r="BA160">
        <f t="shared" si="133"/>
        <v>166</v>
      </c>
      <c r="BB160" s="14">
        <f t="shared" si="134"/>
        <v>97</v>
      </c>
      <c r="BC160" s="14">
        <f t="shared" si="135"/>
        <v>96</v>
      </c>
      <c r="BD160" s="14">
        <f t="shared" si="136"/>
        <v>98</v>
      </c>
      <c r="BE160" s="13">
        <f t="shared" si="113"/>
        <v>97.3</v>
      </c>
      <c r="BF160">
        <f t="shared" si="114"/>
        <v>93.919999999999987</v>
      </c>
    </row>
    <row r="161" spans="1:58" hidden="1">
      <c r="A161">
        <f>'бланки '!D163</f>
        <v>158</v>
      </c>
      <c r="B161" t="str">
        <f>'бланки '!C163</f>
        <v>Муниципальное бюджетное учреждение дополнительного образования «Детская школа искусств № 18»</v>
      </c>
      <c r="C161">
        <f>анкеты!C159</f>
        <v>107</v>
      </c>
      <c r="D161">
        <f>SUMIF('бланки '!K163:Y163,"&lt;2")+'бланки '!Z163</f>
        <v>11</v>
      </c>
      <c r="E161">
        <f>COUNTIF('бланки '!K163:Y163,"&lt;2")+'бланки '!AA163</f>
        <v>11</v>
      </c>
      <c r="F161">
        <f>SUMIF('бланки '!AB163:CM163,"&lt;2")+'бланки '!CN163</f>
        <v>33</v>
      </c>
      <c r="G161">
        <f>COUNTIF('бланки '!AB163:CM163,"&lt;2")+'бланки '!CO163</f>
        <v>47</v>
      </c>
      <c r="H161">
        <f>SUM('бланки '!CP163:CS163)</f>
        <v>4</v>
      </c>
      <c r="I161">
        <f>анкеты!E159</f>
        <v>85</v>
      </c>
      <c r="J161">
        <f>анкеты!D159</f>
        <v>85</v>
      </c>
      <c r="K161">
        <f>анкеты!G159</f>
        <v>74</v>
      </c>
      <c r="L161">
        <f>анкеты!F159</f>
        <v>75</v>
      </c>
      <c r="M161">
        <f t="shared" si="115"/>
        <v>100</v>
      </c>
      <c r="N161">
        <f t="shared" si="116"/>
        <v>70.212765957446805</v>
      </c>
      <c r="O161">
        <f t="shared" si="117"/>
        <v>100</v>
      </c>
      <c r="P161">
        <f t="shared" si="118"/>
        <v>98.666666666666671</v>
      </c>
      <c r="Q161" s="14">
        <f t="shared" si="106"/>
        <v>85</v>
      </c>
      <c r="R161" s="14">
        <f t="shared" si="107"/>
        <v>100</v>
      </c>
      <c r="S161" s="14">
        <f t="shared" si="108"/>
        <v>99</v>
      </c>
      <c r="T161" s="13">
        <f t="shared" si="109"/>
        <v>95.1</v>
      </c>
      <c r="U161">
        <f>SUM('бланки '!CT163:CX163)</f>
        <v>5</v>
      </c>
      <c r="X161">
        <f>анкеты!H159</f>
        <v>97</v>
      </c>
      <c r="Y161">
        <f t="shared" si="119"/>
        <v>107</v>
      </c>
      <c r="Z161" s="14">
        <f t="shared" si="120"/>
        <v>100</v>
      </c>
      <c r="AA161" s="14">
        <f t="shared" si="121"/>
        <v>95</v>
      </c>
      <c r="AB161" s="14">
        <f t="shared" si="122"/>
        <v>91</v>
      </c>
      <c r="AC161" s="15">
        <f t="shared" si="110"/>
        <v>95.5</v>
      </c>
      <c r="AD161">
        <f>IF('бланки '!I163=1,('бланки '!CZ163+'бланки '!DB163)*3,SUM('бланки '!CX163:DB163))</f>
        <v>3</v>
      </c>
      <c r="AE161">
        <f>IF('бланки '!H163=0,SUM('бланки '!DG163:DI163)*2-1,SUM('бланки '!DD163:DI163))</f>
        <v>2</v>
      </c>
      <c r="AF161">
        <f>анкеты!J159</f>
        <v>3</v>
      </c>
      <c r="AG161">
        <f>анкеты!I159</f>
        <v>3</v>
      </c>
      <c r="AH161" s="14">
        <f t="shared" si="123"/>
        <v>60</v>
      </c>
      <c r="AI161" s="14">
        <f t="shared" si="124"/>
        <v>40</v>
      </c>
      <c r="AJ161" s="2">
        <f t="shared" si="125"/>
        <v>100</v>
      </c>
      <c r="AK161" s="15">
        <f t="shared" si="111"/>
        <v>64</v>
      </c>
      <c r="AL161">
        <f>анкеты!K159</f>
        <v>104</v>
      </c>
      <c r="AM161">
        <f t="shared" si="126"/>
        <v>107</v>
      </c>
      <c r="AN161">
        <f>анкеты!L159</f>
        <v>103</v>
      </c>
      <c r="AO161">
        <f t="shared" si="127"/>
        <v>107</v>
      </c>
      <c r="AP161">
        <f>анкеты!N159</f>
        <v>74</v>
      </c>
      <c r="AQ161">
        <f>анкеты!M159</f>
        <v>75</v>
      </c>
      <c r="AR161" s="14">
        <f t="shared" si="128"/>
        <v>97</v>
      </c>
      <c r="AS161" s="14">
        <f t="shared" si="129"/>
        <v>96</v>
      </c>
      <c r="AT161" s="14">
        <f t="shared" si="130"/>
        <v>99</v>
      </c>
      <c r="AU161" s="13">
        <f t="shared" si="112"/>
        <v>97.000000000000014</v>
      </c>
      <c r="AV161">
        <f>анкеты!O159</f>
        <v>105</v>
      </c>
      <c r="AW161">
        <f t="shared" si="131"/>
        <v>107</v>
      </c>
      <c r="AX161">
        <f>анкеты!P159</f>
        <v>103</v>
      </c>
      <c r="AY161">
        <f t="shared" si="132"/>
        <v>107</v>
      </c>
      <c r="AZ161">
        <f>анкеты!Q159</f>
        <v>105</v>
      </c>
      <c r="BA161">
        <f t="shared" si="133"/>
        <v>107</v>
      </c>
      <c r="BB161" s="14">
        <f t="shared" si="134"/>
        <v>98</v>
      </c>
      <c r="BC161" s="14">
        <f t="shared" si="135"/>
        <v>96</v>
      </c>
      <c r="BD161" s="14">
        <f t="shared" si="136"/>
        <v>98</v>
      </c>
      <c r="BE161" s="13">
        <f t="shared" si="113"/>
        <v>97.6</v>
      </c>
      <c r="BF161">
        <f t="shared" si="114"/>
        <v>89.84</v>
      </c>
    </row>
    <row r="162" spans="1:58" hidden="1">
      <c r="A162">
        <f>'бланки '!D164</f>
        <v>159</v>
      </c>
      <c r="B162" t="str">
        <f>'бланки '!C164</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C162">
        <f>анкеты!C160</f>
        <v>30</v>
      </c>
      <c r="D162">
        <f>SUMIF('бланки '!K164:Y164,"&lt;2")+'бланки '!Z164</f>
        <v>12</v>
      </c>
      <c r="E162">
        <f>COUNTIF('бланки '!K164:Y164,"&lt;2")+'бланки '!AA164</f>
        <v>14</v>
      </c>
      <c r="F162">
        <f>SUMIF('бланки '!AB164:CM164,"&lt;2")+'бланки '!CN164</f>
        <v>51.5</v>
      </c>
      <c r="G162">
        <f>COUNTIF('бланки '!AB164:CM164,"&lt;2")+'бланки '!CO164</f>
        <v>57</v>
      </c>
      <c r="H162">
        <f>SUM('бланки '!CP164:CS164)</f>
        <v>3</v>
      </c>
      <c r="I162">
        <f>анкеты!E160</f>
        <v>30</v>
      </c>
      <c r="J162">
        <f>анкеты!D160</f>
        <v>30</v>
      </c>
      <c r="K162">
        <f>анкеты!G160</f>
        <v>27</v>
      </c>
      <c r="L162">
        <f>анкеты!F160</f>
        <v>28</v>
      </c>
      <c r="M162">
        <f t="shared" si="115"/>
        <v>85.714285714285708</v>
      </c>
      <c r="N162">
        <f t="shared" si="116"/>
        <v>90.350877192982466</v>
      </c>
      <c r="O162">
        <f t="shared" si="117"/>
        <v>100</v>
      </c>
      <c r="P162">
        <f t="shared" si="118"/>
        <v>96.428571428571431</v>
      </c>
      <c r="Q162" s="14">
        <f t="shared" si="106"/>
        <v>88</v>
      </c>
      <c r="R162" s="14">
        <f t="shared" si="107"/>
        <v>90</v>
      </c>
      <c r="S162" s="14">
        <f t="shared" si="108"/>
        <v>98</v>
      </c>
      <c r="T162" s="13">
        <f t="shared" si="109"/>
        <v>92.6</v>
      </c>
      <c r="U162">
        <f>SUM('бланки '!CT164:CX164)</f>
        <v>5</v>
      </c>
      <c r="X162">
        <f>анкеты!H160</f>
        <v>29</v>
      </c>
      <c r="Y162">
        <f t="shared" si="119"/>
        <v>30</v>
      </c>
      <c r="Z162" s="14">
        <f t="shared" si="120"/>
        <v>100</v>
      </c>
      <c r="AA162" s="14">
        <f t="shared" si="121"/>
        <v>98</v>
      </c>
      <c r="AB162" s="14">
        <f t="shared" si="122"/>
        <v>97</v>
      </c>
      <c r="AC162" s="15">
        <f t="shared" si="110"/>
        <v>98.5</v>
      </c>
      <c r="AD162">
        <f>IF('бланки '!I164=1,('бланки '!CZ164+'бланки '!DB164)*3,SUM('бланки '!CX164:DB164))</f>
        <v>4</v>
      </c>
      <c r="AE162">
        <f>IF('бланки '!H164=0,SUM('бланки '!DG164:DI164)*2-1,SUM('бланки '!DD164:DI164))</f>
        <v>3</v>
      </c>
      <c r="AF162">
        <f>анкеты!J160</f>
        <v>8</v>
      </c>
      <c r="AG162">
        <f>анкеты!I160</f>
        <v>8</v>
      </c>
      <c r="AH162" s="14">
        <f t="shared" si="123"/>
        <v>80</v>
      </c>
      <c r="AI162" s="14">
        <f t="shared" si="124"/>
        <v>60</v>
      </c>
      <c r="AJ162" s="2">
        <f t="shared" si="125"/>
        <v>100</v>
      </c>
      <c r="AK162" s="15">
        <f t="shared" si="111"/>
        <v>78</v>
      </c>
      <c r="AL162">
        <f>анкеты!K160</f>
        <v>30</v>
      </c>
      <c r="AM162">
        <f t="shared" si="126"/>
        <v>30</v>
      </c>
      <c r="AN162">
        <f>анкеты!L160</f>
        <v>30</v>
      </c>
      <c r="AO162">
        <f t="shared" si="127"/>
        <v>30</v>
      </c>
      <c r="AP162">
        <f>анкеты!N160</f>
        <v>27</v>
      </c>
      <c r="AQ162">
        <f>анкеты!M160</f>
        <v>27</v>
      </c>
      <c r="AR162" s="14">
        <f t="shared" si="128"/>
        <v>100</v>
      </c>
      <c r="AS162" s="14">
        <f t="shared" si="129"/>
        <v>100</v>
      </c>
      <c r="AT162" s="14">
        <f t="shared" si="130"/>
        <v>100</v>
      </c>
      <c r="AU162" s="13">
        <f t="shared" si="112"/>
        <v>100</v>
      </c>
      <c r="AV162">
        <f>анкеты!O160</f>
        <v>30</v>
      </c>
      <c r="AW162">
        <f t="shared" si="131"/>
        <v>30</v>
      </c>
      <c r="AX162">
        <f>анкеты!P160</f>
        <v>30</v>
      </c>
      <c r="AY162">
        <f t="shared" si="132"/>
        <v>30</v>
      </c>
      <c r="AZ162">
        <f>анкеты!Q160</f>
        <v>30</v>
      </c>
      <c r="BA162">
        <f t="shared" si="133"/>
        <v>30</v>
      </c>
      <c r="BB162" s="14">
        <f t="shared" si="134"/>
        <v>100</v>
      </c>
      <c r="BC162" s="14">
        <f t="shared" si="135"/>
        <v>100</v>
      </c>
      <c r="BD162" s="14">
        <f t="shared" si="136"/>
        <v>100</v>
      </c>
      <c r="BE162" s="13">
        <f t="shared" si="113"/>
        <v>100</v>
      </c>
      <c r="BF162">
        <f t="shared" si="114"/>
        <v>93.820000000000007</v>
      </c>
    </row>
    <row r="163" spans="1:58" hidden="1">
      <c r="A163">
        <f>'бланки '!D165</f>
        <v>160</v>
      </c>
      <c r="B163" t="str">
        <f>'бланки '!C165</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C163">
        <f>анкеты!C161</f>
        <v>20</v>
      </c>
      <c r="D163">
        <f>SUMIF('бланки '!K165:Y165,"&lt;2")+'бланки '!Z165</f>
        <v>14</v>
      </c>
      <c r="E163">
        <f>COUNTIF('бланки '!K165:Y165,"&lt;2")+'бланки '!AA165</f>
        <v>14</v>
      </c>
      <c r="F163">
        <f>SUMIF('бланки '!AB165:CM165,"&lt;2")+'бланки '!CN165</f>
        <v>47</v>
      </c>
      <c r="G163">
        <f>COUNTIF('бланки '!AB165:CM165,"&lt;2")+'бланки '!CO165</f>
        <v>57</v>
      </c>
      <c r="H163">
        <f>SUM('бланки '!CP165:CS165)</f>
        <v>3</v>
      </c>
      <c r="I163">
        <f>анкеты!E161</f>
        <v>18</v>
      </c>
      <c r="J163">
        <f>анкеты!D161</f>
        <v>18</v>
      </c>
      <c r="K163">
        <f>анкеты!G161</f>
        <v>15</v>
      </c>
      <c r="L163">
        <f>анкеты!F161</f>
        <v>15</v>
      </c>
      <c r="M163">
        <f t="shared" si="115"/>
        <v>100</v>
      </c>
      <c r="N163">
        <f t="shared" si="116"/>
        <v>82.456140350877192</v>
      </c>
      <c r="O163">
        <f t="shared" si="117"/>
        <v>100</v>
      </c>
      <c r="P163">
        <f t="shared" si="118"/>
        <v>100</v>
      </c>
      <c r="Q163" s="14">
        <f t="shared" si="106"/>
        <v>91</v>
      </c>
      <c r="R163" s="14">
        <f t="shared" si="107"/>
        <v>90</v>
      </c>
      <c r="S163" s="14">
        <f t="shared" si="108"/>
        <v>100</v>
      </c>
      <c r="T163" s="13">
        <f t="shared" si="109"/>
        <v>94.3</v>
      </c>
      <c r="U163">
        <f>SUM('бланки '!CT165:CX165)</f>
        <v>5</v>
      </c>
      <c r="X163">
        <f>анкеты!H161</f>
        <v>20</v>
      </c>
      <c r="Y163">
        <f t="shared" si="119"/>
        <v>20</v>
      </c>
      <c r="Z163" s="14">
        <f t="shared" si="120"/>
        <v>100</v>
      </c>
      <c r="AA163" s="14">
        <f t="shared" si="121"/>
        <v>100</v>
      </c>
      <c r="AB163" s="14">
        <f t="shared" si="122"/>
        <v>100</v>
      </c>
      <c r="AC163" s="15">
        <f t="shared" si="110"/>
        <v>100</v>
      </c>
      <c r="AD163">
        <f>IF('бланки '!I165=1,('бланки '!CZ165+'бланки '!DB165)*3,SUM('бланки '!CX165:DB165))</f>
        <v>4</v>
      </c>
      <c r="AE163">
        <f>IF('бланки '!H165=0,SUM('бланки '!DG165:DI165)*2-1,SUM('бланки '!DD165:DI165))</f>
        <v>3</v>
      </c>
      <c r="AF163">
        <f>анкеты!J161</f>
        <v>5</v>
      </c>
      <c r="AG163">
        <f>анкеты!I161</f>
        <v>5</v>
      </c>
      <c r="AH163" s="14">
        <f t="shared" si="123"/>
        <v>80</v>
      </c>
      <c r="AI163" s="14">
        <f t="shared" si="124"/>
        <v>60</v>
      </c>
      <c r="AJ163" s="2">
        <f t="shared" si="125"/>
        <v>100</v>
      </c>
      <c r="AK163" s="15">
        <f t="shared" si="111"/>
        <v>78</v>
      </c>
      <c r="AL163">
        <f>анкеты!K161</f>
        <v>20</v>
      </c>
      <c r="AM163">
        <f t="shared" si="126"/>
        <v>20</v>
      </c>
      <c r="AN163">
        <f>анкеты!L161</f>
        <v>20</v>
      </c>
      <c r="AO163">
        <f t="shared" si="127"/>
        <v>20</v>
      </c>
      <c r="AP163">
        <f>анкеты!N161</f>
        <v>18</v>
      </c>
      <c r="AQ163">
        <f>анкеты!M161</f>
        <v>18</v>
      </c>
      <c r="AR163" s="14">
        <f t="shared" si="128"/>
        <v>100</v>
      </c>
      <c r="AS163" s="14">
        <f t="shared" si="129"/>
        <v>100</v>
      </c>
      <c r="AT163" s="14">
        <f t="shared" si="130"/>
        <v>100</v>
      </c>
      <c r="AU163" s="13">
        <f t="shared" si="112"/>
        <v>100</v>
      </c>
      <c r="AV163">
        <f>анкеты!O161</f>
        <v>20</v>
      </c>
      <c r="AW163">
        <f t="shared" si="131"/>
        <v>20</v>
      </c>
      <c r="AX163">
        <f>анкеты!P161</f>
        <v>20</v>
      </c>
      <c r="AY163">
        <f t="shared" si="132"/>
        <v>20</v>
      </c>
      <c r="AZ163">
        <f>анкеты!Q161</f>
        <v>20</v>
      </c>
      <c r="BA163">
        <f t="shared" si="133"/>
        <v>20</v>
      </c>
      <c r="BB163" s="14">
        <f t="shared" si="134"/>
        <v>100</v>
      </c>
      <c r="BC163" s="14">
        <f t="shared" si="135"/>
        <v>100</v>
      </c>
      <c r="BD163" s="14">
        <f t="shared" si="136"/>
        <v>100</v>
      </c>
      <c r="BE163" s="13">
        <f t="shared" si="113"/>
        <v>100</v>
      </c>
      <c r="BF163">
        <f t="shared" si="114"/>
        <v>94.460000000000008</v>
      </c>
    </row>
    <row r="164" spans="1:58" hidden="1">
      <c r="A164">
        <f>'бланки '!D166</f>
        <v>161</v>
      </c>
      <c r="B164" t="str">
        <f>'бланки '!C166</f>
        <v>Государственное бюджетное общеобразовательное учреждение Архангельской области «Специальная (коррекционная) общеобразовательная школа №15»</v>
      </c>
      <c r="C164">
        <f>анкеты!C162</f>
        <v>74</v>
      </c>
      <c r="D164">
        <f>SUMIF('бланки '!K166:Y166,"&lt;2")+'бланки '!Z166</f>
        <v>13</v>
      </c>
      <c r="E164">
        <f>COUNTIF('бланки '!K166:Y166,"&lt;2")+'бланки '!AA166</f>
        <v>14</v>
      </c>
      <c r="F164">
        <f>SUMIF('бланки '!AB166:CM166,"&lt;2")+'бланки '!CN166</f>
        <v>54</v>
      </c>
      <c r="G164">
        <f>COUNTIF('бланки '!AB166:CM166,"&lt;2")+'бланки '!CO166</f>
        <v>54</v>
      </c>
      <c r="H164">
        <f>SUM('бланки '!CP166:CS166)</f>
        <v>4</v>
      </c>
      <c r="I164">
        <f>анкеты!E162</f>
        <v>54</v>
      </c>
      <c r="J164">
        <f>анкеты!D162</f>
        <v>57</v>
      </c>
      <c r="K164">
        <f>анкеты!G162</f>
        <v>63</v>
      </c>
      <c r="L164">
        <f>анкеты!F162</f>
        <v>65</v>
      </c>
      <c r="M164">
        <f t="shared" si="115"/>
        <v>92.857142857142861</v>
      </c>
      <c r="N164">
        <f t="shared" si="116"/>
        <v>100</v>
      </c>
      <c r="O164">
        <f t="shared" si="117"/>
        <v>94.73684210526315</v>
      </c>
      <c r="P164">
        <f t="shared" si="118"/>
        <v>96.92307692307692</v>
      </c>
      <c r="Q164" s="14">
        <f t="shared" si="106"/>
        <v>96</v>
      </c>
      <c r="R164" s="14">
        <f t="shared" si="107"/>
        <v>100</v>
      </c>
      <c r="S164" s="14">
        <f t="shared" si="108"/>
        <v>96</v>
      </c>
      <c r="T164" s="13">
        <f t="shared" si="109"/>
        <v>97.2</v>
      </c>
      <c r="U164">
        <f>SUM('бланки '!CT166:CX166)</f>
        <v>5</v>
      </c>
      <c r="X164">
        <f>анкеты!H162</f>
        <v>66</v>
      </c>
      <c r="Y164">
        <f t="shared" si="119"/>
        <v>74</v>
      </c>
      <c r="Z164" s="14">
        <f t="shared" si="120"/>
        <v>100</v>
      </c>
      <c r="AA164" s="14">
        <f t="shared" si="121"/>
        <v>94</v>
      </c>
      <c r="AB164" s="14">
        <f t="shared" si="122"/>
        <v>89</v>
      </c>
      <c r="AC164" s="15">
        <f t="shared" si="110"/>
        <v>94.5</v>
      </c>
      <c r="AD164">
        <f>IF('бланки '!I166=1,('бланки '!CZ166+'бланки '!DB166)*3,SUM('бланки '!CX166:DB166))</f>
        <v>6</v>
      </c>
      <c r="AE164">
        <f>IF('бланки '!H166=0,SUM('бланки '!DG166:DI166)*2-1,SUM('бланки '!DD166:DI166))</f>
        <v>5</v>
      </c>
      <c r="AF164">
        <f>анкеты!J162</f>
        <v>19</v>
      </c>
      <c r="AG164">
        <f>анкеты!I162</f>
        <v>21</v>
      </c>
      <c r="AH164" s="14">
        <f t="shared" si="123"/>
        <v>100</v>
      </c>
      <c r="AI164" s="14">
        <f t="shared" si="124"/>
        <v>100</v>
      </c>
      <c r="AJ164" s="2">
        <f t="shared" si="125"/>
        <v>90</v>
      </c>
      <c r="AK164" s="15">
        <f t="shared" si="111"/>
        <v>97</v>
      </c>
      <c r="AL164">
        <f>анкеты!K162</f>
        <v>73</v>
      </c>
      <c r="AM164">
        <f t="shared" si="126"/>
        <v>74</v>
      </c>
      <c r="AN164">
        <f>анкеты!L162</f>
        <v>73</v>
      </c>
      <c r="AO164">
        <f t="shared" si="127"/>
        <v>74</v>
      </c>
      <c r="AP164">
        <f>анкеты!N162</f>
        <v>56</v>
      </c>
      <c r="AQ164">
        <f>анкеты!M162</f>
        <v>57</v>
      </c>
      <c r="AR164" s="14">
        <f t="shared" si="128"/>
        <v>99</v>
      </c>
      <c r="AS164" s="14">
        <f t="shared" si="129"/>
        <v>99</v>
      </c>
      <c r="AT164" s="14">
        <f t="shared" si="130"/>
        <v>98</v>
      </c>
      <c r="AU164" s="13">
        <f t="shared" si="112"/>
        <v>98.800000000000011</v>
      </c>
      <c r="AV164">
        <f>анкеты!O162</f>
        <v>67</v>
      </c>
      <c r="AW164">
        <f t="shared" si="131"/>
        <v>74</v>
      </c>
      <c r="AX164">
        <f>анкеты!P162</f>
        <v>74</v>
      </c>
      <c r="AY164">
        <f t="shared" si="132"/>
        <v>74</v>
      </c>
      <c r="AZ164">
        <f>анкеты!Q162</f>
        <v>71</v>
      </c>
      <c r="BA164">
        <f t="shared" si="133"/>
        <v>74</v>
      </c>
      <c r="BB164" s="14">
        <f t="shared" si="134"/>
        <v>90</v>
      </c>
      <c r="BC164" s="14">
        <f t="shared" si="135"/>
        <v>100</v>
      </c>
      <c r="BD164" s="14">
        <f t="shared" si="136"/>
        <v>96</v>
      </c>
      <c r="BE164" s="13">
        <f t="shared" si="113"/>
        <v>95</v>
      </c>
      <c r="BF164">
        <f t="shared" si="114"/>
        <v>96.5</v>
      </c>
    </row>
    <row r="165" spans="1:58" hidden="1">
      <c r="A165">
        <f>'бланки '!D167</f>
        <v>162</v>
      </c>
      <c r="B165" t="str">
        <f>'бланки '!C167</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C165">
        <f>анкеты!C163</f>
        <v>36</v>
      </c>
      <c r="D165">
        <f>SUMIF('бланки '!K167:Y167,"&lt;2")+'бланки '!Z167</f>
        <v>4</v>
      </c>
      <c r="E165">
        <f>COUNTIF('бланки '!K167:Y167,"&lt;2")+'бланки '!AA167</f>
        <v>14</v>
      </c>
      <c r="F165">
        <f>SUMIF('бланки '!AB167:CM167,"&lt;2")+'бланки '!CN167</f>
        <v>45.5</v>
      </c>
      <c r="G165">
        <f>COUNTIF('бланки '!AB167:CM167,"&lt;2")+'бланки '!CO167</f>
        <v>59</v>
      </c>
      <c r="H165">
        <f>SUM('бланки '!CP167:CS167)</f>
        <v>4</v>
      </c>
      <c r="I165">
        <f>анкеты!E163</f>
        <v>24</v>
      </c>
      <c r="J165">
        <f>анкеты!D163</f>
        <v>28</v>
      </c>
      <c r="K165">
        <f>анкеты!G163</f>
        <v>25</v>
      </c>
      <c r="L165">
        <f>анкеты!F163</f>
        <v>31</v>
      </c>
      <c r="M165">
        <f t="shared" si="115"/>
        <v>28.571428571428569</v>
      </c>
      <c r="N165">
        <f t="shared" si="116"/>
        <v>77.118644067796609</v>
      </c>
      <c r="O165">
        <f t="shared" si="117"/>
        <v>85.714285714285708</v>
      </c>
      <c r="P165">
        <f t="shared" si="118"/>
        <v>80.645161290322577</v>
      </c>
      <c r="Q165" s="14">
        <f t="shared" si="106"/>
        <v>53</v>
      </c>
      <c r="R165" s="14">
        <f t="shared" si="107"/>
        <v>100</v>
      </c>
      <c r="S165" s="14">
        <f t="shared" si="108"/>
        <v>83</v>
      </c>
      <c r="T165" s="13">
        <f t="shared" si="109"/>
        <v>79.099999999999994</v>
      </c>
      <c r="U165">
        <f>SUM('бланки '!CT167:CX167)</f>
        <v>5</v>
      </c>
      <c r="X165">
        <f>анкеты!H163</f>
        <v>27</v>
      </c>
      <c r="Y165">
        <f t="shared" si="119"/>
        <v>36</v>
      </c>
      <c r="Z165" s="14">
        <f t="shared" si="120"/>
        <v>100</v>
      </c>
      <c r="AA165" s="14">
        <f t="shared" si="121"/>
        <v>87</v>
      </c>
      <c r="AB165" s="14">
        <f t="shared" si="122"/>
        <v>75</v>
      </c>
      <c r="AC165" s="15">
        <f t="shared" si="110"/>
        <v>87.5</v>
      </c>
      <c r="AD165">
        <f>IF('бланки '!I167=1,('бланки '!CZ167+'бланки '!DB167)*3,SUM('бланки '!CX167:DB167))</f>
        <v>5</v>
      </c>
      <c r="AE165">
        <f>IF('бланки '!H167=0,SUM('бланки '!DG167:DI167)*2-1,SUM('бланки '!DD167:DI167))</f>
        <v>3</v>
      </c>
      <c r="AF165">
        <f>анкеты!J163</f>
        <v>22</v>
      </c>
      <c r="AG165">
        <f>анкеты!I163</f>
        <v>28</v>
      </c>
      <c r="AH165" s="14">
        <f t="shared" si="123"/>
        <v>100</v>
      </c>
      <c r="AI165" s="14">
        <f t="shared" si="124"/>
        <v>60</v>
      </c>
      <c r="AJ165" s="2">
        <f t="shared" si="125"/>
        <v>79</v>
      </c>
      <c r="AK165" s="15">
        <f t="shared" si="111"/>
        <v>77.7</v>
      </c>
      <c r="AL165">
        <f>анкеты!K163</f>
        <v>36</v>
      </c>
      <c r="AM165">
        <f t="shared" si="126"/>
        <v>36</v>
      </c>
      <c r="AN165">
        <f>анкеты!L163</f>
        <v>34</v>
      </c>
      <c r="AO165">
        <f t="shared" si="127"/>
        <v>36</v>
      </c>
      <c r="AP165">
        <f>анкеты!N163</f>
        <v>26</v>
      </c>
      <c r="AQ165">
        <f>анкеты!M163</f>
        <v>26</v>
      </c>
      <c r="AR165" s="14">
        <f t="shared" si="128"/>
        <v>100</v>
      </c>
      <c r="AS165" s="14">
        <f t="shared" si="129"/>
        <v>94</v>
      </c>
      <c r="AT165" s="14">
        <f t="shared" si="130"/>
        <v>100</v>
      </c>
      <c r="AU165" s="13">
        <f t="shared" si="112"/>
        <v>97.6</v>
      </c>
      <c r="AV165">
        <f>анкеты!O163</f>
        <v>32</v>
      </c>
      <c r="AW165">
        <f t="shared" si="131"/>
        <v>36</v>
      </c>
      <c r="AX165">
        <f>анкеты!P163</f>
        <v>33</v>
      </c>
      <c r="AY165">
        <f t="shared" si="132"/>
        <v>36</v>
      </c>
      <c r="AZ165">
        <f>анкеты!Q163</f>
        <v>29</v>
      </c>
      <c r="BA165">
        <f t="shared" si="133"/>
        <v>36</v>
      </c>
      <c r="BB165" s="14">
        <f t="shared" si="134"/>
        <v>89</v>
      </c>
      <c r="BC165" s="14">
        <f t="shared" si="135"/>
        <v>92</v>
      </c>
      <c r="BD165" s="14">
        <f t="shared" si="136"/>
        <v>81</v>
      </c>
      <c r="BE165" s="13">
        <f t="shared" si="113"/>
        <v>85.6</v>
      </c>
      <c r="BF165">
        <f t="shared" si="114"/>
        <v>85.5</v>
      </c>
    </row>
    <row r="166" spans="1:58" hidden="1">
      <c r="A166">
        <f>'бланки '!D168</f>
        <v>163</v>
      </c>
      <c r="B166" t="str">
        <f>'бланки '!C168</f>
        <v>Государственное бюджетное общеобразовательное учреждение Архангельской области «Специальная (коррекционная) общеобразовательная школа № 5»</v>
      </c>
      <c r="C166">
        <f>анкеты!C164</f>
        <v>74</v>
      </c>
      <c r="D166">
        <f>SUMIF('бланки '!K168:Y168,"&lt;2")+'бланки '!Z168</f>
        <v>13</v>
      </c>
      <c r="E166">
        <f>COUNTIF('бланки '!K168:Y168,"&lt;2")+'бланки '!AA168</f>
        <v>14</v>
      </c>
      <c r="F166">
        <f>SUMIF('бланки '!AB168:CM168,"&lt;2")+'бланки '!CN168</f>
        <v>40</v>
      </c>
      <c r="G166">
        <f>COUNTIF('бланки '!AB168:CM168,"&lt;2")+'бланки '!CO168</f>
        <v>54</v>
      </c>
      <c r="H166">
        <f>SUM('бланки '!CP168:CS168)</f>
        <v>4</v>
      </c>
      <c r="I166">
        <f>анкеты!E164</f>
        <v>54</v>
      </c>
      <c r="J166">
        <f>анкеты!D164</f>
        <v>54</v>
      </c>
      <c r="K166">
        <f>анкеты!G164</f>
        <v>61</v>
      </c>
      <c r="L166">
        <f>анкеты!F164</f>
        <v>64</v>
      </c>
      <c r="M166">
        <f t="shared" si="115"/>
        <v>92.857142857142861</v>
      </c>
      <c r="N166">
        <f t="shared" si="116"/>
        <v>74.074074074074076</v>
      </c>
      <c r="O166">
        <f t="shared" si="117"/>
        <v>100</v>
      </c>
      <c r="P166">
        <f t="shared" si="118"/>
        <v>95.3125</v>
      </c>
      <c r="Q166" s="14">
        <f t="shared" si="106"/>
        <v>83</v>
      </c>
      <c r="R166" s="14">
        <f t="shared" si="107"/>
        <v>100</v>
      </c>
      <c r="S166" s="14">
        <f t="shared" si="108"/>
        <v>98</v>
      </c>
      <c r="T166" s="13">
        <f t="shared" si="109"/>
        <v>94.1</v>
      </c>
      <c r="U166">
        <f>SUM('бланки '!CT168:CX168)</f>
        <v>5</v>
      </c>
      <c r="X166">
        <f>анкеты!H164</f>
        <v>66</v>
      </c>
      <c r="Y166">
        <f t="shared" si="119"/>
        <v>74</v>
      </c>
      <c r="Z166" s="14">
        <f t="shared" si="120"/>
        <v>100</v>
      </c>
      <c r="AA166" s="14">
        <f t="shared" si="121"/>
        <v>94</v>
      </c>
      <c r="AB166" s="14">
        <f t="shared" si="122"/>
        <v>89</v>
      </c>
      <c r="AC166" s="15">
        <f t="shared" si="110"/>
        <v>94.5</v>
      </c>
      <c r="AD166">
        <f>IF('бланки '!I168=1,('бланки '!CZ168+'бланки '!DB168)*3,SUM('бланки '!CX168:DB168))</f>
        <v>4</v>
      </c>
      <c r="AE166">
        <f>IF('бланки '!H168=0,SUM('бланки '!DG168:DI168)*2-1,SUM('бланки '!DD168:DI168))</f>
        <v>3</v>
      </c>
      <c r="AF166">
        <f>анкеты!J164</f>
        <v>17</v>
      </c>
      <c r="AG166">
        <f>анкеты!I164</f>
        <v>19</v>
      </c>
      <c r="AH166" s="14">
        <f t="shared" si="123"/>
        <v>80</v>
      </c>
      <c r="AI166" s="14">
        <f t="shared" si="124"/>
        <v>60</v>
      </c>
      <c r="AJ166" s="2">
        <f t="shared" si="125"/>
        <v>89</v>
      </c>
      <c r="AK166" s="15">
        <f t="shared" si="111"/>
        <v>74.7</v>
      </c>
      <c r="AL166">
        <f>анкеты!K164</f>
        <v>69</v>
      </c>
      <c r="AM166">
        <f t="shared" si="126"/>
        <v>74</v>
      </c>
      <c r="AN166">
        <f>анкеты!L164</f>
        <v>68</v>
      </c>
      <c r="AO166">
        <f t="shared" si="127"/>
        <v>74</v>
      </c>
      <c r="AP166">
        <f>анкеты!N164</f>
        <v>60</v>
      </c>
      <c r="AQ166">
        <f>анкеты!M164</f>
        <v>60</v>
      </c>
      <c r="AR166" s="14">
        <f t="shared" si="128"/>
        <v>93</v>
      </c>
      <c r="AS166" s="14">
        <f t="shared" si="129"/>
        <v>92</v>
      </c>
      <c r="AT166" s="14">
        <f t="shared" si="130"/>
        <v>100</v>
      </c>
      <c r="AU166" s="13">
        <f t="shared" si="112"/>
        <v>94</v>
      </c>
      <c r="AV166">
        <f>анкеты!O164</f>
        <v>70</v>
      </c>
      <c r="AW166">
        <f t="shared" si="131"/>
        <v>74</v>
      </c>
      <c r="AX166">
        <f>анкеты!P164</f>
        <v>72</v>
      </c>
      <c r="AY166">
        <f t="shared" si="132"/>
        <v>74</v>
      </c>
      <c r="AZ166">
        <f>анкеты!Q164</f>
        <v>73</v>
      </c>
      <c r="BA166">
        <f t="shared" si="133"/>
        <v>74</v>
      </c>
      <c r="BB166" s="14">
        <f t="shared" si="134"/>
        <v>95</v>
      </c>
      <c r="BC166" s="14">
        <f t="shared" si="135"/>
        <v>97</v>
      </c>
      <c r="BD166" s="14">
        <f t="shared" si="136"/>
        <v>99</v>
      </c>
      <c r="BE166" s="13">
        <f t="shared" si="113"/>
        <v>97.4</v>
      </c>
      <c r="BF166">
        <f t="shared" si="114"/>
        <v>90.940000000000012</v>
      </c>
    </row>
    <row r="167" spans="1:58" hidden="1">
      <c r="A167">
        <f>'бланки '!D169</f>
        <v>164</v>
      </c>
      <c r="B167" t="str">
        <f>'бланки '!C169</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C167">
        <f>анкеты!C165</f>
        <v>454</v>
      </c>
      <c r="D167">
        <f>SUMIF('бланки '!K169:Y169,"&lt;2")+'бланки '!Z169</f>
        <v>14</v>
      </c>
      <c r="E167">
        <f>COUNTIF('бланки '!K169:Y169,"&lt;2")+'бланки '!AA169</f>
        <v>15</v>
      </c>
      <c r="F167">
        <f>SUMIF('бланки '!AB169:CM169,"&lt;2")+'бланки '!CN169</f>
        <v>55</v>
      </c>
      <c r="G167">
        <f>COUNTIF('бланки '!AB169:CM169,"&lt;2")+'бланки '!CO169</f>
        <v>63</v>
      </c>
      <c r="H167">
        <f>SUM('бланки '!CP169:CS169)</f>
        <v>3</v>
      </c>
      <c r="I167">
        <f>анкеты!E165</f>
        <v>324</v>
      </c>
      <c r="J167">
        <f>анкеты!D165</f>
        <v>331</v>
      </c>
      <c r="K167">
        <f>анкеты!G165</f>
        <v>362</v>
      </c>
      <c r="L167">
        <f>анкеты!F165</f>
        <v>383</v>
      </c>
      <c r="M167">
        <f t="shared" si="115"/>
        <v>93.333333333333329</v>
      </c>
      <c r="N167">
        <f t="shared" si="116"/>
        <v>87.301587301587304</v>
      </c>
      <c r="O167">
        <f t="shared" si="117"/>
        <v>97.885196374622353</v>
      </c>
      <c r="P167">
        <f t="shared" si="118"/>
        <v>94.516971279373365</v>
      </c>
      <c r="Q167" s="14">
        <f t="shared" si="106"/>
        <v>90</v>
      </c>
      <c r="R167" s="14">
        <f t="shared" si="107"/>
        <v>90</v>
      </c>
      <c r="S167" s="14">
        <f t="shared" si="108"/>
        <v>96</v>
      </c>
      <c r="T167" s="13">
        <f t="shared" si="109"/>
        <v>92.4</v>
      </c>
      <c r="U167">
        <f>SUM('бланки '!CT169:CX169)</f>
        <v>5</v>
      </c>
      <c r="X167">
        <f>анкеты!H165</f>
        <v>414</v>
      </c>
      <c r="Y167">
        <f t="shared" si="119"/>
        <v>454</v>
      </c>
      <c r="Z167" s="14">
        <f t="shared" si="120"/>
        <v>100</v>
      </c>
      <c r="AA167" s="14">
        <f t="shared" si="121"/>
        <v>95</v>
      </c>
      <c r="AB167" s="14">
        <f t="shared" si="122"/>
        <v>91</v>
      </c>
      <c r="AC167" s="15">
        <f t="shared" si="110"/>
        <v>95.5</v>
      </c>
      <c r="AD167">
        <f>IF('бланки '!I169=1,('бланки '!CZ169+'бланки '!DB169)*3,SUM('бланки '!CX169:DB169))</f>
        <v>0</v>
      </c>
      <c r="AE167">
        <f>IF('бланки '!H169=0,SUM('бланки '!DG169:DI169)*2-1,SUM('бланки '!DD169:DI169))</f>
        <v>3</v>
      </c>
      <c r="AF167">
        <f>анкеты!J165</f>
        <v>14</v>
      </c>
      <c r="AG167">
        <f>анкеты!I165</f>
        <v>17</v>
      </c>
      <c r="AH167" s="14">
        <f t="shared" si="123"/>
        <v>0</v>
      </c>
      <c r="AI167" s="14">
        <f t="shared" si="124"/>
        <v>60</v>
      </c>
      <c r="AJ167" s="2">
        <f t="shared" si="125"/>
        <v>82</v>
      </c>
      <c r="AK167" s="15">
        <f t="shared" si="111"/>
        <v>48.599999999999994</v>
      </c>
      <c r="AL167">
        <f>анкеты!K165</f>
        <v>430</v>
      </c>
      <c r="AM167">
        <f t="shared" si="126"/>
        <v>454</v>
      </c>
      <c r="AN167">
        <f>анкеты!L165</f>
        <v>438</v>
      </c>
      <c r="AO167">
        <f t="shared" si="127"/>
        <v>454</v>
      </c>
      <c r="AP167">
        <f>анкеты!N165</f>
        <v>298</v>
      </c>
      <c r="AQ167">
        <f>анкеты!M165</f>
        <v>310</v>
      </c>
      <c r="AR167" s="14">
        <f t="shared" si="128"/>
        <v>95</v>
      </c>
      <c r="AS167" s="14">
        <f t="shared" si="129"/>
        <v>96</v>
      </c>
      <c r="AT167" s="14">
        <f t="shared" si="130"/>
        <v>96</v>
      </c>
      <c r="AU167" s="13">
        <f t="shared" si="112"/>
        <v>95.600000000000009</v>
      </c>
      <c r="AV167">
        <f>анкеты!O165</f>
        <v>430</v>
      </c>
      <c r="AW167">
        <f t="shared" si="131"/>
        <v>454</v>
      </c>
      <c r="AX167">
        <f>анкеты!P165</f>
        <v>423</v>
      </c>
      <c r="AY167">
        <f t="shared" si="132"/>
        <v>454</v>
      </c>
      <c r="AZ167">
        <f>анкеты!Q165</f>
        <v>439</v>
      </c>
      <c r="BA167">
        <f t="shared" si="133"/>
        <v>454</v>
      </c>
      <c r="BB167" s="14">
        <f t="shared" si="134"/>
        <v>95</v>
      </c>
      <c r="BC167" s="14">
        <f t="shared" si="135"/>
        <v>93</v>
      </c>
      <c r="BD167" s="14">
        <f t="shared" si="136"/>
        <v>97</v>
      </c>
      <c r="BE167" s="13">
        <f t="shared" si="113"/>
        <v>95.6</v>
      </c>
      <c r="BF167">
        <f t="shared" si="114"/>
        <v>85.54</v>
      </c>
    </row>
    <row r="168" spans="1:58" hidden="1">
      <c r="A168">
        <f>'бланки '!D170</f>
        <v>165</v>
      </c>
      <c r="B168" t="str">
        <f>'бланки '!C170</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C168">
        <f>анкеты!C166</f>
        <v>599</v>
      </c>
      <c r="D168">
        <f>SUMIF('бланки '!K170:Y170,"&lt;2")+'бланки '!Z170</f>
        <v>10</v>
      </c>
      <c r="E168">
        <f>COUNTIF('бланки '!K170:Y170,"&lt;2")+'бланки '!AA170</f>
        <v>14</v>
      </c>
      <c r="F168">
        <f>SUMIF('бланки '!AB170:CM170,"&lt;2")+'бланки '!CN170</f>
        <v>42.5</v>
      </c>
      <c r="G168">
        <f>COUNTIF('бланки '!AB170:CM170,"&lt;2")+'бланки '!CO170</f>
        <v>58</v>
      </c>
      <c r="H168">
        <f>SUM('бланки '!CP170:CS170)</f>
        <v>3</v>
      </c>
      <c r="I168">
        <f>анкеты!E166</f>
        <v>439</v>
      </c>
      <c r="J168">
        <f>анкеты!D166</f>
        <v>449</v>
      </c>
      <c r="K168">
        <f>анкеты!G166</f>
        <v>466</v>
      </c>
      <c r="L168">
        <f>анкеты!F166</f>
        <v>486</v>
      </c>
      <c r="M168">
        <f t="shared" si="115"/>
        <v>71.428571428571431</v>
      </c>
      <c r="N168">
        <f t="shared" si="116"/>
        <v>73.275862068965509</v>
      </c>
      <c r="O168">
        <f t="shared" si="117"/>
        <v>97.772828507795097</v>
      </c>
      <c r="P168">
        <f t="shared" si="118"/>
        <v>95.884773662551439</v>
      </c>
      <c r="Q168" s="14">
        <f t="shared" si="106"/>
        <v>72</v>
      </c>
      <c r="R168" s="14">
        <f t="shared" si="107"/>
        <v>90</v>
      </c>
      <c r="S168" s="14">
        <f t="shared" si="108"/>
        <v>97</v>
      </c>
      <c r="T168" s="13">
        <f t="shared" si="109"/>
        <v>87.4</v>
      </c>
      <c r="U168">
        <f>SUM('бланки '!CT170:CX170)</f>
        <v>5</v>
      </c>
      <c r="X168">
        <f>анкеты!H166</f>
        <v>567</v>
      </c>
      <c r="Y168">
        <f t="shared" si="119"/>
        <v>599</v>
      </c>
      <c r="Z168" s="14">
        <f t="shared" si="120"/>
        <v>100</v>
      </c>
      <c r="AA168" s="14">
        <f t="shared" si="121"/>
        <v>97</v>
      </c>
      <c r="AB168" s="14">
        <f t="shared" si="122"/>
        <v>95</v>
      </c>
      <c r="AC168" s="15">
        <f t="shared" si="110"/>
        <v>97.5</v>
      </c>
      <c r="AD168">
        <f>IF('бланки '!I170=1,('бланки '!CZ170+'бланки '!DB170)*3,SUM('бланки '!CX170:DB170))</f>
        <v>2</v>
      </c>
      <c r="AE168">
        <f>IF('бланки '!H170=0,SUM('бланки '!DG170:DI170)*2-1,SUM('бланки '!DD170:DI170))</f>
        <v>3</v>
      </c>
      <c r="AF168">
        <f>анкеты!J166</f>
        <v>17</v>
      </c>
      <c r="AG168">
        <f>анкеты!I166</f>
        <v>19</v>
      </c>
      <c r="AH168" s="14">
        <f t="shared" si="123"/>
        <v>40</v>
      </c>
      <c r="AI168" s="14">
        <f t="shared" si="124"/>
        <v>60</v>
      </c>
      <c r="AJ168" s="2">
        <f t="shared" si="125"/>
        <v>89</v>
      </c>
      <c r="AK168" s="15">
        <f t="shared" si="111"/>
        <v>62.7</v>
      </c>
      <c r="AL168">
        <f>анкеты!K166</f>
        <v>588</v>
      </c>
      <c r="AM168">
        <f t="shared" si="126"/>
        <v>599</v>
      </c>
      <c r="AN168">
        <f>анкеты!L166</f>
        <v>580</v>
      </c>
      <c r="AO168">
        <f t="shared" si="127"/>
        <v>599</v>
      </c>
      <c r="AP168">
        <f>анкеты!N166</f>
        <v>421</v>
      </c>
      <c r="AQ168">
        <f>анкеты!M166</f>
        <v>424</v>
      </c>
      <c r="AR168" s="14">
        <f t="shared" si="128"/>
        <v>98</v>
      </c>
      <c r="AS168" s="14">
        <f t="shared" si="129"/>
        <v>97</v>
      </c>
      <c r="AT168" s="14">
        <f t="shared" si="130"/>
        <v>99</v>
      </c>
      <c r="AU168" s="13">
        <f t="shared" si="112"/>
        <v>97.8</v>
      </c>
      <c r="AV168">
        <f>анкеты!O166</f>
        <v>579</v>
      </c>
      <c r="AW168">
        <f t="shared" si="131"/>
        <v>599</v>
      </c>
      <c r="AX168">
        <f>анкеты!P166</f>
        <v>567</v>
      </c>
      <c r="AY168">
        <f t="shared" si="132"/>
        <v>599</v>
      </c>
      <c r="AZ168">
        <f>анкеты!Q166</f>
        <v>585</v>
      </c>
      <c r="BA168">
        <f t="shared" si="133"/>
        <v>599</v>
      </c>
      <c r="BB168" s="14">
        <f t="shared" si="134"/>
        <v>97</v>
      </c>
      <c r="BC168" s="14">
        <f t="shared" si="135"/>
        <v>95</v>
      </c>
      <c r="BD168" s="14">
        <f t="shared" si="136"/>
        <v>98</v>
      </c>
      <c r="BE168" s="13">
        <f t="shared" si="113"/>
        <v>97.1</v>
      </c>
      <c r="BF168">
        <f t="shared" si="114"/>
        <v>88.5</v>
      </c>
    </row>
    <row r="169" spans="1:58" hidden="1">
      <c r="A169">
        <f>'бланки '!D171</f>
        <v>166</v>
      </c>
      <c r="B169" t="str">
        <f>'бланки '!C171</f>
        <v>Государственное бюджетное профессиональное образовательное учреждение Архангельской области «Северодвинский техникум электромонтажа и связи»</v>
      </c>
      <c r="C169">
        <f>анкеты!C167</f>
        <v>145</v>
      </c>
      <c r="D169">
        <f>SUMIF('бланки '!K171:Y171,"&lt;2")+'бланки '!Z171</f>
        <v>13.5</v>
      </c>
      <c r="E169">
        <f>COUNTIF('бланки '!K171:Y171,"&lt;2")+'бланки '!AA171</f>
        <v>15</v>
      </c>
      <c r="F169">
        <f>SUMIF('бланки '!AB171:CM171,"&lt;2")+'бланки '!CN171</f>
        <v>48</v>
      </c>
      <c r="G169">
        <f>COUNTIF('бланки '!AB171:CM171,"&lt;2")+'бланки '!CO171</f>
        <v>60</v>
      </c>
      <c r="H169">
        <f>SUM('бланки '!CP171:CS171)</f>
        <v>3</v>
      </c>
      <c r="I169">
        <f>анкеты!E167</f>
        <v>104</v>
      </c>
      <c r="J169">
        <f>анкеты!D167</f>
        <v>106</v>
      </c>
      <c r="K169">
        <f>анкеты!G167</f>
        <v>103</v>
      </c>
      <c r="L169">
        <f>анкеты!F167</f>
        <v>115</v>
      </c>
      <c r="M169">
        <f t="shared" si="115"/>
        <v>90</v>
      </c>
      <c r="N169">
        <f t="shared" si="116"/>
        <v>80</v>
      </c>
      <c r="O169">
        <f t="shared" si="117"/>
        <v>98.113207547169807</v>
      </c>
      <c r="P169">
        <f t="shared" si="118"/>
        <v>89.565217391304358</v>
      </c>
      <c r="Q169" s="14">
        <f t="shared" si="106"/>
        <v>85</v>
      </c>
      <c r="R169" s="14">
        <f t="shared" si="107"/>
        <v>90</v>
      </c>
      <c r="S169" s="14">
        <f t="shared" si="108"/>
        <v>94</v>
      </c>
      <c r="T169" s="13">
        <f t="shared" si="109"/>
        <v>90.1</v>
      </c>
      <c r="U169">
        <f>SUM('бланки '!CT171:CX171)</f>
        <v>5</v>
      </c>
      <c r="X169">
        <f>анкеты!H167</f>
        <v>123</v>
      </c>
      <c r="Y169">
        <f t="shared" si="119"/>
        <v>145</v>
      </c>
      <c r="Z169" s="14">
        <f t="shared" si="120"/>
        <v>100</v>
      </c>
      <c r="AA169" s="14">
        <f t="shared" si="121"/>
        <v>92</v>
      </c>
      <c r="AB169" s="14">
        <f t="shared" si="122"/>
        <v>85</v>
      </c>
      <c r="AC169" s="15">
        <f t="shared" si="110"/>
        <v>92.5</v>
      </c>
      <c r="AD169">
        <f>IF('бланки '!I171=1,('бланки '!CZ171+'бланки '!DB171)*3,SUM('бланки '!CX171:DB171))</f>
        <v>2</v>
      </c>
      <c r="AE169">
        <f>IF('бланки '!H171=0,SUM('бланки '!DG171:DI171)*2-1,SUM('бланки '!DD171:DI171))</f>
        <v>5</v>
      </c>
      <c r="AF169">
        <f>анкеты!J167</f>
        <v>1</v>
      </c>
      <c r="AG169">
        <f>анкеты!I167</f>
        <v>1</v>
      </c>
      <c r="AH169" s="14">
        <f t="shared" si="123"/>
        <v>40</v>
      </c>
      <c r="AI169" s="14">
        <f t="shared" si="124"/>
        <v>100</v>
      </c>
      <c r="AJ169" s="2">
        <f t="shared" si="125"/>
        <v>100</v>
      </c>
      <c r="AK169" s="15">
        <f t="shared" si="111"/>
        <v>82</v>
      </c>
      <c r="AL169">
        <f>анкеты!K167</f>
        <v>137</v>
      </c>
      <c r="AM169">
        <f t="shared" si="126"/>
        <v>145</v>
      </c>
      <c r="AN169">
        <f>анкеты!L167</f>
        <v>136</v>
      </c>
      <c r="AO169">
        <f t="shared" si="127"/>
        <v>145</v>
      </c>
      <c r="AP169">
        <f>анкеты!N167</f>
        <v>92</v>
      </c>
      <c r="AQ169">
        <f>анкеты!M167</f>
        <v>95</v>
      </c>
      <c r="AR169" s="14">
        <f t="shared" si="128"/>
        <v>94</v>
      </c>
      <c r="AS169" s="14">
        <f t="shared" si="129"/>
        <v>94</v>
      </c>
      <c r="AT169" s="14">
        <f t="shared" si="130"/>
        <v>97</v>
      </c>
      <c r="AU169" s="13">
        <f t="shared" si="112"/>
        <v>94.600000000000009</v>
      </c>
      <c r="AV169">
        <f>анкеты!O167</f>
        <v>131</v>
      </c>
      <c r="AW169">
        <f t="shared" si="131"/>
        <v>145</v>
      </c>
      <c r="AX169">
        <f>анкеты!P167</f>
        <v>133</v>
      </c>
      <c r="AY169">
        <f t="shared" si="132"/>
        <v>145</v>
      </c>
      <c r="AZ169">
        <f>анкеты!Q167</f>
        <v>132</v>
      </c>
      <c r="BA169">
        <f t="shared" si="133"/>
        <v>145</v>
      </c>
      <c r="BB169" s="14">
        <f t="shared" si="134"/>
        <v>90</v>
      </c>
      <c r="BC169" s="14">
        <f t="shared" si="135"/>
        <v>92</v>
      </c>
      <c r="BD169" s="14">
        <f t="shared" si="136"/>
        <v>91</v>
      </c>
      <c r="BE169" s="13">
        <f t="shared" si="113"/>
        <v>90.9</v>
      </c>
      <c r="BF169">
        <f t="shared" si="114"/>
        <v>90.02000000000001</v>
      </c>
    </row>
    <row r="170" spans="1:58" hidden="1">
      <c r="A170">
        <f>'бланки '!D172</f>
        <v>167</v>
      </c>
      <c r="B170" t="str">
        <f>'бланки '!C172</f>
        <v>Государственное автономное профессиональное образовательное учреждение Архангельской области «Техникум строительства, дизайна и технологий»</v>
      </c>
      <c r="C170">
        <f>анкеты!C168</f>
        <v>204</v>
      </c>
      <c r="D170">
        <f>SUMIF('бланки '!K172:Y172,"&lt;2")+'бланки '!Z172</f>
        <v>15</v>
      </c>
      <c r="E170">
        <f>COUNTIF('бланки '!K172:Y172,"&lt;2")+'бланки '!AA172</f>
        <v>15</v>
      </c>
      <c r="F170">
        <f>SUMIF('бланки '!AB172:CM172,"&lt;2")+'бланки '!CN172</f>
        <v>63</v>
      </c>
      <c r="G170">
        <f>COUNTIF('бланки '!AB172:CM172,"&lt;2")+'бланки '!CO172</f>
        <v>63</v>
      </c>
      <c r="H170">
        <f>SUM('бланки '!CP172:CS172)</f>
        <v>4</v>
      </c>
      <c r="I170">
        <f>анкеты!E168</f>
        <v>204</v>
      </c>
      <c r="J170">
        <f>анкеты!D168</f>
        <v>204</v>
      </c>
      <c r="K170">
        <f>анкеты!G168</f>
        <v>204</v>
      </c>
      <c r="L170">
        <f>анкеты!F168</f>
        <v>204</v>
      </c>
      <c r="M170">
        <f t="shared" si="115"/>
        <v>100</v>
      </c>
      <c r="N170">
        <f t="shared" si="116"/>
        <v>100</v>
      </c>
      <c r="O170">
        <f t="shared" si="117"/>
        <v>100</v>
      </c>
      <c r="P170">
        <f t="shared" si="118"/>
        <v>100</v>
      </c>
      <c r="Q170" s="14">
        <f t="shared" si="106"/>
        <v>100</v>
      </c>
      <c r="R170" s="14">
        <f t="shared" si="107"/>
        <v>100</v>
      </c>
      <c r="S170" s="14">
        <f t="shared" si="108"/>
        <v>100</v>
      </c>
      <c r="T170" s="13">
        <f t="shared" si="109"/>
        <v>100</v>
      </c>
      <c r="U170">
        <f>SUM('бланки '!CT172:CX172)</f>
        <v>5</v>
      </c>
      <c r="X170">
        <f>анкеты!H168</f>
        <v>204</v>
      </c>
      <c r="Y170">
        <f t="shared" si="119"/>
        <v>204</v>
      </c>
      <c r="Z170" s="14">
        <f t="shared" si="120"/>
        <v>100</v>
      </c>
      <c r="AA170" s="14">
        <f t="shared" si="121"/>
        <v>100</v>
      </c>
      <c r="AB170" s="14">
        <f t="shared" si="122"/>
        <v>100</v>
      </c>
      <c r="AC170" s="15">
        <f t="shared" si="110"/>
        <v>100</v>
      </c>
      <c r="AD170">
        <f>IF('бланки '!I172=1,('бланки '!CZ172+'бланки '!DB172)*3,SUM('бланки '!CX172:DB172))</f>
        <v>6</v>
      </c>
      <c r="AE170">
        <f>IF('бланки '!H172=0,SUM('бланки '!DG172:DI172)*2-1,SUM('бланки '!DD172:DI172))</f>
        <v>6</v>
      </c>
      <c r="AF170">
        <f>анкеты!J168</f>
        <v>25</v>
      </c>
      <c r="AG170">
        <f>анкеты!I168</f>
        <v>25</v>
      </c>
      <c r="AH170" s="14">
        <f t="shared" si="123"/>
        <v>100</v>
      </c>
      <c r="AI170" s="14">
        <f t="shared" si="124"/>
        <v>100</v>
      </c>
      <c r="AJ170" s="2">
        <f t="shared" si="125"/>
        <v>100</v>
      </c>
      <c r="AK170" s="15">
        <f t="shared" si="111"/>
        <v>100</v>
      </c>
      <c r="AL170">
        <f>анкеты!K168</f>
        <v>204</v>
      </c>
      <c r="AM170">
        <f t="shared" si="126"/>
        <v>204</v>
      </c>
      <c r="AN170">
        <f>анкеты!L168</f>
        <v>204</v>
      </c>
      <c r="AO170">
        <f t="shared" si="127"/>
        <v>204</v>
      </c>
      <c r="AP170">
        <f>анкеты!N168</f>
        <v>204</v>
      </c>
      <c r="AQ170">
        <f>анкеты!M168</f>
        <v>204</v>
      </c>
      <c r="AR170" s="14">
        <f t="shared" si="128"/>
        <v>100</v>
      </c>
      <c r="AS170" s="14">
        <f t="shared" si="129"/>
        <v>100</v>
      </c>
      <c r="AT170" s="14">
        <f t="shared" si="130"/>
        <v>100</v>
      </c>
      <c r="AU170" s="13">
        <f t="shared" si="112"/>
        <v>100</v>
      </c>
      <c r="AV170">
        <f>анкеты!O168</f>
        <v>204</v>
      </c>
      <c r="AW170">
        <f t="shared" si="131"/>
        <v>204</v>
      </c>
      <c r="AX170">
        <f>анкеты!P168</f>
        <v>204</v>
      </c>
      <c r="AY170">
        <f t="shared" si="132"/>
        <v>204</v>
      </c>
      <c r="AZ170">
        <f>анкеты!Q168</f>
        <v>204</v>
      </c>
      <c r="BA170">
        <f t="shared" si="133"/>
        <v>204</v>
      </c>
      <c r="BB170" s="14">
        <f t="shared" si="134"/>
        <v>100</v>
      </c>
      <c r="BC170" s="14">
        <f t="shared" si="135"/>
        <v>100</v>
      </c>
      <c r="BD170" s="14">
        <f t="shared" si="136"/>
        <v>100</v>
      </c>
      <c r="BE170" s="13">
        <f t="shared" si="113"/>
        <v>100</v>
      </c>
      <c r="BF170">
        <f t="shared" si="114"/>
        <v>100</v>
      </c>
    </row>
    <row r="171" spans="1:58" hidden="1">
      <c r="A171">
        <f>'бланки '!D173</f>
        <v>168</v>
      </c>
      <c r="B171" t="str">
        <f>'бланки '!C173</f>
        <v>Государственное бюджетное профессиональное образовательное учреждение Архангельской области «Техникум судостроения и машиностроения»</v>
      </c>
      <c r="C171">
        <f>анкеты!C169</f>
        <v>389</v>
      </c>
      <c r="D171">
        <f>SUMIF('бланки '!K173:Y173,"&lt;2")+'бланки '!Z173</f>
        <v>11</v>
      </c>
      <c r="E171">
        <f>COUNTIF('бланки '!K173:Y173,"&lt;2")+'бланки '!AA173</f>
        <v>14</v>
      </c>
      <c r="F171">
        <f>SUMIF('бланки '!AB173:CM173,"&lt;2")+'бланки '!CN173</f>
        <v>53</v>
      </c>
      <c r="G171">
        <f>COUNTIF('бланки '!AB173:CM173,"&lt;2")+'бланки '!CO173</f>
        <v>60</v>
      </c>
      <c r="H171">
        <f>SUM('бланки '!CP173:CS173)</f>
        <v>4</v>
      </c>
      <c r="I171">
        <f>анкеты!E169</f>
        <v>294</v>
      </c>
      <c r="J171">
        <f>анкеты!D169</f>
        <v>309</v>
      </c>
      <c r="K171">
        <f>анкеты!G169</f>
        <v>297</v>
      </c>
      <c r="L171">
        <f>анкеты!F169</f>
        <v>330</v>
      </c>
      <c r="M171">
        <f t="shared" si="115"/>
        <v>78.571428571428569</v>
      </c>
      <c r="N171">
        <f t="shared" si="116"/>
        <v>88.333333333333329</v>
      </c>
      <c r="O171">
        <f t="shared" si="117"/>
        <v>95.145631067961162</v>
      </c>
      <c r="P171">
        <f t="shared" si="118"/>
        <v>90</v>
      </c>
      <c r="Q171" s="14">
        <f t="shared" si="106"/>
        <v>83</v>
      </c>
      <c r="R171" s="14">
        <f t="shared" si="107"/>
        <v>100</v>
      </c>
      <c r="S171" s="14">
        <f t="shared" si="108"/>
        <v>93</v>
      </c>
      <c r="T171" s="13">
        <f t="shared" si="109"/>
        <v>92.1</v>
      </c>
      <c r="U171">
        <f>SUM('бланки '!CT173:CX173)</f>
        <v>5</v>
      </c>
      <c r="X171">
        <f>анкеты!H169</f>
        <v>343</v>
      </c>
      <c r="Y171">
        <f t="shared" si="119"/>
        <v>389</v>
      </c>
      <c r="Z171" s="14">
        <f t="shared" si="120"/>
        <v>100</v>
      </c>
      <c r="AA171" s="14">
        <f t="shared" si="121"/>
        <v>94</v>
      </c>
      <c r="AB171" s="14">
        <f t="shared" si="122"/>
        <v>88</v>
      </c>
      <c r="AC171" s="15">
        <f t="shared" si="110"/>
        <v>94</v>
      </c>
      <c r="AD171">
        <f>IF('бланки '!I173=1,('бланки '!CZ173+'бланки '!DB173)*3,SUM('бланки '!CX173:DB173))</f>
        <v>1</v>
      </c>
      <c r="AE171">
        <f>IF('бланки '!H173=0,SUM('бланки '!DG173:DI173)*2-1,SUM('бланки '!DD173:DI173))</f>
        <v>4</v>
      </c>
      <c r="AF171">
        <f>анкеты!J169</f>
        <v>5</v>
      </c>
      <c r="AG171">
        <f>анкеты!I169</f>
        <v>6</v>
      </c>
      <c r="AH171" s="14">
        <f t="shared" si="123"/>
        <v>20</v>
      </c>
      <c r="AI171" s="14">
        <f t="shared" si="124"/>
        <v>80</v>
      </c>
      <c r="AJ171" s="2">
        <f t="shared" si="125"/>
        <v>83</v>
      </c>
      <c r="AK171" s="15">
        <f t="shared" si="111"/>
        <v>62.9</v>
      </c>
      <c r="AL171">
        <f>анкеты!K169</f>
        <v>348</v>
      </c>
      <c r="AM171">
        <f t="shared" si="126"/>
        <v>389</v>
      </c>
      <c r="AN171">
        <f>анкеты!L169</f>
        <v>361</v>
      </c>
      <c r="AO171">
        <f t="shared" si="127"/>
        <v>389</v>
      </c>
      <c r="AP171">
        <f>анкеты!N169</f>
        <v>269</v>
      </c>
      <c r="AQ171">
        <f>анкеты!M169</f>
        <v>287</v>
      </c>
      <c r="AR171" s="14">
        <f t="shared" si="128"/>
        <v>89</v>
      </c>
      <c r="AS171" s="14">
        <f t="shared" si="129"/>
        <v>93</v>
      </c>
      <c r="AT171" s="14">
        <f t="shared" si="130"/>
        <v>94</v>
      </c>
      <c r="AU171" s="13">
        <f t="shared" si="112"/>
        <v>91.600000000000009</v>
      </c>
      <c r="AV171">
        <f>анкеты!O169</f>
        <v>352</v>
      </c>
      <c r="AW171">
        <f t="shared" si="131"/>
        <v>389</v>
      </c>
      <c r="AX171">
        <f>анкеты!P169</f>
        <v>312</v>
      </c>
      <c r="AY171">
        <f t="shared" si="132"/>
        <v>389</v>
      </c>
      <c r="AZ171">
        <f>анкеты!Q169</f>
        <v>359</v>
      </c>
      <c r="BA171">
        <f t="shared" si="133"/>
        <v>389</v>
      </c>
      <c r="BB171" s="14">
        <f t="shared" si="134"/>
        <v>90</v>
      </c>
      <c r="BC171" s="14">
        <f t="shared" si="135"/>
        <v>80</v>
      </c>
      <c r="BD171" s="14">
        <f t="shared" si="136"/>
        <v>92</v>
      </c>
      <c r="BE171" s="13">
        <f t="shared" si="113"/>
        <v>89</v>
      </c>
      <c r="BF171">
        <f t="shared" si="114"/>
        <v>85.92</v>
      </c>
    </row>
    <row r="172" spans="1:58" hidden="1">
      <c r="A172">
        <f>'бланки '!D174</f>
        <v>169</v>
      </c>
      <c r="B172" t="str">
        <f>'бланки '!C174</f>
        <v>Профессиональное образовательное учреждение «Северодвинский колледж управления и информационных технологий»</v>
      </c>
      <c r="C172">
        <f>анкеты!C170</f>
        <v>118</v>
      </c>
      <c r="D172">
        <f>SUMIF('бланки '!K174:Y174,"&lt;2")+'бланки '!Z174</f>
        <v>15</v>
      </c>
      <c r="E172">
        <f>COUNTIF('бланки '!K174:Y174,"&lt;2")+'бланки '!AA174</f>
        <v>15</v>
      </c>
      <c r="F172">
        <f>SUMIF('бланки '!AB174:CM174,"&lt;2")+'бланки '!CN174</f>
        <v>63</v>
      </c>
      <c r="G172">
        <f>COUNTIF('бланки '!AB174:CM174,"&lt;2")+'бланки '!CO174</f>
        <v>63</v>
      </c>
      <c r="H172">
        <f>SUM('бланки '!CP174:CS174)</f>
        <v>4</v>
      </c>
      <c r="I172">
        <f>анкеты!E170</f>
        <v>95</v>
      </c>
      <c r="J172">
        <f>анкеты!D170</f>
        <v>95</v>
      </c>
      <c r="K172">
        <f>анкеты!G170</f>
        <v>103</v>
      </c>
      <c r="L172">
        <f>анкеты!F170</f>
        <v>108</v>
      </c>
      <c r="M172">
        <f t="shared" si="115"/>
        <v>100</v>
      </c>
      <c r="N172">
        <f t="shared" si="116"/>
        <v>100</v>
      </c>
      <c r="O172">
        <f t="shared" si="117"/>
        <v>100</v>
      </c>
      <c r="P172">
        <f t="shared" si="118"/>
        <v>95.370370370370367</v>
      </c>
      <c r="Q172" s="14">
        <f t="shared" si="106"/>
        <v>100</v>
      </c>
      <c r="R172" s="14">
        <f t="shared" si="107"/>
        <v>100</v>
      </c>
      <c r="S172" s="14">
        <f t="shared" si="108"/>
        <v>98</v>
      </c>
      <c r="T172" s="13">
        <f t="shared" si="109"/>
        <v>99.2</v>
      </c>
      <c r="U172">
        <f>SUM('бланки '!CT174:CX174)</f>
        <v>5</v>
      </c>
      <c r="X172">
        <f>анкеты!H170</f>
        <v>115</v>
      </c>
      <c r="Y172">
        <f t="shared" si="119"/>
        <v>118</v>
      </c>
      <c r="Z172" s="14">
        <f t="shared" si="120"/>
        <v>100</v>
      </c>
      <c r="AA172" s="14">
        <f t="shared" si="121"/>
        <v>98</v>
      </c>
      <c r="AB172" s="14">
        <f t="shared" si="122"/>
        <v>97</v>
      </c>
      <c r="AC172" s="15">
        <f t="shared" si="110"/>
        <v>98.5</v>
      </c>
      <c r="AD172">
        <f>IF('бланки '!I174=1,('бланки '!CZ174+'бланки '!DB174)*3,SUM('бланки '!CX174:DB174))</f>
        <v>2</v>
      </c>
      <c r="AE172">
        <f>IF('бланки '!H174=0,SUM('бланки '!DG174:DI174)*2-1,SUM('бланки '!DD174:DI174))</f>
        <v>3</v>
      </c>
      <c r="AF172">
        <f>анкеты!J170</f>
        <v>5</v>
      </c>
      <c r="AG172">
        <f>анкеты!I170</f>
        <v>6</v>
      </c>
      <c r="AH172" s="14">
        <f t="shared" si="123"/>
        <v>40</v>
      </c>
      <c r="AI172" s="14">
        <f t="shared" si="124"/>
        <v>60</v>
      </c>
      <c r="AJ172" s="2">
        <f t="shared" si="125"/>
        <v>83</v>
      </c>
      <c r="AK172" s="15">
        <f t="shared" si="111"/>
        <v>60.9</v>
      </c>
      <c r="AL172">
        <f>анкеты!K170</f>
        <v>114</v>
      </c>
      <c r="AM172">
        <f t="shared" si="126"/>
        <v>118</v>
      </c>
      <c r="AN172">
        <f>анкеты!L170</f>
        <v>113</v>
      </c>
      <c r="AO172">
        <f t="shared" si="127"/>
        <v>118</v>
      </c>
      <c r="AP172">
        <f>анкеты!N170</f>
        <v>90</v>
      </c>
      <c r="AQ172">
        <f>анкеты!M170</f>
        <v>90</v>
      </c>
      <c r="AR172" s="14">
        <f t="shared" si="128"/>
        <v>97</v>
      </c>
      <c r="AS172" s="14">
        <f t="shared" si="129"/>
        <v>96</v>
      </c>
      <c r="AT172" s="14">
        <f t="shared" si="130"/>
        <v>100</v>
      </c>
      <c r="AU172" s="13">
        <f t="shared" si="112"/>
        <v>97.200000000000017</v>
      </c>
      <c r="AV172">
        <f>анкеты!O170</f>
        <v>113</v>
      </c>
      <c r="AW172">
        <f t="shared" si="131"/>
        <v>118</v>
      </c>
      <c r="AX172">
        <f>анкеты!P170</f>
        <v>112</v>
      </c>
      <c r="AY172">
        <f t="shared" si="132"/>
        <v>118</v>
      </c>
      <c r="AZ172">
        <f>анкеты!Q170</f>
        <v>115</v>
      </c>
      <c r="BA172">
        <f t="shared" si="133"/>
        <v>118</v>
      </c>
      <c r="BB172" s="14">
        <f t="shared" si="134"/>
        <v>96</v>
      </c>
      <c r="BC172" s="14">
        <f t="shared" si="135"/>
        <v>95</v>
      </c>
      <c r="BD172" s="14">
        <f t="shared" si="136"/>
        <v>97</v>
      </c>
      <c r="BE172" s="13">
        <f t="shared" si="113"/>
        <v>96.3</v>
      </c>
      <c r="BF172">
        <f t="shared" si="114"/>
        <v>90.419999999999987</v>
      </c>
    </row>
    <row r="173" spans="1:58" hidden="1">
      <c r="A173">
        <f>'бланки '!D175</f>
        <v>170</v>
      </c>
      <c r="B173" t="str">
        <f>'бланки '!C175</f>
        <v>Государственное автономное профессиональное образовательное учреждение Архангельской области «Новодвинский индустриальный техникум»</v>
      </c>
      <c r="C173">
        <f>анкеты!C171</f>
        <v>360</v>
      </c>
      <c r="D173">
        <f>SUMIF('бланки '!K175:Y175,"&lt;2")+'бланки '!Z175</f>
        <v>15</v>
      </c>
      <c r="E173">
        <f>COUNTIF('бланки '!K175:Y175,"&lt;2")+'бланки '!AA175</f>
        <v>15</v>
      </c>
      <c r="F173">
        <f>SUMIF('бланки '!AB175:CM175,"&lt;2")+'бланки '!CN175</f>
        <v>63</v>
      </c>
      <c r="G173">
        <f>COUNTIF('бланки '!AB175:CM175,"&lt;2")+'бланки '!CO175</f>
        <v>63</v>
      </c>
      <c r="H173">
        <f>SUM('бланки '!CP175:CS175)</f>
        <v>4</v>
      </c>
      <c r="I173">
        <f>анкеты!E171</f>
        <v>360</v>
      </c>
      <c r="J173">
        <f>анкеты!D171</f>
        <v>360</v>
      </c>
      <c r="K173">
        <f>анкеты!G171</f>
        <v>360</v>
      </c>
      <c r="L173">
        <f>анкеты!F171</f>
        <v>360</v>
      </c>
      <c r="M173">
        <f t="shared" si="115"/>
        <v>100</v>
      </c>
      <c r="N173">
        <f t="shared" si="116"/>
        <v>100</v>
      </c>
      <c r="O173">
        <f t="shared" si="117"/>
        <v>100</v>
      </c>
      <c r="P173">
        <f t="shared" si="118"/>
        <v>100</v>
      </c>
      <c r="Q173" s="14">
        <f t="shared" si="106"/>
        <v>100</v>
      </c>
      <c r="R173" s="14">
        <f t="shared" si="107"/>
        <v>100</v>
      </c>
      <c r="S173" s="14">
        <f t="shared" si="108"/>
        <v>100</v>
      </c>
      <c r="T173" s="13">
        <f t="shared" si="109"/>
        <v>100</v>
      </c>
      <c r="U173">
        <f>SUM('бланки '!CT175:CX175)</f>
        <v>5</v>
      </c>
      <c r="X173">
        <f>анкеты!H171</f>
        <v>360</v>
      </c>
      <c r="Y173">
        <f t="shared" si="119"/>
        <v>360</v>
      </c>
      <c r="Z173" s="14">
        <f t="shared" si="120"/>
        <v>100</v>
      </c>
      <c r="AA173" s="14">
        <f t="shared" si="121"/>
        <v>100</v>
      </c>
      <c r="AB173" s="14">
        <f t="shared" si="122"/>
        <v>100</v>
      </c>
      <c r="AC173" s="15">
        <f t="shared" si="110"/>
        <v>100</v>
      </c>
      <c r="AD173">
        <f>IF('бланки '!I175=1,('бланки '!CZ175+'бланки '!DB175)*3,SUM('бланки '!CX175:DB175))</f>
        <v>6</v>
      </c>
      <c r="AE173">
        <f>IF('бланки '!H175=0,SUM('бланки '!DG175:DI175)*2-1,SUM('бланки '!DD175:DI175))</f>
        <v>5</v>
      </c>
      <c r="AF173">
        <f>анкеты!J171</f>
        <v>8</v>
      </c>
      <c r="AG173">
        <f>анкеты!I171</f>
        <v>9</v>
      </c>
      <c r="AH173" s="14">
        <f t="shared" si="123"/>
        <v>100</v>
      </c>
      <c r="AI173" s="14">
        <f t="shared" si="124"/>
        <v>100</v>
      </c>
      <c r="AJ173" s="2">
        <f t="shared" si="125"/>
        <v>89</v>
      </c>
      <c r="AK173" s="15">
        <f t="shared" si="111"/>
        <v>96.7</v>
      </c>
      <c r="AL173">
        <f>анкеты!K171</f>
        <v>360</v>
      </c>
      <c r="AM173">
        <f t="shared" si="126"/>
        <v>360</v>
      </c>
      <c r="AN173">
        <f>анкеты!L171</f>
        <v>360</v>
      </c>
      <c r="AO173">
        <f t="shared" si="127"/>
        <v>360</v>
      </c>
      <c r="AP173">
        <f>анкеты!N171</f>
        <v>360</v>
      </c>
      <c r="AQ173">
        <f>анкеты!M171</f>
        <v>360</v>
      </c>
      <c r="AR173" s="14">
        <f t="shared" si="128"/>
        <v>100</v>
      </c>
      <c r="AS173" s="14">
        <f t="shared" si="129"/>
        <v>100</v>
      </c>
      <c r="AT173" s="14">
        <f t="shared" si="130"/>
        <v>100</v>
      </c>
      <c r="AU173" s="13">
        <f t="shared" si="112"/>
        <v>100</v>
      </c>
      <c r="AV173">
        <f>анкеты!O171</f>
        <v>360</v>
      </c>
      <c r="AW173">
        <f t="shared" si="131"/>
        <v>360</v>
      </c>
      <c r="AX173">
        <f>анкеты!P171</f>
        <v>360</v>
      </c>
      <c r="AY173">
        <f t="shared" si="132"/>
        <v>360</v>
      </c>
      <c r="AZ173">
        <f>анкеты!Q171</f>
        <v>360</v>
      </c>
      <c r="BA173">
        <f t="shared" si="133"/>
        <v>360</v>
      </c>
      <c r="BB173" s="14">
        <f t="shared" si="134"/>
        <v>100</v>
      </c>
      <c r="BC173" s="14">
        <f t="shared" si="135"/>
        <v>100</v>
      </c>
      <c r="BD173" s="14">
        <f t="shared" si="136"/>
        <v>100</v>
      </c>
      <c r="BE173" s="13">
        <f t="shared" si="113"/>
        <v>100</v>
      </c>
      <c r="BF173">
        <f t="shared" si="114"/>
        <v>99.34</v>
      </c>
    </row>
    <row r="174" spans="1:58" hidden="1">
      <c r="A174">
        <f>'бланки '!D176</f>
        <v>171</v>
      </c>
      <c r="B174" t="str">
        <f>'бланки '!C176</f>
        <v>Государственное бюджетное профессиональное образовательное учреждение Архангельской области «Профессиональное училище № 27 имени Н.Д. Буторина»</v>
      </c>
      <c r="C174">
        <f>анкеты!C172</f>
        <v>26</v>
      </c>
      <c r="D174">
        <f>SUMIF('бланки '!K176:Y176,"&lt;2")+'бланки '!Z176</f>
        <v>13</v>
      </c>
      <c r="E174">
        <f>COUNTIF('бланки '!K176:Y176,"&lt;2")+'бланки '!AA176</f>
        <v>13</v>
      </c>
      <c r="F174">
        <f>SUMIF('бланки '!AB176:CM176,"&lt;2")+'бланки '!CN176</f>
        <v>59</v>
      </c>
      <c r="G174">
        <f>COUNTIF('бланки '!AB176:CM176,"&lt;2")+'бланки '!CO176</f>
        <v>60</v>
      </c>
      <c r="H174">
        <f>SUM('бланки '!CP176:CS176)</f>
        <v>4</v>
      </c>
      <c r="I174">
        <f>анкеты!E172</f>
        <v>25</v>
      </c>
      <c r="J174">
        <f>анкеты!D172</f>
        <v>25</v>
      </c>
      <c r="K174">
        <f>анкеты!G172</f>
        <v>25</v>
      </c>
      <c r="L174">
        <f>анкеты!F172</f>
        <v>25</v>
      </c>
      <c r="M174">
        <f t="shared" si="115"/>
        <v>100</v>
      </c>
      <c r="N174">
        <f t="shared" si="116"/>
        <v>98.333333333333329</v>
      </c>
      <c r="O174">
        <f t="shared" si="117"/>
        <v>100</v>
      </c>
      <c r="P174">
        <f t="shared" si="118"/>
        <v>100</v>
      </c>
      <c r="Q174" s="14">
        <f t="shared" si="106"/>
        <v>99</v>
      </c>
      <c r="R174" s="14">
        <f t="shared" si="107"/>
        <v>100</v>
      </c>
      <c r="S174" s="14">
        <f t="shared" si="108"/>
        <v>100</v>
      </c>
      <c r="T174" s="13">
        <f t="shared" si="109"/>
        <v>99.7</v>
      </c>
      <c r="U174">
        <f>SUM('бланки '!CT176:CX176)</f>
        <v>5</v>
      </c>
      <c r="X174">
        <f>анкеты!H172</f>
        <v>25</v>
      </c>
      <c r="Y174">
        <f t="shared" si="119"/>
        <v>26</v>
      </c>
      <c r="Z174" s="14">
        <f t="shared" si="120"/>
        <v>100</v>
      </c>
      <c r="AA174" s="14">
        <f t="shared" si="121"/>
        <v>98</v>
      </c>
      <c r="AB174" s="14">
        <f t="shared" si="122"/>
        <v>96</v>
      </c>
      <c r="AC174" s="15">
        <f t="shared" si="110"/>
        <v>98</v>
      </c>
      <c r="AD174">
        <f>IF('бланки '!I176=1,('бланки '!CZ176+'бланки '!DB176)*3,SUM('бланки '!CX176:DB176))</f>
        <v>3</v>
      </c>
      <c r="AE174">
        <f>IF('бланки '!H176=0,SUM('бланки '!DG176:DI176)*2-1,SUM('бланки '!DD176:DI176))</f>
        <v>4</v>
      </c>
      <c r="AF174">
        <f>анкеты!J172</f>
        <v>1</v>
      </c>
      <c r="AG174">
        <f>анкеты!I172</f>
        <v>1</v>
      </c>
      <c r="AH174" s="14">
        <f t="shared" si="123"/>
        <v>60</v>
      </c>
      <c r="AI174" s="14">
        <f t="shared" si="124"/>
        <v>80</v>
      </c>
      <c r="AJ174" s="2">
        <f t="shared" si="125"/>
        <v>100</v>
      </c>
      <c r="AK174" s="15">
        <f t="shared" si="111"/>
        <v>80</v>
      </c>
      <c r="AL174">
        <f>анкеты!K172</f>
        <v>26</v>
      </c>
      <c r="AM174">
        <f t="shared" si="126"/>
        <v>26</v>
      </c>
      <c r="AN174">
        <f>анкеты!L172</f>
        <v>26</v>
      </c>
      <c r="AO174">
        <f t="shared" si="127"/>
        <v>26</v>
      </c>
      <c r="AP174">
        <f>анкеты!N172</f>
        <v>23</v>
      </c>
      <c r="AQ174">
        <f>анкеты!M172</f>
        <v>23</v>
      </c>
      <c r="AR174" s="14">
        <f t="shared" si="128"/>
        <v>100</v>
      </c>
      <c r="AS174" s="14">
        <f t="shared" si="129"/>
        <v>100</v>
      </c>
      <c r="AT174" s="14">
        <f t="shared" si="130"/>
        <v>100</v>
      </c>
      <c r="AU174" s="13">
        <f t="shared" si="112"/>
        <v>100</v>
      </c>
      <c r="AV174">
        <f>анкеты!O172</f>
        <v>26</v>
      </c>
      <c r="AW174">
        <f t="shared" si="131"/>
        <v>26</v>
      </c>
      <c r="AX174">
        <f>анкеты!P172</f>
        <v>25</v>
      </c>
      <c r="AY174">
        <f t="shared" si="132"/>
        <v>26</v>
      </c>
      <c r="AZ174">
        <f>анкеты!Q172</f>
        <v>26</v>
      </c>
      <c r="BA174">
        <f t="shared" si="133"/>
        <v>26</v>
      </c>
      <c r="BB174" s="14">
        <f t="shared" si="134"/>
        <v>100</v>
      </c>
      <c r="BC174" s="14">
        <f t="shared" si="135"/>
        <v>96</v>
      </c>
      <c r="BD174" s="14">
        <f t="shared" si="136"/>
        <v>100</v>
      </c>
      <c r="BE174" s="13">
        <f t="shared" si="113"/>
        <v>99.2</v>
      </c>
      <c r="BF174">
        <f t="shared" si="114"/>
        <v>95.38</v>
      </c>
    </row>
    <row r="175" spans="1:58" hidden="1">
      <c r="A175">
        <f>'бланки '!D177</f>
        <v>172</v>
      </c>
      <c r="B175" t="str">
        <f>'бланки '!C177</f>
        <v>Государственное бюджетное профессиональное образовательное учреждение Архангельской области «Верхнетоемский лесной техникум»</v>
      </c>
      <c r="C175">
        <f>анкеты!C173</f>
        <v>20</v>
      </c>
      <c r="D175">
        <f>SUMIF('бланки '!K177:Y177,"&lt;2")+'бланки '!Z177</f>
        <v>15</v>
      </c>
      <c r="E175">
        <f>COUNTIF('бланки '!K177:Y177,"&lt;2")+'бланки '!AA177</f>
        <v>15</v>
      </c>
      <c r="F175">
        <f>SUMIF('бланки '!AB177:CM177,"&lt;2")+'бланки '!CN177</f>
        <v>59</v>
      </c>
      <c r="G175">
        <f>COUNTIF('бланки '!AB177:CM177,"&lt;2")+'бланки '!CO177</f>
        <v>59</v>
      </c>
      <c r="H175">
        <f>SUM('бланки '!CP177:CS177)</f>
        <v>4</v>
      </c>
      <c r="I175">
        <f>анкеты!E173</f>
        <v>16</v>
      </c>
      <c r="J175">
        <f>анкеты!D173</f>
        <v>16</v>
      </c>
      <c r="K175">
        <f>анкеты!G173</f>
        <v>15</v>
      </c>
      <c r="L175">
        <f>анкеты!F173</f>
        <v>16</v>
      </c>
      <c r="M175">
        <f t="shared" si="115"/>
        <v>100</v>
      </c>
      <c r="N175">
        <f t="shared" si="116"/>
        <v>100</v>
      </c>
      <c r="O175">
        <f t="shared" si="117"/>
        <v>100</v>
      </c>
      <c r="P175">
        <f t="shared" si="118"/>
        <v>93.75</v>
      </c>
      <c r="Q175" s="14">
        <f t="shared" si="106"/>
        <v>100</v>
      </c>
      <c r="R175" s="14">
        <f t="shared" si="107"/>
        <v>100</v>
      </c>
      <c r="S175" s="14">
        <f t="shared" si="108"/>
        <v>97</v>
      </c>
      <c r="T175" s="13">
        <f t="shared" si="109"/>
        <v>98.800000000000011</v>
      </c>
      <c r="U175">
        <f>SUM('бланки '!CT177:CX177)</f>
        <v>5</v>
      </c>
      <c r="X175">
        <f>анкеты!H173</f>
        <v>18</v>
      </c>
      <c r="Y175">
        <f t="shared" si="119"/>
        <v>20</v>
      </c>
      <c r="Z175" s="14">
        <f t="shared" si="120"/>
        <v>100</v>
      </c>
      <c r="AA175" s="14">
        <f t="shared" si="121"/>
        <v>95</v>
      </c>
      <c r="AB175" s="14">
        <f t="shared" si="122"/>
        <v>90</v>
      </c>
      <c r="AC175" s="15">
        <f t="shared" si="110"/>
        <v>95</v>
      </c>
      <c r="AD175">
        <f>IF('бланки '!I177=1,('бланки '!CZ177+'бланки '!DB177)*3,SUM('бланки '!CX177:DB177))</f>
        <v>2</v>
      </c>
      <c r="AE175">
        <f>IF('бланки '!H177=0,SUM('бланки '!DG177:DI177)*2-1,SUM('бланки '!DD177:DI177))</f>
        <v>3</v>
      </c>
      <c r="AF175">
        <f>анкеты!J173</f>
        <v>1</v>
      </c>
      <c r="AG175">
        <f>анкеты!I173</f>
        <v>1</v>
      </c>
      <c r="AH175" s="14">
        <f t="shared" si="123"/>
        <v>40</v>
      </c>
      <c r="AI175" s="14">
        <f t="shared" si="124"/>
        <v>60</v>
      </c>
      <c r="AJ175" s="2">
        <f t="shared" si="125"/>
        <v>100</v>
      </c>
      <c r="AK175" s="15">
        <f t="shared" si="111"/>
        <v>66</v>
      </c>
      <c r="AL175">
        <f>анкеты!K173</f>
        <v>20</v>
      </c>
      <c r="AM175">
        <f t="shared" si="126"/>
        <v>20</v>
      </c>
      <c r="AN175">
        <f>анкеты!L173</f>
        <v>20</v>
      </c>
      <c r="AO175">
        <f t="shared" si="127"/>
        <v>20</v>
      </c>
      <c r="AP175">
        <f>анкеты!N173</f>
        <v>13</v>
      </c>
      <c r="AQ175">
        <f>анкеты!M173</f>
        <v>13</v>
      </c>
      <c r="AR175" s="14">
        <f t="shared" si="128"/>
        <v>100</v>
      </c>
      <c r="AS175" s="14">
        <f t="shared" si="129"/>
        <v>100</v>
      </c>
      <c r="AT175" s="14">
        <f t="shared" si="130"/>
        <v>100</v>
      </c>
      <c r="AU175" s="13">
        <f t="shared" si="112"/>
        <v>100</v>
      </c>
      <c r="AV175">
        <f>анкеты!O173</f>
        <v>17</v>
      </c>
      <c r="AW175">
        <f t="shared" si="131"/>
        <v>20</v>
      </c>
      <c r="AX175">
        <f>анкеты!P173</f>
        <v>17</v>
      </c>
      <c r="AY175">
        <f t="shared" si="132"/>
        <v>20</v>
      </c>
      <c r="AZ175">
        <f>анкеты!Q173</f>
        <v>17</v>
      </c>
      <c r="BA175">
        <f t="shared" si="133"/>
        <v>20</v>
      </c>
      <c r="BB175" s="14">
        <f t="shared" si="134"/>
        <v>85</v>
      </c>
      <c r="BC175" s="14">
        <f t="shared" si="135"/>
        <v>85</v>
      </c>
      <c r="BD175" s="14">
        <f t="shared" si="136"/>
        <v>85</v>
      </c>
      <c r="BE175" s="13">
        <f t="shared" si="113"/>
        <v>85</v>
      </c>
      <c r="BF175">
        <f t="shared" si="114"/>
        <v>88.960000000000008</v>
      </c>
    </row>
    <row r="176" spans="1:58" hidden="1">
      <c r="A176">
        <f>'бланки '!D178</f>
        <v>173</v>
      </c>
      <c r="B176" t="str">
        <f>'бланки '!C178</f>
        <v>Государственное бюджетное профессиональное образовательное учреждение Архангельской области «Березниковский индустриальный техникум»</v>
      </c>
      <c r="C176">
        <f>анкеты!C174</f>
        <v>261</v>
      </c>
      <c r="D176">
        <f>SUMIF('бланки '!K178:Y178,"&lt;2")+'бланки '!Z178</f>
        <v>15</v>
      </c>
      <c r="E176">
        <f>COUNTIF('бланки '!K178:Y178,"&lt;2")+'бланки '!AA178</f>
        <v>15</v>
      </c>
      <c r="F176">
        <f>SUMIF('бланки '!AB178:CM178,"&lt;2")+'бланки '!CN178</f>
        <v>63</v>
      </c>
      <c r="G176">
        <f>COUNTIF('бланки '!AB178:CM178,"&lt;2")+'бланки '!CO178</f>
        <v>63</v>
      </c>
      <c r="H176">
        <f>SUM('бланки '!CP178:CS178)</f>
        <v>4</v>
      </c>
      <c r="I176">
        <f>анкеты!E174</f>
        <v>184</v>
      </c>
      <c r="J176">
        <f>анкеты!D174</f>
        <v>193</v>
      </c>
      <c r="K176">
        <f>анкеты!G174</f>
        <v>150</v>
      </c>
      <c r="L176">
        <f>анкеты!F174</f>
        <v>163</v>
      </c>
      <c r="M176">
        <f t="shared" si="115"/>
        <v>100</v>
      </c>
      <c r="N176">
        <f t="shared" si="116"/>
        <v>100</v>
      </c>
      <c r="O176">
        <f t="shared" si="117"/>
        <v>95.336787564766837</v>
      </c>
      <c r="P176">
        <f t="shared" si="118"/>
        <v>92.024539877300612</v>
      </c>
      <c r="Q176" s="14">
        <f t="shared" si="106"/>
        <v>100</v>
      </c>
      <c r="R176" s="14">
        <f t="shared" si="107"/>
        <v>100</v>
      </c>
      <c r="S176" s="14">
        <f t="shared" si="108"/>
        <v>94</v>
      </c>
      <c r="T176" s="13">
        <f t="shared" si="109"/>
        <v>97.6</v>
      </c>
      <c r="U176">
        <f>SUM('бланки '!CT178:CX178)</f>
        <v>5</v>
      </c>
      <c r="X176">
        <f>анкеты!H174</f>
        <v>206</v>
      </c>
      <c r="Y176">
        <f t="shared" si="119"/>
        <v>261</v>
      </c>
      <c r="Z176" s="14">
        <f t="shared" si="120"/>
        <v>100</v>
      </c>
      <c r="AA176" s="14">
        <f t="shared" si="121"/>
        <v>89</v>
      </c>
      <c r="AB176" s="14">
        <f t="shared" si="122"/>
        <v>79</v>
      </c>
      <c r="AC176" s="15">
        <f t="shared" si="110"/>
        <v>89.5</v>
      </c>
      <c r="AD176">
        <f>IF('бланки '!I178=1,('бланки '!CZ178+'бланки '!DB178)*3,SUM('бланки '!CX178:DB178))</f>
        <v>2</v>
      </c>
      <c r="AE176">
        <f>IF('бланки '!H178=0,SUM('бланки '!DG178:DI178)*2-1,SUM('бланки '!DD178:DI178))</f>
        <v>5</v>
      </c>
      <c r="AF176">
        <f>анкеты!J174</f>
        <v>12</v>
      </c>
      <c r="AG176">
        <f>анкеты!I174</f>
        <v>15</v>
      </c>
      <c r="AH176" s="14">
        <f t="shared" si="123"/>
        <v>40</v>
      </c>
      <c r="AI176" s="14">
        <f t="shared" si="124"/>
        <v>100</v>
      </c>
      <c r="AJ176" s="2">
        <f t="shared" si="125"/>
        <v>80</v>
      </c>
      <c r="AK176" s="15">
        <f t="shared" si="111"/>
        <v>76</v>
      </c>
      <c r="AL176">
        <f>анкеты!K174</f>
        <v>237</v>
      </c>
      <c r="AM176">
        <f t="shared" si="126"/>
        <v>261</v>
      </c>
      <c r="AN176">
        <f>анкеты!L174</f>
        <v>241</v>
      </c>
      <c r="AO176">
        <f t="shared" si="127"/>
        <v>261</v>
      </c>
      <c r="AP176">
        <f>анкеты!N174</f>
        <v>186</v>
      </c>
      <c r="AQ176">
        <f>анкеты!M174</f>
        <v>194</v>
      </c>
      <c r="AR176" s="14">
        <f t="shared" si="128"/>
        <v>91</v>
      </c>
      <c r="AS176" s="14">
        <f t="shared" si="129"/>
        <v>92</v>
      </c>
      <c r="AT176" s="14">
        <f t="shared" si="130"/>
        <v>96</v>
      </c>
      <c r="AU176" s="13">
        <f t="shared" si="112"/>
        <v>92.4</v>
      </c>
      <c r="AV176">
        <f>анкеты!O174</f>
        <v>232</v>
      </c>
      <c r="AW176">
        <f t="shared" si="131"/>
        <v>261</v>
      </c>
      <c r="AX176">
        <f>анкеты!P174</f>
        <v>236</v>
      </c>
      <c r="AY176">
        <f t="shared" si="132"/>
        <v>261</v>
      </c>
      <c r="AZ176">
        <f>анкеты!Q174</f>
        <v>237</v>
      </c>
      <c r="BA176">
        <f t="shared" si="133"/>
        <v>261</v>
      </c>
      <c r="BB176" s="14">
        <f t="shared" si="134"/>
        <v>89</v>
      </c>
      <c r="BC176" s="14">
        <f t="shared" si="135"/>
        <v>90</v>
      </c>
      <c r="BD176" s="14">
        <f t="shared" si="136"/>
        <v>91</v>
      </c>
      <c r="BE176" s="13">
        <f t="shared" si="113"/>
        <v>90.2</v>
      </c>
      <c r="BF176">
        <f t="shared" si="114"/>
        <v>89.14</v>
      </c>
    </row>
    <row r="177" spans="1:58" hidden="1">
      <c r="A177">
        <f>'бланки '!D179</f>
        <v>174</v>
      </c>
      <c r="B177" t="str">
        <f>'бланки '!C179</f>
        <v>Государственное бюджетное профессиональное образовательное учреждение Архангельской области «Онежский индустриальный техникум»</v>
      </c>
      <c r="C177">
        <f>анкеты!C175</f>
        <v>231</v>
      </c>
      <c r="D177">
        <f>SUMIF('бланки '!K179:Y179,"&lt;2")+'бланки '!Z179</f>
        <v>15</v>
      </c>
      <c r="E177">
        <f>COUNTIF('бланки '!K179:Y179,"&lt;2")+'бланки '!AA179</f>
        <v>15</v>
      </c>
      <c r="F177">
        <f>SUMIF('бланки '!AB179:CM179,"&lt;2")+'бланки '!CN179</f>
        <v>62.5</v>
      </c>
      <c r="G177">
        <f>COUNTIF('бланки '!AB179:CM179,"&lt;2")+'бланки '!CO179</f>
        <v>63</v>
      </c>
      <c r="H177">
        <f>SUM('бланки '!CP179:CS179)</f>
        <v>4</v>
      </c>
      <c r="I177">
        <f>анкеты!E175</f>
        <v>231</v>
      </c>
      <c r="J177">
        <f>анкеты!D175</f>
        <v>231</v>
      </c>
      <c r="K177">
        <f>анкеты!G175</f>
        <v>231</v>
      </c>
      <c r="L177">
        <f>анкеты!F175</f>
        <v>231</v>
      </c>
      <c r="M177">
        <f t="shared" si="115"/>
        <v>100</v>
      </c>
      <c r="N177">
        <f t="shared" si="116"/>
        <v>99.206349206349216</v>
      </c>
      <c r="O177">
        <f t="shared" si="117"/>
        <v>100</v>
      </c>
      <c r="P177">
        <f t="shared" si="118"/>
        <v>100</v>
      </c>
      <c r="Q177" s="14">
        <f t="shared" si="106"/>
        <v>100</v>
      </c>
      <c r="R177" s="14">
        <f t="shared" si="107"/>
        <v>100</v>
      </c>
      <c r="S177" s="14">
        <f t="shared" si="108"/>
        <v>100</v>
      </c>
      <c r="T177" s="13">
        <f t="shared" si="109"/>
        <v>100</v>
      </c>
      <c r="U177">
        <f>SUM('бланки '!CT179:CX179)</f>
        <v>5</v>
      </c>
      <c r="X177">
        <f>анкеты!H175</f>
        <v>231</v>
      </c>
      <c r="Y177">
        <f t="shared" si="119"/>
        <v>231</v>
      </c>
      <c r="Z177" s="14">
        <f t="shared" si="120"/>
        <v>100</v>
      </c>
      <c r="AA177" s="14">
        <f t="shared" si="121"/>
        <v>100</v>
      </c>
      <c r="AB177" s="14">
        <f t="shared" si="122"/>
        <v>100</v>
      </c>
      <c r="AC177" s="15">
        <f t="shared" si="110"/>
        <v>100</v>
      </c>
      <c r="AD177">
        <f>IF('бланки '!I179=1,('бланки '!CZ179+'бланки '!DB179)*3,SUM('бланки '!CX179:DB179))</f>
        <v>4</v>
      </c>
      <c r="AE177">
        <f>IF('бланки '!H179=0,SUM('бланки '!DG179:DI179)*2-1,SUM('бланки '!DD179:DI179))</f>
        <v>4</v>
      </c>
      <c r="AF177">
        <f>анкеты!J175</f>
        <v>13</v>
      </c>
      <c r="AG177">
        <f>анкеты!I175</f>
        <v>13</v>
      </c>
      <c r="AH177" s="14">
        <f t="shared" si="123"/>
        <v>80</v>
      </c>
      <c r="AI177" s="14">
        <f t="shared" si="124"/>
        <v>80</v>
      </c>
      <c r="AJ177" s="2">
        <f t="shared" si="125"/>
        <v>100</v>
      </c>
      <c r="AK177" s="15">
        <f t="shared" si="111"/>
        <v>86</v>
      </c>
      <c r="AL177">
        <f>анкеты!K175</f>
        <v>231</v>
      </c>
      <c r="AM177">
        <f t="shared" si="126"/>
        <v>231</v>
      </c>
      <c r="AN177">
        <f>анкеты!L175</f>
        <v>231</v>
      </c>
      <c r="AO177">
        <f t="shared" si="127"/>
        <v>231</v>
      </c>
      <c r="AP177">
        <f>анкеты!N175</f>
        <v>231</v>
      </c>
      <c r="AQ177">
        <f>анкеты!M175</f>
        <v>231</v>
      </c>
      <c r="AR177" s="14">
        <f t="shared" si="128"/>
        <v>100</v>
      </c>
      <c r="AS177" s="14">
        <f t="shared" si="129"/>
        <v>100</v>
      </c>
      <c r="AT177" s="14">
        <f t="shared" si="130"/>
        <v>100</v>
      </c>
      <c r="AU177" s="13">
        <f t="shared" si="112"/>
        <v>100</v>
      </c>
      <c r="AV177">
        <f>анкеты!O175</f>
        <v>231</v>
      </c>
      <c r="AW177">
        <f t="shared" si="131"/>
        <v>231</v>
      </c>
      <c r="AX177">
        <f>анкеты!P175</f>
        <v>231</v>
      </c>
      <c r="AY177">
        <f t="shared" si="132"/>
        <v>231</v>
      </c>
      <c r="AZ177">
        <f>анкеты!Q175</f>
        <v>231</v>
      </c>
      <c r="BA177">
        <f t="shared" si="133"/>
        <v>231</v>
      </c>
      <c r="BB177" s="14">
        <f t="shared" si="134"/>
        <v>100</v>
      </c>
      <c r="BC177" s="14">
        <f t="shared" si="135"/>
        <v>100</v>
      </c>
      <c r="BD177" s="14">
        <f t="shared" si="136"/>
        <v>100</v>
      </c>
      <c r="BE177" s="13">
        <f t="shared" si="113"/>
        <v>100</v>
      </c>
      <c r="BF177">
        <f t="shared" si="114"/>
        <v>97.2</v>
      </c>
    </row>
    <row r="178" spans="1:58" hidden="1">
      <c r="A178">
        <f>'бланки '!D180</f>
        <v>175</v>
      </c>
      <c r="B178" t="str">
        <f>'бланки '!C180</f>
        <v>Государственное бюджетное профессиональное образовательное учреждение Архангельской области «Пинежский индустриальный техникум»</v>
      </c>
      <c r="C178">
        <f>анкеты!C176</f>
        <v>22</v>
      </c>
      <c r="D178">
        <f>SUMIF('бланки '!K180:Y180,"&lt;2")+'бланки '!Z180</f>
        <v>15</v>
      </c>
      <c r="E178">
        <f>COUNTIF('бланки '!K180:Y180,"&lt;2")+'бланки '!AA180</f>
        <v>15</v>
      </c>
      <c r="F178">
        <f>SUMIF('бланки '!AB180:CM180,"&lt;2")+'бланки '!CN180</f>
        <v>63</v>
      </c>
      <c r="G178">
        <f>COUNTIF('бланки '!AB180:CM180,"&lt;2")+'бланки '!CO180</f>
        <v>63</v>
      </c>
      <c r="H178">
        <f>SUM('бланки '!CP180:CS180)</f>
        <v>4</v>
      </c>
      <c r="I178">
        <f>анкеты!E176</f>
        <v>17</v>
      </c>
      <c r="J178">
        <f>анкеты!D176</f>
        <v>17</v>
      </c>
      <c r="K178">
        <f>анкеты!G176</f>
        <v>13</v>
      </c>
      <c r="L178">
        <f>анкеты!F176</f>
        <v>14</v>
      </c>
      <c r="M178">
        <f t="shared" si="115"/>
        <v>100</v>
      </c>
      <c r="N178">
        <f t="shared" si="116"/>
        <v>100</v>
      </c>
      <c r="O178">
        <f t="shared" si="117"/>
        <v>100</v>
      </c>
      <c r="P178">
        <f t="shared" si="118"/>
        <v>92.857142857142861</v>
      </c>
      <c r="Q178" s="14">
        <f t="shared" si="106"/>
        <v>100</v>
      </c>
      <c r="R178" s="14">
        <f t="shared" si="107"/>
        <v>100</v>
      </c>
      <c r="S178" s="14">
        <f t="shared" si="108"/>
        <v>96</v>
      </c>
      <c r="T178" s="13">
        <f t="shared" si="109"/>
        <v>98.4</v>
      </c>
      <c r="U178">
        <f>SUM('бланки '!CT180:CX180)</f>
        <v>5</v>
      </c>
      <c r="X178">
        <f>анкеты!H176</f>
        <v>19</v>
      </c>
      <c r="Y178">
        <f t="shared" si="119"/>
        <v>22</v>
      </c>
      <c r="Z178" s="14">
        <f t="shared" si="120"/>
        <v>100</v>
      </c>
      <c r="AA178" s="14">
        <f t="shared" si="121"/>
        <v>93</v>
      </c>
      <c r="AB178" s="14">
        <f t="shared" si="122"/>
        <v>86</v>
      </c>
      <c r="AC178" s="15">
        <f t="shared" si="110"/>
        <v>93</v>
      </c>
      <c r="AD178">
        <f>IF('бланки '!I180=1,('бланки '!CZ180+'бланки '!DB180)*3,SUM('бланки '!CX180:DB180))</f>
        <v>1</v>
      </c>
      <c r="AE178">
        <f>IF('бланки '!H180=0,SUM('бланки '!DG180:DI180)*2-1,SUM('бланки '!DD180:DI180))</f>
        <v>3</v>
      </c>
      <c r="AF178">
        <f>анкеты!J176</f>
        <v>5</v>
      </c>
      <c r="AG178">
        <f>анкеты!I176</f>
        <v>5</v>
      </c>
      <c r="AH178" s="14">
        <f t="shared" si="123"/>
        <v>20</v>
      </c>
      <c r="AI178" s="14">
        <f t="shared" si="124"/>
        <v>60</v>
      </c>
      <c r="AJ178" s="2">
        <f t="shared" si="125"/>
        <v>100</v>
      </c>
      <c r="AK178" s="15">
        <f t="shared" si="111"/>
        <v>60</v>
      </c>
      <c r="AL178">
        <f>анкеты!K176</f>
        <v>19</v>
      </c>
      <c r="AM178">
        <f t="shared" si="126"/>
        <v>22</v>
      </c>
      <c r="AN178">
        <f>анкеты!L176</f>
        <v>20</v>
      </c>
      <c r="AO178">
        <f t="shared" si="127"/>
        <v>22</v>
      </c>
      <c r="AP178">
        <f>анкеты!N176</f>
        <v>17</v>
      </c>
      <c r="AQ178">
        <f>анкеты!M176</f>
        <v>17</v>
      </c>
      <c r="AR178" s="14">
        <f t="shared" si="128"/>
        <v>86</v>
      </c>
      <c r="AS178" s="14">
        <f t="shared" si="129"/>
        <v>91</v>
      </c>
      <c r="AT178" s="14">
        <f t="shared" si="130"/>
        <v>100</v>
      </c>
      <c r="AU178" s="13">
        <f t="shared" si="112"/>
        <v>90.8</v>
      </c>
      <c r="AV178">
        <f>анкеты!O176</f>
        <v>19</v>
      </c>
      <c r="AW178">
        <f t="shared" si="131"/>
        <v>22</v>
      </c>
      <c r="AX178">
        <f>анкеты!P176</f>
        <v>21</v>
      </c>
      <c r="AY178">
        <f t="shared" si="132"/>
        <v>22</v>
      </c>
      <c r="AZ178">
        <f>анкеты!Q176</f>
        <v>20</v>
      </c>
      <c r="BA178">
        <f t="shared" si="133"/>
        <v>22</v>
      </c>
      <c r="BB178" s="14">
        <f t="shared" si="134"/>
        <v>86</v>
      </c>
      <c r="BC178" s="14">
        <f t="shared" si="135"/>
        <v>95</v>
      </c>
      <c r="BD178" s="14">
        <f t="shared" si="136"/>
        <v>91</v>
      </c>
      <c r="BE178" s="13">
        <f t="shared" si="113"/>
        <v>90.3</v>
      </c>
      <c r="BF178">
        <f t="shared" si="114"/>
        <v>86.5</v>
      </c>
    </row>
    <row r="179" spans="1:58" hidden="1">
      <c r="A179">
        <f>'бланки '!D181</f>
        <v>176</v>
      </c>
      <c r="B179" t="str">
        <f>'бланки '!C181</f>
        <v>Дошкольное образовательное учреждение «Флиппер» (ООО «Флиппер»)</v>
      </c>
      <c r="C179">
        <f>анкеты!C177</f>
        <v>5</v>
      </c>
      <c r="D179">
        <f>SUMIF('бланки '!K181:Y181,"&lt;2")+'бланки '!Z181</f>
        <v>10</v>
      </c>
      <c r="E179">
        <f>COUNTIF('бланки '!K181:Y181,"&lt;2")+'бланки '!AA181</f>
        <v>10</v>
      </c>
      <c r="F179">
        <f>SUMIF('бланки '!AB181:CM181,"&lt;2")+'бланки '!CN181</f>
        <v>16</v>
      </c>
      <c r="G179">
        <f>COUNTIF('бланки '!AB181:CM181,"&lt;2")+'бланки '!CO181</f>
        <v>47</v>
      </c>
      <c r="H179">
        <f>SUM('бланки '!CP181:CS181)</f>
        <v>2</v>
      </c>
      <c r="I179">
        <f>анкеты!E177</f>
        <v>4</v>
      </c>
      <c r="J179">
        <f>анкеты!D177</f>
        <v>4</v>
      </c>
      <c r="K179">
        <f>анкеты!G177</f>
        <v>4</v>
      </c>
      <c r="L179">
        <f>анкеты!F177</f>
        <v>5</v>
      </c>
      <c r="M179">
        <f t="shared" si="115"/>
        <v>100</v>
      </c>
      <c r="N179">
        <f t="shared" si="116"/>
        <v>34.042553191489361</v>
      </c>
      <c r="O179">
        <f t="shared" si="117"/>
        <v>100</v>
      </c>
      <c r="P179">
        <f t="shared" si="118"/>
        <v>80</v>
      </c>
      <c r="Q179" s="14">
        <f t="shared" si="106"/>
        <v>67</v>
      </c>
      <c r="R179" s="14">
        <f t="shared" si="107"/>
        <v>60</v>
      </c>
      <c r="S179" s="14">
        <f t="shared" si="108"/>
        <v>90</v>
      </c>
      <c r="T179" s="13">
        <f t="shared" si="109"/>
        <v>74.099999999999994</v>
      </c>
      <c r="U179">
        <f>SUM('бланки '!CT181:CX181)</f>
        <v>5</v>
      </c>
      <c r="X179">
        <f>анкеты!H177</f>
        <v>5</v>
      </c>
      <c r="Y179">
        <f t="shared" si="119"/>
        <v>5</v>
      </c>
      <c r="Z179" s="14">
        <f t="shared" si="120"/>
        <v>100</v>
      </c>
      <c r="AA179" s="14">
        <f t="shared" si="121"/>
        <v>100</v>
      </c>
      <c r="AB179" s="14">
        <f t="shared" si="122"/>
        <v>100</v>
      </c>
      <c r="AC179" s="15">
        <f t="shared" si="110"/>
        <v>100</v>
      </c>
      <c r="AD179">
        <f>IF('бланки '!I181=1,('бланки '!CZ181+'бланки '!DB181)*3,SUM('бланки '!CX181:DB181))</f>
        <v>6</v>
      </c>
      <c r="AE179">
        <f>IF('бланки '!H181=0,SUM('бланки '!DG181:DI181)*2-1,SUM('бланки '!DD181:DI181))</f>
        <v>4</v>
      </c>
      <c r="AF179">
        <f>анкеты!J177</f>
        <v>1</v>
      </c>
      <c r="AG179">
        <f>анкеты!I177</f>
        <v>1</v>
      </c>
      <c r="AH179" s="14">
        <f t="shared" si="123"/>
        <v>100</v>
      </c>
      <c r="AI179" s="14">
        <f t="shared" si="124"/>
        <v>80</v>
      </c>
      <c r="AJ179" s="2">
        <f t="shared" si="125"/>
        <v>100</v>
      </c>
      <c r="AK179" s="15">
        <f t="shared" si="111"/>
        <v>92</v>
      </c>
      <c r="AL179">
        <f>анкеты!K177</f>
        <v>5</v>
      </c>
      <c r="AM179">
        <f t="shared" si="126"/>
        <v>5</v>
      </c>
      <c r="AN179">
        <f>анкеты!L177</f>
        <v>5</v>
      </c>
      <c r="AO179">
        <f t="shared" si="127"/>
        <v>5</v>
      </c>
      <c r="AP179">
        <f>анкеты!N177</f>
        <v>4</v>
      </c>
      <c r="AQ179">
        <f>анкеты!M177</f>
        <v>4</v>
      </c>
      <c r="AR179" s="14">
        <f t="shared" si="128"/>
        <v>100</v>
      </c>
      <c r="AS179" s="14">
        <f t="shared" si="129"/>
        <v>100</v>
      </c>
      <c r="AT179" s="14">
        <f t="shared" si="130"/>
        <v>100</v>
      </c>
      <c r="AU179" s="13">
        <f t="shared" si="112"/>
        <v>100</v>
      </c>
      <c r="AV179">
        <f>анкеты!O177</f>
        <v>5</v>
      </c>
      <c r="AW179">
        <f t="shared" si="131"/>
        <v>5</v>
      </c>
      <c r="AX179">
        <f>анкеты!P177</f>
        <v>5</v>
      </c>
      <c r="AY179">
        <f t="shared" si="132"/>
        <v>5</v>
      </c>
      <c r="AZ179">
        <f>анкеты!Q177</f>
        <v>5</v>
      </c>
      <c r="BA179">
        <f t="shared" si="133"/>
        <v>5</v>
      </c>
      <c r="BB179" s="14">
        <f t="shared" si="134"/>
        <v>100</v>
      </c>
      <c r="BC179" s="14">
        <f t="shared" si="135"/>
        <v>100</v>
      </c>
      <c r="BD179" s="14">
        <f t="shared" si="136"/>
        <v>100</v>
      </c>
      <c r="BE179" s="13">
        <f t="shared" si="113"/>
        <v>100</v>
      </c>
      <c r="BF179">
        <f t="shared" si="114"/>
        <v>93.22</v>
      </c>
    </row>
    <row r="180" spans="1:58" hidden="1">
      <c r="A180">
        <f>'бланки '!D182</f>
        <v>177</v>
      </c>
      <c r="B180" t="str">
        <f>'бланки '!C182</f>
        <v>Индивидуальный предприниматель Сухова Елена Анатольевна</v>
      </c>
      <c r="C180">
        <f>анкеты!C178</f>
        <v>50</v>
      </c>
      <c r="D180">
        <f>SUMIF('бланки '!K182:Y182,"&lt;2")+'бланки '!Z182</f>
        <v>9.5</v>
      </c>
      <c r="E180">
        <f>COUNTIF('бланки '!K182:Y182,"&lt;2")+'бланки '!AA182</f>
        <v>10</v>
      </c>
      <c r="F180">
        <f>SUMIF('бланки '!AB182:CM182,"&lt;2")+'бланки '!CN182</f>
        <v>25</v>
      </c>
      <c r="G180">
        <f>COUNTIF('бланки '!AB182:CM182,"&lt;2")+'бланки '!CO182</f>
        <v>45</v>
      </c>
      <c r="H180">
        <f>SUM('бланки '!CP182:CS182)</f>
        <v>4</v>
      </c>
      <c r="I180">
        <f>анкеты!E178</f>
        <v>46</v>
      </c>
      <c r="J180">
        <f>анкеты!D178</f>
        <v>46</v>
      </c>
      <c r="K180">
        <f>анкеты!G178</f>
        <v>48</v>
      </c>
      <c r="L180">
        <f>анкеты!F178</f>
        <v>48</v>
      </c>
      <c r="M180">
        <f t="shared" si="115"/>
        <v>95</v>
      </c>
      <c r="N180">
        <f t="shared" si="116"/>
        <v>55.555555555555557</v>
      </c>
      <c r="O180">
        <f t="shared" si="117"/>
        <v>100</v>
      </c>
      <c r="P180">
        <f t="shared" si="118"/>
        <v>100</v>
      </c>
      <c r="Q180" s="14">
        <f t="shared" si="106"/>
        <v>75</v>
      </c>
      <c r="R180" s="14">
        <f t="shared" si="107"/>
        <v>100</v>
      </c>
      <c r="S180" s="14">
        <f t="shared" si="108"/>
        <v>100</v>
      </c>
      <c r="T180" s="13">
        <f t="shared" si="109"/>
        <v>92.5</v>
      </c>
      <c r="U180">
        <f>SUM('бланки '!CT182:CX182)</f>
        <v>5</v>
      </c>
      <c r="X180">
        <f>анкеты!H178</f>
        <v>50</v>
      </c>
      <c r="Y180">
        <f t="shared" si="119"/>
        <v>50</v>
      </c>
      <c r="Z180" s="14">
        <f t="shared" si="120"/>
        <v>100</v>
      </c>
      <c r="AA180" s="14">
        <f t="shared" si="121"/>
        <v>100</v>
      </c>
      <c r="AB180" s="14">
        <f t="shared" si="122"/>
        <v>100</v>
      </c>
      <c r="AC180" s="15">
        <f t="shared" si="110"/>
        <v>100</v>
      </c>
      <c r="AD180">
        <f>IF('бланки '!I182=1,('бланки '!CZ182+'бланки '!DB182)*3,SUM('бланки '!CX182:DB182))</f>
        <v>3</v>
      </c>
      <c r="AE180">
        <f>IF('бланки '!H182=0,SUM('бланки '!DG182:DI182)*2-1,SUM('бланки '!DD182:DI182))</f>
        <v>5</v>
      </c>
      <c r="AF180">
        <f>анкеты!J178</f>
        <v>1</v>
      </c>
      <c r="AG180">
        <f>анкеты!I178</f>
        <v>1</v>
      </c>
      <c r="AH180" s="14">
        <f t="shared" si="123"/>
        <v>60</v>
      </c>
      <c r="AI180" s="14">
        <f t="shared" si="124"/>
        <v>100</v>
      </c>
      <c r="AJ180" s="2">
        <f t="shared" si="125"/>
        <v>100</v>
      </c>
      <c r="AK180" s="15">
        <f t="shared" si="111"/>
        <v>88</v>
      </c>
      <c r="AL180">
        <f>анкеты!K178</f>
        <v>50</v>
      </c>
      <c r="AM180">
        <f t="shared" si="126"/>
        <v>50</v>
      </c>
      <c r="AN180">
        <f>анкеты!L178</f>
        <v>50</v>
      </c>
      <c r="AO180">
        <f t="shared" si="127"/>
        <v>50</v>
      </c>
      <c r="AP180">
        <f>анкеты!N178</f>
        <v>50</v>
      </c>
      <c r="AQ180">
        <f>анкеты!M178</f>
        <v>50</v>
      </c>
      <c r="AR180" s="14">
        <f t="shared" si="128"/>
        <v>100</v>
      </c>
      <c r="AS180" s="14">
        <f t="shared" si="129"/>
        <v>100</v>
      </c>
      <c r="AT180" s="14">
        <f t="shared" si="130"/>
        <v>100</v>
      </c>
      <c r="AU180" s="13">
        <f t="shared" si="112"/>
        <v>100</v>
      </c>
      <c r="AV180">
        <f>анкеты!O178</f>
        <v>50</v>
      </c>
      <c r="AW180">
        <f t="shared" si="131"/>
        <v>50</v>
      </c>
      <c r="AX180">
        <f>анкеты!P178</f>
        <v>50</v>
      </c>
      <c r="AY180">
        <f t="shared" si="132"/>
        <v>50</v>
      </c>
      <c r="AZ180">
        <f>анкеты!Q178</f>
        <v>50</v>
      </c>
      <c r="BA180">
        <f t="shared" si="133"/>
        <v>50</v>
      </c>
      <c r="BB180" s="14">
        <f t="shared" si="134"/>
        <v>100</v>
      </c>
      <c r="BC180" s="14">
        <f t="shared" si="135"/>
        <v>100</v>
      </c>
      <c r="BD180" s="14">
        <f t="shared" si="136"/>
        <v>100</v>
      </c>
      <c r="BE180" s="13">
        <f t="shared" si="113"/>
        <v>100</v>
      </c>
      <c r="BF180">
        <f t="shared" si="114"/>
        <v>96.1</v>
      </c>
    </row>
    <row r="181" spans="1:58" hidden="1">
      <c r="A181" t="e">
        <f>'бланки '!#REF!</f>
        <v>#REF!</v>
      </c>
      <c r="B181" t="e">
        <f>'бланки '!#REF!</f>
        <v>#REF!</v>
      </c>
      <c r="C181" t="e">
        <f>анкеты!#REF!</f>
        <v>#REF!</v>
      </c>
      <c r="D181" t="e">
        <f>SUMIF('бланки '!#REF!,"&lt;2")+'бланки '!#REF!</f>
        <v>#REF!</v>
      </c>
      <c r="E181" t="e">
        <f>COUNTIF('бланки '!#REF!,"&lt;2")+'бланки '!#REF!</f>
        <v>#REF!</v>
      </c>
      <c r="F181" t="e">
        <f>SUMIF('бланки '!#REF!,"&lt;2")+'бланки '!#REF!</f>
        <v>#REF!</v>
      </c>
      <c r="G181" t="e">
        <f>COUNTIF('бланки '!#REF!,"&lt;2")+'бланки '!#REF!</f>
        <v>#REF!</v>
      </c>
      <c r="H181" t="e">
        <f>SUM('бланки '!#REF!)</f>
        <v>#REF!</v>
      </c>
      <c r="I181" t="e">
        <f>анкеты!#REF!</f>
        <v>#REF!</v>
      </c>
      <c r="J181" t="e">
        <f>анкеты!#REF!</f>
        <v>#REF!</v>
      </c>
      <c r="K181" t="e">
        <f>анкеты!#REF!</f>
        <v>#REF!</v>
      </c>
      <c r="L181" t="e">
        <f>анкеты!#REF!</f>
        <v>#REF!</v>
      </c>
      <c r="M181" t="e">
        <f t="shared" si="115"/>
        <v>#REF!</v>
      </c>
      <c r="N181" t="e">
        <f t="shared" si="116"/>
        <v>#REF!</v>
      </c>
      <c r="O181" t="e">
        <f t="shared" si="117"/>
        <v>#REF!</v>
      </c>
      <c r="P181" t="e">
        <f t="shared" si="118"/>
        <v>#REF!</v>
      </c>
      <c r="Q181" s="14" t="e">
        <f t="shared" si="106"/>
        <v>#REF!</v>
      </c>
      <c r="R181" s="14" t="e">
        <f t="shared" si="107"/>
        <v>#REF!</v>
      </c>
      <c r="S181" s="14" t="e">
        <f t="shared" si="108"/>
        <v>#REF!</v>
      </c>
      <c r="T181" s="13" t="e">
        <f t="shared" si="109"/>
        <v>#REF!</v>
      </c>
      <c r="U181" t="e">
        <f>SUM('бланки '!#REF!)</f>
        <v>#REF!</v>
      </c>
      <c r="X181" t="e">
        <f>анкеты!#REF!</f>
        <v>#REF!</v>
      </c>
      <c r="Y181" t="e">
        <f t="shared" si="119"/>
        <v>#REF!</v>
      </c>
      <c r="Z181" s="14" t="e">
        <f t="shared" si="120"/>
        <v>#REF!</v>
      </c>
      <c r="AA181" s="14" t="e">
        <f t="shared" si="121"/>
        <v>#REF!</v>
      </c>
      <c r="AB181" s="14" t="e">
        <f t="shared" si="122"/>
        <v>#REF!</v>
      </c>
      <c r="AC181" s="15" t="e">
        <f t="shared" si="110"/>
        <v>#REF!</v>
      </c>
      <c r="AD181" t="e">
        <f>IF('бланки '!#REF!=1,('бланки '!#REF!+'бланки '!#REF!)*3,SUM('бланки '!#REF!))</f>
        <v>#REF!</v>
      </c>
      <c r="AE181" t="e">
        <f>IF('бланки '!#REF!=0,SUM('бланки '!#REF!)*2-1,SUM('бланки '!#REF!))</f>
        <v>#REF!</v>
      </c>
      <c r="AF181" t="e">
        <f>анкеты!#REF!</f>
        <v>#REF!</v>
      </c>
      <c r="AG181" t="e">
        <f>анкеты!#REF!</f>
        <v>#REF!</v>
      </c>
      <c r="AH181" s="14" t="e">
        <f t="shared" si="123"/>
        <v>#REF!</v>
      </c>
      <c r="AI181" s="14" t="e">
        <f t="shared" si="124"/>
        <v>#REF!</v>
      </c>
      <c r="AJ181" s="2" t="e">
        <f t="shared" si="125"/>
        <v>#REF!</v>
      </c>
      <c r="AK181" s="15" t="e">
        <f t="shared" si="111"/>
        <v>#REF!</v>
      </c>
      <c r="AL181" t="e">
        <f>анкеты!#REF!</f>
        <v>#REF!</v>
      </c>
      <c r="AM181" t="e">
        <f t="shared" si="126"/>
        <v>#REF!</v>
      </c>
      <c r="AN181" t="e">
        <f>анкеты!#REF!</f>
        <v>#REF!</v>
      </c>
      <c r="AO181" t="e">
        <f t="shared" si="127"/>
        <v>#REF!</v>
      </c>
      <c r="AP181" t="e">
        <f>анкеты!#REF!</f>
        <v>#REF!</v>
      </c>
      <c r="AQ181" t="e">
        <f>анкеты!#REF!</f>
        <v>#REF!</v>
      </c>
      <c r="AR181" s="14" t="e">
        <f t="shared" si="128"/>
        <v>#REF!</v>
      </c>
      <c r="AS181" s="14" t="e">
        <f t="shared" si="129"/>
        <v>#REF!</v>
      </c>
      <c r="AT181" s="14" t="e">
        <f t="shared" si="130"/>
        <v>#REF!</v>
      </c>
      <c r="AU181" s="13" t="e">
        <f t="shared" si="112"/>
        <v>#REF!</v>
      </c>
      <c r="AV181" t="e">
        <f>анкеты!#REF!</f>
        <v>#REF!</v>
      </c>
      <c r="AW181" t="e">
        <f t="shared" si="131"/>
        <v>#REF!</v>
      </c>
      <c r="AX181" t="e">
        <f>анкеты!#REF!</f>
        <v>#REF!</v>
      </c>
      <c r="AY181" t="e">
        <f t="shared" si="132"/>
        <v>#REF!</v>
      </c>
      <c r="AZ181" t="e">
        <f>анкеты!#REF!</f>
        <v>#REF!</v>
      </c>
      <c r="BA181" t="e">
        <f t="shared" si="133"/>
        <v>#REF!</v>
      </c>
      <c r="BB181" s="14" t="e">
        <f t="shared" si="134"/>
        <v>#REF!</v>
      </c>
      <c r="BC181" s="14" t="e">
        <f t="shared" si="135"/>
        <v>#REF!</v>
      </c>
      <c r="BD181" s="14" t="e">
        <f t="shared" si="136"/>
        <v>#REF!</v>
      </c>
      <c r="BE181" s="13" t="e">
        <f t="shared" si="113"/>
        <v>#REF!</v>
      </c>
      <c r="BF181" t="e">
        <f t="shared" si="114"/>
        <v>#REF!</v>
      </c>
    </row>
  </sheetData>
  <autoFilter ref="A3:BF181">
    <filterColumn colId="1">
      <filters>
        <filter val="Муниципальное бюджетное общеобразовательное учреждение «Сурская средняя школа № 2»"/>
      </filters>
    </filterColumn>
  </autoFilter>
  <sortState ref="A3:AQ9">
    <sortCondition ref="A3:A9"/>
  </sortState>
  <mergeCells count="48">
    <mergeCell ref="T1:T3"/>
    <mergeCell ref="V2:W2"/>
    <mergeCell ref="AA2:AA3"/>
    <mergeCell ref="G2:G3"/>
    <mergeCell ref="H2:H3"/>
    <mergeCell ref="D1:S1"/>
    <mergeCell ref="S2:S3"/>
    <mergeCell ref="I2:J2"/>
    <mergeCell ref="K2:L2"/>
    <mergeCell ref="Q2:Q3"/>
    <mergeCell ref="R2:R3"/>
    <mergeCell ref="BC2:BC3"/>
    <mergeCell ref="BD2:BD3"/>
    <mergeCell ref="AU1:AU3"/>
    <mergeCell ref="U2:U3"/>
    <mergeCell ref="X2:Y2"/>
    <mergeCell ref="Z2:Z3"/>
    <mergeCell ref="U1:AB1"/>
    <mergeCell ref="AB2:AB3"/>
    <mergeCell ref="BB2:BB3"/>
    <mergeCell ref="AV2:AW2"/>
    <mergeCell ref="AX2:AY2"/>
    <mergeCell ref="AZ2:BA2"/>
    <mergeCell ref="AL2:AM2"/>
    <mergeCell ref="AN2:AO2"/>
    <mergeCell ref="AP2:AQ2"/>
    <mergeCell ref="A1:A3"/>
    <mergeCell ref="B1:B3"/>
    <mergeCell ref="C1:C3"/>
    <mergeCell ref="D2:D3"/>
    <mergeCell ref="F2:F3"/>
    <mergeCell ref="E2:E3"/>
    <mergeCell ref="BE1:BE3"/>
    <mergeCell ref="BF2:BF3"/>
    <mergeCell ref="AC1:AC3"/>
    <mergeCell ref="AK1:AK3"/>
    <mergeCell ref="AD2:AD3"/>
    <mergeCell ref="AE2:AE3"/>
    <mergeCell ref="AF2:AG2"/>
    <mergeCell ref="AH2:AH3"/>
    <mergeCell ref="AI2:AI3"/>
    <mergeCell ref="AJ2:AJ3"/>
    <mergeCell ref="AD1:AJ1"/>
    <mergeCell ref="AL1:AT1"/>
    <mergeCell ref="AV1:BD1"/>
    <mergeCell ref="AR2:AR3"/>
    <mergeCell ref="AS2:AS3"/>
    <mergeCell ref="AT2:AT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G178"/>
  <sheetViews>
    <sheetView topLeftCell="X1" workbookViewId="0">
      <pane ySplit="1" topLeftCell="A153" activePane="bottomLeft" state="frozen"/>
      <selection pane="bottomLeft" activeCell="AL183" sqref="AL183"/>
    </sheetView>
  </sheetViews>
  <sheetFormatPr defaultColWidth="9.140625" defaultRowHeight="12.75"/>
  <cols>
    <col min="1" max="1" width="9.140625" style="27"/>
    <col min="2" max="2" width="114.28515625" style="29" customWidth="1"/>
    <col min="3" max="3" width="9.140625" style="29"/>
    <col min="4" max="4" width="6.140625" style="29" customWidth="1"/>
    <col min="5" max="5" width="7" style="29" customWidth="1"/>
    <col min="6" max="6" width="6.140625" style="29" customWidth="1"/>
    <col min="7" max="7" width="6" style="29" customWidth="1"/>
    <col min="8" max="10" width="6.140625" style="29" customWidth="1"/>
    <col min="11" max="11" width="6.42578125" style="29" customWidth="1"/>
    <col min="12" max="20" width="6.140625" style="29" customWidth="1"/>
    <col min="21" max="21" width="10.140625" style="29" customWidth="1"/>
    <col min="22" max="22" width="7.5703125" style="30" customWidth="1"/>
    <col min="23" max="23" width="87.28515625" style="30" customWidth="1"/>
    <col min="24" max="33" width="6.28515625" style="31" customWidth="1"/>
    <col min="34" max="16384" width="9.140625" style="27"/>
  </cols>
  <sheetData>
    <row r="1" spans="1:33" ht="80.25" customHeight="1">
      <c r="B1" s="29" t="s">
        <v>81</v>
      </c>
      <c r="C1" s="29" t="s">
        <v>100</v>
      </c>
      <c r="D1" s="29" t="s">
        <v>90</v>
      </c>
      <c r="E1" s="29" t="s">
        <v>91</v>
      </c>
      <c r="F1" s="29" t="s">
        <v>82</v>
      </c>
      <c r="G1" s="29" t="s">
        <v>83</v>
      </c>
      <c r="H1" s="29" t="s">
        <v>92</v>
      </c>
      <c r="I1" s="29" t="s">
        <v>84</v>
      </c>
      <c r="J1" s="29" t="s">
        <v>85</v>
      </c>
      <c r="K1" s="29" t="s">
        <v>93</v>
      </c>
      <c r="L1" s="29" t="s">
        <v>94</v>
      </c>
      <c r="M1" s="29" t="s">
        <v>95</v>
      </c>
      <c r="N1" s="29" t="s">
        <v>96</v>
      </c>
      <c r="O1" s="29" t="s">
        <v>97</v>
      </c>
      <c r="P1" s="29" t="s">
        <v>98</v>
      </c>
      <c r="Q1" s="29" t="s">
        <v>99</v>
      </c>
    </row>
    <row r="2" spans="1:33">
      <c r="A2" s="27">
        <v>1</v>
      </c>
      <c r="B2" s="32" t="s">
        <v>418</v>
      </c>
      <c r="C2" s="33">
        <v>124</v>
      </c>
      <c r="D2" s="33">
        <v>108</v>
      </c>
      <c r="E2" s="29">
        <v>107</v>
      </c>
      <c r="F2" s="33">
        <v>110</v>
      </c>
      <c r="G2" s="29">
        <v>106</v>
      </c>
      <c r="H2" s="29">
        <v>113</v>
      </c>
      <c r="I2" s="29">
        <v>2</v>
      </c>
      <c r="J2" s="29">
        <v>2</v>
      </c>
      <c r="K2" s="29">
        <v>121</v>
      </c>
      <c r="L2" s="29">
        <v>124</v>
      </c>
      <c r="M2" s="33">
        <v>111</v>
      </c>
      <c r="N2" s="29">
        <v>107</v>
      </c>
      <c r="O2" s="29">
        <v>118</v>
      </c>
      <c r="P2" s="29">
        <v>123</v>
      </c>
      <c r="Q2" s="29">
        <v>120</v>
      </c>
      <c r="R2" s="29">
        <v>600</v>
      </c>
      <c r="S2" s="33">
        <v>600</v>
      </c>
      <c r="T2" s="33"/>
      <c r="U2" s="29">
        <f>IF(C2&lt;20,C2,IF(C2&lt;R2,R2,IF(C2&gt;S2,S2,C2)))</f>
        <v>600</v>
      </c>
      <c r="V2" s="34">
        <f t="shared" ref="V2:V25" si="0">A2</f>
        <v>1</v>
      </c>
      <c r="W2" s="34" t="str">
        <f>B2</f>
        <v>Муниципальное бюджетное дошкольное образовательное учреждение «Детский сад № 1 «Золотой петушок» комбинированного вида»</v>
      </c>
      <c r="X2" s="28">
        <f>G2/F2</f>
        <v>0.96363636363636362</v>
      </c>
      <c r="Y2" s="28">
        <f>E2/D2</f>
        <v>0.9907407407407407</v>
      </c>
      <c r="Z2" s="28">
        <f>H2/$C2</f>
        <v>0.91129032258064513</v>
      </c>
      <c r="AA2" s="28">
        <f>J2/I2</f>
        <v>1</v>
      </c>
      <c r="AB2" s="28">
        <f>K2/$C2</f>
        <v>0.97580645161290325</v>
      </c>
      <c r="AC2" s="28">
        <f>L2/$C2</f>
        <v>1</v>
      </c>
      <c r="AD2" s="28">
        <f>N2/M2</f>
        <v>0.963963963963964</v>
      </c>
      <c r="AE2" s="28">
        <f>O2/$C2</f>
        <v>0.95161290322580649</v>
      </c>
      <c r="AF2" s="28">
        <f>P2/$C2</f>
        <v>0.99193548387096775</v>
      </c>
      <c r="AG2" s="28">
        <f>Q2/$C2</f>
        <v>0.967741935483871</v>
      </c>
    </row>
    <row r="3" spans="1:33">
      <c r="A3" s="27">
        <v>2</v>
      </c>
      <c r="B3" s="32" t="s">
        <v>420</v>
      </c>
      <c r="C3" s="33">
        <v>292</v>
      </c>
      <c r="D3" s="33">
        <v>252</v>
      </c>
      <c r="E3" s="29">
        <v>252</v>
      </c>
      <c r="F3" s="33">
        <v>239</v>
      </c>
      <c r="G3" s="29">
        <v>236</v>
      </c>
      <c r="H3" s="29">
        <v>282</v>
      </c>
      <c r="I3" s="29">
        <v>4</v>
      </c>
      <c r="J3" s="29">
        <v>3</v>
      </c>
      <c r="K3" s="29">
        <v>287</v>
      </c>
      <c r="L3" s="29">
        <v>290</v>
      </c>
      <c r="M3" s="33">
        <v>233</v>
      </c>
      <c r="N3" s="29">
        <v>232</v>
      </c>
      <c r="O3" s="29">
        <v>286</v>
      </c>
      <c r="P3" s="29">
        <v>290</v>
      </c>
      <c r="Q3" s="29">
        <v>289</v>
      </c>
      <c r="R3" s="29">
        <v>600</v>
      </c>
      <c r="S3" s="33">
        <v>600</v>
      </c>
      <c r="T3" s="33"/>
      <c r="U3" s="29">
        <f t="shared" ref="U3:U64" si="1">IF(C3&lt;20,C3,IF(C3&lt;R3,R3,IF(C3&gt;S3,S3,C3)))</f>
        <v>600</v>
      </c>
      <c r="V3" s="34">
        <f t="shared" si="0"/>
        <v>2</v>
      </c>
      <c r="W3" s="34" t="str">
        <f t="shared" ref="W3:W64" si="2">B3</f>
        <v>Муниципальное автономное дошкольное образовательное учреждение Центр развития ребенка – «Детский сад № 3 «Морозко»</v>
      </c>
      <c r="X3" s="28">
        <f t="shared" ref="X3:X66" si="3">G3/F3</f>
        <v>0.9874476987447699</v>
      </c>
      <c r="Y3" s="28">
        <f t="shared" ref="Y3:Y66" si="4">E3/D3</f>
        <v>1</v>
      </c>
      <c r="Z3" s="28">
        <f t="shared" ref="Z3:Z66" si="5">H3/$C3</f>
        <v>0.96575342465753422</v>
      </c>
      <c r="AA3" s="28">
        <f t="shared" ref="AA3:AA66" si="6">J3/I3</f>
        <v>0.75</v>
      </c>
      <c r="AB3" s="28">
        <f t="shared" ref="AB3:AB66" si="7">K3/$C3</f>
        <v>0.98287671232876717</v>
      </c>
      <c r="AC3" s="28">
        <f t="shared" ref="AC3:AC66" si="8">L3/$C3</f>
        <v>0.99315068493150682</v>
      </c>
      <c r="AD3" s="28">
        <f t="shared" ref="AD3:AD66" si="9">N3/M3</f>
        <v>0.99570815450643779</v>
      </c>
      <c r="AE3" s="28">
        <f t="shared" ref="AE3:AE66" si="10">O3/$C3</f>
        <v>0.97945205479452058</v>
      </c>
      <c r="AF3" s="28">
        <f t="shared" ref="AF3:AF66" si="11">P3/$C3</f>
        <v>0.99315068493150682</v>
      </c>
      <c r="AG3" s="28">
        <f t="shared" ref="AG3:AG66" si="12">Q3/$C3</f>
        <v>0.98972602739726023</v>
      </c>
    </row>
    <row r="4" spans="1:33">
      <c r="A4" s="27">
        <v>3</v>
      </c>
      <c r="B4" s="32" t="s">
        <v>421</v>
      </c>
      <c r="C4" s="33">
        <v>427</v>
      </c>
      <c r="D4" s="33">
        <v>421</v>
      </c>
      <c r="E4" s="29">
        <v>419</v>
      </c>
      <c r="F4" s="33">
        <v>421</v>
      </c>
      <c r="G4" s="29">
        <v>421</v>
      </c>
      <c r="H4" s="29">
        <v>423</v>
      </c>
      <c r="I4" s="29">
        <v>1</v>
      </c>
      <c r="J4" s="29">
        <v>1</v>
      </c>
      <c r="K4" s="29">
        <v>426</v>
      </c>
      <c r="L4" s="29">
        <v>427</v>
      </c>
      <c r="M4" s="33">
        <v>415</v>
      </c>
      <c r="N4" s="29">
        <v>414</v>
      </c>
      <c r="O4" s="29">
        <v>424</v>
      </c>
      <c r="P4" s="29">
        <v>427</v>
      </c>
      <c r="Q4" s="29">
        <v>425</v>
      </c>
      <c r="R4" s="29">
        <v>600</v>
      </c>
      <c r="S4" s="33">
        <v>600</v>
      </c>
      <c r="T4" s="33"/>
      <c r="U4" s="29">
        <f t="shared" si="1"/>
        <v>600</v>
      </c>
      <c r="V4" s="34">
        <f t="shared" si="0"/>
        <v>3</v>
      </c>
      <c r="W4" s="34" t="str">
        <f t="shared" si="2"/>
        <v>Муниципальное автономное дошкольное образовательное учреждение Центр развития ребенка – «Детский сад № 8 «Лесная сказка»</v>
      </c>
      <c r="X4" s="28">
        <f t="shared" si="3"/>
        <v>1</v>
      </c>
      <c r="Y4" s="28">
        <f t="shared" si="4"/>
        <v>0.99524940617577196</v>
      </c>
      <c r="Z4" s="28">
        <f t="shared" si="5"/>
        <v>0.99063231850117095</v>
      </c>
      <c r="AA4" s="28">
        <f t="shared" si="6"/>
        <v>1</v>
      </c>
      <c r="AB4" s="28">
        <f t="shared" si="7"/>
        <v>0.99765807962529274</v>
      </c>
      <c r="AC4" s="28">
        <f t="shared" si="8"/>
        <v>1</v>
      </c>
      <c r="AD4" s="28">
        <f t="shared" si="9"/>
        <v>0.99759036144578317</v>
      </c>
      <c r="AE4" s="28">
        <f t="shared" si="10"/>
        <v>0.99297423887587821</v>
      </c>
      <c r="AF4" s="28">
        <f t="shared" si="11"/>
        <v>1</v>
      </c>
      <c r="AG4" s="28">
        <f t="shared" si="12"/>
        <v>0.99531615925058547</v>
      </c>
    </row>
    <row r="5" spans="1:33" s="35" customFormat="1">
      <c r="A5" s="27">
        <v>4</v>
      </c>
      <c r="B5" s="32" t="s">
        <v>424</v>
      </c>
      <c r="C5" s="33">
        <v>177</v>
      </c>
      <c r="D5" s="33">
        <v>137</v>
      </c>
      <c r="E5" s="29">
        <v>135</v>
      </c>
      <c r="F5" s="33">
        <v>135</v>
      </c>
      <c r="G5" s="29">
        <v>126</v>
      </c>
      <c r="H5" s="29">
        <v>148</v>
      </c>
      <c r="I5" s="29">
        <v>1</v>
      </c>
      <c r="J5" s="29">
        <v>1</v>
      </c>
      <c r="K5" s="29">
        <v>168</v>
      </c>
      <c r="L5" s="29">
        <v>172</v>
      </c>
      <c r="M5" s="33">
        <v>131</v>
      </c>
      <c r="N5" s="29">
        <v>127</v>
      </c>
      <c r="O5" s="29">
        <v>164</v>
      </c>
      <c r="P5" s="29">
        <v>173</v>
      </c>
      <c r="Q5" s="29">
        <v>169</v>
      </c>
      <c r="R5" s="29">
        <v>600</v>
      </c>
      <c r="S5" s="33">
        <v>600</v>
      </c>
      <c r="T5" s="33"/>
      <c r="U5" s="29">
        <f t="shared" si="1"/>
        <v>600</v>
      </c>
      <c r="V5" s="34">
        <f t="shared" si="0"/>
        <v>4</v>
      </c>
      <c r="W5" s="34" t="str">
        <f t="shared" si="2"/>
        <v>Муниципальное бюджетное дошкольное образовательное учреждение «Детский сад № 13 «Незабудка» комбинированного вида»</v>
      </c>
      <c r="X5" s="28">
        <f t="shared" si="3"/>
        <v>0.93333333333333335</v>
      </c>
      <c r="Y5" s="28">
        <f t="shared" si="4"/>
        <v>0.98540145985401462</v>
      </c>
      <c r="Z5" s="28">
        <f t="shared" si="5"/>
        <v>0.83615819209039544</v>
      </c>
      <c r="AA5" s="28">
        <f t="shared" si="6"/>
        <v>1</v>
      </c>
      <c r="AB5" s="28">
        <f t="shared" si="7"/>
        <v>0.94915254237288138</v>
      </c>
      <c r="AC5" s="28">
        <f t="shared" si="8"/>
        <v>0.97175141242937857</v>
      </c>
      <c r="AD5" s="28">
        <f t="shared" si="9"/>
        <v>0.96946564885496178</v>
      </c>
      <c r="AE5" s="28">
        <f t="shared" si="10"/>
        <v>0.92655367231638419</v>
      </c>
      <c r="AF5" s="28">
        <f t="shared" si="11"/>
        <v>0.97740112994350281</v>
      </c>
      <c r="AG5" s="28">
        <f t="shared" si="12"/>
        <v>0.95480225988700562</v>
      </c>
    </row>
    <row r="6" spans="1:33" s="35" customFormat="1">
      <c r="A6" s="27">
        <v>5</v>
      </c>
      <c r="B6" s="32" t="s">
        <v>425</v>
      </c>
      <c r="C6" s="33">
        <v>269</v>
      </c>
      <c r="D6" s="33">
        <v>215</v>
      </c>
      <c r="E6" s="29">
        <v>210</v>
      </c>
      <c r="F6" s="33">
        <v>219</v>
      </c>
      <c r="G6" s="29">
        <v>210</v>
      </c>
      <c r="H6" s="29">
        <v>239</v>
      </c>
      <c r="I6" s="29">
        <v>3</v>
      </c>
      <c r="J6" s="29">
        <v>3</v>
      </c>
      <c r="K6" s="29">
        <v>260</v>
      </c>
      <c r="L6" s="29">
        <v>263</v>
      </c>
      <c r="M6" s="33">
        <v>217</v>
      </c>
      <c r="N6" s="29">
        <v>212</v>
      </c>
      <c r="O6" s="29">
        <v>255</v>
      </c>
      <c r="P6" s="29">
        <v>263</v>
      </c>
      <c r="Q6" s="29">
        <v>260</v>
      </c>
      <c r="R6" s="29">
        <v>600</v>
      </c>
      <c r="S6" s="33">
        <v>600</v>
      </c>
      <c r="T6" s="33"/>
      <c r="U6" s="29">
        <f t="shared" si="1"/>
        <v>600</v>
      </c>
      <c r="V6" s="34">
        <f t="shared" si="0"/>
        <v>5</v>
      </c>
      <c r="W6" s="34" t="str">
        <f t="shared" si="2"/>
        <v>Муниципальное бюджетное дошкольное образовательное учреждение «Детский сад № 15 «Черемушка» комбинированного вида»</v>
      </c>
      <c r="X6" s="28">
        <f t="shared" si="3"/>
        <v>0.95890410958904104</v>
      </c>
      <c r="Y6" s="28">
        <f t="shared" si="4"/>
        <v>0.97674418604651159</v>
      </c>
      <c r="Z6" s="28">
        <f t="shared" si="5"/>
        <v>0.88847583643122674</v>
      </c>
      <c r="AA6" s="28">
        <f t="shared" si="6"/>
        <v>1</v>
      </c>
      <c r="AB6" s="28">
        <f t="shared" si="7"/>
        <v>0.96654275092936803</v>
      </c>
      <c r="AC6" s="28">
        <f t="shared" si="8"/>
        <v>0.97769516728624539</v>
      </c>
      <c r="AD6" s="28">
        <f t="shared" si="9"/>
        <v>0.97695852534562211</v>
      </c>
      <c r="AE6" s="28">
        <f t="shared" si="10"/>
        <v>0.94795539033457255</v>
      </c>
      <c r="AF6" s="28">
        <f t="shared" si="11"/>
        <v>0.97769516728624539</v>
      </c>
      <c r="AG6" s="28">
        <f t="shared" si="12"/>
        <v>0.96654275092936803</v>
      </c>
    </row>
    <row r="7" spans="1:33" s="35" customFormat="1">
      <c r="A7" s="27">
        <v>6</v>
      </c>
      <c r="B7" s="32" t="s">
        <v>427</v>
      </c>
      <c r="C7" s="33">
        <v>145</v>
      </c>
      <c r="D7" s="33">
        <v>113</v>
      </c>
      <c r="E7" s="29">
        <v>110</v>
      </c>
      <c r="F7" s="33">
        <v>107</v>
      </c>
      <c r="G7" s="29">
        <v>101</v>
      </c>
      <c r="H7" s="29">
        <v>129</v>
      </c>
      <c r="I7" s="29">
        <v>10</v>
      </c>
      <c r="J7" s="29">
        <v>10</v>
      </c>
      <c r="K7" s="29">
        <v>137</v>
      </c>
      <c r="L7" s="29">
        <v>141</v>
      </c>
      <c r="M7" s="33">
        <v>98</v>
      </c>
      <c r="N7" s="29">
        <v>93</v>
      </c>
      <c r="O7" s="29">
        <v>133</v>
      </c>
      <c r="P7" s="29">
        <v>143</v>
      </c>
      <c r="Q7" s="29">
        <v>138</v>
      </c>
      <c r="R7" s="29">
        <v>100</v>
      </c>
      <c r="S7" s="33">
        <v>248</v>
      </c>
      <c r="T7" s="33"/>
      <c r="U7" s="29">
        <f t="shared" si="1"/>
        <v>145</v>
      </c>
      <c r="V7" s="34">
        <f t="shared" si="0"/>
        <v>6</v>
      </c>
      <c r="W7" s="34" t="str">
        <f t="shared" si="2"/>
        <v>Муниципальное бюджетное дошкольное образовательное учреждение «Детский сад № 19 «Снежинка» комбинированного вида»</v>
      </c>
      <c r="X7" s="28">
        <f t="shared" si="3"/>
        <v>0.94392523364485981</v>
      </c>
      <c r="Y7" s="28">
        <f t="shared" si="4"/>
        <v>0.97345132743362828</v>
      </c>
      <c r="Z7" s="28">
        <f t="shared" si="5"/>
        <v>0.8896551724137931</v>
      </c>
      <c r="AA7" s="28">
        <f t="shared" si="6"/>
        <v>1</v>
      </c>
      <c r="AB7" s="28">
        <f t="shared" si="7"/>
        <v>0.94482758620689655</v>
      </c>
      <c r="AC7" s="28">
        <f t="shared" si="8"/>
        <v>0.97241379310344822</v>
      </c>
      <c r="AD7" s="28">
        <f t="shared" si="9"/>
        <v>0.94897959183673475</v>
      </c>
      <c r="AE7" s="28">
        <f t="shared" si="10"/>
        <v>0.91724137931034477</v>
      </c>
      <c r="AF7" s="28">
        <f t="shared" si="11"/>
        <v>0.98620689655172411</v>
      </c>
      <c r="AG7" s="28">
        <f t="shared" si="12"/>
        <v>0.9517241379310345</v>
      </c>
    </row>
    <row r="8" spans="1:33" s="35" customFormat="1">
      <c r="A8" s="27">
        <v>7</v>
      </c>
      <c r="B8" s="32" t="s">
        <v>428</v>
      </c>
      <c r="C8" s="33">
        <v>405</v>
      </c>
      <c r="D8" s="33">
        <v>374</v>
      </c>
      <c r="E8" s="29">
        <v>367</v>
      </c>
      <c r="F8" s="33">
        <v>358</v>
      </c>
      <c r="G8" s="29">
        <v>346</v>
      </c>
      <c r="H8" s="29">
        <v>385</v>
      </c>
      <c r="I8" s="29">
        <v>4</v>
      </c>
      <c r="J8" s="29">
        <v>4</v>
      </c>
      <c r="K8" s="29">
        <v>399</v>
      </c>
      <c r="L8" s="29">
        <v>404</v>
      </c>
      <c r="M8" s="33">
        <v>360</v>
      </c>
      <c r="N8" s="29">
        <v>357</v>
      </c>
      <c r="O8" s="29">
        <v>390</v>
      </c>
      <c r="P8" s="29">
        <v>401</v>
      </c>
      <c r="Q8" s="29">
        <v>397</v>
      </c>
      <c r="R8" s="29">
        <v>600</v>
      </c>
      <c r="S8" s="33">
        <v>600</v>
      </c>
      <c r="T8" s="33"/>
      <c r="U8" s="29">
        <f t="shared" si="1"/>
        <v>600</v>
      </c>
      <c r="V8" s="34">
        <f t="shared" si="0"/>
        <v>7</v>
      </c>
      <c r="W8" s="34" t="str">
        <f t="shared" si="2"/>
        <v>Муниципальное автономное дошкольное образовательное учреждение Центр развития ребенка «Детский сад № 20 «Дружный хоровод»</v>
      </c>
      <c r="X8" s="28">
        <f t="shared" si="3"/>
        <v>0.96648044692737434</v>
      </c>
      <c r="Y8" s="28">
        <f t="shared" si="4"/>
        <v>0.98128342245989308</v>
      </c>
      <c r="Z8" s="28">
        <f t="shared" si="5"/>
        <v>0.95061728395061729</v>
      </c>
      <c r="AA8" s="28">
        <f t="shared" si="6"/>
        <v>1</v>
      </c>
      <c r="AB8" s="28">
        <f t="shared" si="7"/>
        <v>0.98518518518518516</v>
      </c>
      <c r="AC8" s="28">
        <f t="shared" si="8"/>
        <v>0.9975308641975309</v>
      </c>
      <c r="AD8" s="28">
        <f t="shared" si="9"/>
        <v>0.9916666666666667</v>
      </c>
      <c r="AE8" s="28">
        <f t="shared" si="10"/>
        <v>0.96296296296296291</v>
      </c>
      <c r="AF8" s="28">
        <f t="shared" si="11"/>
        <v>0.99012345679012348</v>
      </c>
      <c r="AG8" s="28">
        <f t="shared" si="12"/>
        <v>0.98024691358024696</v>
      </c>
    </row>
    <row r="9" spans="1:33" s="35" customFormat="1">
      <c r="A9" s="27">
        <v>8</v>
      </c>
      <c r="B9" s="32" t="s">
        <v>429</v>
      </c>
      <c r="C9" s="33">
        <v>161</v>
      </c>
      <c r="D9" s="33">
        <v>125</v>
      </c>
      <c r="E9" s="29">
        <v>124</v>
      </c>
      <c r="F9" s="33">
        <v>129</v>
      </c>
      <c r="G9" s="29">
        <v>125</v>
      </c>
      <c r="H9" s="29">
        <v>150</v>
      </c>
      <c r="I9" s="29">
        <v>2</v>
      </c>
      <c r="J9" s="29">
        <v>2</v>
      </c>
      <c r="K9" s="29">
        <v>159</v>
      </c>
      <c r="L9" s="29">
        <v>161</v>
      </c>
      <c r="M9" s="33">
        <v>122</v>
      </c>
      <c r="N9" s="29">
        <v>120</v>
      </c>
      <c r="O9" s="29">
        <v>150</v>
      </c>
      <c r="P9" s="29">
        <v>160</v>
      </c>
      <c r="Q9" s="29">
        <v>157</v>
      </c>
      <c r="R9" s="29">
        <v>600</v>
      </c>
      <c r="S9" s="33">
        <v>600</v>
      </c>
      <c r="T9" s="33"/>
      <c r="U9" s="29">
        <f t="shared" si="1"/>
        <v>600</v>
      </c>
      <c r="V9" s="34">
        <f t="shared" si="0"/>
        <v>8</v>
      </c>
      <c r="W9" s="34" t="str">
        <f t="shared" si="2"/>
        <v>Муниципальное бюджетное дошкольное образовательное учреждение «Детский сад № 27 «Сказка» комбинированного вида»</v>
      </c>
      <c r="X9" s="28">
        <f t="shared" si="3"/>
        <v>0.96899224806201545</v>
      </c>
      <c r="Y9" s="28">
        <f t="shared" si="4"/>
        <v>0.99199999999999999</v>
      </c>
      <c r="Z9" s="28">
        <f t="shared" si="5"/>
        <v>0.93167701863354035</v>
      </c>
      <c r="AA9" s="28">
        <f t="shared" si="6"/>
        <v>1</v>
      </c>
      <c r="AB9" s="28">
        <f t="shared" si="7"/>
        <v>0.98757763975155277</v>
      </c>
      <c r="AC9" s="28">
        <f t="shared" si="8"/>
        <v>1</v>
      </c>
      <c r="AD9" s="28">
        <f t="shared" si="9"/>
        <v>0.98360655737704916</v>
      </c>
      <c r="AE9" s="28">
        <f t="shared" si="10"/>
        <v>0.93167701863354035</v>
      </c>
      <c r="AF9" s="28">
        <f t="shared" si="11"/>
        <v>0.99378881987577639</v>
      </c>
      <c r="AG9" s="28">
        <f t="shared" si="12"/>
        <v>0.97515527950310554</v>
      </c>
    </row>
    <row r="10" spans="1:33" s="35" customFormat="1">
      <c r="A10" s="27">
        <v>9</v>
      </c>
      <c r="B10" s="32" t="s">
        <v>430</v>
      </c>
      <c r="C10" s="33">
        <v>239</v>
      </c>
      <c r="D10" s="33">
        <v>207</v>
      </c>
      <c r="E10" s="29">
        <v>207</v>
      </c>
      <c r="F10" s="33">
        <v>208</v>
      </c>
      <c r="G10" s="29">
        <v>204</v>
      </c>
      <c r="H10" s="29">
        <v>227</v>
      </c>
      <c r="I10" s="29">
        <v>6</v>
      </c>
      <c r="J10" s="29">
        <v>6</v>
      </c>
      <c r="K10" s="29">
        <v>233</v>
      </c>
      <c r="L10" s="29">
        <v>235</v>
      </c>
      <c r="M10" s="33">
        <v>218</v>
      </c>
      <c r="N10" s="29">
        <v>217</v>
      </c>
      <c r="O10" s="29">
        <v>237</v>
      </c>
      <c r="P10" s="29">
        <v>237</v>
      </c>
      <c r="Q10" s="29">
        <v>238</v>
      </c>
      <c r="R10" s="29">
        <v>600</v>
      </c>
      <c r="S10" s="33">
        <v>600</v>
      </c>
      <c r="T10" s="33"/>
      <c r="U10" s="29">
        <f t="shared" si="1"/>
        <v>600</v>
      </c>
      <c r="V10" s="34">
        <f t="shared" si="0"/>
        <v>9</v>
      </c>
      <c r="W10" s="34" t="str">
        <f t="shared" si="2"/>
        <v>Муниципальное автономное дошкольное образовательное учреждение Центр развития ребенка – «Детский сад № 34 «Золотой ключик»</v>
      </c>
      <c r="X10" s="28">
        <f t="shared" si="3"/>
        <v>0.98076923076923073</v>
      </c>
      <c r="Y10" s="28">
        <f t="shared" si="4"/>
        <v>1</v>
      </c>
      <c r="Z10" s="28">
        <f t="shared" si="5"/>
        <v>0.94979079497907948</v>
      </c>
      <c r="AA10" s="28">
        <f t="shared" si="6"/>
        <v>1</v>
      </c>
      <c r="AB10" s="28">
        <f t="shared" si="7"/>
        <v>0.97489539748953979</v>
      </c>
      <c r="AC10" s="28">
        <f t="shared" si="8"/>
        <v>0.98326359832635979</v>
      </c>
      <c r="AD10" s="28">
        <f t="shared" si="9"/>
        <v>0.99541284403669728</v>
      </c>
      <c r="AE10" s="28">
        <f t="shared" si="10"/>
        <v>0.99163179916317989</v>
      </c>
      <c r="AF10" s="28">
        <f t="shared" si="11"/>
        <v>0.99163179916317989</v>
      </c>
      <c r="AG10" s="28">
        <f t="shared" si="12"/>
        <v>0.99581589958159</v>
      </c>
    </row>
    <row r="11" spans="1:33" s="35" customFormat="1">
      <c r="A11" s="27">
        <v>10</v>
      </c>
      <c r="B11" s="32" t="s">
        <v>431</v>
      </c>
      <c r="C11" s="33">
        <v>523</v>
      </c>
      <c r="D11" s="33">
        <v>453</v>
      </c>
      <c r="E11" s="29">
        <v>448</v>
      </c>
      <c r="F11" s="33">
        <v>439</v>
      </c>
      <c r="G11" s="29">
        <v>423</v>
      </c>
      <c r="H11" s="29">
        <v>491</v>
      </c>
      <c r="I11" s="29">
        <v>25</v>
      </c>
      <c r="J11" s="29">
        <v>24</v>
      </c>
      <c r="K11" s="29">
        <v>518</v>
      </c>
      <c r="L11" s="29">
        <v>517</v>
      </c>
      <c r="M11" s="33">
        <v>433</v>
      </c>
      <c r="N11" s="29">
        <v>430</v>
      </c>
      <c r="O11" s="29">
        <v>519</v>
      </c>
      <c r="P11" s="29">
        <v>511</v>
      </c>
      <c r="Q11" s="29">
        <v>519</v>
      </c>
      <c r="R11" s="29">
        <v>410</v>
      </c>
      <c r="S11" s="33">
        <v>600</v>
      </c>
      <c r="T11" s="33"/>
      <c r="U11" s="29">
        <f t="shared" si="1"/>
        <v>523</v>
      </c>
      <c r="V11" s="34">
        <f t="shared" si="0"/>
        <v>10</v>
      </c>
      <c r="W11" s="34" t="str">
        <f t="shared" si="2"/>
        <v>Муниципальное автономное дошкольное образовательное учреждение Центр развития ребенка – «Детский сад № 44 «Веселые нотки»</v>
      </c>
      <c r="X11" s="28">
        <f t="shared" si="3"/>
        <v>0.96355353075170846</v>
      </c>
      <c r="Y11" s="28">
        <f t="shared" si="4"/>
        <v>0.98896247240618107</v>
      </c>
      <c r="Z11" s="28">
        <f t="shared" si="5"/>
        <v>0.93881453154875716</v>
      </c>
      <c r="AA11" s="28">
        <f t="shared" si="6"/>
        <v>0.96</v>
      </c>
      <c r="AB11" s="28">
        <f t="shared" si="7"/>
        <v>0.99043977055449328</v>
      </c>
      <c r="AC11" s="28">
        <f t="shared" si="8"/>
        <v>0.98852772466539196</v>
      </c>
      <c r="AD11" s="28">
        <f t="shared" si="9"/>
        <v>0.99307159353348728</v>
      </c>
      <c r="AE11" s="28">
        <f t="shared" si="10"/>
        <v>0.9923518164435946</v>
      </c>
      <c r="AF11" s="28">
        <f t="shared" si="11"/>
        <v>0.97705544933078392</v>
      </c>
      <c r="AG11" s="28">
        <f t="shared" si="12"/>
        <v>0.9923518164435946</v>
      </c>
    </row>
    <row r="12" spans="1:33" s="35" customFormat="1">
      <c r="A12" s="27">
        <v>11</v>
      </c>
      <c r="B12" s="32" t="s">
        <v>432</v>
      </c>
      <c r="C12" s="33">
        <v>162</v>
      </c>
      <c r="D12" s="33">
        <v>157</v>
      </c>
      <c r="E12" s="29">
        <v>157</v>
      </c>
      <c r="F12" s="33">
        <v>155</v>
      </c>
      <c r="G12" s="29">
        <v>154</v>
      </c>
      <c r="H12" s="29">
        <v>159</v>
      </c>
      <c r="I12" s="29">
        <v>15</v>
      </c>
      <c r="J12" s="29">
        <v>14</v>
      </c>
      <c r="K12" s="29">
        <v>162</v>
      </c>
      <c r="L12" s="29">
        <v>162</v>
      </c>
      <c r="M12" s="33">
        <v>155</v>
      </c>
      <c r="N12" s="29">
        <v>155</v>
      </c>
      <c r="O12" s="29">
        <v>161</v>
      </c>
      <c r="P12" s="29">
        <v>162</v>
      </c>
      <c r="Q12" s="29">
        <v>162</v>
      </c>
      <c r="R12" s="29">
        <v>600</v>
      </c>
      <c r="S12" s="33">
        <v>600</v>
      </c>
      <c r="T12" s="33"/>
      <c r="U12" s="29">
        <f t="shared" si="1"/>
        <v>600</v>
      </c>
      <c r="V12" s="34">
        <f t="shared" si="0"/>
        <v>11</v>
      </c>
      <c r="W12" s="34" t="str">
        <f t="shared" si="2"/>
        <v>Муниципальное бюджетное дошкольное образовательное учреждение «Детский сад № 46 «Калинка» комбинированного вида»</v>
      </c>
      <c r="X12" s="28">
        <f t="shared" si="3"/>
        <v>0.99354838709677418</v>
      </c>
      <c r="Y12" s="28">
        <f t="shared" si="4"/>
        <v>1</v>
      </c>
      <c r="Z12" s="28">
        <f t="shared" si="5"/>
        <v>0.98148148148148151</v>
      </c>
      <c r="AA12" s="28">
        <f t="shared" si="6"/>
        <v>0.93333333333333335</v>
      </c>
      <c r="AB12" s="28">
        <f t="shared" si="7"/>
        <v>1</v>
      </c>
      <c r="AC12" s="28">
        <f t="shared" si="8"/>
        <v>1</v>
      </c>
      <c r="AD12" s="28">
        <f t="shared" si="9"/>
        <v>1</v>
      </c>
      <c r="AE12" s="28">
        <f t="shared" si="10"/>
        <v>0.99382716049382713</v>
      </c>
      <c r="AF12" s="28">
        <f t="shared" si="11"/>
        <v>1</v>
      </c>
      <c r="AG12" s="28">
        <f t="shared" si="12"/>
        <v>1</v>
      </c>
    </row>
    <row r="13" spans="1:33" s="35" customFormat="1">
      <c r="A13" s="27">
        <v>12</v>
      </c>
      <c r="B13" s="32" t="s">
        <v>433</v>
      </c>
      <c r="C13" s="33">
        <v>208</v>
      </c>
      <c r="D13" s="33">
        <v>186</v>
      </c>
      <c r="E13" s="29">
        <v>186</v>
      </c>
      <c r="F13" s="33">
        <v>169</v>
      </c>
      <c r="G13" s="29">
        <v>166</v>
      </c>
      <c r="H13" s="29">
        <v>195</v>
      </c>
      <c r="I13" s="29">
        <v>10</v>
      </c>
      <c r="J13" s="29">
        <v>10</v>
      </c>
      <c r="K13" s="29">
        <v>207</v>
      </c>
      <c r="L13" s="29">
        <v>207</v>
      </c>
      <c r="M13" s="33">
        <v>174</v>
      </c>
      <c r="N13" s="29">
        <v>172</v>
      </c>
      <c r="O13" s="29">
        <v>203</v>
      </c>
      <c r="P13" s="29">
        <v>206</v>
      </c>
      <c r="Q13" s="29">
        <v>207</v>
      </c>
      <c r="R13" s="29">
        <v>600</v>
      </c>
      <c r="S13" s="33">
        <v>600</v>
      </c>
      <c r="T13" s="33"/>
      <c r="U13" s="29">
        <f t="shared" si="1"/>
        <v>600</v>
      </c>
      <c r="V13" s="34">
        <f t="shared" si="0"/>
        <v>12</v>
      </c>
      <c r="W13" s="34" t="str">
        <f t="shared" si="2"/>
        <v>Муниципальное бюджетное дошкольное образовательное учреждение «Детский сад № 49 «Белоснежка»</v>
      </c>
      <c r="X13" s="28">
        <f t="shared" si="3"/>
        <v>0.98224852071005919</v>
      </c>
      <c r="Y13" s="28">
        <f t="shared" si="4"/>
        <v>1</v>
      </c>
      <c r="Z13" s="28">
        <f t="shared" si="5"/>
        <v>0.9375</v>
      </c>
      <c r="AA13" s="28">
        <f t="shared" si="6"/>
        <v>1</v>
      </c>
      <c r="AB13" s="28">
        <f t="shared" si="7"/>
        <v>0.99519230769230771</v>
      </c>
      <c r="AC13" s="28">
        <f t="shared" si="8"/>
        <v>0.99519230769230771</v>
      </c>
      <c r="AD13" s="28">
        <f t="shared" si="9"/>
        <v>0.9885057471264368</v>
      </c>
      <c r="AE13" s="28">
        <f t="shared" si="10"/>
        <v>0.97596153846153844</v>
      </c>
      <c r="AF13" s="28">
        <f t="shared" si="11"/>
        <v>0.99038461538461542</v>
      </c>
      <c r="AG13" s="28">
        <f t="shared" si="12"/>
        <v>0.99519230769230771</v>
      </c>
    </row>
    <row r="14" spans="1:33" s="35" customFormat="1">
      <c r="A14" s="27">
        <v>13</v>
      </c>
      <c r="B14" s="32" t="s">
        <v>434</v>
      </c>
      <c r="C14" s="33">
        <v>118</v>
      </c>
      <c r="D14" s="33">
        <v>91</v>
      </c>
      <c r="E14" s="29">
        <v>91</v>
      </c>
      <c r="F14" s="33">
        <v>83</v>
      </c>
      <c r="G14" s="29">
        <v>77</v>
      </c>
      <c r="H14" s="29">
        <v>96</v>
      </c>
      <c r="I14" s="29">
        <v>4</v>
      </c>
      <c r="J14" s="29">
        <v>3</v>
      </c>
      <c r="K14" s="29">
        <v>111</v>
      </c>
      <c r="L14" s="29">
        <v>116</v>
      </c>
      <c r="M14" s="33">
        <v>94</v>
      </c>
      <c r="N14" s="29">
        <v>89</v>
      </c>
      <c r="O14" s="29">
        <v>104</v>
      </c>
      <c r="P14" s="29">
        <v>117</v>
      </c>
      <c r="Q14" s="29">
        <v>112</v>
      </c>
      <c r="R14" s="29">
        <v>600</v>
      </c>
      <c r="S14" s="33">
        <v>600</v>
      </c>
      <c r="T14" s="33"/>
      <c r="U14" s="29">
        <f t="shared" si="1"/>
        <v>600</v>
      </c>
      <c r="V14" s="34">
        <f t="shared" si="0"/>
        <v>13</v>
      </c>
      <c r="W14" s="34" t="str">
        <f t="shared" si="2"/>
        <v>Муниципальное бюджетное дошкольное образовательное учреждение «Детский сад № 57 «Лукоморье» комбинированного вида»</v>
      </c>
      <c r="X14" s="28">
        <f t="shared" si="3"/>
        <v>0.92771084337349397</v>
      </c>
      <c r="Y14" s="28">
        <f t="shared" si="4"/>
        <v>1</v>
      </c>
      <c r="Z14" s="28">
        <f t="shared" si="5"/>
        <v>0.81355932203389836</v>
      </c>
      <c r="AA14" s="28">
        <f t="shared" si="6"/>
        <v>0.75</v>
      </c>
      <c r="AB14" s="28">
        <f t="shared" si="7"/>
        <v>0.94067796610169496</v>
      </c>
      <c r="AC14" s="28">
        <f t="shared" si="8"/>
        <v>0.98305084745762716</v>
      </c>
      <c r="AD14" s="28">
        <f t="shared" si="9"/>
        <v>0.94680851063829785</v>
      </c>
      <c r="AE14" s="28">
        <f t="shared" si="10"/>
        <v>0.88135593220338981</v>
      </c>
      <c r="AF14" s="28">
        <f t="shared" si="11"/>
        <v>0.99152542372881358</v>
      </c>
      <c r="AG14" s="28">
        <f t="shared" si="12"/>
        <v>0.94915254237288138</v>
      </c>
    </row>
    <row r="15" spans="1:33" s="35" customFormat="1">
      <c r="A15" s="27">
        <v>14</v>
      </c>
      <c r="B15" s="32" t="s">
        <v>436</v>
      </c>
      <c r="C15" s="33">
        <v>228</v>
      </c>
      <c r="D15" s="33">
        <v>198</v>
      </c>
      <c r="E15" s="29">
        <v>193</v>
      </c>
      <c r="F15" s="33">
        <v>177</v>
      </c>
      <c r="G15" s="29">
        <v>173</v>
      </c>
      <c r="H15" s="29">
        <v>214</v>
      </c>
      <c r="I15" s="29">
        <v>1</v>
      </c>
      <c r="J15" s="29">
        <v>1</v>
      </c>
      <c r="K15" s="29">
        <v>224</v>
      </c>
      <c r="L15" s="29">
        <v>224</v>
      </c>
      <c r="M15" s="33">
        <v>191</v>
      </c>
      <c r="N15" s="29">
        <v>190</v>
      </c>
      <c r="O15" s="29">
        <v>226</v>
      </c>
      <c r="P15" s="29">
        <v>225</v>
      </c>
      <c r="Q15" s="29">
        <v>224</v>
      </c>
      <c r="R15" s="29">
        <v>600</v>
      </c>
      <c r="S15" s="33">
        <v>600</v>
      </c>
      <c r="T15" s="33"/>
      <c r="U15" s="29">
        <f t="shared" si="1"/>
        <v>600</v>
      </c>
      <c r="V15" s="34">
        <f t="shared" si="0"/>
        <v>14</v>
      </c>
      <c r="W15" s="34" t="str">
        <f t="shared" si="2"/>
        <v>Муниципальное бюджетное дошкольное образовательное учреждение Центр развития ребенка – «Детский сад № 59 «Цыплята»</v>
      </c>
      <c r="X15" s="28">
        <f t="shared" si="3"/>
        <v>0.97740112994350281</v>
      </c>
      <c r="Y15" s="28">
        <f t="shared" si="4"/>
        <v>0.9747474747474747</v>
      </c>
      <c r="Z15" s="28">
        <f t="shared" si="5"/>
        <v>0.93859649122807021</v>
      </c>
      <c r="AA15" s="28">
        <f t="shared" si="6"/>
        <v>1</v>
      </c>
      <c r="AB15" s="28">
        <f t="shared" si="7"/>
        <v>0.98245614035087714</v>
      </c>
      <c r="AC15" s="28">
        <f t="shared" si="8"/>
        <v>0.98245614035087714</v>
      </c>
      <c r="AD15" s="28">
        <f t="shared" si="9"/>
        <v>0.99476439790575921</v>
      </c>
      <c r="AE15" s="28">
        <f t="shared" si="10"/>
        <v>0.99122807017543857</v>
      </c>
      <c r="AF15" s="28">
        <f t="shared" si="11"/>
        <v>0.98684210526315785</v>
      </c>
      <c r="AG15" s="28">
        <f t="shared" si="12"/>
        <v>0.98245614035087714</v>
      </c>
    </row>
    <row r="16" spans="1:33">
      <c r="A16" s="27">
        <v>15</v>
      </c>
      <c r="B16" s="32" t="s">
        <v>438</v>
      </c>
      <c r="C16" s="33">
        <v>106</v>
      </c>
      <c r="D16" s="33">
        <v>83</v>
      </c>
      <c r="E16" s="29">
        <v>83</v>
      </c>
      <c r="F16" s="33">
        <v>78</v>
      </c>
      <c r="G16" s="29">
        <v>75</v>
      </c>
      <c r="H16" s="29">
        <v>94</v>
      </c>
      <c r="I16" s="29">
        <v>1</v>
      </c>
      <c r="J16" s="29">
        <v>1</v>
      </c>
      <c r="K16" s="29">
        <v>103</v>
      </c>
      <c r="L16" s="29">
        <v>103</v>
      </c>
      <c r="M16" s="33">
        <v>85</v>
      </c>
      <c r="N16" s="29">
        <v>83</v>
      </c>
      <c r="O16" s="29">
        <v>101</v>
      </c>
      <c r="P16" s="29">
        <v>104</v>
      </c>
      <c r="Q16" s="29">
        <v>103</v>
      </c>
      <c r="R16" s="29">
        <v>600</v>
      </c>
      <c r="S16" s="33">
        <v>600</v>
      </c>
      <c r="T16" s="33"/>
      <c r="U16" s="29">
        <f t="shared" si="1"/>
        <v>600</v>
      </c>
      <c r="V16" s="34">
        <f t="shared" si="0"/>
        <v>15</v>
      </c>
      <c r="W16" s="34" t="str">
        <f t="shared" si="2"/>
        <v>Муниципальное бюджетное дошкольное образовательное учреждение «Детский сад № 62 «Родничок» комбинированного вида»</v>
      </c>
      <c r="X16" s="28">
        <f t="shared" si="3"/>
        <v>0.96153846153846156</v>
      </c>
      <c r="Y16" s="28">
        <f t="shared" si="4"/>
        <v>1</v>
      </c>
      <c r="Z16" s="28">
        <f t="shared" si="5"/>
        <v>0.8867924528301887</v>
      </c>
      <c r="AA16" s="28">
        <f t="shared" si="6"/>
        <v>1</v>
      </c>
      <c r="AB16" s="28">
        <f t="shared" si="7"/>
        <v>0.97169811320754718</v>
      </c>
      <c r="AC16" s="28">
        <f t="shared" si="8"/>
        <v>0.97169811320754718</v>
      </c>
      <c r="AD16" s="28">
        <f t="shared" si="9"/>
        <v>0.97647058823529409</v>
      </c>
      <c r="AE16" s="28">
        <f t="shared" si="10"/>
        <v>0.95283018867924529</v>
      </c>
      <c r="AF16" s="28">
        <f t="shared" si="11"/>
        <v>0.98113207547169812</v>
      </c>
      <c r="AG16" s="28">
        <f t="shared" si="12"/>
        <v>0.97169811320754718</v>
      </c>
    </row>
    <row r="17" spans="1:33">
      <c r="A17" s="27">
        <v>16</v>
      </c>
      <c r="B17" s="32" t="s">
        <v>440</v>
      </c>
      <c r="C17" s="33">
        <v>98</v>
      </c>
      <c r="D17" s="33">
        <v>83</v>
      </c>
      <c r="E17" s="29">
        <v>81</v>
      </c>
      <c r="F17" s="33">
        <v>80</v>
      </c>
      <c r="G17" s="29">
        <v>78</v>
      </c>
      <c r="H17" s="29">
        <v>93</v>
      </c>
      <c r="I17" s="29">
        <v>4</v>
      </c>
      <c r="J17" s="29">
        <v>4</v>
      </c>
      <c r="K17" s="29">
        <v>97</v>
      </c>
      <c r="L17" s="29">
        <v>97</v>
      </c>
      <c r="M17" s="33">
        <v>76</v>
      </c>
      <c r="N17" s="29">
        <v>75</v>
      </c>
      <c r="O17" s="29">
        <v>97</v>
      </c>
      <c r="P17" s="29">
        <v>95</v>
      </c>
      <c r="Q17" s="29">
        <v>97</v>
      </c>
      <c r="R17" s="29">
        <v>600</v>
      </c>
      <c r="S17" s="33">
        <v>600</v>
      </c>
      <c r="T17" s="33"/>
      <c r="U17" s="29">
        <f t="shared" si="1"/>
        <v>600</v>
      </c>
      <c r="V17" s="34">
        <f t="shared" si="0"/>
        <v>16</v>
      </c>
      <c r="W17" s="34" t="str">
        <f t="shared" si="2"/>
        <v>Муниципальное бюджетное дошкольное образовательное учреждение «Детский сад № 66 «Беломорочка» компенсирующего вида»</v>
      </c>
      <c r="X17" s="28">
        <f t="shared" si="3"/>
        <v>0.97499999999999998</v>
      </c>
      <c r="Y17" s="28">
        <f t="shared" si="4"/>
        <v>0.97590361445783136</v>
      </c>
      <c r="Z17" s="28">
        <f t="shared" si="5"/>
        <v>0.94897959183673475</v>
      </c>
      <c r="AA17" s="28">
        <f t="shared" si="6"/>
        <v>1</v>
      </c>
      <c r="AB17" s="28">
        <f t="shared" si="7"/>
        <v>0.98979591836734693</v>
      </c>
      <c r="AC17" s="28">
        <f t="shared" si="8"/>
        <v>0.98979591836734693</v>
      </c>
      <c r="AD17" s="28">
        <f t="shared" si="9"/>
        <v>0.98684210526315785</v>
      </c>
      <c r="AE17" s="28">
        <f t="shared" si="10"/>
        <v>0.98979591836734693</v>
      </c>
      <c r="AF17" s="28">
        <f t="shared" si="11"/>
        <v>0.96938775510204078</v>
      </c>
      <c r="AG17" s="28">
        <f t="shared" si="12"/>
        <v>0.98979591836734693</v>
      </c>
    </row>
    <row r="18" spans="1:33" s="35" customFormat="1">
      <c r="A18" s="27">
        <v>17</v>
      </c>
      <c r="B18" s="32" t="s">
        <v>441</v>
      </c>
      <c r="C18" s="33">
        <v>148</v>
      </c>
      <c r="D18" s="33">
        <v>141</v>
      </c>
      <c r="E18" s="29">
        <v>141</v>
      </c>
      <c r="F18" s="33">
        <v>138</v>
      </c>
      <c r="G18" s="29">
        <v>137</v>
      </c>
      <c r="H18" s="29">
        <v>143</v>
      </c>
      <c r="I18" s="29">
        <v>5</v>
      </c>
      <c r="J18" s="29">
        <v>5</v>
      </c>
      <c r="K18" s="29">
        <v>148</v>
      </c>
      <c r="L18" s="29">
        <v>148</v>
      </c>
      <c r="M18" s="33">
        <v>138</v>
      </c>
      <c r="N18" s="29">
        <v>138</v>
      </c>
      <c r="O18" s="29">
        <v>147</v>
      </c>
      <c r="P18" s="29">
        <v>148</v>
      </c>
      <c r="Q18" s="29">
        <v>147</v>
      </c>
      <c r="R18" s="29">
        <v>475</v>
      </c>
      <c r="S18" s="33">
        <v>600</v>
      </c>
      <c r="T18" s="33"/>
      <c r="U18" s="29">
        <f t="shared" si="1"/>
        <v>475</v>
      </c>
      <c r="V18" s="34">
        <f t="shared" si="0"/>
        <v>17</v>
      </c>
      <c r="W18" s="34" t="str">
        <f t="shared" si="2"/>
        <v>Муниципальное бюджетное дошкольное образовательное учреждение «Детский сад № 67 «Медвежонок» комбинированного вида»</v>
      </c>
      <c r="X18" s="28">
        <f t="shared" si="3"/>
        <v>0.99275362318840576</v>
      </c>
      <c r="Y18" s="28">
        <f t="shared" si="4"/>
        <v>1</v>
      </c>
      <c r="Z18" s="28">
        <f t="shared" si="5"/>
        <v>0.96621621621621623</v>
      </c>
      <c r="AA18" s="28">
        <f t="shared" si="6"/>
        <v>1</v>
      </c>
      <c r="AB18" s="28">
        <f t="shared" si="7"/>
        <v>1</v>
      </c>
      <c r="AC18" s="28">
        <f t="shared" si="8"/>
        <v>1</v>
      </c>
      <c r="AD18" s="28">
        <f t="shared" si="9"/>
        <v>1</v>
      </c>
      <c r="AE18" s="28">
        <f t="shared" si="10"/>
        <v>0.9932432432432432</v>
      </c>
      <c r="AF18" s="28">
        <f t="shared" si="11"/>
        <v>1</v>
      </c>
      <c r="AG18" s="28">
        <f t="shared" si="12"/>
        <v>0.9932432432432432</v>
      </c>
    </row>
    <row r="19" spans="1:33" s="35" customFormat="1">
      <c r="A19" s="27">
        <v>18</v>
      </c>
      <c r="B19" s="32" t="s">
        <v>442</v>
      </c>
      <c r="C19" s="33">
        <v>184</v>
      </c>
      <c r="D19" s="33">
        <v>146</v>
      </c>
      <c r="E19" s="29">
        <v>143</v>
      </c>
      <c r="F19" s="33">
        <v>136</v>
      </c>
      <c r="G19" s="29">
        <v>131</v>
      </c>
      <c r="H19" s="29">
        <v>158</v>
      </c>
      <c r="I19" s="29">
        <v>4</v>
      </c>
      <c r="J19" s="29">
        <v>3</v>
      </c>
      <c r="K19" s="29">
        <v>178</v>
      </c>
      <c r="L19" s="29">
        <v>181</v>
      </c>
      <c r="M19" s="33">
        <v>141</v>
      </c>
      <c r="N19" s="29">
        <v>138</v>
      </c>
      <c r="O19" s="29">
        <v>173</v>
      </c>
      <c r="P19" s="29">
        <v>180</v>
      </c>
      <c r="Q19" s="29">
        <v>177</v>
      </c>
      <c r="R19" s="29">
        <v>545</v>
      </c>
      <c r="S19" s="33">
        <v>600</v>
      </c>
      <c r="T19" s="33"/>
      <c r="U19" s="29">
        <f t="shared" si="1"/>
        <v>545</v>
      </c>
      <c r="V19" s="34">
        <f t="shared" si="0"/>
        <v>18</v>
      </c>
      <c r="W19" s="34" t="str">
        <f t="shared" si="2"/>
        <v>Муниципальное бюджетное дошкольное образовательное учреждение «Детский сад № 69 «Дюймовочка» комбинированного вида»</v>
      </c>
      <c r="X19" s="28">
        <f t="shared" si="3"/>
        <v>0.96323529411764708</v>
      </c>
      <c r="Y19" s="28">
        <f t="shared" si="4"/>
        <v>0.97945205479452058</v>
      </c>
      <c r="Z19" s="28">
        <f t="shared" si="5"/>
        <v>0.85869565217391308</v>
      </c>
      <c r="AA19" s="28">
        <f t="shared" si="6"/>
        <v>0.75</v>
      </c>
      <c r="AB19" s="28">
        <f t="shared" si="7"/>
        <v>0.96739130434782605</v>
      </c>
      <c r="AC19" s="28">
        <f t="shared" si="8"/>
        <v>0.98369565217391308</v>
      </c>
      <c r="AD19" s="28">
        <f t="shared" si="9"/>
        <v>0.97872340425531912</v>
      </c>
      <c r="AE19" s="28">
        <f t="shared" si="10"/>
        <v>0.94021739130434778</v>
      </c>
      <c r="AF19" s="28">
        <f t="shared" si="11"/>
        <v>0.97826086956521741</v>
      </c>
      <c r="AG19" s="28">
        <f t="shared" si="12"/>
        <v>0.96195652173913049</v>
      </c>
    </row>
    <row r="20" spans="1:33" s="35" customFormat="1">
      <c r="A20" s="27">
        <v>19</v>
      </c>
      <c r="B20" s="32" t="s">
        <v>443</v>
      </c>
      <c r="C20" s="33">
        <v>226</v>
      </c>
      <c r="D20" s="33">
        <v>222</v>
      </c>
      <c r="E20" s="29">
        <v>222</v>
      </c>
      <c r="F20" s="33">
        <v>223</v>
      </c>
      <c r="G20" s="29">
        <v>223</v>
      </c>
      <c r="H20" s="29">
        <v>226</v>
      </c>
      <c r="I20" s="29">
        <v>2</v>
      </c>
      <c r="J20" s="29">
        <v>2</v>
      </c>
      <c r="K20" s="29">
        <v>225</v>
      </c>
      <c r="L20" s="29">
        <v>226</v>
      </c>
      <c r="M20" s="33">
        <v>222</v>
      </c>
      <c r="N20" s="29">
        <v>221</v>
      </c>
      <c r="O20" s="29">
        <v>225</v>
      </c>
      <c r="P20" s="29">
        <v>225</v>
      </c>
      <c r="Q20" s="29">
        <v>225</v>
      </c>
      <c r="R20" s="29">
        <v>192</v>
      </c>
      <c r="S20" s="33">
        <v>480</v>
      </c>
      <c r="T20" s="33"/>
      <c r="U20" s="29">
        <f t="shared" si="1"/>
        <v>226</v>
      </c>
      <c r="V20" s="34">
        <f t="shared" si="0"/>
        <v>19</v>
      </c>
      <c r="W20" s="34" t="str">
        <f t="shared" si="2"/>
        <v>Муниципальное бюджетное дошкольное образовательное учреждение «Детский сад № 74 «Винни-Пух» комбинированного вида»</v>
      </c>
      <c r="X20" s="28">
        <f t="shared" si="3"/>
        <v>1</v>
      </c>
      <c r="Y20" s="28">
        <f t="shared" si="4"/>
        <v>1</v>
      </c>
      <c r="Z20" s="28">
        <f t="shared" si="5"/>
        <v>1</v>
      </c>
      <c r="AA20" s="28">
        <f t="shared" si="6"/>
        <v>1</v>
      </c>
      <c r="AB20" s="28">
        <f t="shared" si="7"/>
        <v>0.99557522123893805</v>
      </c>
      <c r="AC20" s="28">
        <f t="shared" si="8"/>
        <v>1</v>
      </c>
      <c r="AD20" s="28">
        <f t="shared" si="9"/>
        <v>0.99549549549549554</v>
      </c>
      <c r="AE20" s="28">
        <f t="shared" si="10"/>
        <v>0.99557522123893805</v>
      </c>
      <c r="AF20" s="28">
        <f t="shared" si="11"/>
        <v>0.99557522123893805</v>
      </c>
      <c r="AG20" s="28">
        <f t="shared" si="12"/>
        <v>0.99557522123893805</v>
      </c>
    </row>
    <row r="21" spans="1:33">
      <c r="A21" s="27">
        <v>20</v>
      </c>
      <c r="B21" s="32" t="s">
        <v>444</v>
      </c>
      <c r="C21" s="33">
        <v>288</v>
      </c>
      <c r="D21" s="33">
        <v>262</v>
      </c>
      <c r="E21" s="29">
        <v>262</v>
      </c>
      <c r="F21" s="33">
        <v>267</v>
      </c>
      <c r="G21" s="29">
        <v>262</v>
      </c>
      <c r="H21" s="29">
        <v>280</v>
      </c>
      <c r="I21" s="29">
        <v>7</v>
      </c>
      <c r="J21" s="29">
        <v>6</v>
      </c>
      <c r="K21" s="29">
        <v>284</v>
      </c>
      <c r="L21" s="29">
        <v>287</v>
      </c>
      <c r="M21" s="33">
        <v>269</v>
      </c>
      <c r="N21" s="29">
        <v>267</v>
      </c>
      <c r="O21" s="29">
        <v>285</v>
      </c>
      <c r="P21" s="29">
        <v>287</v>
      </c>
      <c r="Q21" s="29">
        <v>284</v>
      </c>
      <c r="R21" s="29">
        <v>600</v>
      </c>
      <c r="S21" s="33">
        <v>600</v>
      </c>
      <c r="T21" s="33"/>
      <c r="U21" s="29">
        <f t="shared" si="1"/>
        <v>600</v>
      </c>
      <c r="V21" s="34">
        <f t="shared" si="0"/>
        <v>20</v>
      </c>
      <c r="W21" s="34" t="str">
        <f t="shared" si="2"/>
        <v>Муниципальное автономное дошкольное образовательное учреждение «Детский сад № 77 «Зоренька»</v>
      </c>
      <c r="X21" s="28">
        <f t="shared" si="3"/>
        <v>0.98127340823970033</v>
      </c>
      <c r="Y21" s="28">
        <f t="shared" si="4"/>
        <v>1</v>
      </c>
      <c r="Z21" s="28">
        <f t="shared" si="5"/>
        <v>0.97222222222222221</v>
      </c>
      <c r="AA21" s="28">
        <f t="shared" si="6"/>
        <v>0.8571428571428571</v>
      </c>
      <c r="AB21" s="28">
        <f t="shared" si="7"/>
        <v>0.98611111111111116</v>
      </c>
      <c r="AC21" s="28">
        <f t="shared" si="8"/>
        <v>0.99652777777777779</v>
      </c>
      <c r="AD21" s="28">
        <f t="shared" si="9"/>
        <v>0.99256505576208176</v>
      </c>
      <c r="AE21" s="28">
        <f t="shared" si="10"/>
        <v>0.98958333333333337</v>
      </c>
      <c r="AF21" s="28">
        <f t="shared" si="11"/>
        <v>0.99652777777777779</v>
      </c>
      <c r="AG21" s="28">
        <f t="shared" si="12"/>
        <v>0.98611111111111116</v>
      </c>
    </row>
    <row r="22" spans="1:33">
      <c r="A22" s="27">
        <v>21</v>
      </c>
      <c r="B22" s="32" t="s">
        <v>446</v>
      </c>
      <c r="C22" s="33">
        <v>194</v>
      </c>
      <c r="D22" s="33">
        <v>189</v>
      </c>
      <c r="E22" s="29">
        <v>189</v>
      </c>
      <c r="F22" s="33">
        <v>191</v>
      </c>
      <c r="G22" s="29">
        <v>191</v>
      </c>
      <c r="H22" s="29">
        <v>194</v>
      </c>
      <c r="I22" s="29">
        <v>3</v>
      </c>
      <c r="J22" s="29">
        <v>3</v>
      </c>
      <c r="K22" s="29">
        <v>194</v>
      </c>
      <c r="L22" s="29">
        <v>194</v>
      </c>
      <c r="M22" s="33">
        <v>190</v>
      </c>
      <c r="N22" s="29">
        <v>190</v>
      </c>
      <c r="O22" s="29">
        <v>194</v>
      </c>
      <c r="P22" s="29">
        <v>194</v>
      </c>
      <c r="Q22" s="29">
        <v>194</v>
      </c>
      <c r="R22" s="29">
        <v>600</v>
      </c>
      <c r="S22" s="33">
        <v>600</v>
      </c>
      <c r="T22" s="33"/>
      <c r="U22" s="29">
        <f t="shared" si="1"/>
        <v>600</v>
      </c>
      <c r="V22" s="34">
        <f t="shared" si="0"/>
        <v>21</v>
      </c>
      <c r="W22" s="34" t="str">
        <f t="shared" si="2"/>
        <v>Муниципальное бюджетное дошкольное образовательное учреждение «Детский сад № 79 «Мальчиш-Кибальчиш» комбинированного вида»</v>
      </c>
      <c r="X22" s="28">
        <f t="shared" si="3"/>
        <v>1</v>
      </c>
      <c r="Y22" s="28">
        <f t="shared" si="4"/>
        <v>1</v>
      </c>
      <c r="Z22" s="28">
        <f t="shared" si="5"/>
        <v>1</v>
      </c>
      <c r="AA22" s="28">
        <f t="shared" si="6"/>
        <v>1</v>
      </c>
      <c r="AB22" s="28">
        <f t="shared" si="7"/>
        <v>1</v>
      </c>
      <c r="AC22" s="28">
        <f t="shared" si="8"/>
        <v>1</v>
      </c>
      <c r="AD22" s="28">
        <f t="shared" si="9"/>
        <v>1</v>
      </c>
      <c r="AE22" s="28">
        <f t="shared" si="10"/>
        <v>1</v>
      </c>
      <c r="AF22" s="28">
        <f t="shared" si="11"/>
        <v>1</v>
      </c>
      <c r="AG22" s="28">
        <f t="shared" si="12"/>
        <v>1</v>
      </c>
    </row>
    <row r="23" spans="1:33">
      <c r="A23" s="27">
        <v>22</v>
      </c>
      <c r="B23" s="32" t="s">
        <v>447</v>
      </c>
      <c r="C23" s="33">
        <v>184</v>
      </c>
      <c r="D23" s="33">
        <v>182</v>
      </c>
      <c r="E23" s="29">
        <v>182</v>
      </c>
      <c r="F23" s="33">
        <v>181</v>
      </c>
      <c r="G23" s="29">
        <v>180</v>
      </c>
      <c r="H23" s="29">
        <v>181</v>
      </c>
      <c r="I23" s="29">
        <v>2</v>
      </c>
      <c r="J23" s="29">
        <v>2</v>
      </c>
      <c r="K23" s="29">
        <v>184</v>
      </c>
      <c r="L23" s="29">
        <v>183</v>
      </c>
      <c r="M23" s="33">
        <v>180</v>
      </c>
      <c r="N23" s="29">
        <v>180</v>
      </c>
      <c r="O23" s="29">
        <v>183</v>
      </c>
      <c r="P23" s="29">
        <v>184</v>
      </c>
      <c r="Q23" s="29">
        <v>184</v>
      </c>
      <c r="R23" s="29">
        <v>350</v>
      </c>
      <c r="S23" s="33">
        <v>600</v>
      </c>
      <c r="T23" s="33"/>
      <c r="U23" s="29">
        <f t="shared" si="1"/>
        <v>350</v>
      </c>
      <c r="V23" s="34">
        <f t="shared" si="0"/>
        <v>22</v>
      </c>
      <c r="W23" s="34" t="str">
        <f t="shared" si="2"/>
        <v>Муниципальное автономное дошкольное образовательное учреждение «Детский сад № 82 «Гусельки» комбинированного вида»</v>
      </c>
      <c r="X23" s="28">
        <f t="shared" si="3"/>
        <v>0.99447513812154698</v>
      </c>
      <c r="Y23" s="28">
        <f t="shared" si="4"/>
        <v>1</v>
      </c>
      <c r="Z23" s="28">
        <f t="shared" si="5"/>
        <v>0.98369565217391308</v>
      </c>
      <c r="AA23" s="28">
        <f t="shared" si="6"/>
        <v>1</v>
      </c>
      <c r="AB23" s="28">
        <f t="shared" si="7"/>
        <v>1</v>
      </c>
      <c r="AC23" s="28">
        <f t="shared" si="8"/>
        <v>0.99456521739130432</v>
      </c>
      <c r="AD23" s="28">
        <f t="shared" si="9"/>
        <v>1</v>
      </c>
      <c r="AE23" s="28">
        <f t="shared" si="10"/>
        <v>0.99456521739130432</v>
      </c>
      <c r="AF23" s="28">
        <f t="shared" si="11"/>
        <v>1</v>
      </c>
      <c r="AG23" s="28">
        <f t="shared" si="12"/>
        <v>1</v>
      </c>
    </row>
    <row r="24" spans="1:33">
      <c r="A24" s="27">
        <v>23</v>
      </c>
      <c r="B24" s="32" t="s">
        <v>448</v>
      </c>
      <c r="C24" s="33">
        <v>166</v>
      </c>
      <c r="D24" s="33">
        <v>158</v>
      </c>
      <c r="E24" s="29">
        <v>158</v>
      </c>
      <c r="F24" s="33">
        <v>161</v>
      </c>
      <c r="G24" s="29">
        <v>158</v>
      </c>
      <c r="H24" s="29">
        <v>162</v>
      </c>
      <c r="I24" s="29">
        <v>4</v>
      </c>
      <c r="J24" s="29">
        <v>4</v>
      </c>
      <c r="K24" s="29">
        <v>162</v>
      </c>
      <c r="L24" s="29">
        <v>166</v>
      </c>
      <c r="M24" s="33">
        <v>153</v>
      </c>
      <c r="N24" s="29">
        <v>152</v>
      </c>
      <c r="O24" s="29">
        <v>163</v>
      </c>
      <c r="P24" s="29">
        <v>166</v>
      </c>
      <c r="Q24" s="29">
        <v>164</v>
      </c>
      <c r="R24" s="29">
        <v>176</v>
      </c>
      <c r="S24" s="33">
        <v>440</v>
      </c>
      <c r="T24" s="33"/>
      <c r="U24" s="29">
        <f t="shared" si="1"/>
        <v>176</v>
      </c>
      <c r="V24" s="34">
        <f t="shared" si="0"/>
        <v>23</v>
      </c>
      <c r="W24" s="34" t="str">
        <f t="shared" si="2"/>
        <v>Муниципальное бюджетное дошкольное образовательное учреждение «Детский сад № 85 «Малиновка» комбинированного вида»</v>
      </c>
      <c r="X24" s="28">
        <f t="shared" si="3"/>
        <v>0.98136645962732916</v>
      </c>
      <c r="Y24" s="28">
        <f t="shared" si="4"/>
        <v>1</v>
      </c>
      <c r="Z24" s="28">
        <f t="shared" si="5"/>
        <v>0.97590361445783136</v>
      </c>
      <c r="AA24" s="28">
        <f t="shared" si="6"/>
        <v>1</v>
      </c>
      <c r="AB24" s="28">
        <f t="shared" si="7"/>
        <v>0.97590361445783136</v>
      </c>
      <c r="AC24" s="28">
        <f t="shared" si="8"/>
        <v>1</v>
      </c>
      <c r="AD24" s="28">
        <f t="shared" si="9"/>
        <v>0.99346405228758172</v>
      </c>
      <c r="AE24" s="28">
        <f t="shared" si="10"/>
        <v>0.98192771084337349</v>
      </c>
      <c r="AF24" s="28">
        <f t="shared" si="11"/>
        <v>1</v>
      </c>
      <c r="AG24" s="28">
        <f t="shared" si="12"/>
        <v>0.98795180722891562</v>
      </c>
    </row>
    <row r="25" spans="1:33">
      <c r="A25" s="27">
        <v>24</v>
      </c>
      <c r="B25" s="32" t="s">
        <v>450</v>
      </c>
      <c r="C25" s="33">
        <v>148</v>
      </c>
      <c r="D25" s="33">
        <v>129</v>
      </c>
      <c r="E25" s="29">
        <v>128</v>
      </c>
      <c r="F25" s="33">
        <v>118</v>
      </c>
      <c r="G25" s="29">
        <v>117</v>
      </c>
      <c r="H25" s="29">
        <v>144</v>
      </c>
      <c r="I25" s="29">
        <v>7</v>
      </c>
      <c r="J25" s="29">
        <v>6</v>
      </c>
      <c r="K25" s="29">
        <v>143</v>
      </c>
      <c r="L25" s="29">
        <v>146</v>
      </c>
      <c r="M25" s="33">
        <v>119</v>
      </c>
      <c r="N25" s="29">
        <v>117</v>
      </c>
      <c r="O25" s="29">
        <v>143</v>
      </c>
      <c r="P25" s="29">
        <v>148</v>
      </c>
      <c r="Q25" s="29">
        <v>147</v>
      </c>
      <c r="R25" s="29">
        <v>600</v>
      </c>
      <c r="S25" s="33">
        <v>600</v>
      </c>
      <c r="T25" s="33"/>
      <c r="U25" s="29">
        <f t="shared" si="1"/>
        <v>600</v>
      </c>
      <c r="V25" s="34">
        <f t="shared" si="0"/>
        <v>24</v>
      </c>
      <c r="W25" s="34" t="str">
        <f t="shared" si="2"/>
        <v>Муниципальное автономное дошкольное образовательное учреждение «Детский сад № 86 «Жемчужинка» Центр развития ребенка»</v>
      </c>
      <c r="X25" s="28">
        <f t="shared" si="3"/>
        <v>0.99152542372881358</v>
      </c>
      <c r="Y25" s="28">
        <f t="shared" si="4"/>
        <v>0.99224806201550386</v>
      </c>
      <c r="Z25" s="28">
        <f t="shared" si="5"/>
        <v>0.97297297297297303</v>
      </c>
      <c r="AA25" s="28">
        <f t="shared" si="6"/>
        <v>0.8571428571428571</v>
      </c>
      <c r="AB25" s="28">
        <f t="shared" si="7"/>
        <v>0.96621621621621623</v>
      </c>
      <c r="AC25" s="28">
        <f t="shared" si="8"/>
        <v>0.98648648648648651</v>
      </c>
      <c r="AD25" s="28">
        <f t="shared" si="9"/>
        <v>0.98319327731092432</v>
      </c>
      <c r="AE25" s="28">
        <f t="shared" si="10"/>
        <v>0.96621621621621623</v>
      </c>
      <c r="AF25" s="28">
        <f t="shared" si="11"/>
        <v>1</v>
      </c>
      <c r="AG25" s="28">
        <f t="shared" si="12"/>
        <v>0.9932432432432432</v>
      </c>
    </row>
    <row r="26" spans="1:33">
      <c r="A26" s="27">
        <v>25</v>
      </c>
      <c r="B26" s="32" t="s">
        <v>451</v>
      </c>
      <c r="C26" s="33">
        <v>116</v>
      </c>
      <c r="D26" s="33">
        <v>93</v>
      </c>
      <c r="E26" s="29">
        <v>89</v>
      </c>
      <c r="F26" s="33">
        <v>82</v>
      </c>
      <c r="G26" s="29">
        <v>76</v>
      </c>
      <c r="H26" s="29">
        <v>96</v>
      </c>
      <c r="I26" s="29">
        <v>5</v>
      </c>
      <c r="J26" s="29">
        <v>5</v>
      </c>
      <c r="K26" s="29">
        <v>110</v>
      </c>
      <c r="L26" s="29">
        <v>114</v>
      </c>
      <c r="M26" s="33">
        <v>87</v>
      </c>
      <c r="N26" s="29">
        <v>84</v>
      </c>
      <c r="O26" s="29">
        <v>100</v>
      </c>
      <c r="P26" s="29">
        <v>113</v>
      </c>
      <c r="Q26" s="29">
        <v>106</v>
      </c>
      <c r="R26" s="29">
        <v>196</v>
      </c>
      <c r="S26" s="33">
        <v>490</v>
      </c>
      <c r="T26" s="33"/>
      <c r="U26" s="29">
        <f t="shared" si="1"/>
        <v>196</v>
      </c>
      <c r="V26" s="34">
        <f t="shared" ref="V26:V88" si="13">A26</f>
        <v>25</v>
      </c>
      <c r="W26" s="34" t="str">
        <f t="shared" si="2"/>
        <v>Муниципальное бюджетное дошкольное образовательное учреждение «Детский сад № 87 «Моряночка» комбинированного вида»</v>
      </c>
      <c r="X26" s="28">
        <f t="shared" si="3"/>
        <v>0.92682926829268297</v>
      </c>
      <c r="Y26" s="28">
        <f t="shared" si="4"/>
        <v>0.956989247311828</v>
      </c>
      <c r="Z26" s="28">
        <f t="shared" si="5"/>
        <v>0.82758620689655171</v>
      </c>
      <c r="AA26" s="28">
        <f t="shared" si="6"/>
        <v>1</v>
      </c>
      <c r="AB26" s="28">
        <f t="shared" si="7"/>
        <v>0.94827586206896552</v>
      </c>
      <c r="AC26" s="28">
        <f t="shared" si="8"/>
        <v>0.98275862068965514</v>
      </c>
      <c r="AD26" s="28">
        <f t="shared" si="9"/>
        <v>0.96551724137931039</v>
      </c>
      <c r="AE26" s="28">
        <f t="shared" si="10"/>
        <v>0.86206896551724133</v>
      </c>
      <c r="AF26" s="28">
        <f t="shared" si="11"/>
        <v>0.97413793103448276</v>
      </c>
      <c r="AG26" s="28">
        <f t="shared" si="12"/>
        <v>0.91379310344827591</v>
      </c>
    </row>
    <row r="27" spans="1:33">
      <c r="A27" s="27">
        <v>26</v>
      </c>
      <c r="B27" s="32" t="s">
        <v>452</v>
      </c>
      <c r="C27" s="33">
        <v>375</v>
      </c>
      <c r="D27" s="33">
        <v>361</v>
      </c>
      <c r="E27" s="29">
        <v>360</v>
      </c>
      <c r="F27" s="33">
        <v>364</v>
      </c>
      <c r="G27" s="29">
        <v>361</v>
      </c>
      <c r="H27" s="29">
        <v>372</v>
      </c>
      <c r="I27" s="29">
        <v>2</v>
      </c>
      <c r="J27" s="29">
        <v>2</v>
      </c>
      <c r="K27" s="29">
        <v>373</v>
      </c>
      <c r="L27" s="29">
        <v>373</v>
      </c>
      <c r="M27" s="33">
        <v>359</v>
      </c>
      <c r="N27" s="29">
        <v>358</v>
      </c>
      <c r="O27" s="29">
        <v>372</v>
      </c>
      <c r="P27" s="29">
        <v>373</v>
      </c>
      <c r="Q27" s="29">
        <v>373</v>
      </c>
      <c r="R27" s="29">
        <v>600</v>
      </c>
      <c r="S27" s="33">
        <v>600</v>
      </c>
      <c r="T27" s="33"/>
      <c r="U27" s="29">
        <f t="shared" si="1"/>
        <v>600</v>
      </c>
      <c r="V27" s="34">
        <f t="shared" si="13"/>
        <v>26</v>
      </c>
      <c r="W27" s="34" t="str">
        <f t="shared" si="2"/>
        <v>Муниципальное автономное дошкольное образовательное учреждение Центр развития ребенка – «Детский сад № 88 «Антошка»</v>
      </c>
      <c r="X27" s="28">
        <f t="shared" si="3"/>
        <v>0.99175824175824179</v>
      </c>
      <c r="Y27" s="28">
        <f t="shared" si="4"/>
        <v>0.99722991689750695</v>
      </c>
      <c r="Z27" s="28">
        <f t="shared" si="5"/>
        <v>0.99199999999999999</v>
      </c>
      <c r="AA27" s="28">
        <f t="shared" si="6"/>
        <v>1</v>
      </c>
      <c r="AB27" s="28">
        <f t="shared" si="7"/>
        <v>0.9946666666666667</v>
      </c>
      <c r="AC27" s="28">
        <f t="shared" si="8"/>
        <v>0.9946666666666667</v>
      </c>
      <c r="AD27" s="28">
        <f t="shared" si="9"/>
        <v>0.99721448467966578</v>
      </c>
      <c r="AE27" s="28">
        <f t="shared" si="10"/>
        <v>0.99199999999999999</v>
      </c>
      <c r="AF27" s="28">
        <f t="shared" si="11"/>
        <v>0.9946666666666667</v>
      </c>
      <c r="AG27" s="28">
        <f t="shared" si="12"/>
        <v>0.9946666666666667</v>
      </c>
    </row>
    <row r="28" spans="1:33">
      <c r="A28" s="27">
        <v>27</v>
      </c>
      <c r="B28" s="32" t="s">
        <v>453</v>
      </c>
      <c r="C28" s="33">
        <v>138</v>
      </c>
      <c r="D28" s="33">
        <v>115</v>
      </c>
      <c r="E28" s="29">
        <v>113</v>
      </c>
      <c r="F28" s="33">
        <v>119</v>
      </c>
      <c r="G28" s="29">
        <v>115</v>
      </c>
      <c r="H28" s="29">
        <v>127</v>
      </c>
      <c r="I28" s="29">
        <v>1</v>
      </c>
      <c r="J28" s="29">
        <v>1</v>
      </c>
      <c r="K28" s="29">
        <v>134</v>
      </c>
      <c r="L28" s="29">
        <v>130</v>
      </c>
      <c r="M28" s="33">
        <v>106</v>
      </c>
      <c r="N28" s="29">
        <v>104</v>
      </c>
      <c r="O28" s="29">
        <v>131</v>
      </c>
      <c r="P28" s="29">
        <v>135</v>
      </c>
      <c r="Q28" s="29">
        <v>138</v>
      </c>
      <c r="R28" s="29">
        <v>600</v>
      </c>
      <c r="S28" s="33">
        <v>600</v>
      </c>
      <c r="T28" s="33"/>
      <c r="U28" s="29">
        <f t="shared" si="1"/>
        <v>600</v>
      </c>
      <c r="V28" s="34">
        <f t="shared" si="13"/>
        <v>27</v>
      </c>
      <c r="W28" s="34" t="str">
        <f t="shared" si="2"/>
        <v>Муниципальное бюджетное дошкольное образовательное учреждение «Детский сад № 89 «Умка» комбинированного вида»</v>
      </c>
      <c r="X28" s="28">
        <f t="shared" si="3"/>
        <v>0.96638655462184875</v>
      </c>
      <c r="Y28" s="28">
        <f t="shared" si="4"/>
        <v>0.9826086956521739</v>
      </c>
      <c r="Z28" s="28">
        <f t="shared" si="5"/>
        <v>0.92028985507246375</v>
      </c>
      <c r="AA28" s="28">
        <f t="shared" si="6"/>
        <v>1</v>
      </c>
      <c r="AB28" s="28">
        <f t="shared" si="7"/>
        <v>0.97101449275362317</v>
      </c>
      <c r="AC28" s="28">
        <f t="shared" si="8"/>
        <v>0.94202898550724634</v>
      </c>
      <c r="AD28" s="28">
        <f t="shared" si="9"/>
        <v>0.98113207547169812</v>
      </c>
      <c r="AE28" s="28">
        <f t="shared" si="10"/>
        <v>0.94927536231884058</v>
      </c>
      <c r="AF28" s="28">
        <f t="shared" si="11"/>
        <v>0.97826086956521741</v>
      </c>
      <c r="AG28" s="28">
        <f t="shared" si="12"/>
        <v>1</v>
      </c>
    </row>
    <row r="29" spans="1:33">
      <c r="A29" s="27">
        <v>28</v>
      </c>
      <c r="B29" s="32" t="s">
        <v>454</v>
      </c>
      <c r="C29" s="33">
        <v>283</v>
      </c>
      <c r="D29" s="33">
        <v>250</v>
      </c>
      <c r="E29" s="29">
        <v>249</v>
      </c>
      <c r="F29" s="33">
        <v>268</v>
      </c>
      <c r="G29" s="29">
        <v>262</v>
      </c>
      <c r="H29" s="33">
        <v>277</v>
      </c>
      <c r="I29" s="29">
        <v>9</v>
      </c>
      <c r="J29" s="29">
        <v>8</v>
      </c>
      <c r="K29" s="29">
        <v>276</v>
      </c>
      <c r="L29" s="29">
        <v>278</v>
      </c>
      <c r="M29" s="33">
        <v>238</v>
      </c>
      <c r="N29" s="29">
        <v>237</v>
      </c>
      <c r="O29" s="29">
        <v>278</v>
      </c>
      <c r="P29" s="29">
        <v>282</v>
      </c>
      <c r="Q29" s="33">
        <v>278</v>
      </c>
      <c r="R29" s="29">
        <v>26</v>
      </c>
      <c r="S29" s="33">
        <v>65</v>
      </c>
      <c r="T29" s="33"/>
      <c r="U29" s="29">
        <f t="shared" si="1"/>
        <v>65</v>
      </c>
      <c r="V29" s="34">
        <f t="shared" si="13"/>
        <v>28</v>
      </c>
      <c r="W29" s="34" t="str">
        <f t="shared" si="2"/>
        <v>Муниципальное автономное общеобразовательное учреждение для детей дошкольного и младшего школьного возраста «Северодвинская прогимназия № 1»</v>
      </c>
      <c r="X29" s="28">
        <f t="shared" si="3"/>
        <v>0.97761194029850751</v>
      </c>
      <c r="Y29" s="28">
        <f t="shared" si="4"/>
        <v>0.996</v>
      </c>
      <c r="Z29" s="28">
        <f t="shared" si="5"/>
        <v>0.97879858657243812</v>
      </c>
      <c r="AA29" s="28">
        <f t="shared" si="6"/>
        <v>0.88888888888888884</v>
      </c>
      <c r="AB29" s="28">
        <f t="shared" si="7"/>
        <v>0.97526501766784457</v>
      </c>
      <c r="AC29" s="28">
        <f t="shared" si="8"/>
        <v>0.98233215547703179</v>
      </c>
      <c r="AD29" s="28">
        <f t="shared" si="9"/>
        <v>0.99579831932773111</v>
      </c>
      <c r="AE29" s="28">
        <f t="shared" si="10"/>
        <v>0.98233215547703179</v>
      </c>
      <c r="AF29" s="28">
        <f t="shared" si="11"/>
        <v>0.99646643109540634</v>
      </c>
      <c r="AG29" s="28">
        <f t="shared" si="12"/>
        <v>0.98233215547703179</v>
      </c>
    </row>
    <row r="30" spans="1:33">
      <c r="A30" s="27">
        <v>29</v>
      </c>
      <c r="B30" s="32" t="s">
        <v>456</v>
      </c>
      <c r="C30" s="33">
        <v>702</v>
      </c>
      <c r="D30" s="33">
        <v>701</v>
      </c>
      <c r="E30" s="29">
        <v>701</v>
      </c>
      <c r="F30" s="33">
        <v>699</v>
      </c>
      <c r="G30" s="29">
        <v>699</v>
      </c>
      <c r="H30" s="33">
        <v>702</v>
      </c>
      <c r="I30" s="29">
        <v>10</v>
      </c>
      <c r="J30" s="29">
        <v>8</v>
      </c>
      <c r="K30" s="29">
        <v>702</v>
      </c>
      <c r="L30" s="29">
        <v>702</v>
      </c>
      <c r="M30" s="33">
        <v>699</v>
      </c>
      <c r="N30" s="29">
        <v>699</v>
      </c>
      <c r="O30" s="29">
        <v>702</v>
      </c>
      <c r="P30" s="29">
        <v>702</v>
      </c>
      <c r="Q30" s="33">
        <v>702</v>
      </c>
      <c r="R30" s="29">
        <v>30</v>
      </c>
      <c r="S30" s="33">
        <v>75</v>
      </c>
      <c r="T30" s="33"/>
      <c r="U30" s="29">
        <f t="shared" si="1"/>
        <v>75</v>
      </c>
      <c r="V30" s="34">
        <f t="shared" si="13"/>
        <v>29</v>
      </c>
      <c r="W30" s="34" t="str">
        <f t="shared" si="2"/>
        <v>Муниципальное автономное общеобразовательное учреждение «Средняя общеобразовательная школа № 2»</v>
      </c>
      <c r="X30" s="28">
        <f t="shared" si="3"/>
        <v>1</v>
      </c>
      <c r="Y30" s="28">
        <f t="shared" si="4"/>
        <v>1</v>
      </c>
      <c r="Z30" s="28">
        <f t="shared" si="5"/>
        <v>1</v>
      </c>
      <c r="AA30" s="28">
        <f t="shared" si="6"/>
        <v>0.8</v>
      </c>
      <c r="AB30" s="28">
        <f t="shared" si="7"/>
        <v>1</v>
      </c>
      <c r="AC30" s="28">
        <f t="shared" si="8"/>
        <v>1</v>
      </c>
      <c r="AD30" s="28">
        <f t="shared" si="9"/>
        <v>1</v>
      </c>
      <c r="AE30" s="28">
        <f t="shared" si="10"/>
        <v>1</v>
      </c>
      <c r="AF30" s="28">
        <f t="shared" si="11"/>
        <v>1</v>
      </c>
      <c r="AG30" s="28">
        <f t="shared" si="12"/>
        <v>1</v>
      </c>
    </row>
    <row r="31" spans="1:33">
      <c r="A31" s="27">
        <v>30</v>
      </c>
      <c r="B31" s="32" t="s">
        <v>457</v>
      </c>
      <c r="C31" s="33">
        <v>275</v>
      </c>
      <c r="D31" s="33">
        <v>204</v>
      </c>
      <c r="E31" s="29">
        <v>204</v>
      </c>
      <c r="F31" s="33">
        <v>174</v>
      </c>
      <c r="G31" s="29">
        <v>173</v>
      </c>
      <c r="H31" s="29">
        <v>268</v>
      </c>
      <c r="I31" s="29">
        <v>15</v>
      </c>
      <c r="J31" s="29">
        <v>14</v>
      </c>
      <c r="K31" s="29">
        <v>273</v>
      </c>
      <c r="L31" s="29">
        <v>273</v>
      </c>
      <c r="M31" s="33">
        <v>256</v>
      </c>
      <c r="N31" s="29">
        <v>256</v>
      </c>
      <c r="O31" s="29">
        <v>273</v>
      </c>
      <c r="P31" s="29">
        <v>275</v>
      </c>
      <c r="Q31" s="29">
        <v>274</v>
      </c>
      <c r="R31" s="29">
        <v>31</v>
      </c>
      <c r="S31" s="33">
        <v>77</v>
      </c>
      <c r="T31" s="33"/>
      <c r="U31" s="29">
        <f t="shared" si="1"/>
        <v>77</v>
      </c>
      <c r="V31" s="34">
        <f t="shared" si="13"/>
        <v>30</v>
      </c>
      <c r="W31" s="34" t="str">
        <f t="shared" si="2"/>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X31" s="28">
        <f t="shared" si="3"/>
        <v>0.99425287356321834</v>
      </c>
      <c r="Y31" s="28">
        <f t="shared" si="4"/>
        <v>1</v>
      </c>
      <c r="Z31" s="28">
        <f t="shared" si="5"/>
        <v>0.97454545454545449</v>
      </c>
      <c r="AA31" s="28">
        <f t="shared" si="6"/>
        <v>0.93333333333333335</v>
      </c>
      <c r="AB31" s="28">
        <f t="shared" si="7"/>
        <v>0.99272727272727268</v>
      </c>
      <c r="AC31" s="28">
        <f t="shared" si="8"/>
        <v>0.99272727272727268</v>
      </c>
      <c r="AD31" s="28">
        <f t="shared" si="9"/>
        <v>1</v>
      </c>
      <c r="AE31" s="28">
        <f t="shared" si="10"/>
        <v>0.99272727272727268</v>
      </c>
      <c r="AF31" s="28">
        <f t="shared" si="11"/>
        <v>1</v>
      </c>
      <c r="AG31" s="28">
        <f t="shared" si="12"/>
        <v>0.99636363636363634</v>
      </c>
    </row>
    <row r="32" spans="1:33">
      <c r="A32" s="27">
        <v>31</v>
      </c>
      <c r="B32" s="32" t="s">
        <v>458</v>
      </c>
      <c r="C32" s="33">
        <v>634</v>
      </c>
      <c r="D32" s="33">
        <v>497</v>
      </c>
      <c r="E32" s="29">
        <v>476</v>
      </c>
      <c r="F32" s="33">
        <v>524</v>
      </c>
      <c r="G32" s="29">
        <v>494</v>
      </c>
      <c r="H32" s="29">
        <v>524</v>
      </c>
      <c r="I32" s="29">
        <v>21</v>
      </c>
      <c r="J32" s="29">
        <v>18</v>
      </c>
      <c r="K32" s="29">
        <v>574</v>
      </c>
      <c r="L32" s="29">
        <v>565</v>
      </c>
      <c r="M32" s="33">
        <v>504</v>
      </c>
      <c r="N32" s="29">
        <v>483</v>
      </c>
      <c r="O32" s="29">
        <v>556</v>
      </c>
      <c r="P32" s="29">
        <v>598</v>
      </c>
      <c r="Q32" s="29">
        <v>584</v>
      </c>
      <c r="R32" s="29">
        <v>67</v>
      </c>
      <c r="S32" s="33">
        <v>166</v>
      </c>
      <c r="T32" s="33"/>
      <c r="U32" s="29">
        <f t="shared" si="1"/>
        <v>166</v>
      </c>
      <c r="V32" s="34">
        <f t="shared" si="13"/>
        <v>31</v>
      </c>
      <c r="W32" s="34" t="str">
        <f t="shared" si="2"/>
        <v>Муниципальное автономное общеобразовательное учреждение «Средняя общеобразовательная школа № 5»</v>
      </c>
      <c r="X32" s="28">
        <f t="shared" si="3"/>
        <v>0.9427480916030534</v>
      </c>
      <c r="Y32" s="28">
        <f t="shared" si="4"/>
        <v>0.95774647887323938</v>
      </c>
      <c r="Z32" s="28">
        <f t="shared" si="5"/>
        <v>0.82649842271293372</v>
      </c>
      <c r="AA32" s="28">
        <f t="shared" si="6"/>
        <v>0.8571428571428571</v>
      </c>
      <c r="AB32" s="28">
        <f t="shared" si="7"/>
        <v>0.90536277602523663</v>
      </c>
      <c r="AC32" s="28">
        <f t="shared" si="8"/>
        <v>0.89116719242902209</v>
      </c>
      <c r="AD32" s="28">
        <f t="shared" si="9"/>
        <v>0.95833333333333337</v>
      </c>
      <c r="AE32" s="28">
        <f t="shared" si="10"/>
        <v>0.87697160883280756</v>
      </c>
      <c r="AF32" s="28">
        <f t="shared" si="11"/>
        <v>0.94321766561514198</v>
      </c>
      <c r="AG32" s="28">
        <f t="shared" si="12"/>
        <v>0.92113564668769721</v>
      </c>
    </row>
    <row r="33" spans="1:33">
      <c r="A33" s="27">
        <v>32</v>
      </c>
      <c r="B33" s="32" t="s">
        <v>459</v>
      </c>
      <c r="C33" s="33">
        <v>716</v>
      </c>
      <c r="D33" s="33">
        <v>705</v>
      </c>
      <c r="E33" s="29">
        <v>705</v>
      </c>
      <c r="F33" s="33">
        <v>710</v>
      </c>
      <c r="G33" s="29">
        <v>707</v>
      </c>
      <c r="H33" s="29">
        <v>705</v>
      </c>
      <c r="I33" s="29">
        <v>26</v>
      </c>
      <c r="J33" s="29">
        <v>26</v>
      </c>
      <c r="K33" s="29">
        <v>712</v>
      </c>
      <c r="L33" s="29">
        <v>715</v>
      </c>
      <c r="M33" s="33">
        <v>708</v>
      </c>
      <c r="N33" s="29">
        <v>707</v>
      </c>
      <c r="O33" s="29">
        <v>714</v>
      </c>
      <c r="P33" s="29">
        <v>715</v>
      </c>
      <c r="Q33" s="29">
        <v>714</v>
      </c>
      <c r="R33" s="29">
        <v>90</v>
      </c>
      <c r="S33" s="33">
        <v>225</v>
      </c>
      <c r="T33" s="33"/>
      <c r="U33" s="29">
        <f t="shared" si="1"/>
        <v>225</v>
      </c>
      <c r="V33" s="34">
        <f t="shared" si="13"/>
        <v>32</v>
      </c>
      <c r="W33" s="34" t="str">
        <f t="shared" si="2"/>
        <v>Муниципальное автономное общеобразовательное учреждение «Средняя общеобразовательная школа № 6 с углубленным изучением иностранных языков»</v>
      </c>
      <c r="X33" s="28">
        <f t="shared" si="3"/>
        <v>0.99577464788732395</v>
      </c>
      <c r="Y33" s="28">
        <f t="shared" si="4"/>
        <v>1</v>
      </c>
      <c r="Z33" s="28">
        <f t="shared" si="5"/>
        <v>0.98463687150837986</v>
      </c>
      <c r="AA33" s="28">
        <f t="shared" si="6"/>
        <v>1</v>
      </c>
      <c r="AB33" s="28">
        <f t="shared" si="7"/>
        <v>0.994413407821229</v>
      </c>
      <c r="AC33" s="28">
        <f t="shared" si="8"/>
        <v>0.99860335195530725</v>
      </c>
      <c r="AD33" s="28">
        <f t="shared" si="9"/>
        <v>0.99858757062146897</v>
      </c>
      <c r="AE33" s="28">
        <f t="shared" si="10"/>
        <v>0.9972067039106145</v>
      </c>
      <c r="AF33" s="28">
        <f t="shared" si="11"/>
        <v>0.99860335195530725</v>
      </c>
      <c r="AG33" s="28">
        <f t="shared" si="12"/>
        <v>0.9972067039106145</v>
      </c>
    </row>
    <row r="34" spans="1:33">
      <c r="A34" s="27">
        <v>33</v>
      </c>
      <c r="B34" s="32" t="s">
        <v>460</v>
      </c>
      <c r="C34" s="33">
        <v>315</v>
      </c>
      <c r="D34" s="33">
        <v>257</v>
      </c>
      <c r="E34" s="29">
        <v>247</v>
      </c>
      <c r="F34" s="33">
        <v>275</v>
      </c>
      <c r="G34" s="29">
        <v>264</v>
      </c>
      <c r="H34" s="29">
        <v>265</v>
      </c>
      <c r="I34" s="29">
        <v>9</v>
      </c>
      <c r="J34" s="29">
        <v>8</v>
      </c>
      <c r="K34" s="29">
        <v>304</v>
      </c>
      <c r="L34" s="29">
        <v>303</v>
      </c>
      <c r="M34" s="33">
        <v>256</v>
      </c>
      <c r="N34" s="29">
        <v>249</v>
      </c>
      <c r="O34" s="29">
        <v>304</v>
      </c>
      <c r="P34" s="29">
        <v>310</v>
      </c>
      <c r="Q34" s="29">
        <v>300</v>
      </c>
      <c r="R34" s="29">
        <v>62</v>
      </c>
      <c r="S34" s="33">
        <v>155</v>
      </c>
      <c r="T34" s="33"/>
      <c r="U34" s="29">
        <f t="shared" si="1"/>
        <v>155</v>
      </c>
      <c r="V34" s="34">
        <f t="shared" si="13"/>
        <v>33</v>
      </c>
      <c r="W34" s="34" t="str">
        <f t="shared" si="2"/>
        <v>Муниципальное автономное общеобразовательное учреждение «Гуманитарная гимназия № 8»</v>
      </c>
      <c r="X34" s="28">
        <f t="shared" si="3"/>
        <v>0.96</v>
      </c>
      <c r="Y34" s="28">
        <f t="shared" si="4"/>
        <v>0.96108949416342415</v>
      </c>
      <c r="Z34" s="28">
        <f t="shared" si="5"/>
        <v>0.84126984126984128</v>
      </c>
      <c r="AA34" s="28">
        <f t="shared" si="6"/>
        <v>0.88888888888888884</v>
      </c>
      <c r="AB34" s="28">
        <f t="shared" si="7"/>
        <v>0.96507936507936509</v>
      </c>
      <c r="AC34" s="28">
        <f t="shared" si="8"/>
        <v>0.96190476190476193</v>
      </c>
      <c r="AD34" s="28">
        <f t="shared" si="9"/>
        <v>0.97265625</v>
      </c>
      <c r="AE34" s="28">
        <f t="shared" si="10"/>
        <v>0.96507936507936509</v>
      </c>
      <c r="AF34" s="28">
        <f t="shared" si="11"/>
        <v>0.98412698412698407</v>
      </c>
      <c r="AG34" s="28">
        <f t="shared" si="12"/>
        <v>0.95238095238095233</v>
      </c>
    </row>
    <row r="35" spans="1:33">
      <c r="A35" s="27">
        <v>34</v>
      </c>
      <c r="B35" s="32" t="s">
        <v>461</v>
      </c>
      <c r="C35" s="33">
        <v>407</v>
      </c>
      <c r="D35" s="33">
        <v>304</v>
      </c>
      <c r="E35" s="29">
        <v>299</v>
      </c>
      <c r="F35" s="33">
        <v>352</v>
      </c>
      <c r="G35" s="29">
        <v>331</v>
      </c>
      <c r="H35" s="33">
        <v>347</v>
      </c>
      <c r="I35" s="29">
        <v>10</v>
      </c>
      <c r="J35" s="29">
        <v>8</v>
      </c>
      <c r="K35" s="29">
        <v>392</v>
      </c>
      <c r="L35" s="29">
        <v>385</v>
      </c>
      <c r="M35" s="33">
        <v>306</v>
      </c>
      <c r="N35" s="29">
        <v>301</v>
      </c>
      <c r="O35" s="29">
        <v>367</v>
      </c>
      <c r="P35" s="29">
        <v>399</v>
      </c>
      <c r="Q35" s="33">
        <v>385</v>
      </c>
      <c r="R35" s="29">
        <v>19</v>
      </c>
      <c r="S35" s="33">
        <v>46</v>
      </c>
      <c r="T35" s="33"/>
      <c r="U35" s="29">
        <f t="shared" si="1"/>
        <v>46</v>
      </c>
      <c r="V35" s="34">
        <f t="shared" si="13"/>
        <v>34</v>
      </c>
      <c r="W35" s="34" t="str">
        <f t="shared" si="2"/>
        <v>Муниципальное автономное общеобразовательное учреждение «Средняя общеобразовательная школа № 9»</v>
      </c>
      <c r="X35" s="28">
        <f t="shared" si="3"/>
        <v>0.94034090909090906</v>
      </c>
      <c r="Y35" s="28">
        <f t="shared" si="4"/>
        <v>0.98355263157894735</v>
      </c>
      <c r="Z35" s="28">
        <f t="shared" si="5"/>
        <v>0.85257985257985258</v>
      </c>
      <c r="AA35" s="28">
        <f t="shared" si="6"/>
        <v>0.8</v>
      </c>
      <c r="AB35" s="28">
        <f t="shared" si="7"/>
        <v>0.96314496314496312</v>
      </c>
      <c r="AC35" s="28">
        <f t="shared" si="8"/>
        <v>0.94594594594594594</v>
      </c>
      <c r="AD35" s="28">
        <f t="shared" si="9"/>
        <v>0.9836601307189542</v>
      </c>
      <c r="AE35" s="28">
        <f t="shared" si="10"/>
        <v>0.90171990171990168</v>
      </c>
      <c r="AF35" s="28">
        <f t="shared" si="11"/>
        <v>0.98034398034398029</v>
      </c>
      <c r="AG35" s="28">
        <f t="shared" si="12"/>
        <v>0.94594594594594594</v>
      </c>
    </row>
    <row r="36" spans="1:33">
      <c r="A36" s="27">
        <v>35</v>
      </c>
      <c r="B36" s="32" t="s">
        <v>462</v>
      </c>
      <c r="C36" s="33">
        <v>533</v>
      </c>
      <c r="D36" s="33">
        <v>427</v>
      </c>
      <c r="E36" s="29">
        <v>414</v>
      </c>
      <c r="F36" s="33">
        <v>471</v>
      </c>
      <c r="G36" s="29">
        <v>453</v>
      </c>
      <c r="H36" s="29">
        <v>475</v>
      </c>
      <c r="I36" s="29">
        <v>18</v>
      </c>
      <c r="J36" s="29">
        <v>17</v>
      </c>
      <c r="K36" s="29">
        <v>508</v>
      </c>
      <c r="L36" s="29">
        <v>502</v>
      </c>
      <c r="M36" s="33">
        <v>432</v>
      </c>
      <c r="N36" s="29">
        <v>425</v>
      </c>
      <c r="O36" s="29">
        <v>496</v>
      </c>
      <c r="P36" s="29">
        <v>522</v>
      </c>
      <c r="Q36" s="29">
        <v>508</v>
      </c>
      <c r="R36" s="29">
        <v>150</v>
      </c>
      <c r="S36" s="33">
        <v>375</v>
      </c>
      <c r="T36" s="33"/>
      <c r="U36" s="29">
        <f t="shared" si="1"/>
        <v>375</v>
      </c>
      <c r="V36" s="34">
        <f t="shared" si="13"/>
        <v>35</v>
      </c>
      <c r="W36" s="34" t="str">
        <f t="shared" si="2"/>
        <v>Муниципальное автономное общеобразовательное учреждение «Морская кадетская школа имени адмирала Котова Павла Григорьевича»</v>
      </c>
      <c r="X36" s="28">
        <f t="shared" si="3"/>
        <v>0.96178343949044587</v>
      </c>
      <c r="Y36" s="28">
        <f t="shared" si="4"/>
        <v>0.96955503512880559</v>
      </c>
      <c r="Z36" s="28">
        <f t="shared" si="5"/>
        <v>0.89118198874296439</v>
      </c>
      <c r="AA36" s="28">
        <f t="shared" si="6"/>
        <v>0.94444444444444442</v>
      </c>
      <c r="AB36" s="28">
        <f t="shared" si="7"/>
        <v>0.95309568480300189</v>
      </c>
      <c r="AC36" s="28">
        <f t="shared" si="8"/>
        <v>0.94183864915572235</v>
      </c>
      <c r="AD36" s="28">
        <f t="shared" si="9"/>
        <v>0.98379629629629628</v>
      </c>
      <c r="AE36" s="28">
        <f t="shared" si="10"/>
        <v>0.93058161350844282</v>
      </c>
      <c r="AF36" s="28">
        <f t="shared" si="11"/>
        <v>0.9793621013133208</v>
      </c>
      <c r="AG36" s="28">
        <f t="shared" si="12"/>
        <v>0.95309568480300189</v>
      </c>
    </row>
    <row r="37" spans="1:33">
      <c r="A37" s="27">
        <v>36</v>
      </c>
      <c r="B37" s="32" t="s">
        <v>463</v>
      </c>
      <c r="C37" s="33">
        <v>496</v>
      </c>
      <c r="D37" s="33">
        <v>428</v>
      </c>
      <c r="E37" s="29">
        <v>421</v>
      </c>
      <c r="F37" s="33">
        <v>409</v>
      </c>
      <c r="G37" s="29">
        <v>405</v>
      </c>
      <c r="H37" s="29">
        <v>474</v>
      </c>
      <c r="I37" s="29">
        <v>45</v>
      </c>
      <c r="J37" s="29">
        <v>42</v>
      </c>
      <c r="K37" s="29">
        <v>488</v>
      </c>
      <c r="L37" s="29">
        <v>493</v>
      </c>
      <c r="M37" s="33">
        <v>444</v>
      </c>
      <c r="N37" s="29">
        <v>443</v>
      </c>
      <c r="O37" s="29">
        <v>492</v>
      </c>
      <c r="P37" s="29">
        <v>485</v>
      </c>
      <c r="Q37" s="29">
        <v>492</v>
      </c>
      <c r="R37" s="29">
        <v>71</v>
      </c>
      <c r="S37" s="33">
        <v>176</v>
      </c>
      <c r="T37" s="33"/>
      <c r="U37" s="29">
        <f t="shared" si="1"/>
        <v>176</v>
      </c>
      <c r="V37" s="34">
        <f t="shared" si="13"/>
        <v>36</v>
      </c>
      <c r="W37" s="34" t="str">
        <f t="shared" si="2"/>
        <v>Муниципальное автономное общеобразовательное учреждение «Средняя общеобразовательная школа № 11»</v>
      </c>
      <c r="X37" s="28">
        <f t="shared" si="3"/>
        <v>0.99022004889975546</v>
      </c>
      <c r="Y37" s="28">
        <f t="shared" si="4"/>
        <v>0.98364485981308414</v>
      </c>
      <c r="Z37" s="28">
        <f t="shared" si="5"/>
        <v>0.95564516129032262</v>
      </c>
      <c r="AA37" s="28">
        <f t="shared" si="6"/>
        <v>0.93333333333333335</v>
      </c>
      <c r="AB37" s="28">
        <f t="shared" si="7"/>
        <v>0.9838709677419355</v>
      </c>
      <c r="AC37" s="28">
        <f t="shared" si="8"/>
        <v>0.99395161290322576</v>
      </c>
      <c r="AD37" s="28">
        <f t="shared" si="9"/>
        <v>0.99774774774774777</v>
      </c>
      <c r="AE37" s="28">
        <f t="shared" si="10"/>
        <v>0.99193548387096775</v>
      </c>
      <c r="AF37" s="28">
        <f t="shared" si="11"/>
        <v>0.97782258064516125</v>
      </c>
      <c r="AG37" s="28">
        <f t="shared" si="12"/>
        <v>0.99193548387096775</v>
      </c>
    </row>
    <row r="38" spans="1:33">
      <c r="A38" s="27">
        <v>37</v>
      </c>
      <c r="B38" s="32" t="s">
        <v>464</v>
      </c>
      <c r="C38" s="33">
        <v>400</v>
      </c>
      <c r="D38" s="33">
        <v>310</v>
      </c>
      <c r="E38" s="29">
        <v>302</v>
      </c>
      <c r="F38" s="33">
        <v>335</v>
      </c>
      <c r="G38" s="29">
        <v>324</v>
      </c>
      <c r="H38" s="29">
        <v>348</v>
      </c>
      <c r="I38" s="29">
        <v>18</v>
      </c>
      <c r="J38" s="29">
        <v>14</v>
      </c>
      <c r="K38" s="29">
        <v>373</v>
      </c>
      <c r="L38" s="29">
        <v>374</v>
      </c>
      <c r="M38" s="33">
        <v>310</v>
      </c>
      <c r="N38" s="29">
        <v>305</v>
      </c>
      <c r="O38" s="29">
        <v>361</v>
      </c>
      <c r="P38" s="29">
        <v>375</v>
      </c>
      <c r="Q38" s="29">
        <v>379</v>
      </c>
      <c r="R38" s="29">
        <v>443</v>
      </c>
      <c r="S38" s="33">
        <v>600</v>
      </c>
      <c r="T38" s="33"/>
      <c r="U38" s="29">
        <f t="shared" si="1"/>
        <v>443</v>
      </c>
      <c r="V38" s="34">
        <f t="shared" si="13"/>
        <v>37</v>
      </c>
      <c r="W38" s="34" t="str">
        <f t="shared" si="2"/>
        <v>Муниципальное автономное общеобразовательное учреждение «Средняя общеобразовательная школа № 12»</v>
      </c>
      <c r="X38" s="28">
        <f t="shared" si="3"/>
        <v>0.96716417910447761</v>
      </c>
      <c r="Y38" s="28">
        <f t="shared" si="4"/>
        <v>0.97419354838709682</v>
      </c>
      <c r="Z38" s="28">
        <f t="shared" si="5"/>
        <v>0.87</v>
      </c>
      <c r="AA38" s="28">
        <f t="shared" si="6"/>
        <v>0.77777777777777779</v>
      </c>
      <c r="AB38" s="28">
        <f t="shared" si="7"/>
        <v>0.9325</v>
      </c>
      <c r="AC38" s="28">
        <f t="shared" si="8"/>
        <v>0.93500000000000005</v>
      </c>
      <c r="AD38" s="28">
        <f t="shared" si="9"/>
        <v>0.9838709677419355</v>
      </c>
      <c r="AE38" s="28">
        <f t="shared" si="10"/>
        <v>0.90249999999999997</v>
      </c>
      <c r="AF38" s="28">
        <f t="shared" si="11"/>
        <v>0.9375</v>
      </c>
      <c r="AG38" s="28">
        <f t="shared" si="12"/>
        <v>0.94750000000000001</v>
      </c>
    </row>
    <row r="39" spans="1:33">
      <c r="A39" s="27">
        <v>38</v>
      </c>
      <c r="B39" s="32" t="s">
        <v>465</v>
      </c>
      <c r="C39" s="33">
        <v>810</v>
      </c>
      <c r="D39" s="33">
        <v>611</v>
      </c>
      <c r="E39" s="29">
        <v>591</v>
      </c>
      <c r="F39" s="33">
        <v>662</v>
      </c>
      <c r="G39" s="29">
        <v>600</v>
      </c>
      <c r="H39" s="33">
        <v>632</v>
      </c>
      <c r="I39" s="29">
        <v>23</v>
      </c>
      <c r="J39" s="29">
        <v>19</v>
      </c>
      <c r="K39" s="29">
        <v>724</v>
      </c>
      <c r="L39" s="29">
        <v>723</v>
      </c>
      <c r="M39" s="33">
        <v>584</v>
      </c>
      <c r="N39" s="29">
        <v>557</v>
      </c>
      <c r="O39" s="29">
        <v>708</v>
      </c>
      <c r="P39" s="29">
        <v>695</v>
      </c>
      <c r="Q39" s="33">
        <v>742</v>
      </c>
      <c r="R39" s="29">
        <v>21</v>
      </c>
      <c r="S39" s="33">
        <v>52</v>
      </c>
      <c r="T39" s="33"/>
      <c r="U39" s="29">
        <f t="shared" si="1"/>
        <v>52</v>
      </c>
      <c r="V39" s="34">
        <f t="shared" si="13"/>
        <v>38</v>
      </c>
      <c r="W39" s="34" t="str">
        <f t="shared" si="2"/>
        <v>Муниципальное автономное общеобразовательное учреждение «Средняя общеобразовательная школа № 13»</v>
      </c>
      <c r="X39" s="28">
        <f t="shared" si="3"/>
        <v>0.90634441087613293</v>
      </c>
      <c r="Y39" s="28">
        <f t="shared" si="4"/>
        <v>0.96726677577741405</v>
      </c>
      <c r="Z39" s="28">
        <f t="shared" si="5"/>
        <v>0.78024691358024689</v>
      </c>
      <c r="AA39" s="28">
        <f t="shared" si="6"/>
        <v>0.82608695652173914</v>
      </c>
      <c r="AB39" s="28">
        <f t="shared" si="7"/>
        <v>0.89382716049382716</v>
      </c>
      <c r="AC39" s="28">
        <f t="shared" si="8"/>
        <v>0.8925925925925926</v>
      </c>
      <c r="AD39" s="28">
        <f t="shared" si="9"/>
        <v>0.95376712328767121</v>
      </c>
      <c r="AE39" s="28">
        <f t="shared" si="10"/>
        <v>0.87407407407407411</v>
      </c>
      <c r="AF39" s="28">
        <f t="shared" si="11"/>
        <v>0.85802469135802473</v>
      </c>
      <c r="AG39" s="28">
        <f t="shared" si="12"/>
        <v>0.91604938271604941</v>
      </c>
    </row>
    <row r="40" spans="1:33">
      <c r="A40" s="27">
        <v>39</v>
      </c>
      <c r="B40" s="32" t="s">
        <v>468</v>
      </c>
      <c r="C40" s="33">
        <v>318</v>
      </c>
      <c r="D40" s="33">
        <v>236</v>
      </c>
      <c r="E40" s="29">
        <v>219</v>
      </c>
      <c r="F40" s="33">
        <v>297</v>
      </c>
      <c r="G40" s="29">
        <v>275</v>
      </c>
      <c r="H40" s="33">
        <v>252</v>
      </c>
      <c r="I40" s="29">
        <v>6</v>
      </c>
      <c r="J40" s="29">
        <v>5</v>
      </c>
      <c r="K40" s="29">
        <v>279</v>
      </c>
      <c r="L40" s="29">
        <v>266</v>
      </c>
      <c r="M40" s="33">
        <v>230</v>
      </c>
      <c r="N40" s="29">
        <v>216</v>
      </c>
      <c r="O40" s="29">
        <v>265</v>
      </c>
      <c r="P40" s="29">
        <v>268</v>
      </c>
      <c r="Q40" s="33">
        <v>285</v>
      </c>
      <c r="R40" s="29">
        <v>11</v>
      </c>
      <c r="S40" s="33">
        <v>27</v>
      </c>
      <c r="T40" s="33"/>
      <c r="U40" s="29">
        <f t="shared" si="1"/>
        <v>27</v>
      </c>
      <c r="V40" s="34">
        <f t="shared" si="13"/>
        <v>39</v>
      </c>
      <c r="W40" s="34" t="str">
        <f t="shared" si="2"/>
        <v>Муниципальное автономное общеобразовательное учреждение «Северодвинская гимназия № 14»</v>
      </c>
      <c r="X40" s="28">
        <f t="shared" si="3"/>
        <v>0.92592592592592593</v>
      </c>
      <c r="Y40" s="28">
        <f t="shared" si="4"/>
        <v>0.92796610169491522</v>
      </c>
      <c r="Z40" s="28">
        <f t="shared" si="5"/>
        <v>0.79245283018867929</v>
      </c>
      <c r="AA40" s="28">
        <f t="shared" si="6"/>
        <v>0.83333333333333337</v>
      </c>
      <c r="AB40" s="28">
        <f t="shared" si="7"/>
        <v>0.87735849056603776</v>
      </c>
      <c r="AC40" s="28">
        <f t="shared" si="8"/>
        <v>0.83647798742138368</v>
      </c>
      <c r="AD40" s="28">
        <f t="shared" si="9"/>
        <v>0.93913043478260871</v>
      </c>
      <c r="AE40" s="28">
        <f t="shared" si="10"/>
        <v>0.83333333333333337</v>
      </c>
      <c r="AF40" s="28">
        <f t="shared" si="11"/>
        <v>0.84276729559748431</v>
      </c>
      <c r="AG40" s="28">
        <f t="shared" si="12"/>
        <v>0.89622641509433965</v>
      </c>
    </row>
    <row r="41" spans="1:33">
      <c r="A41" s="27">
        <v>40</v>
      </c>
      <c r="B41" s="32" t="s">
        <v>470</v>
      </c>
      <c r="C41" s="33">
        <v>366</v>
      </c>
      <c r="D41" s="33">
        <v>255</v>
      </c>
      <c r="E41" s="29">
        <v>241</v>
      </c>
      <c r="F41" s="33">
        <v>292</v>
      </c>
      <c r="G41" s="29">
        <v>268</v>
      </c>
      <c r="H41" s="29">
        <v>288</v>
      </c>
      <c r="I41" s="29">
        <v>11</v>
      </c>
      <c r="J41" s="29">
        <v>9</v>
      </c>
      <c r="K41" s="29">
        <v>336</v>
      </c>
      <c r="L41" s="29">
        <v>341</v>
      </c>
      <c r="M41" s="33">
        <v>260</v>
      </c>
      <c r="N41" s="29">
        <v>254</v>
      </c>
      <c r="O41" s="29">
        <v>309</v>
      </c>
      <c r="P41" s="29">
        <v>354</v>
      </c>
      <c r="Q41" s="29">
        <v>338</v>
      </c>
      <c r="R41" s="29">
        <v>106</v>
      </c>
      <c r="S41" s="33">
        <v>264</v>
      </c>
      <c r="T41" s="33"/>
      <c r="U41" s="29">
        <f t="shared" si="1"/>
        <v>264</v>
      </c>
      <c r="V41" s="34">
        <f t="shared" si="13"/>
        <v>40</v>
      </c>
      <c r="W41" s="34" t="str">
        <f t="shared" si="2"/>
        <v>Муниципальное автономное общеобразовательное учреждение «Средняя общеобразовательная школа № 16 оборонно-спортивной направленности»</v>
      </c>
      <c r="X41" s="28">
        <f t="shared" si="3"/>
        <v>0.9178082191780822</v>
      </c>
      <c r="Y41" s="28">
        <f t="shared" si="4"/>
        <v>0.94509803921568625</v>
      </c>
      <c r="Z41" s="28">
        <f t="shared" si="5"/>
        <v>0.78688524590163933</v>
      </c>
      <c r="AA41" s="28">
        <f t="shared" si="6"/>
        <v>0.81818181818181823</v>
      </c>
      <c r="AB41" s="28">
        <f t="shared" si="7"/>
        <v>0.91803278688524592</v>
      </c>
      <c r="AC41" s="28">
        <f t="shared" si="8"/>
        <v>0.93169398907103829</v>
      </c>
      <c r="AD41" s="28">
        <f t="shared" si="9"/>
        <v>0.97692307692307689</v>
      </c>
      <c r="AE41" s="28">
        <f t="shared" si="10"/>
        <v>0.84426229508196726</v>
      </c>
      <c r="AF41" s="28">
        <f t="shared" si="11"/>
        <v>0.96721311475409832</v>
      </c>
      <c r="AG41" s="28">
        <f t="shared" si="12"/>
        <v>0.92349726775956287</v>
      </c>
    </row>
    <row r="42" spans="1:33">
      <c r="A42" s="27">
        <v>41</v>
      </c>
      <c r="B42" s="32" t="s">
        <v>471</v>
      </c>
      <c r="C42" s="33">
        <v>523</v>
      </c>
      <c r="D42" s="33">
        <v>375</v>
      </c>
      <c r="E42" s="29">
        <v>362</v>
      </c>
      <c r="F42" s="33">
        <v>488</v>
      </c>
      <c r="G42" s="29">
        <v>455</v>
      </c>
      <c r="H42" s="29">
        <v>486</v>
      </c>
      <c r="I42" s="29">
        <v>13</v>
      </c>
      <c r="J42" s="29">
        <v>11</v>
      </c>
      <c r="K42" s="29">
        <v>501</v>
      </c>
      <c r="L42" s="29">
        <v>478</v>
      </c>
      <c r="M42" s="33">
        <v>440</v>
      </c>
      <c r="N42" s="29">
        <v>427</v>
      </c>
      <c r="O42" s="29">
        <v>487</v>
      </c>
      <c r="P42" s="29">
        <v>481</v>
      </c>
      <c r="Q42" s="29">
        <v>501</v>
      </c>
      <c r="R42" s="29">
        <v>55</v>
      </c>
      <c r="S42" s="33">
        <v>137</v>
      </c>
      <c r="T42" s="33"/>
      <c r="U42" s="29">
        <f t="shared" si="1"/>
        <v>137</v>
      </c>
      <c r="V42" s="34">
        <f t="shared" si="13"/>
        <v>41</v>
      </c>
      <c r="W42" s="34" t="str">
        <f t="shared" si="2"/>
        <v>Муниципальное автономное общеобразовательное учреждение «Лицей № 17»</v>
      </c>
      <c r="X42" s="28">
        <f t="shared" si="3"/>
        <v>0.93237704918032782</v>
      </c>
      <c r="Y42" s="28">
        <f t="shared" si="4"/>
        <v>0.96533333333333338</v>
      </c>
      <c r="Z42" s="28">
        <f t="shared" si="5"/>
        <v>0.92925430210325044</v>
      </c>
      <c r="AA42" s="28">
        <f t="shared" si="6"/>
        <v>0.84615384615384615</v>
      </c>
      <c r="AB42" s="28">
        <f t="shared" si="7"/>
        <v>0.9579349904397706</v>
      </c>
      <c r="AC42" s="28">
        <f t="shared" si="8"/>
        <v>0.91395793499043976</v>
      </c>
      <c r="AD42" s="28">
        <f t="shared" si="9"/>
        <v>0.97045454545454546</v>
      </c>
      <c r="AE42" s="28">
        <f t="shared" si="10"/>
        <v>0.93116634799235176</v>
      </c>
      <c r="AF42" s="28">
        <f t="shared" si="11"/>
        <v>0.91969407265774383</v>
      </c>
      <c r="AG42" s="28">
        <f t="shared" si="12"/>
        <v>0.9579349904397706</v>
      </c>
    </row>
    <row r="43" spans="1:33">
      <c r="A43" s="27">
        <v>42</v>
      </c>
      <c r="B43" s="32" t="s">
        <v>473</v>
      </c>
      <c r="C43" s="33">
        <v>515</v>
      </c>
      <c r="D43" s="33">
        <v>391</v>
      </c>
      <c r="E43" s="29">
        <v>384</v>
      </c>
      <c r="F43" s="33">
        <v>469</v>
      </c>
      <c r="G43" s="29">
        <v>450</v>
      </c>
      <c r="H43" s="33">
        <v>502</v>
      </c>
      <c r="I43" s="29">
        <v>11</v>
      </c>
      <c r="J43" s="29">
        <v>10</v>
      </c>
      <c r="K43" s="29">
        <v>501</v>
      </c>
      <c r="L43" s="29">
        <v>511</v>
      </c>
      <c r="M43" s="33">
        <v>395</v>
      </c>
      <c r="N43" s="29">
        <v>391</v>
      </c>
      <c r="O43" s="29">
        <v>501</v>
      </c>
      <c r="P43" s="29">
        <v>506</v>
      </c>
      <c r="Q43" s="33">
        <v>513</v>
      </c>
      <c r="R43" s="29">
        <v>29</v>
      </c>
      <c r="S43" s="33">
        <v>71</v>
      </c>
      <c r="T43" s="33"/>
      <c r="U43" s="29">
        <f t="shared" si="1"/>
        <v>71</v>
      </c>
      <c r="V43" s="34">
        <f t="shared" si="13"/>
        <v>42</v>
      </c>
      <c r="W43" s="34" t="str">
        <f t="shared" si="2"/>
        <v>Муниципальное автономное общеобразовательное учреждение «Средняя общеобразовательная школа № 19»</v>
      </c>
      <c r="X43" s="28">
        <f t="shared" si="3"/>
        <v>0.95948827292110872</v>
      </c>
      <c r="Y43" s="28">
        <f t="shared" si="4"/>
        <v>0.98209718670076729</v>
      </c>
      <c r="Z43" s="28">
        <f t="shared" si="5"/>
        <v>0.97475728155339803</v>
      </c>
      <c r="AA43" s="28">
        <f t="shared" si="6"/>
        <v>0.90909090909090906</v>
      </c>
      <c r="AB43" s="28">
        <f t="shared" si="7"/>
        <v>0.97281553398058251</v>
      </c>
      <c r="AC43" s="28">
        <f t="shared" si="8"/>
        <v>0.99223300970873785</v>
      </c>
      <c r="AD43" s="28">
        <f t="shared" si="9"/>
        <v>0.98987341772151893</v>
      </c>
      <c r="AE43" s="28">
        <f t="shared" si="10"/>
        <v>0.97281553398058251</v>
      </c>
      <c r="AF43" s="28">
        <f t="shared" si="11"/>
        <v>0.98252427184466018</v>
      </c>
      <c r="AG43" s="28">
        <f t="shared" si="12"/>
        <v>0.99611650485436898</v>
      </c>
    </row>
    <row r="44" spans="1:33">
      <c r="A44" s="27">
        <v>43</v>
      </c>
      <c r="B44" s="32" t="s">
        <v>475</v>
      </c>
      <c r="C44" s="33">
        <v>499</v>
      </c>
      <c r="D44" s="33">
        <v>348</v>
      </c>
      <c r="E44" s="29">
        <v>332</v>
      </c>
      <c r="F44" s="33">
        <v>380</v>
      </c>
      <c r="G44" s="29">
        <v>357</v>
      </c>
      <c r="H44" s="29">
        <v>416</v>
      </c>
      <c r="I44" s="29">
        <v>12</v>
      </c>
      <c r="J44" s="29">
        <v>11</v>
      </c>
      <c r="K44" s="29">
        <v>471</v>
      </c>
      <c r="L44" s="29">
        <v>464</v>
      </c>
      <c r="M44" s="33">
        <v>353</v>
      </c>
      <c r="N44" s="29">
        <v>344</v>
      </c>
      <c r="O44" s="29">
        <v>477</v>
      </c>
      <c r="P44" s="29">
        <v>451</v>
      </c>
      <c r="Q44" s="29">
        <v>476</v>
      </c>
      <c r="R44" s="29">
        <v>72</v>
      </c>
      <c r="S44" s="33">
        <v>180</v>
      </c>
      <c r="T44" s="33"/>
      <c r="U44" s="29">
        <f t="shared" si="1"/>
        <v>180</v>
      </c>
      <c r="V44" s="34">
        <f t="shared" si="13"/>
        <v>43</v>
      </c>
      <c r="W44" s="34" t="str">
        <f t="shared" si="2"/>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X44" s="28">
        <f t="shared" si="3"/>
        <v>0.93947368421052635</v>
      </c>
      <c r="Y44" s="28">
        <f t="shared" si="4"/>
        <v>0.95402298850574707</v>
      </c>
      <c r="Z44" s="28">
        <f t="shared" si="5"/>
        <v>0.83366733466933862</v>
      </c>
      <c r="AA44" s="28">
        <f t="shared" si="6"/>
        <v>0.91666666666666663</v>
      </c>
      <c r="AB44" s="28">
        <f t="shared" si="7"/>
        <v>0.94388777555110226</v>
      </c>
      <c r="AC44" s="28">
        <f t="shared" si="8"/>
        <v>0.9298597194388778</v>
      </c>
      <c r="AD44" s="28">
        <f t="shared" si="9"/>
        <v>0.9745042492917847</v>
      </c>
      <c r="AE44" s="28">
        <f t="shared" si="10"/>
        <v>0.95591182364729455</v>
      </c>
      <c r="AF44" s="28">
        <f t="shared" si="11"/>
        <v>0.90380761523046094</v>
      </c>
      <c r="AG44" s="28">
        <f t="shared" si="12"/>
        <v>0.95390781563126248</v>
      </c>
    </row>
    <row r="45" spans="1:33">
      <c r="A45" s="27">
        <v>44</v>
      </c>
      <c r="B45" s="32" t="s">
        <v>477</v>
      </c>
      <c r="C45" s="33">
        <v>677</v>
      </c>
      <c r="D45" s="33">
        <v>462</v>
      </c>
      <c r="E45" s="29">
        <v>445</v>
      </c>
      <c r="F45" s="33">
        <v>540</v>
      </c>
      <c r="G45" s="29">
        <v>496</v>
      </c>
      <c r="H45" s="29">
        <v>551</v>
      </c>
      <c r="I45" s="29">
        <v>26</v>
      </c>
      <c r="J45" s="29">
        <v>20</v>
      </c>
      <c r="K45" s="29">
        <v>628</v>
      </c>
      <c r="L45" s="29">
        <v>601</v>
      </c>
      <c r="M45" s="33">
        <v>514</v>
      </c>
      <c r="N45" s="29">
        <v>485</v>
      </c>
      <c r="O45" s="29">
        <v>617</v>
      </c>
      <c r="P45" s="29">
        <v>625</v>
      </c>
      <c r="Q45" s="29">
        <v>622</v>
      </c>
      <c r="R45" s="29">
        <v>154</v>
      </c>
      <c r="S45" s="33">
        <v>385</v>
      </c>
      <c r="T45" s="33"/>
      <c r="U45" s="29">
        <f t="shared" si="1"/>
        <v>385</v>
      </c>
      <c r="V45" s="34">
        <f t="shared" si="13"/>
        <v>44</v>
      </c>
      <c r="W45" s="34" t="str">
        <f t="shared" si="2"/>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X45" s="28">
        <f t="shared" si="3"/>
        <v>0.91851851851851851</v>
      </c>
      <c r="Y45" s="28">
        <f t="shared" si="4"/>
        <v>0.96320346320346317</v>
      </c>
      <c r="Z45" s="28">
        <f t="shared" si="5"/>
        <v>0.81388478581979318</v>
      </c>
      <c r="AA45" s="28">
        <f t="shared" si="6"/>
        <v>0.76923076923076927</v>
      </c>
      <c r="AB45" s="28">
        <f t="shared" si="7"/>
        <v>0.92762186115214185</v>
      </c>
      <c r="AC45" s="28">
        <f t="shared" si="8"/>
        <v>0.88774002954209752</v>
      </c>
      <c r="AD45" s="28">
        <f t="shared" si="9"/>
        <v>0.94357976653696496</v>
      </c>
      <c r="AE45" s="28">
        <f t="shared" si="10"/>
        <v>0.91137370753323488</v>
      </c>
      <c r="AF45" s="28">
        <f t="shared" si="11"/>
        <v>0.9231905465288035</v>
      </c>
      <c r="AG45" s="28">
        <f t="shared" si="12"/>
        <v>0.91875923190546527</v>
      </c>
    </row>
    <row r="46" spans="1:33">
      <c r="A46" s="27">
        <v>45</v>
      </c>
      <c r="B46" s="32" t="s">
        <v>478</v>
      </c>
      <c r="C46" s="33">
        <v>407</v>
      </c>
      <c r="D46" s="33">
        <v>318</v>
      </c>
      <c r="E46" s="29">
        <v>314</v>
      </c>
      <c r="F46" s="33">
        <v>341</v>
      </c>
      <c r="G46" s="29">
        <v>332</v>
      </c>
      <c r="H46" s="29">
        <v>351</v>
      </c>
      <c r="I46" s="29">
        <v>14</v>
      </c>
      <c r="J46" s="29">
        <v>12</v>
      </c>
      <c r="K46" s="29">
        <v>389</v>
      </c>
      <c r="L46" s="29">
        <v>393</v>
      </c>
      <c r="M46" s="33">
        <v>318</v>
      </c>
      <c r="N46" s="29">
        <v>312</v>
      </c>
      <c r="O46" s="29">
        <v>364</v>
      </c>
      <c r="P46" s="29">
        <v>382</v>
      </c>
      <c r="Q46" s="29">
        <v>385</v>
      </c>
      <c r="R46" s="29">
        <v>102</v>
      </c>
      <c r="S46" s="33">
        <v>254</v>
      </c>
      <c r="T46" s="33"/>
      <c r="U46" s="29">
        <f t="shared" si="1"/>
        <v>254</v>
      </c>
      <c r="V46" s="34">
        <f t="shared" si="13"/>
        <v>45</v>
      </c>
      <c r="W46" s="34" t="str">
        <f t="shared" si="2"/>
        <v>Муниципальное автономное общеобразовательное учреждение «Средняя общеобразовательная школа № 22»</v>
      </c>
      <c r="X46" s="28">
        <f t="shared" si="3"/>
        <v>0.97360703812316718</v>
      </c>
      <c r="Y46" s="28">
        <f t="shared" si="4"/>
        <v>0.98742138364779874</v>
      </c>
      <c r="Z46" s="28">
        <f t="shared" si="5"/>
        <v>0.86240786240786238</v>
      </c>
      <c r="AA46" s="28">
        <f t="shared" si="6"/>
        <v>0.8571428571428571</v>
      </c>
      <c r="AB46" s="28">
        <f t="shared" si="7"/>
        <v>0.95577395577395574</v>
      </c>
      <c r="AC46" s="28">
        <f t="shared" si="8"/>
        <v>0.96560196560196565</v>
      </c>
      <c r="AD46" s="28">
        <f t="shared" si="9"/>
        <v>0.98113207547169812</v>
      </c>
      <c r="AE46" s="28">
        <f t="shared" si="10"/>
        <v>0.89434889434889431</v>
      </c>
      <c r="AF46" s="28">
        <f t="shared" si="11"/>
        <v>0.93857493857493857</v>
      </c>
      <c r="AG46" s="28">
        <f t="shared" si="12"/>
        <v>0.94594594594594594</v>
      </c>
    </row>
    <row r="47" spans="1:33">
      <c r="A47" s="27">
        <v>46</v>
      </c>
      <c r="B47" s="32" t="s">
        <v>479</v>
      </c>
      <c r="C47" s="33">
        <v>415</v>
      </c>
      <c r="D47" s="33">
        <v>373</v>
      </c>
      <c r="E47" s="29">
        <v>370</v>
      </c>
      <c r="F47" s="33">
        <v>388</v>
      </c>
      <c r="G47" s="29">
        <v>384</v>
      </c>
      <c r="H47" s="29">
        <v>389</v>
      </c>
      <c r="I47" s="29">
        <v>8</v>
      </c>
      <c r="J47" s="29">
        <v>8</v>
      </c>
      <c r="K47" s="29">
        <v>406</v>
      </c>
      <c r="L47" s="29">
        <v>402</v>
      </c>
      <c r="M47" s="33">
        <v>376</v>
      </c>
      <c r="N47" s="29">
        <v>372</v>
      </c>
      <c r="O47" s="29">
        <v>403</v>
      </c>
      <c r="P47" s="29">
        <v>396</v>
      </c>
      <c r="Q47" s="29">
        <v>404</v>
      </c>
      <c r="R47" s="29">
        <v>82</v>
      </c>
      <c r="S47" s="33">
        <v>205</v>
      </c>
      <c r="T47" s="33"/>
      <c r="U47" s="29">
        <f t="shared" si="1"/>
        <v>205</v>
      </c>
      <c r="V47" s="34">
        <f t="shared" si="13"/>
        <v>46</v>
      </c>
      <c r="W47" s="34" t="str">
        <f t="shared" si="2"/>
        <v>Муниципальное автономное общеобразовательное учреждение «Средняя общеобразовательная школа № 23»</v>
      </c>
      <c r="X47" s="28">
        <f t="shared" si="3"/>
        <v>0.98969072164948457</v>
      </c>
      <c r="Y47" s="28">
        <f t="shared" si="4"/>
        <v>0.99195710455764075</v>
      </c>
      <c r="Z47" s="28">
        <f t="shared" si="5"/>
        <v>0.9373493975903614</v>
      </c>
      <c r="AA47" s="28">
        <f t="shared" si="6"/>
        <v>1</v>
      </c>
      <c r="AB47" s="28">
        <f t="shared" si="7"/>
        <v>0.97831325301204819</v>
      </c>
      <c r="AC47" s="28">
        <f t="shared" si="8"/>
        <v>0.96867469879518076</v>
      </c>
      <c r="AD47" s="28">
        <f t="shared" si="9"/>
        <v>0.98936170212765961</v>
      </c>
      <c r="AE47" s="28">
        <f t="shared" si="10"/>
        <v>0.97108433734939759</v>
      </c>
      <c r="AF47" s="28">
        <f t="shared" si="11"/>
        <v>0.95421686746987955</v>
      </c>
      <c r="AG47" s="28">
        <f t="shared" si="12"/>
        <v>0.97349397590361442</v>
      </c>
    </row>
    <row r="48" spans="1:33" s="66" customFormat="1">
      <c r="A48" s="27">
        <v>47</v>
      </c>
      <c r="B48" s="32" t="s">
        <v>481</v>
      </c>
      <c r="C48" s="33">
        <v>462</v>
      </c>
      <c r="D48" s="33">
        <v>333</v>
      </c>
      <c r="E48" s="29">
        <v>316</v>
      </c>
      <c r="F48" s="33">
        <v>377</v>
      </c>
      <c r="G48" s="29">
        <v>337</v>
      </c>
      <c r="H48" s="33">
        <v>368</v>
      </c>
      <c r="I48" s="29">
        <v>16</v>
      </c>
      <c r="J48" s="29">
        <v>12</v>
      </c>
      <c r="K48" s="29">
        <v>406</v>
      </c>
      <c r="L48" s="29">
        <v>394</v>
      </c>
      <c r="M48" s="33">
        <v>360</v>
      </c>
      <c r="N48" s="29">
        <v>337</v>
      </c>
      <c r="O48" s="29">
        <v>395</v>
      </c>
      <c r="P48" s="29">
        <v>419</v>
      </c>
      <c r="Q48" s="33">
        <v>406</v>
      </c>
      <c r="R48" s="29">
        <v>24</v>
      </c>
      <c r="S48" s="33">
        <v>60</v>
      </c>
      <c r="T48" s="33"/>
      <c r="U48" s="29">
        <f t="shared" si="1"/>
        <v>60</v>
      </c>
      <c r="V48" s="67">
        <f t="shared" si="13"/>
        <v>47</v>
      </c>
      <c r="W48" s="34" t="str">
        <f t="shared" si="2"/>
        <v>Муниципальное автономное общеобразовательное учреждение «Средняя общеобразовательная школа № 24»</v>
      </c>
      <c r="X48" s="28">
        <f t="shared" si="3"/>
        <v>0.8938992042440318</v>
      </c>
      <c r="Y48" s="28">
        <f t="shared" si="4"/>
        <v>0.94894894894894899</v>
      </c>
      <c r="Z48" s="28">
        <f t="shared" si="5"/>
        <v>0.79653679653679654</v>
      </c>
      <c r="AA48" s="28">
        <f t="shared" si="6"/>
        <v>0.75</v>
      </c>
      <c r="AB48" s="28">
        <f t="shared" si="7"/>
        <v>0.87878787878787878</v>
      </c>
      <c r="AC48" s="28">
        <f t="shared" si="8"/>
        <v>0.8528138528138528</v>
      </c>
      <c r="AD48" s="28">
        <f t="shared" si="9"/>
        <v>0.93611111111111112</v>
      </c>
      <c r="AE48" s="28">
        <f t="shared" si="10"/>
        <v>0.85497835497835495</v>
      </c>
      <c r="AF48" s="28">
        <f t="shared" si="11"/>
        <v>0.90692640692640691</v>
      </c>
      <c r="AG48" s="28">
        <f t="shared" si="12"/>
        <v>0.87878787878787878</v>
      </c>
    </row>
    <row r="49" spans="1:33" s="66" customFormat="1">
      <c r="A49" s="27">
        <v>48</v>
      </c>
      <c r="B49" s="32" t="s">
        <v>482</v>
      </c>
      <c r="C49" s="33">
        <v>295</v>
      </c>
      <c r="D49" s="33">
        <v>191</v>
      </c>
      <c r="E49" s="29">
        <v>185</v>
      </c>
      <c r="F49" s="33">
        <v>224</v>
      </c>
      <c r="G49" s="29">
        <v>213</v>
      </c>
      <c r="H49" s="29">
        <v>235</v>
      </c>
      <c r="I49" s="29">
        <v>19</v>
      </c>
      <c r="J49" s="29">
        <v>16</v>
      </c>
      <c r="K49" s="29">
        <v>266</v>
      </c>
      <c r="L49" s="29">
        <v>272</v>
      </c>
      <c r="M49" s="33">
        <v>208</v>
      </c>
      <c r="N49" s="29">
        <v>204</v>
      </c>
      <c r="O49" s="29">
        <v>238</v>
      </c>
      <c r="P49" s="29">
        <v>272</v>
      </c>
      <c r="Q49" s="29">
        <v>268</v>
      </c>
      <c r="R49" s="29">
        <v>55</v>
      </c>
      <c r="S49" s="33">
        <v>136</v>
      </c>
      <c r="T49" s="33"/>
      <c r="U49" s="29">
        <f t="shared" si="1"/>
        <v>136</v>
      </c>
      <c r="V49" s="67">
        <f t="shared" si="13"/>
        <v>48</v>
      </c>
      <c r="W49" s="34" t="str">
        <f t="shared" si="2"/>
        <v>Муниципальное автономное общеобразовательное учреждение «Средняя общеобразовательная школа № 25»</v>
      </c>
      <c r="X49" s="28">
        <f t="shared" si="3"/>
        <v>0.9508928571428571</v>
      </c>
      <c r="Y49" s="28">
        <f t="shared" si="4"/>
        <v>0.96858638743455494</v>
      </c>
      <c r="Z49" s="28">
        <f t="shared" si="5"/>
        <v>0.79661016949152541</v>
      </c>
      <c r="AA49" s="28">
        <f t="shared" si="6"/>
        <v>0.84210526315789469</v>
      </c>
      <c r="AB49" s="28">
        <f t="shared" si="7"/>
        <v>0.90169491525423728</v>
      </c>
      <c r="AC49" s="28">
        <f t="shared" si="8"/>
        <v>0.92203389830508475</v>
      </c>
      <c r="AD49" s="28">
        <f t="shared" si="9"/>
        <v>0.98076923076923073</v>
      </c>
      <c r="AE49" s="28">
        <f t="shared" si="10"/>
        <v>0.8067796610169492</v>
      </c>
      <c r="AF49" s="28">
        <f t="shared" si="11"/>
        <v>0.92203389830508475</v>
      </c>
      <c r="AG49" s="28">
        <f t="shared" si="12"/>
        <v>0.90847457627118644</v>
      </c>
    </row>
    <row r="50" spans="1:33" s="66" customFormat="1">
      <c r="A50" s="27">
        <v>49</v>
      </c>
      <c r="B50" s="32" t="s">
        <v>483</v>
      </c>
      <c r="C50" s="33">
        <v>9</v>
      </c>
      <c r="D50" s="33">
        <v>9</v>
      </c>
      <c r="E50" s="29">
        <v>8</v>
      </c>
      <c r="F50" s="33">
        <v>8</v>
      </c>
      <c r="G50" s="29">
        <v>8</v>
      </c>
      <c r="H50" s="33">
        <v>9</v>
      </c>
      <c r="I50" s="29">
        <v>1</v>
      </c>
      <c r="J50" s="29">
        <v>1</v>
      </c>
      <c r="K50" s="29">
        <v>8</v>
      </c>
      <c r="L50" s="29">
        <v>9</v>
      </c>
      <c r="M50" s="33">
        <v>7</v>
      </c>
      <c r="N50" s="29">
        <v>7</v>
      </c>
      <c r="O50" s="29">
        <v>8</v>
      </c>
      <c r="P50" s="29">
        <v>9</v>
      </c>
      <c r="Q50" s="33">
        <v>8</v>
      </c>
      <c r="R50" s="29">
        <v>26</v>
      </c>
      <c r="S50" s="33">
        <v>63</v>
      </c>
      <c r="T50" s="33"/>
      <c r="U50" s="29">
        <f t="shared" si="1"/>
        <v>9</v>
      </c>
      <c r="V50" s="67">
        <f t="shared" si="13"/>
        <v>49</v>
      </c>
      <c r="W50" s="34" t="str">
        <f t="shared" si="2"/>
        <v>Муниципальное автономное общеобразовательное учреждение «Средняя общеобразовательная школа № 26»</v>
      </c>
      <c r="X50" s="28">
        <f t="shared" si="3"/>
        <v>1</v>
      </c>
      <c r="Y50" s="28">
        <f t="shared" si="4"/>
        <v>0.88888888888888884</v>
      </c>
      <c r="Z50" s="28">
        <f t="shared" si="5"/>
        <v>1</v>
      </c>
      <c r="AA50" s="28">
        <f t="shared" si="6"/>
        <v>1</v>
      </c>
      <c r="AB50" s="28">
        <f t="shared" si="7"/>
        <v>0.88888888888888884</v>
      </c>
      <c r="AC50" s="28">
        <f t="shared" si="8"/>
        <v>1</v>
      </c>
      <c r="AD50" s="28">
        <f t="shared" si="9"/>
        <v>1</v>
      </c>
      <c r="AE50" s="28">
        <f t="shared" si="10"/>
        <v>0.88888888888888884</v>
      </c>
      <c r="AF50" s="28">
        <f t="shared" si="11"/>
        <v>1</v>
      </c>
      <c r="AG50" s="28">
        <f t="shared" si="12"/>
        <v>0.88888888888888884</v>
      </c>
    </row>
    <row r="51" spans="1:33" s="66" customFormat="1">
      <c r="A51" s="27">
        <v>50</v>
      </c>
      <c r="B51" s="32" t="s">
        <v>484</v>
      </c>
      <c r="C51" s="33">
        <v>589</v>
      </c>
      <c r="D51" s="33">
        <v>534</v>
      </c>
      <c r="E51" s="29">
        <v>529</v>
      </c>
      <c r="F51" s="33">
        <v>564</v>
      </c>
      <c r="G51" s="29">
        <v>549</v>
      </c>
      <c r="H51" s="29">
        <v>549</v>
      </c>
      <c r="I51" s="29">
        <v>16</v>
      </c>
      <c r="J51" s="29">
        <v>13</v>
      </c>
      <c r="K51" s="29">
        <v>571</v>
      </c>
      <c r="L51" s="29">
        <v>568</v>
      </c>
      <c r="M51" s="33">
        <v>508</v>
      </c>
      <c r="N51" s="29">
        <v>501</v>
      </c>
      <c r="O51" s="29">
        <v>578</v>
      </c>
      <c r="P51" s="29">
        <v>578</v>
      </c>
      <c r="Q51" s="29">
        <v>582</v>
      </c>
      <c r="R51" s="29">
        <v>55</v>
      </c>
      <c r="S51" s="33">
        <v>136</v>
      </c>
      <c r="T51" s="33"/>
      <c r="U51" s="29">
        <f t="shared" si="1"/>
        <v>136</v>
      </c>
      <c r="V51" s="67">
        <f t="shared" si="13"/>
        <v>50</v>
      </c>
      <c r="W51" s="34" t="str">
        <f t="shared" si="2"/>
        <v>Муниципальное автономное общеобразовательное учреждение «Лингвистическая гимназия № 27»</v>
      </c>
      <c r="X51" s="28">
        <f t="shared" si="3"/>
        <v>0.97340425531914898</v>
      </c>
      <c r="Y51" s="28">
        <f t="shared" si="4"/>
        <v>0.99063670411985016</v>
      </c>
      <c r="Z51" s="28">
        <f t="shared" si="5"/>
        <v>0.93208828522920206</v>
      </c>
      <c r="AA51" s="28">
        <f t="shared" si="6"/>
        <v>0.8125</v>
      </c>
      <c r="AB51" s="28">
        <f t="shared" si="7"/>
        <v>0.96943972835314096</v>
      </c>
      <c r="AC51" s="28">
        <f t="shared" si="8"/>
        <v>0.96434634974533107</v>
      </c>
      <c r="AD51" s="28">
        <f t="shared" si="9"/>
        <v>0.98622047244094491</v>
      </c>
      <c r="AE51" s="28">
        <f t="shared" si="10"/>
        <v>0.98132427843803061</v>
      </c>
      <c r="AF51" s="28">
        <f t="shared" si="11"/>
        <v>0.98132427843803061</v>
      </c>
      <c r="AG51" s="28">
        <f t="shared" si="12"/>
        <v>0.98811544991511036</v>
      </c>
    </row>
    <row r="52" spans="1:33" s="66" customFormat="1">
      <c r="A52" s="27">
        <v>51</v>
      </c>
      <c r="B52" s="32" t="s">
        <v>485</v>
      </c>
      <c r="C52" s="33">
        <v>643</v>
      </c>
      <c r="D52" s="33">
        <v>638</v>
      </c>
      <c r="E52" s="29">
        <v>638</v>
      </c>
      <c r="F52" s="33">
        <v>637</v>
      </c>
      <c r="G52" s="29">
        <v>636</v>
      </c>
      <c r="H52" s="29">
        <v>641</v>
      </c>
      <c r="I52" s="29">
        <v>19</v>
      </c>
      <c r="J52" s="29">
        <v>16</v>
      </c>
      <c r="K52" s="29">
        <v>642</v>
      </c>
      <c r="L52" s="29">
        <v>642</v>
      </c>
      <c r="M52" s="33">
        <v>632</v>
      </c>
      <c r="N52" s="29">
        <v>631</v>
      </c>
      <c r="O52" s="29">
        <v>642</v>
      </c>
      <c r="P52" s="29">
        <v>642</v>
      </c>
      <c r="Q52" s="29">
        <v>642</v>
      </c>
      <c r="R52" s="29">
        <v>49</v>
      </c>
      <c r="S52" s="33">
        <v>121</v>
      </c>
      <c r="T52" s="33"/>
      <c r="U52" s="29">
        <f t="shared" si="1"/>
        <v>121</v>
      </c>
      <c r="V52" s="67">
        <f t="shared" si="13"/>
        <v>51</v>
      </c>
      <c r="W52" s="34" t="str">
        <f t="shared" si="2"/>
        <v>Муниципальное автономное общеобразовательное учреждение «Средняя общеобразовательная школа № 28»</v>
      </c>
      <c r="X52" s="28">
        <f t="shared" si="3"/>
        <v>0.99843014128728413</v>
      </c>
      <c r="Y52" s="28">
        <f t="shared" si="4"/>
        <v>1</v>
      </c>
      <c r="Z52" s="28">
        <f t="shared" si="5"/>
        <v>0.99688958009331263</v>
      </c>
      <c r="AA52" s="28">
        <f t="shared" si="6"/>
        <v>0.84210526315789469</v>
      </c>
      <c r="AB52" s="28">
        <f t="shared" si="7"/>
        <v>0.99844479004665632</v>
      </c>
      <c r="AC52" s="28">
        <f t="shared" si="8"/>
        <v>0.99844479004665632</v>
      </c>
      <c r="AD52" s="28">
        <f t="shared" si="9"/>
        <v>0.99841772151898733</v>
      </c>
      <c r="AE52" s="28">
        <f t="shared" si="10"/>
        <v>0.99844479004665632</v>
      </c>
      <c r="AF52" s="28">
        <f t="shared" si="11"/>
        <v>0.99844479004665632</v>
      </c>
      <c r="AG52" s="28">
        <f t="shared" si="12"/>
        <v>0.99844479004665632</v>
      </c>
    </row>
    <row r="53" spans="1:33" s="66" customFormat="1">
      <c r="A53" s="27">
        <v>52</v>
      </c>
      <c r="B53" s="32" t="s">
        <v>486</v>
      </c>
      <c r="C53" s="33">
        <v>822</v>
      </c>
      <c r="D53" s="33">
        <v>642</v>
      </c>
      <c r="E53" s="29">
        <v>632</v>
      </c>
      <c r="F53" s="33">
        <v>704</v>
      </c>
      <c r="G53" s="29">
        <v>668</v>
      </c>
      <c r="H53" s="33">
        <v>760</v>
      </c>
      <c r="I53" s="29">
        <v>24</v>
      </c>
      <c r="J53" s="29">
        <v>18</v>
      </c>
      <c r="K53" s="29">
        <v>779</v>
      </c>
      <c r="L53" s="29">
        <v>782</v>
      </c>
      <c r="M53" s="33">
        <v>606</v>
      </c>
      <c r="N53" s="29">
        <v>595</v>
      </c>
      <c r="O53" s="29">
        <v>781</v>
      </c>
      <c r="P53" s="29">
        <v>803</v>
      </c>
      <c r="Q53" s="33">
        <v>790</v>
      </c>
      <c r="R53" s="29">
        <v>13</v>
      </c>
      <c r="S53" s="33">
        <v>31</v>
      </c>
      <c r="T53" s="33"/>
      <c r="U53" s="29">
        <f t="shared" si="1"/>
        <v>31</v>
      </c>
      <c r="V53" s="67">
        <f t="shared" si="13"/>
        <v>52</v>
      </c>
      <c r="W53" s="34" t="str">
        <f t="shared" si="2"/>
        <v>Муниципальное автономное общеобразовательное учреждение «Средняя общеобразовательная школа № 29»</v>
      </c>
      <c r="X53" s="28">
        <f t="shared" si="3"/>
        <v>0.94886363636363635</v>
      </c>
      <c r="Y53" s="28">
        <f t="shared" si="4"/>
        <v>0.98442367601246106</v>
      </c>
      <c r="Z53" s="28">
        <f t="shared" si="5"/>
        <v>0.92457420924574207</v>
      </c>
      <c r="AA53" s="28">
        <f t="shared" si="6"/>
        <v>0.75</v>
      </c>
      <c r="AB53" s="28">
        <f t="shared" si="7"/>
        <v>0.94768856447688565</v>
      </c>
      <c r="AC53" s="28">
        <f t="shared" si="8"/>
        <v>0.95133819951338194</v>
      </c>
      <c r="AD53" s="28">
        <f t="shared" si="9"/>
        <v>0.9818481848184818</v>
      </c>
      <c r="AE53" s="28">
        <f t="shared" si="10"/>
        <v>0.95012165450121655</v>
      </c>
      <c r="AF53" s="28">
        <f t="shared" si="11"/>
        <v>0.97688564476885642</v>
      </c>
      <c r="AG53" s="28">
        <f t="shared" si="12"/>
        <v>0.96107055961070564</v>
      </c>
    </row>
    <row r="54" spans="1:33" s="66" customFormat="1">
      <c r="A54" s="27">
        <v>53</v>
      </c>
      <c r="B54" s="32" t="s">
        <v>487</v>
      </c>
      <c r="C54" s="33">
        <v>468</v>
      </c>
      <c r="D54" s="33">
        <v>350</v>
      </c>
      <c r="E54" s="29">
        <v>330</v>
      </c>
      <c r="F54" s="33">
        <v>402</v>
      </c>
      <c r="G54" s="29">
        <v>365</v>
      </c>
      <c r="H54" s="29">
        <v>383</v>
      </c>
      <c r="I54" s="29">
        <v>10</v>
      </c>
      <c r="J54" s="29">
        <v>8</v>
      </c>
      <c r="K54" s="29">
        <v>430</v>
      </c>
      <c r="L54" s="29">
        <v>428</v>
      </c>
      <c r="M54" s="33">
        <v>346</v>
      </c>
      <c r="N54" s="29">
        <v>337</v>
      </c>
      <c r="O54" s="29">
        <v>403</v>
      </c>
      <c r="P54" s="29">
        <v>433</v>
      </c>
      <c r="Q54" s="29">
        <v>423</v>
      </c>
      <c r="R54" s="29">
        <v>66</v>
      </c>
      <c r="S54" s="33">
        <v>163</v>
      </c>
      <c r="T54" s="33"/>
      <c r="U54" s="29">
        <f t="shared" si="1"/>
        <v>163</v>
      </c>
      <c r="V54" s="67">
        <f t="shared" si="13"/>
        <v>53</v>
      </c>
      <c r="W54" s="34" t="str">
        <f t="shared" si="2"/>
        <v>Муниципальное автономное общеобразовательное учреждение «Средняя общеобразовательная школа № 30»</v>
      </c>
      <c r="X54" s="28">
        <f t="shared" si="3"/>
        <v>0.90796019900497515</v>
      </c>
      <c r="Y54" s="28">
        <f t="shared" si="4"/>
        <v>0.94285714285714284</v>
      </c>
      <c r="Z54" s="28">
        <f t="shared" si="5"/>
        <v>0.81837606837606836</v>
      </c>
      <c r="AA54" s="28">
        <f t="shared" si="6"/>
        <v>0.8</v>
      </c>
      <c r="AB54" s="28">
        <f t="shared" si="7"/>
        <v>0.91880341880341876</v>
      </c>
      <c r="AC54" s="28">
        <f t="shared" si="8"/>
        <v>0.9145299145299145</v>
      </c>
      <c r="AD54" s="28">
        <f t="shared" si="9"/>
        <v>0.97398843930635837</v>
      </c>
      <c r="AE54" s="28">
        <f t="shared" si="10"/>
        <v>0.86111111111111116</v>
      </c>
      <c r="AF54" s="28">
        <f t="shared" si="11"/>
        <v>0.92521367521367526</v>
      </c>
      <c r="AG54" s="28">
        <f t="shared" si="12"/>
        <v>0.90384615384615385</v>
      </c>
    </row>
    <row r="55" spans="1:33" s="138" customFormat="1">
      <c r="A55" s="138">
        <v>54</v>
      </c>
      <c r="B55" s="139" t="s">
        <v>489</v>
      </c>
      <c r="C55" s="140">
        <v>508</v>
      </c>
      <c r="D55" s="140">
        <v>342</v>
      </c>
      <c r="E55" s="141">
        <v>321</v>
      </c>
      <c r="F55" s="140">
        <v>432</v>
      </c>
      <c r="G55" s="141">
        <v>364</v>
      </c>
      <c r="H55" s="141">
        <v>447</v>
      </c>
      <c r="I55" s="141">
        <v>9</v>
      </c>
      <c r="J55" s="141">
        <v>8</v>
      </c>
      <c r="K55" s="141">
        <v>462</v>
      </c>
      <c r="L55" s="141">
        <v>446</v>
      </c>
      <c r="M55" s="140">
        <v>373</v>
      </c>
      <c r="N55" s="141">
        <v>356</v>
      </c>
      <c r="O55" s="141">
        <v>421</v>
      </c>
      <c r="P55" s="141">
        <v>461</v>
      </c>
      <c r="Q55" s="141">
        <v>440</v>
      </c>
      <c r="R55" s="141">
        <v>72</v>
      </c>
      <c r="S55" s="140">
        <v>179</v>
      </c>
      <c r="T55" s="140"/>
      <c r="U55" s="141">
        <f t="shared" si="1"/>
        <v>179</v>
      </c>
      <c r="V55" s="142">
        <f t="shared" si="13"/>
        <v>54</v>
      </c>
      <c r="W55" s="142" t="str">
        <f t="shared" si="2"/>
        <v>Муниципальное автономное общеобразовательное учреждение «Ягринская гимназия»</v>
      </c>
      <c r="X55" s="143">
        <f t="shared" si="3"/>
        <v>0.84259259259259256</v>
      </c>
      <c r="Y55" s="143">
        <f t="shared" si="4"/>
        <v>0.93859649122807021</v>
      </c>
      <c r="Z55" s="143">
        <f t="shared" si="5"/>
        <v>0.87992125984251968</v>
      </c>
      <c r="AA55" s="143">
        <f t="shared" si="6"/>
        <v>0.88888888888888884</v>
      </c>
      <c r="AB55" s="143">
        <f t="shared" si="7"/>
        <v>0.90944881889763785</v>
      </c>
      <c r="AC55" s="143">
        <f t="shared" si="8"/>
        <v>0.87795275590551181</v>
      </c>
      <c r="AD55" s="143">
        <f t="shared" si="9"/>
        <v>0.95442359249329756</v>
      </c>
      <c r="AE55" s="143">
        <f t="shared" si="10"/>
        <v>0.82874015748031493</v>
      </c>
      <c r="AF55" s="143">
        <f t="shared" si="11"/>
        <v>0.90748031496062997</v>
      </c>
      <c r="AG55" s="143">
        <f t="shared" si="12"/>
        <v>0.86614173228346458</v>
      </c>
    </row>
    <row r="56" spans="1:33" s="66" customFormat="1">
      <c r="A56" s="27">
        <v>55</v>
      </c>
      <c r="B56" s="32" t="s">
        <v>490</v>
      </c>
      <c r="C56" s="33">
        <v>21</v>
      </c>
      <c r="D56" s="33">
        <v>20</v>
      </c>
      <c r="E56" s="29">
        <v>20</v>
      </c>
      <c r="F56" s="33">
        <v>19</v>
      </c>
      <c r="G56" s="29">
        <v>19</v>
      </c>
      <c r="H56" s="33">
        <v>19</v>
      </c>
      <c r="I56" s="29">
        <v>2</v>
      </c>
      <c r="J56" s="29">
        <v>2</v>
      </c>
      <c r="K56" s="29">
        <v>20</v>
      </c>
      <c r="L56" s="29">
        <v>20</v>
      </c>
      <c r="M56" s="33">
        <v>20</v>
      </c>
      <c r="N56" s="29">
        <v>20</v>
      </c>
      <c r="O56" s="29">
        <v>18</v>
      </c>
      <c r="P56" s="29">
        <v>20</v>
      </c>
      <c r="Q56" s="33">
        <v>17</v>
      </c>
      <c r="R56" s="29">
        <v>18</v>
      </c>
      <c r="S56" s="33">
        <v>45</v>
      </c>
      <c r="T56" s="33"/>
      <c r="U56" s="29">
        <f t="shared" si="1"/>
        <v>21</v>
      </c>
      <c r="V56" s="67">
        <f t="shared" si="13"/>
        <v>55</v>
      </c>
      <c r="W56" s="34" t="str">
        <f t="shared" si="2"/>
        <v>Муниципальное автономное общеобразовательное учреждение «Средняя общеобразовательная школа № 36»</v>
      </c>
      <c r="X56" s="28">
        <f t="shared" si="3"/>
        <v>1</v>
      </c>
      <c r="Y56" s="28">
        <f t="shared" si="4"/>
        <v>1</v>
      </c>
      <c r="Z56" s="28">
        <f t="shared" si="5"/>
        <v>0.90476190476190477</v>
      </c>
      <c r="AA56" s="28">
        <f t="shared" si="6"/>
        <v>1</v>
      </c>
      <c r="AB56" s="28">
        <f t="shared" si="7"/>
        <v>0.95238095238095233</v>
      </c>
      <c r="AC56" s="28">
        <f t="shared" si="8"/>
        <v>0.95238095238095233</v>
      </c>
      <c r="AD56" s="28">
        <f t="shared" si="9"/>
        <v>1</v>
      </c>
      <c r="AE56" s="28">
        <f t="shared" si="10"/>
        <v>0.8571428571428571</v>
      </c>
      <c r="AF56" s="28">
        <f t="shared" si="11"/>
        <v>0.95238095238095233</v>
      </c>
      <c r="AG56" s="28">
        <f t="shared" si="12"/>
        <v>0.80952380952380953</v>
      </c>
    </row>
    <row r="57" spans="1:33" s="66" customFormat="1">
      <c r="A57" s="27">
        <v>56</v>
      </c>
      <c r="B57" s="32" t="s">
        <v>492</v>
      </c>
      <c r="C57" s="33">
        <v>290</v>
      </c>
      <c r="D57" s="33">
        <v>208</v>
      </c>
      <c r="E57" s="29">
        <v>202</v>
      </c>
      <c r="F57" s="33">
        <v>202</v>
      </c>
      <c r="G57" s="29">
        <v>198</v>
      </c>
      <c r="H57" s="29">
        <v>259</v>
      </c>
      <c r="I57" s="29">
        <v>4</v>
      </c>
      <c r="J57" s="29">
        <v>3</v>
      </c>
      <c r="K57" s="29">
        <v>284</v>
      </c>
      <c r="L57" s="29">
        <v>287</v>
      </c>
      <c r="M57" s="33">
        <v>216</v>
      </c>
      <c r="N57" s="29">
        <v>216</v>
      </c>
      <c r="O57" s="29">
        <v>287</v>
      </c>
      <c r="P57" s="29">
        <v>283</v>
      </c>
      <c r="Q57" s="29">
        <v>288</v>
      </c>
      <c r="R57" s="29">
        <v>162</v>
      </c>
      <c r="S57" s="33">
        <v>403</v>
      </c>
      <c r="T57" s="33"/>
      <c r="U57" s="29">
        <f t="shared" si="1"/>
        <v>290</v>
      </c>
      <c r="V57" s="67">
        <f t="shared" si="13"/>
        <v>56</v>
      </c>
      <c r="W57" s="34" t="str">
        <f t="shared" si="2"/>
        <v>Муниципальное бюджетное образовательное учреждение дополнительного образования «Спортивная школа № 1»</v>
      </c>
      <c r="X57" s="28">
        <f t="shared" si="3"/>
        <v>0.98019801980198018</v>
      </c>
      <c r="Y57" s="28">
        <f t="shared" si="4"/>
        <v>0.97115384615384615</v>
      </c>
      <c r="Z57" s="28">
        <f t="shared" si="5"/>
        <v>0.89310344827586208</v>
      </c>
      <c r="AA57" s="28">
        <f t="shared" si="6"/>
        <v>0.75</v>
      </c>
      <c r="AB57" s="28">
        <f t="shared" si="7"/>
        <v>0.97931034482758617</v>
      </c>
      <c r="AC57" s="28">
        <f t="shared" si="8"/>
        <v>0.98965517241379308</v>
      </c>
      <c r="AD57" s="28">
        <f t="shared" si="9"/>
        <v>1</v>
      </c>
      <c r="AE57" s="28">
        <f t="shared" si="10"/>
        <v>0.98965517241379308</v>
      </c>
      <c r="AF57" s="28">
        <f t="shared" si="11"/>
        <v>0.97586206896551719</v>
      </c>
      <c r="AG57" s="28">
        <f t="shared" si="12"/>
        <v>0.99310344827586206</v>
      </c>
    </row>
    <row r="58" spans="1:33" s="66" customFormat="1">
      <c r="A58" s="27">
        <v>57</v>
      </c>
      <c r="B58" s="32" t="s">
        <v>493</v>
      </c>
      <c r="C58" s="33">
        <v>593</v>
      </c>
      <c r="D58" s="33">
        <v>446</v>
      </c>
      <c r="E58" s="29">
        <v>441</v>
      </c>
      <c r="F58" s="33">
        <v>465</v>
      </c>
      <c r="G58" s="29">
        <v>449</v>
      </c>
      <c r="H58" s="29">
        <v>554</v>
      </c>
      <c r="I58" s="29">
        <v>27</v>
      </c>
      <c r="J58" s="29">
        <v>26</v>
      </c>
      <c r="K58" s="29">
        <v>578</v>
      </c>
      <c r="L58" s="29">
        <v>579</v>
      </c>
      <c r="M58" s="33">
        <v>449</v>
      </c>
      <c r="N58" s="29">
        <v>444</v>
      </c>
      <c r="O58" s="29">
        <v>577</v>
      </c>
      <c r="P58" s="29">
        <v>574</v>
      </c>
      <c r="Q58" s="29">
        <v>578</v>
      </c>
      <c r="R58" s="29">
        <v>261</v>
      </c>
      <c r="S58" s="33">
        <v>600</v>
      </c>
      <c r="T58" s="33"/>
      <c r="U58" s="29">
        <f t="shared" si="1"/>
        <v>593</v>
      </c>
      <c r="V58" s="67">
        <f t="shared" si="13"/>
        <v>57</v>
      </c>
      <c r="W58" s="34" t="str">
        <f t="shared" si="2"/>
        <v>Муниципальное бюджетное образовательное учреждение дополнительного образования «Спортивная школа № 2»</v>
      </c>
      <c r="X58" s="28">
        <f t="shared" si="3"/>
        <v>0.96559139784946235</v>
      </c>
      <c r="Y58" s="28">
        <f t="shared" si="4"/>
        <v>0.9887892376681614</v>
      </c>
      <c r="Z58" s="28">
        <f t="shared" si="5"/>
        <v>0.93423271500843175</v>
      </c>
      <c r="AA58" s="28">
        <f t="shared" si="6"/>
        <v>0.96296296296296291</v>
      </c>
      <c r="AB58" s="28">
        <f t="shared" si="7"/>
        <v>0.97470489038785835</v>
      </c>
      <c r="AC58" s="28">
        <f t="shared" si="8"/>
        <v>0.97639123102866776</v>
      </c>
      <c r="AD58" s="28">
        <f t="shared" si="9"/>
        <v>0.98886414253897548</v>
      </c>
      <c r="AE58" s="28">
        <f t="shared" si="10"/>
        <v>0.97301854974704893</v>
      </c>
      <c r="AF58" s="28">
        <f t="shared" si="11"/>
        <v>0.96795952782462058</v>
      </c>
      <c r="AG58" s="28">
        <f t="shared" si="12"/>
        <v>0.97470489038785835</v>
      </c>
    </row>
    <row r="59" spans="1:33" s="66" customFormat="1">
      <c r="A59" s="27">
        <v>58</v>
      </c>
      <c r="B59" s="32" t="s">
        <v>494</v>
      </c>
      <c r="C59" s="33">
        <v>499</v>
      </c>
      <c r="D59" s="33">
        <v>350</v>
      </c>
      <c r="E59" s="29">
        <v>345</v>
      </c>
      <c r="F59" s="33">
        <v>332</v>
      </c>
      <c r="G59" s="29">
        <v>317</v>
      </c>
      <c r="H59" s="29">
        <v>471</v>
      </c>
      <c r="I59" s="29">
        <v>29</v>
      </c>
      <c r="J59" s="29">
        <v>27</v>
      </c>
      <c r="K59" s="29">
        <v>490</v>
      </c>
      <c r="L59" s="29">
        <v>491</v>
      </c>
      <c r="M59" s="33">
        <v>333</v>
      </c>
      <c r="N59" s="29">
        <v>331</v>
      </c>
      <c r="O59" s="29">
        <v>486</v>
      </c>
      <c r="P59" s="29">
        <v>480</v>
      </c>
      <c r="Q59" s="29">
        <v>485</v>
      </c>
      <c r="R59" s="29">
        <v>250</v>
      </c>
      <c r="S59" s="33">
        <v>600</v>
      </c>
      <c r="T59" s="33"/>
      <c r="U59" s="29">
        <f t="shared" si="1"/>
        <v>499</v>
      </c>
      <c r="V59" s="67">
        <f t="shared" si="13"/>
        <v>58</v>
      </c>
      <c r="W59" s="34" t="str">
        <f t="shared" si="2"/>
        <v>Муниципальное бюджетное образовательное учреждение дополнительного образования «Детский морской центр «Североморец»</v>
      </c>
      <c r="X59" s="28">
        <f t="shared" si="3"/>
        <v>0.95481927710843373</v>
      </c>
      <c r="Y59" s="28">
        <f t="shared" si="4"/>
        <v>0.98571428571428577</v>
      </c>
      <c r="Z59" s="28">
        <f t="shared" si="5"/>
        <v>0.94388777555110226</v>
      </c>
      <c r="AA59" s="28">
        <f t="shared" si="6"/>
        <v>0.93103448275862066</v>
      </c>
      <c r="AB59" s="28">
        <f t="shared" si="7"/>
        <v>0.9819639278557114</v>
      </c>
      <c r="AC59" s="28">
        <f t="shared" si="8"/>
        <v>0.98396793587174347</v>
      </c>
      <c r="AD59" s="28">
        <f t="shared" si="9"/>
        <v>0.99399399399399402</v>
      </c>
      <c r="AE59" s="28">
        <f t="shared" si="10"/>
        <v>0.97394789579158314</v>
      </c>
      <c r="AF59" s="28">
        <f t="shared" si="11"/>
        <v>0.96192384769539074</v>
      </c>
      <c r="AG59" s="28">
        <f t="shared" si="12"/>
        <v>0.97194388777555107</v>
      </c>
    </row>
    <row r="60" spans="1:33" s="68" customFormat="1">
      <c r="A60" s="27">
        <v>59</v>
      </c>
      <c r="B60" s="32" t="s">
        <v>495</v>
      </c>
      <c r="C60" s="33">
        <v>820</v>
      </c>
      <c r="D60" s="33">
        <v>674</v>
      </c>
      <c r="E60" s="29">
        <v>670</v>
      </c>
      <c r="F60" s="33">
        <v>648</v>
      </c>
      <c r="G60" s="29">
        <v>644</v>
      </c>
      <c r="H60" s="29">
        <v>791</v>
      </c>
      <c r="I60" s="29">
        <v>13</v>
      </c>
      <c r="J60" s="29">
        <v>10</v>
      </c>
      <c r="K60" s="29">
        <v>819</v>
      </c>
      <c r="L60" s="29">
        <v>819</v>
      </c>
      <c r="M60" s="33">
        <v>717</v>
      </c>
      <c r="N60" s="29">
        <v>716</v>
      </c>
      <c r="O60" s="29">
        <v>818</v>
      </c>
      <c r="P60" s="29">
        <v>818</v>
      </c>
      <c r="Q60" s="29">
        <v>819</v>
      </c>
      <c r="R60" s="29">
        <v>61</v>
      </c>
      <c r="S60" s="33">
        <v>151</v>
      </c>
      <c r="T60" s="33"/>
      <c r="U60" s="29">
        <f t="shared" si="1"/>
        <v>151</v>
      </c>
      <c r="V60" s="70">
        <f t="shared" si="13"/>
        <v>59</v>
      </c>
      <c r="W60" s="34" t="str">
        <f t="shared" si="2"/>
        <v>Муниципальное автономное образовательное учреждение дополнительного образования «Детский центр культуры»</v>
      </c>
      <c r="X60" s="28">
        <f t="shared" si="3"/>
        <v>0.99382716049382713</v>
      </c>
      <c r="Y60" s="28">
        <f t="shared" si="4"/>
        <v>0.99406528189910981</v>
      </c>
      <c r="Z60" s="28">
        <f t="shared" si="5"/>
        <v>0.96463414634146338</v>
      </c>
      <c r="AA60" s="28">
        <f t="shared" si="6"/>
        <v>0.76923076923076927</v>
      </c>
      <c r="AB60" s="28">
        <f t="shared" si="7"/>
        <v>0.99878048780487805</v>
      </c>
      <c r="AC60" s="28">
        <f t="shared" si="8"/>
        <v>0.99878048780487805</v>
      </c>
      <c r="AD60" s="28">
        <f t="shared" si="9"/>
        <v>0.99860529986053004</v>
      </c>
      <c r="AE60" s="28">
        <f t="shared" si="10"/>
        <v>0.9975609756097561</v>
      </c>
      <c r="AF60" s="28">
        <f t="shared" si="11"/>
        <v>0.9975609756097561</v>
      </c>
      <c r="AG60" s="28">
        <f t="shared" si="12"/>
        <v>0.99878048780487805</v>
      </c>
    </row>
    <row r="61" spans="1:33" s="66" customFormat="1">
      <c r="A61" s="27">
        <v>60</v>
      </c>
      <c r="B61" s="32" t="s">
        <v>496</v>
      </c>
      <c r="C61" s="33">
        <v>600</v>
      </c>
      <c r="D61" s="33">
        <v>411</v>
      </c>
      <c r="E61" s="29">
        <v>405</v>
      </c>
      <c r="F61" s="33">
        <v>414</v>
      </c>
      <c r="G61" s="29">
        <v>392</v>
      </c>
      <c r="H61" s="29">
        <v>540</v>
      </c>
      <c r="I61" s="29">
        <v>34</v>
      </c>
      <c r="J61" s="29">
        <v>33</v>
      </c>
      <c r="K61" s="29">
        <v>588</v>
      </c>
      <c r="L61" s="29">
        <v>591</v>
      </c>
      <c r="M61" s="33">
        <v>394</v>
      </c>
      <c r="N61" s="29">
        <v>389</v>
      </c>
      <c r="O61" s="29">
        <v>591</v>
      </c>
      <c r="P61" s="29">
        <v>578</v>
      </c>
      <c r="Q61" s="29">
        <v>577</v>
      </c>
      <c r="R61" s="29">
        <v>216</v>
      </c>
      <c r="S61" s="33">
        <v>540</v>
      </c>
      <c r="T61" s="33"/>
      <c r="U61" s="29">
        <f t="shared" si="1"/>
        <v>540</v>
      </c>
      <c r="V61" s="67">
        <f t="shared" si="13"/>
        <v>60</v>
      </c>
      <c r="W61" s="34" t="str">
        <f t="shared" si="2"/>
        <v>Муниципальное бюджетное образовательное учреждение «Центр психолого-педагогической, медицинской и социальной помощи»</v>
      </c>
      <c r="X61" s="28">
        <f t="shared" si="3"/>
        <v>0.9468599033816425</v>
      </c>
      <c r="Y61" s="28">
        <f t="shared" si="4"/>
        <v>0.98540145985401462</v>
      </c>
      <c r="Z61" s="28">
        <f t="shared" si="5"/>
        <v>0.9</v>
      </c>
      <c r="AA61" s="28">
        <f t="shared" si="6"/>
        <v>0.97058823529411764</v>
      </c>
      <c r="AB61" s="28">
        <f t="shared" si="7"/>
        <v>0.98</v>
      </c>
      <c r="AC61" s="28">
        <f t="shared" si="8"/>
        <v>0.98499999999999999</v>
      </c>
      <c r="AD61" s="28">
        <f t="shared" si="9"/>
        <v>0.98730964467005078</v>
      </c>
      <c r="AE61" s="28">
        <f t="shared" si="10"/>
        <v>0.98499999999999999</v>
      </c>
      <c r="AF61" s="28">
        <f t="shared" si="11"/>
        <v>0.96333333333333337</v>
      </c>
      <c r="AG61" s="28">
        <f t="shared" si="12"/>
        <v>0.96166666666666667</v>
      </c>
    </row>
    <row r="62" spans="1:33" s="66" customFormat="1">
      <c r="A62" s="27">
        <v>61</v>
      </c>
      <c r="B62" s="32" t="s">
        <v>498</v>
      </c>
      <c r="C62" s="33">
        <v>648</v>
      </c>
      <c r="D62" s="33">
        <v>638</v>
      </c>
      <c r="E62" s="29">
        <v>637</v>
      </c>
      <c r="F62" s="33">
        <v>636</v>
      </c>
      <c r="G62" s="29">
        <v>636</v>
      </c>
      <c r="H62" s="29">
        <v>640</v>
      </c>
      <c r="I62" s="29">
        <v>11</v>
      </c>
      <c r="J62" s="29">
        <v>11</v>
      </c>
      <c r="K62" s="29">
        <v>646</v>
      </c>
      <c r="L62" s="29">
        <v>648</v>
      </c>
      <c r="M62" s="33">
        <v>637</v>
      </c>
      <c r="N62" s="29">
        <v>636</v>
      </c>
      <c r="O62" s="29">
        <v>647</v>
      </c>
      <c r="P62" s="29">
        <v>646</v>
      </c>
      <c r="Q62" s="29">
        <v>648</v>
      </c>
      <c r="R62" s="29">
        <v>210</v>
      </c>
      <c r="S62" s="33">
        <v>524</v>
      </c>
      <c r="T62" s="33"/>
      <c r="U62" s="29">
        <f t="shared" si="1"/>
        <v>524</v>
      </c>
      <c r="V62" s="67">
        <f t="shared" si="13"/>
        <v>61</v>
      </c>
      <c r="W62" s="34" t="str">
        <f t="shared" si="2"/>
        <v>Муниципальное автономное образовательное учреждение дополнительного образования «Северный Кванториум»</v>
      </c>
      <c r="X62" s="28">
        <f t="shared" si="3"/>
        <v>1</v>
      </c>
      <c r="Y62" s="28">
        <f t="shared" si="4"/>
        <v>0.99843260188087779</v>
      </c>
      <c r="Z62" s="28">
        <f t="shared" si="5"/>
        <v>0.98765432098765427</v>
      </c>
      <c r="AA62" s="28">
        <f t="shared" si="6"/>
        <v>1</v>
      </c>
      <c r="AB62" s="28">
        <f t="shared" si="7"/>
        <v>0.99691358024691357</v>
      </c>
      <c r="AC62" s="28">
        <f t="shared" si="8"/>
        <v>1</v>
      </c>
      <c r="AD62" s="28">
        <f t="shared" si="9"/>
        <v>0.99843014128728413</v>
      </c>
      <c r="AE62" s="28">
        <f t="shared" si="10"/>
        <v>0.99845679012345678</v>
      </c>
      <c r="AF62" s="28">
        <f t="shared" si="11"/>
        <v>0.99691358024691357</v>
      </c>
      <c r="AG62" s="28">
        <f t="shared" si="12"/>
        <v>1</v>
      </c>
    </row>
    <row r="63" spans="1:33" s="66" customFormat="1">
      <c r="A63" s="27">
        <v>62</v>
      </c>
      <c r="B63" s="32" t="s">
        <v>500</v>
      </c>
      <c r="C63" s="33">
        <v>1475</v>
      </c>
      <c r="D63" s="33">
        <v>1216</v>
      </c>
      <c r="E63" s="29">
        <v>1198</v>
      </c>
      <c r="F63" s="33">
        <v>1150</v>
      </c>
      <c r="G63" s="29">
        <v>1127</v>
      </c>
      <c r="H63" s="29">
        <v>1395</v>
      </c>
      <c r="I63" s="29">
        <v>44</v>
      </c>
      <c r="J63" s="29">
        <v>39</v>
      </c>
      <c r="K63" s="29">
        <v>1460</v>
      </c>
      <c r="L63" s="29">
        <v>1458</v>
      </c>
      <c r="M63" s="33">
        <v>1118</v>
      </c>
      <c r="N63" s="29">
        <v>1117</v>
      </c>
      <c r="O63" s="29">
        <v>1464</v>
      </c>
      <c r="P63" s="29">
        <v>1448</v>
      </c>
      <c r="Q63" s="29">
        <v>1466</v>
      </c>
      <c r="R63" s="29">
        <v>80</v>
      </c>
      <c r="S63" s="33">
        <v>200</v>
      </c>
      <c r="T63" s="33"/>
      <c r="U63" s="29">
        <f t="shared" si="1"/>
        <v>200</v>
      </c>
      <c r="V63" s="67">
        <f t="shared" si="13"/>
        <v>62</v>
      </c>
      <c r="W63" s="34" t="str">
        <f t="shared" si="2"/>
        <v>Муниципальное автономное образовательное учреждение дополнительного образования Детско-юношеский центр</v>
      </c>
      <c r="X63" s="28">
        <f t="shared" si="3"/>
        <v>0.98</v>
      </c>
      <c r="Y63" s="28">
        <f t="shared" si="4"/>
        <v>0.98519736842105265</v>
      </c>
      <c r="Z63" s="28">
        <f t="shared" si="5"/>
        <v>0.94576271186440675</v>
      </c>
      <c r="AA63" s="28">
        <f t="shared" si="6"/>
        <v>0.88636363636363635</v>
      </c>
      <c r="AB63" s="28">
        <f t="shared" si="7"/>
        <v>0.98983050847457632</v>
      </c>
      <c r="AC63" s="28">
        <f t="shared" si="8"/>
        <v>0.9884745762711864</v>
      </c>
      <c r="AD63" s="28">
        <f t="shared" si="9"/>
        <v>0.99910554561717357</v>
      </c>
      <c r="AE63" s="28">
        <f t="shared" si="10"/>
        <v>0.99254237288135594</v>
      </c>
      <c r="AF63" s="28">
        <f t="shared" si="11"/>
        <v>0.98169491525423724</v>
      </c>
      <c r="AG63" s="28">
        <f t="shared" si="12"/>
        <v>0.99389830508474575</v>
      </c>
    </row>
    <row r="64" spans="1:33" s="66" customFormat="1">
      <c r="A64" s="27">
        <v>63</v>
      </c>
      <c r="B64" s="32" t="s">
        <v>501</v>
      </c>
      <c r="C64" s="33">
        <v>433</v>
      </c>
      <c r="D64" s="33">
        <v>408</v>
      </c>
      <c r="E64" s="29">
        <v>404</v>
      </c>
      <c r="F64" s="33">
        <v>402</v>
      </c>
      <c r="G64" s="29">
        <v>397</v>
      </c>
      <c r="H64" s="29">
        <v>422</v>
      </c>
      <c r="I64" s="29">
        <v>25</v>
      </c>
      <c r="J64" s="29">
        <v>24</v>
      </c>
      <c r="K64" s="29">
        <v>432</v>
      </c>
      <c r="L64" s="29">
        <v>431</v>
      </c>
      <c r="M64" s="33">
        <v>391</v>
      </c>
      <c r="N64" s="29">
        <v>390</v>
      </c>
      <c r="O64" s="29">
        <v>431</v>
      </c>
      <c r="P64" s="29">
        <v>431</v>
      </c>
      <c r="Q64" s="29">
        <v>430</v>
      </c>
      <c r="R64" s="29">
        <v>165</v>
      </c>
      <c r="S64" s="33">
        <v>411</v>
      </c>
      <c r="T64" s="33"/>
      <c r="U64" s="29">
        <f t="shared" si="1"/>
        <v>411</v>
      </c>
      <c r="V64" s="67">
        <f t="shared" si="13"/>
        <v>63</v>
      </c>
      <c r="W64" s="34" t="str">
        <f t="shared" si="2"/>
        <v>Муниципальное бюджетное учреждение дополнительного образования «Детская музыкальная школа № 3»</v>
      </c>
      <c r="X64" s="28">
        <f t="shared" si="3"/>
        <v>0.98756218905472637</v>
      </c>
      <c r="Y64" s="28">
        <f t="shared" si="4"/>
        <v>0.99019607843137258</v>
      </c>
      <c r="Z64" s="28">
        <f t="shared" si="5"/>
        <v>0.97459584295612012</v>
      </c>
      <c r="AA64" s="28">
        <f t="shared" si="6"/>
        <v>0.96</v>
      </c>
      <c r="AB64" s="28">
        <f t="shared" si="7"/>
        <v>0.99769053117782913</v>
      </c>
      <c r="AC64" s="28">
        <f t="shared" si="8"/>
        <v>0.99538106235565815</v>
      </c>
      <c r="AD64" s="28">
        <f t="shared" si="9"/>
        <v>0.99744245524296671</v>
      </c>
      <c r="AE64" s="28">
        <f t="shared" si="10"/>
        <v>0.99538106235565815</v>
      </c>
      <c r="AF64" s="28">
        <f t="shared" si="11"/>
        <v>0.99538106235565815</v>
      </c>
      <c r="AG64" s="28">
        <f t="shared" si="12"/>
        <v>0.99307159353348728</v>
      </c>
    </row>
    <row r="65" spans="1:33" s="66" customFormat="1">
      <c r="A65" s="27">
        <v>64</v>
      </c>
      <c r="B65" s="32" t="s">
        <v>502</v>
      </c>
      <c r="C65" s="33">
        <v>248</v>
      </c>
      <c r="D65" s="33">
        <v>246</v>
      </c>
      <c r="E65" s="29">
        <v>246</v>
      </c>
      <c r="F65" s="33">
        <v>247</v>
      </c>
      <c r="G65" s="29">
        <v>247</v>
      </c>
      <c r="H65" s="29">
        <v>248</v>
      </c>
      <c r="I65" s="29">
        <v>5</v>
      </c>
      <c r="J65" s="29">
        <v>5</v>
      </c>
      <c r="K65" s="29">
        <v>248</v>
      </c>
      <c r="L65" s="29">
        <v>248</v>
      </c>
      <c r="M65" s="33">
        <v>241</v>
      </c>
      <c r="N65" s="29">
        <v>241</v>
      </c>
      <c r="O65" s="29">
        <v>248</v>
      </c>
      <c r="P65" s="29">
        <v>248</v>
      </c>
      <c r="Q65" s="29">
        <v>247</v>
      </c>
      <c r="R65" s="29">
        <v>114</v>
      </c>
      <c r="S65" s="33">
        <v>284</v>
      </c>
      <c r="T65" s="33"/>
      <c r="U65" s="29">
        <f t="shared" ref="U65:U120" si="14">IF(C65&lt;20,C65,IF(C65&lt;R65,R65,IF(C65&gt;S65,S65,C65)))</f>
        <v>248</v>
      </c>
      <c r="V65" s="67">
        <f t="shared" si="13"/>
        <v>64</v>
      </c>
      <c r="W65" s="34" t="str">
        <f t="shared" ref="W65:W128" si="15">B65</f>
        <v>Муниципальное автономное учреждение дополнительного образования «Детская музыкальная школа № 36»</v>
      </c>
      <c r="X65" s="28">
        <f t="shared" si="3"/>
        <v>1</v>
      </c>
      <c r="Y65" s="28">
        <f t="shared" si="4"/>
        <v>1</v>
      </c>
      <c r="Z65" s="28">
        <f t="shared" si="5"/>
        <v>1</v>
      </c>
      <c r="AA65" s="28">
        <f t="shared" si="6"/>
        <v>1</v>
      </c>
      <c r="AB65" s="28">
        <f t="shared" si="7"/>
        <v>1</v>
      </c>
      <c r="AC65" s="28">
        <f t="shared" si="8"/>
        <v>1</v>
      </c>
      <c r="AD65" s="28">
        <f t="shared" si="9"/>
        <v>1</v>
      </c>
      <c r="AE65" s="28">
        <f t="shared" si="10"/>
        <v>1</v>
      </c>
      <c r="AF65" s="28">
        <f t="shared" si="11"/>
        <v>1</v>
      </c>
      <c r="AG65" s="28">
        <f t="shared" si="12"/>
        <v>0.99596774193548387</v>
      </c>
    </row>
    <row r="66" spans="1:33" s="66" customFormat="1">
      <c r="A66" s="27">
        <v>65</v>
      </c>
      <c r="B66" s="32" t="s">
        <v>503</v>
      </c>
      <c r="C66" s="33">
        <v>311</v>
      </c>
      <c r="D66" s="33">
        <v>285</v>
      </c>
      <c r="E66" s="29">
        <v>277</v>
      </c>
      <c r="F66" s="33">
        <v>268</v>
      </c>
      <c r="G66" s="29">
        <v>263</v>
      </c>
      <c r="H66" s="29">
        <v>282</v>
      </c>
      <c r="I66" s="29">
        <v>14</v>
      </c>
      <c r="J66" s="29">
        <v>14</v>
      </c>
      <c r="K66" s="29">
        <v>308</v>
      </c>
      <c r="L66" s="29">
        <v>309</v>
      </c>
      <c r="M66" s="33">
        <v>252</v>
      </c>
      <c r="N66" s="29">
        <v>249</v>
      </c>
      <c r="O66" s="29">
        <v>309</v>
      </c>
      <c r="P66" s="29">
        <v>306</v>
      </c>
      <c r="Q66" s="29">
        <v>310</v>
      </c>
      <c r="R66" s="29">
        <v>219</v>
      </c>
      <c r="S66" s="33">
        <v>547</v>
      </c>
      <c r="T66" s="33"/>
      <c r="U66" s="29">
        <f t="shared" si="14"/>
        <v>311</v>
      </c>
      <c r="V66" s="67">
        <f t="shared" si="13"/>
        <v>65</v>
      </c>
      <c r="W66" s="34" t="str">
        <f t="shared" si="15"/>
        <v>Муниципальное бюджетное учреждение дополнительного образования «Детская школа искусств № 34»</v>
      </c>
      <c r="X66" s="28">
        <f t="shared" si="3"/>
        <v>0.98134328358208955</v>
      </c>
      <c r="Y66" s="28">
        <f t="shared" si="4"/>
        <v>0.97192982456140353</v>
      </c>
      <c r="Z66" s="28">
        <f t="shared" si="5"/>
        <v>0.90675241157556274</v>
      </c>
      <c r="AA66" s="28">
        <f t="shared" si="6"/>
        <v>1</v>
      </c>
      <c r="AB66" s="28">
        <f t="shared" si="7"/>
        <v>0.99035369774919613</v>
      </c>
      <c r="AC66" s="28">
        <f t="shared" si="8"/>
        <v>0.99356913183279738</v>
      </c>
      <c r="AD66" s="28">
        <f t="shared" si="9"/>
        <v>0.98809523809523814</v>
      </c>
      <c r="AE66" s="28">
        <f t="shared" si="10"/>
        <v>0.99356913183279738</v>
      </c>
      <c r="AF66" s="28">
        <f t="shared" si="11"/>
        <v>0.98392282958199362</v>
      </c>
      <c r="AG66" s="28">
        <f t="shared" si="12"/>
        <v>0.99678456591639875</v>
      </c>
    </row>
    <row r="67" spans="1:33" s="66" customFormat="1">
      <c r="A67" s="27">
        <v>66</v>
      </c>
      <c r="B67" s="32" t="s">
        <v>504</v>
      </c>
      <c r="C67" s="33">
        <v>255</v>
      </c>
      <c r="D67" s="33">
        <v>229</v>
      </c>
      <c r="E67" s="29">
        <v>228</v>
      </c>
      <c r="F67" s="33">
        <v>245</v>
      </c>
      <c r="G67" s="29">
        <v>242</v>
      </c>
      <c r="H67" s="29">
        <v>249</v>
      </c>
      <c r="I67" s="29">
        <v>6</v>
      </c>
      <c r="J67" s="29">
        <v>6</v>
      </c>
      <c r="K67" s="29">
        <v>254</v>
      </c>
      <c r="L67" s="29">
        <v>252</v>
      </c>
      <c r="M67" s="33">
        <v>242</v>
      </c>
      <c r="N67" s="29">
        <v>241</v>
      </c>
      <c r="O67" s="29">
        <v>253</v>
      </c>
      <c r="P67" s="29">
        <v>243</v>
      </c>
      <c r="Q67" s="29">
        <v>252</v>
      </c>
      <c r="R67" s="29">
        <v>150</v>
      </c>
      <c r="S67" s="33">
        <v>375</v>
      </c>
      <c r="T67" s="33"/>
      <c r="U67" s="29">
        <f t="shared" si="14"/>
        <v>255</v>
      </c>
      <c r="V67" s="67">
        <f t="shared" si="13"/>
        <v>66</v>
      </c>
      <c r="W67" s="34" t="str">
        <f t="shared" si="15"/>
        <v>Муниципальное автономное учреждение дополнительного образования «Детская художественная школа № 2»</v>
      </c>
      <c r="X67" s="28">
        <f t="shared" ref="X67:X130" si="16">G67/F67</f>
        <v>0.98775510204081629</v>
      </c>
      <c r="Y67" s="28">
        <f t="shared" ref="Y67:Y130" si="17">E67/D67</f>
        <v>0.99563318777292575</v>
      </c>
      <c r="Z67" s="28">
        <f t="shared" ref="Z67:Z130" si="18">H67/$C67</f>
        <v>0.97647058823529409</v>
      </c>
      <c r="AA67" s="28">
        <f t="shared" ref="AA67:AA130" si="19">J67/I67</f>
        <v>1</v>
      </c>
      <c r="AB67" s="28">
        <f t="shared" ref="AB67:AB130" si="20">K67/$C67</f>
        <v>0.99607843137254903</v>
      </c>
      <c r="AC67" s="28">
        <f t="shared" ref="AC67:AC130" si="21">L67/$C67</f>
        <v>0.9882352941176471</v>
      </c>
      <c r="AD67" s="28">
        <f t="shared" ref="AD67:AD130" si="22">N67/M67</f>
        <v>0.99586776859504134</v>
      </c>
      <c r="AE67" s="28">
        <f t="shared" ref="AE67:AE130" si="23">O67/$C67</f>
        <v>0.99215686274509807</v>
      </c>
      <c r="AF67" s="28">
        <f t="shared" ref="AF67:AF130" si="24">P67/$C67</f>
        <v>0.95294117647058818</v>
      </c>
      <c r="AG67" s="28">
        <f t="shared" ref="AG67:AG130" si="25">Q67/$C67</f>
        <v>0.9882352941176471</v>
      </c>
    </row>
    <row r="68" spans="1:33" s="66" customFormat="1">
      <c r="A68" s="27">
        <v>67</v>
      </c>
      <c r="B68" s="32" t="s">
        <v>505</v>
      </c>
      <c r="C68" s="33">
        <v>72</v>
      </c>
      <c r="D68" s="33">
        <v>57</v>
      </c>
      <c r="E68" s="29">
        <v>56</v>
      </c>
      <c r="F68" s="33">
        <v>54</v>
      </c>
      <c r="G68" s="29">
        <v>50</v>
      </c>
      <c r="H68" s="29">
        <v>60</v>
      </c>
      <c r="I68" s="29">
        <v>1</v>
      </c>
      <c r="J68" s="29">
        <v>1</v>
      </c>
      <c r="K68" s="29">
        <v>70</v>
      </c>
      <c r="L68" s="29">
        <v>70</v>
      </c>
      <c r="M68" s="33">
        <v>58</v>
      </c>
      <c r="N68" s="29">
        <v>58</v>
      </c>
      <c r="O68" s="29">
        <v>69</v>
      </c>
      <c r="P68" s="29">
        <v>71</v>
      </c>
      <c r="Q68" s="29">
        <v>71</v>
      </c>
      <c r="R68" s="29">
        <v>48</v>
      </c>
      <c r="S68" s="33">
        <v>120</v>
      </c>
      <c r="T68" s="33"/>
      <c r="U68" s="29">
        <f t="shared" si="14"/>
        <v>72</v>
      </c>
      <c r="V68" s="67">
        <f t="shared" si="13"/>
        <v>67</v>
      </c>
      <c r="W68" s="34" t="str">
        <f t="shared" si="15"/>
        <v>Муниципальное автономное учреждение дополнительного образования «Спортивная школа «Строитель»</v>
      </c>
      <c r="X68" s="28">
        <f t="shared" si="16"/>
        <v>0.92592592592592593</v>
      </c>
      <c r="Y68" s="28">
        <f t="shared" si="17"/>
        <v>0.98245614035087714</v>
      </c>
      <c r="Z68" s="28">
        <f t="shared" si="18"/>
        <v>0.83333333333333337</v>
      </c>
      <c r="AA68" s="28">
        <f t="shared" si="19"/>
        <v>1</v>
      </c>
      <c r="AB68" s="28">
        <f t="shared" si="20"/>
        <v>0.97222222222222221</v>
      </c>
      <c r="AC68" s="28">
        <f t="shared" si="21"/>
        <v>0.97222222222222221</v>
      </c>
      <c r="AD68" s="28">
        <f t="shared" si="22"/>
        <v>1</v>
      </c>
      <c r="AE68" s="28">
        <f t="shared" si="23"/>
        <v>0.95833333333333337</v>
      </c>
      <c r="AF68" s="28">
        <f t="shared" si="24"/>
        <v>0.98611111111111116</v>
      </c>
      <c r="AG68" s="28">
        <f t="shared" si="25"/>
        <v>0.98611111111111116</v>
      </c>
    </row>
    <row r="69" spans="1:33" s="66" customFormat="1">
      <c r="A69" s="27">
        <v>68</v>
      </c>
      <c r="B69" s="32" t="s">
        <v>507</v>
      </c>
      <c r="C69" s="33">
        <v>217</v>
      </c>
      <c r="D69" s="33">
        <v>205</v>
      </c>
      <c r="E69" s="29">
        <v>205</v>
      </c>
      <c r="F69" s="33">
        <v>186</v>
      </c>
      <c r="G69" s="29">
        <v>185</v>
      </c>
      <c r="H69" s="33">
        <v>214</v>
      </c>
      <c r="I69" s="29">
        <v>8</v>
      </c>
      <c r="J69" s="29">
        <v>8</v>
      </c>
      <c r="K69" s="29">
        <v>217</v>
      </c>
      <c r="L69" s="29">
        <v>216</v>
      </c>
      <c r="M69" s="33">
        <v>196</v>
      </c>
      <c r="N69" s="29">
        <v>195</v>
      </c>
      <c r="O69" s="29">
        <v>217</v>
      </c>
      <c r="P69" s="29">
        <v>212</v>
      </c>
      <c r="Q69" s="33">
        <v>216</v>
      </c>
      <c r="R69" s="29">
        <v>26</v>
      </c>
      <c r="S69" s="33">
        <v>63</v>
      </c>
      <c r="T69" s="33"/>
      <c r="U69" s="29">
        <f t="shared" si="14"/>
        <v>63</v>
      </c>
      <c r="V69" s="67">
        <f t="shared" si="13"/>
        <v>68</v>
      </c>
      <c r="W69" s="34" t="str">
        <f t="shared" si="15"/>
        <v>Муниципальное дошкольное образовательное учреждение «Детский сад «Солнышко»</v>
      </c>
      <c r="X69" s="28">
        <f t="shared" si="16"/>
        <v>0.9946236559139785</v>
      </c>
      <c r="Y69" s="28">
        <f t="shared" si="17"/>
        <v>1</v>
      </c>
      <c r="Z69" s="28">
        <f t="shared" si="18"/>
        <v>0.98617511520737322</v>
      </c>
      <c r="AA69" s="28">
        <f t="shared" si="19"/>
        <v>1</v>
      </c>
      <c r="AB69" s="28">
        <f t="shared" si="20"/>
        <v>1</v>
      </c>
      <c r="AC69" s="28">
        <f t="shared" si="21"/>
        <v>0.99539170506912444</v>
      </c>
      <c r="AD69" s="28">
        <f t="shared" si="22"/>
        <v>0.99489795918367352</v>
      </c>
      <c r="AE69" s="28">
        <f t="shared" si="23"/>
        <v>1</v>
      </c>
      <c r="AF69" s="28">
        <f t="shared" si="24"/>
        <v>0.97695852534562211</v>
      </c>
      <c r="AG69" s="28">
        <f t="shared" si="25"/>
        <v>0.99539170506912444</v>
      </c>
    </row>
    <row r="70" spans="1:33" s="66" customFormat="1">
      <c r="A70" s="27">
        <v>69</v>
      </c>
      <c r="B70" s="32" t="s">
        <v>508</v>
      </c>
      <c r="C70" s="33">
        <v>110</v>
      </c>
      <c r="D70" s="33">
        <v>91</v>
      </c>
      <c r="E70" s="29">
        <v>88</v>
      </c>
      <c r="F70" s="33">
        <v>74</v>
      </c>
      <c r="G70" s="29">
        <v>72</v>
      </c>
      <c r="H70" s="29">
        <v>87</v>
      </c>
      <c r="I70" s="29">
        <v>1</v>
      </c>
      <c r="J70" s="29">
        <v>1</v>
      </c>
      <c r="K70" s="29">
        <v>103</v>
      </c>
      <c r="L70" s="29">
        <v>103</v>
      </c>
      <c r="M70" s="33">
        <v>81</v>
      </c>
      <c r="N70" s="29">
        <v>77</v>
      </c>
      <c r="O70" s="29">
        <v>100</v>
      </c>
      <c r="P70" s="29">
        <v>107</v>
      </c>
      <c r="Q70" s="29">
        <v>100</v>
      </c>
      <c r="R70" s="29">
        <v>228</v>
      </c>
      <c r="S70" s="33">
        <v>568</v>
      </c>
      <c r="T70" s="33"/>
      <c r="U70" s="29">
        <f t="shared" si="14"/>
        <v>228</v>
      </c>
      <c r="V70" s="67">
        <f t="shared" si="13"/>
        <v>69</v>
      </c>
      <c r="W70" s="34" t="str">
        <f t="shared" si="15"/>
        <v>Муниципальное дошкольное образовательное учреждение «Детский сад №14 «Родничок» общеразвивающего вида»</v>
      </c>
      <c r="X70" s="28">
        <f t="shared" si="16"/>
        <v>0.97297297297297303</v>
      </c>
      <c r="Y70" s="28">
        <f t="shared" si="17"/>
        <v>0.96703296703296704</v>
      </c>
      <c r="Z70" s="28">
        <f t="shared" si="18"/>
        <v>0.79090909090909089</v>
      </c>
      <c r="AA70" s="28">
        <f t="shared" si="19"/>
        <v>1</v>
      </c>
      <c r="AB70" s="28">
        <f t="shared" si="20"/>
        <v>0.9363636363636364</v>
      </c>
      <c r="AC70" s="28">
        <f t="shared" si="21"/>
        <v>0.9363636363636364</v>
      </c>
      <c r="AD70" s="28">
        <f t="shared" si="22"/>
        <v>0.95061728395061729</v>
      </c>
      <c r="AE70" s="28">
        <f t="shared" si="23"/>
        <v>0.90909090909090906</v>
      </c>
      <c r="AF70" s="28">
        <f t="shared" si="24"/>
        <v>0.97272727272727277</v>
      </c>
      <c r="AG70" s="28">
        <f t="shared" si="25"/>
        <v>0.90909090909090906</v>
      </c>
    </row>
    <row r="71" spans="1:33" s="66" customFormat="1">
      <c r="A71" s="27">
        <v>70</v>
      </c>
      <c r="B71" s="32" t="s">
        <v>509</v>
      </c>
      <c r="C71" s="33">
        <v>78</v>
      </c>
      <c r="D71" s="33">
        <v>66</v>
      </c>
      <c r="E71" s="29">
        <v>66</v>
      </c>
      <c r="F71" s="33">
        <v>65</v>
      </c>
      <c r="G71" s="29">
        <v>57</v>
      </c>
      <c r="H71" s="33">
        <v>72</v>
      </c>
      <c r="I71" s="29">
        <v>1</v>
      </c>
      <c r="J71" s="29">
        <v>1</v>
      </c>
      <c r="K71" s="29">
        <v>77</v>
      </c>
      <c r="L71" s="29">
        <v>75</v>
      </c>
      <c r="M71" s="33">
        <v>64</v>
      </c>
      <c r="N71" s="29">
        <v>64</v>
      </c>
      <c r="O71" s="29">
        <v>75</v>
      </c>
      <c r="P71" s="29">
        <v>78</v>
      </c>
      <c r="Q71" s="33">
        <v>78</v>
      </c>
      <c r="R71" s="29">
        <v>27</v>
      </c>
      <c r="S71" s="33">
        <v>67</v>
      </c>
      <c r="T71" s="33"/>
      <c r="U71" s="29">
        <f t="shared" si="14"/>
        <v>67</v>
      </c>
      <c r="V71" s="67">
        <f t="shared" si="13"/>
        <v>70</v>
      </c>
      <c r="W71" s="34" t="str">
        <f t="shared" si="15"/>
        <v>Муниципальное дошкольное образовательное учреждение «Детский сад «Радуга»</v>
      </c>
      <c r="X71" s="28">
        <f t="shared" si="16"/>
        <v>0.87692307692307692</v>
      </c>
      <c r="Y71" s="28">
        <f t="shared" si="17"/>
        <v>1</v>
      </c>
      <c r="Z71" s="28">
        <f t="shared" si="18"/>
        <v>0.92307692307692313</v>
      </c>
      <c r="AA71" s="28">
        <f t="shared" si="19"/>
        <v>1</v>
      </c>
      <c r="AB71" s="28">
        <f t="shared" si="20"/>
        <v>0.98717948717948723</v>
      </c>
      <c r="AC71" s="28">
        <f t="shared" si="21"/>
        <v>0.96153846153846156</v>
      </c>
      <c r="AD71" s="28">
        <f t="shared" si="22"/>
        <v>1</v>
      </c>
      <c r="AE71" s="28">
        <f t="shared" si="23"/>
        <v>0.96153846153846156</v>
      </c>
      <c r="AF71" s="28">
        <f t="shared" si="24"/>
        <v>1</v>
      </c>
      <c r="AG71" s="28">
        <f t="shared" si="25"/>
        <v>1</v>
      </c>
    </row>
    <row r="72" spans="1:33" s="66" customFormat="1">
      <c r="A72" s="27">
        <v>71</v>
      </c>
      <c r="B72" s="32" t="s">
        <v>510</v>
      </c>
      <c r="C72" s="33">
        <v>101</v>
      </c>
      <c r="D72" s="33">
        <v>70</v>
      </c>
      <c r="E72" s="29">
        <v>70</v>
      </c>
      <c r="F72" s="33">
        <v>58</v>
      </c>
      <c r="G72" s="29">
        <v>55</v>
      </c>
      <c r="H72" s="29">
        <v>81</v>
      </c>
      <c r="I72" s="29">
        <v>4</v>
      </c>
      <c r="J72" s="29">
        <v>3</v>
      </c>
      <c r="K72" s="29">
        <v>95</v>
      </c>
      <c r="L72" s="29">
        <v>98</v>
      </c>
      <c r="M72" s="33">
        <v>67</v>
      </c>
      <c r="N72" s="29">
        <v>65</v>
      </c>
      <c r="O72" s="29">
        <v>91</v>
      </c>
      <c r="P72" s="29">
        <v>98</v>
      </c>
      <c r="Q72" s="29">
        <v>96</v>
      </c>
      <c r="R72" s="29">
        <v>157</v>
      </c>
      <c r="S72" s="33">
        <v>392</v>
      </c>
      <c r="T72" s="33"/>
      <c r="U72" s="29">
        <f t="shared" si="14"/>
        <v>157</v>
      </c>
      <c r="V72" s="67">
        <f t="shared" si="13"/>
        <v>71</v>
      </c>
      <c r="W72" s="34" t="str">
        <f t="shared" si="15"/>
        <v>Муниципальное дошкольное образовательное учреждение «Центр развития ребенка - Детский сад №17 «Малыш»</v>
      </c>
      <c r="X72" s="28">
        <f t="shared" si="16"/>
        <v>0.94827586206896552</v>
      </c>
      <c r="Y72" s="28">
        <f t="shared" si="17"/>
        <v>1</v>
      </c>
      <c r="Z72" s="28">
        <f t="shared" si="18"/>
        <v>0.80198019801980203</v>
      </c>
      <c r="AA72" s="28">
        <f t="shared" si="19"/>
        <v>0.75</v>
      </c>
      <c r="AB72" s="28">
        <f t="shared" si="20"/>
        <v>0.94059405940594054</v>
      </c>
      <c r="AC72" s="28">
        <f t="shared" si="21"/>
        <v>0.97029702970297027</v>
      </c>
      <c r="AD72" s="28">
        <f t="shared" si="22"/>
        <v>0.97014925373134331</v>
      </c>
      <c r="AE72" s="28">
        <f t="shared" si="23"/>
        <v>0.90099009900990101</v>
      </c>
      <c r="AF72" s="28">
        <f t="shared" si="24"/>
        <v>0.97029702970297027</v>
      </c>
      <c r="AG72" s="28">
        <f t="shared" si="25"/>
        <v>0.95049504950495045</v>
      </c>
    </row>
    <row r="73" spans="1:33" s="66" customFormat="1">
      <c r="A73" s="27">
        <v>72</v>
      </c>
      <c r="B73" s="32" t="s">
        <v>511</v>
      </c>
      <c r="C73" s="33">
        <v>157</v>
      </c>
      <c r="D73" s="33">
        <v>138</v>
      </c>
      <c r="E73" s="29">
        <v>137</v>
      </c>
      <c r="F73" s="33">
        <v>105</v>
      </c>
      <c r="G73" s="29">
        <v>103</v>
      </c>
      <c r="H73" s="33">
        <v>154</v>
      </c>
      <c r="I73" s="29">
        <v>1</v>
      </c>
      <c r="J73" s="29">
        <v>1</v>
      </c>
      <c r="K73" s="29">
        <v>157</v>
      </c>
      <c r="L73" s="29">
        <v>157</v>
      </c>
      <c r="M73" s="33">
        <v>96</v>
      </c>
      <c r="N73" s="29">
        <v>96</v>
      </c>
      <c r="O73" s="29">
        <v>156</v>
      </c>
      <c r="P73" s="29">
        <v>157</v>
      </c>
      <c r="Q73" s="33">
        <v>156</v>
      </c>
      <c r="R73" s="29">
        <v>20</v>
      </c>
      <c r="S73" s="33">
        <v>49</v>
      </c>
      <c r="T73" s="33"/>
      <c r="U73" s="29">
        <f t="shared" si="14"/>
        <v>49</v>
      </c>
      <c r="V73" s="67">
        <f t="shared" si="13"/>
        <v>72</v>
      </c>
      <c r="W73" s="34" t="str">
        <f t="shared" si="15"/>
        <v>Муниципальное дошкольное образовательное учреждение «Детский сад «Лесовичок»</v>
      </c>
      <c r="X73" s="28">
        <f t="shared" si="16"/>
        <v>0.98095238095238091</v>
      </c>
      <c r="Y73" s="28">
        <f t="shared" si="17"/>
        <v>0.99275362318840576</v>
      </c>
      <c r="Z73" s="28">
        <f t="shared" si="18"/>
        <v>0.98089171974522293</v>
      </c>
      <c r="AA73" s="28">
        <f t="shared" si="19"/>
        <v>1</v>
      </c>
      <c r="AB73" s="28">
        <f t="shared" si="20"/>
        <v>1</v>
      </c>
      <c r="AC73" s="28">
        <f t="shared" si="21"/>
        <v>1</v>
      </c>
      <c r="AD73" s="28">
        <f t="shared" si="22"/>
        <v>1</v>
      </c>
      <c r="AE73" s="28">
        <f t="shared" si="23"/>
        <v>0.99363057324840764</v>
      </c>
      <c r="AF73" s="28">
        <f t="shared" si="24"/>
        <v>1</v>
      </c>
      <c r="AG73" s="28">
        <f t="shared" si="25"/>
        <v>0.99363057324840764</v>
      </c>
    </row>
    <row r="74" spans="1:33" s="66" customFormat="1">
      <c r="A74" s="27">
        <v>73</v>
      </c>
      <c r="B74" s="32" t="s">
        <v>513</v>
      </c>
      <c r="C74" s="33">
        <v>135</v>
      </c>
      <c r="D74" s="33">
        <v>133</v>
      </c>
      <c r="E74" s="29">
        <v>131</v>
      </c>
      <c r="F74" s="33">
        <v>133</v>
      </c>
      <c r="G74" s="29">
        <v>133</v>
      </c>
      <c r="H74" s="29">
        <v>135</v>
      </c>
      <c r="I74" s="29">
        <v>7</v>
      </c>
      <c r="J74" s="29">
        <v>6</v>
      </c>
      <c r="K74" s="29">
        <v>135</v>
      </c>
      <c r="L74" s="29">
        <v>135</v>
      </c>
      <c r="M74" s="33">
        <v>135</v>
      </c>
      <c r="N74" s="29">
        <v>135</v>
      </c>
      <c r="O74" s="29">
        <v>135</v>
      </c>
      <c r="P74" s="29">
        <v>135</v>
      </c>
      <c r="Q74" s="29">
        <v>135</v>
      </c>
      <c r="R74" s="29">
        <v>42</v>
      </c>
      <c r="S74" s="33">
        <v>104</v>
      </c>
      <c r="T74" s="33"/>
      <c r="U74" s="29">
        <f t="shared" si="14"/>
        <v>104</v>
      </c>
      <c r="V74" s="67">
        <f t="shared" si="13"/>
        <v>73</v>
      </c>
      <c r="W74" s="34" t="str">
        <f t="shared" si="15"/>
        <v>Муниципальное дошкольное образовательное учреждение «Детский сад «Чебурашка»</v>
      </c>
      <c r="X74" s="28">
        <f t="shared" si="16"/>
        <v>1</v>
      </c>
      <c r="Y74" s="28">
        <f t="shared" si="17"/>
        <v>0.98496240601503759</v>
      </c>
      <c r="Z74" s="28">
        <f t="shared" si="18"/>
        <v>1</v>
      </c>
      <c r="AA74" s="28">
        <f t="shared" si="19"/>
        <v>0.8571428571428571</v>
      </c>
      <c r="AB74" s="28">
        <f t="shared" si="20"/>
        <v>1</v>
      </c>
      <c r="AC74" s="28">
        <f t="shared" si="21"/>
        <v>1</v>
      </c>
      <c r="AD74" s="28">
        <f t="shared" si="22"/>
        <v>1</v>
      </c>
      <c r="AE74" s="28">
        <f t="shared" si="23"/>
        <v>1</v>
      </c>
      <c r="AF74" s="28">
        <f t="shared" si="24"/>
        <v>1</v>
      </c>
      <c r="AG74" s="28">
        <f t="shared" si="25"/>
        <v>1</v>
      </c>
    </row>
    <row r="75" spans="1:33" s="68" customFormat="1">
      <c r="A75" s="27">
        <v>74</v>
      </c>
      <c r="B75" s="32" t="s">
        <v>514</v>
      </c>
      <c r="C75" s="33">
        <v>121</v>
      </c>
      <c r="D75" s="33">
        <v>79</v>
      </c>
      <c r="E75" s="29">
        <v>78</v>
      </c>
      <c r="F75" s="33">
        <v>106</v>
      </c>
      <c r="G75" s="29">
        <v>102</v>
      </c>
      <c r="H75" s="29">
        <v>101</v>
      </c>
      <c r="I75" s="29">
        <v>4</v>
      </c>
      <c r="J75" s="29">
        <v>3</v>
      </c>
      <c r="K75" s="29">
        <v>117</v>
      </c>
      <c r="L75" s="29">
        <v>107</v>
      </c>
      <c r="M75" s="33">
        <v>88</v>
      </c>
      <c r="N75" s="29">
        <v>85</v>
      </c>
      <c r="O75" s="29">
        <v>116</v>
      </c>
      <c r="P75" s="29">
        <v>100</v>
      </c>
      <c r="Q75" s="29">
        <v>115</v>
      </c>
      <c r="R75" s="29">
        <v>196</v>
      </c>
      <c r="S75" s="33">
        <v>489</v>
      </c>
      <c r="T75" s="33"/>
      <c r="U75" s="29">
        <f t="shared" si="14"/>
        <v>196</v>
      </c>
      <c r="V75" s="70">
        <f t="shared" si="13"/>
        <v>74</v>
      </c>
      <c r="W75" s="34" t="str">
        <f t="shared" si="15"/>
        <v>Муниципальное образовательное учреждение «Средняя общеобразовательная школа № 2 имени В.И. Захарова»</v>
      </c>
      <c r="X75" s="28">
        <f t="shared" si="16"/>
        <v>0.96226415094339623</v>
      </c>
      <c r="Y75" s="28">
        <f t="shared" si="17"/>
        <v>0.98734177215189878</v>
      </c>
      <c r="Z75" s="28">
        <f t="shared" si="18"/>
        <v>0.83471074380165289</v>
      </c>
      <c r="AA75" s="28">
        <f t="shared" si="19"/>
        <v>0.75</v>
      </c>
      <c r="AB75" s="28">
        <f t="shared" si="20"/>
        <v>0.96694214876033058</v>
      </c>
      <c r="AC75" s="28">
        <f t="shared" si="21"/>
        <v>0.88429752066115708</v>
      </c>
      <c r="AD75" s="28">
        <f t="shared" si="22"/>
        <v>0.96590909090909094</v>
      </c>
      <c r="AE75" s="28">
        <f t="shared" si="23"/>
        <v>0.95867768595041325</v>
      </c>
      <c r="AF75" s="28">
        <f t="shared" si="24"/>
        <v>0.82644628099173556</v>
      </c>
      <c r="AG75" s="28">
        <f t="shared" si="25"/>
        <v>0.95041322314049592</v>
      </c>
    </row>
    <row r="76" spans="1:33" s="138" customFormat="1">
      <c r="A76" s="138">
        <v>75</v>
      </c>
      <c r="B76" s="139" t="s">
        <v>515</v>
      </c>
      <c r="C76" s="140">
        <v>525</v>
      </c>
      <c r="D76" s="140">
        <v>335</v>
      </c>
      <c r="E76" s="141">
        <v>307</v>
      </c>
      <c r="F76" s="140">
        <v>405</v>
      </c>
      <c r="G76" s="141">
        <v>362</v>
      </c>
      <c r="H76" s="141">
        <v>414</v>
      </c>
      <c r="I76" s="141">
        <v>25</v>
      </c>
      <c r="J76" s="141">
        <v>19</v>
      </c>
      <c r="K76" s="141">
        <v>463</v>
      </c>
      <c r="L76" s="141">
        <v>438</v>
      </c>
      <c r="M76" s="140">
        <v>366</v>
      </c>
      <c r="N76" s="141">
        <v>345</v>
      </c>
      <c r="O76" s="141">
        <v>437</v>
      </c>
      <c r="P76" s="141">
        <v>432</v>
      </c>
      <c r="Q76" s="141">
        <v>436</v>
      </c>
      <c r="R76" s="141">
        <v>276</v>
      </c>
      <c r="S76" s="140">
        <v>600</v>
      </c>
      <c r="T76" s="140"/>
      <c r="U76" s="141">
        <f t="shared" si="14"/>
        <v>525</v>
      </c>
      <c r="V76" s="142">
        <f t="shared" si="13"/>
        <v>75</v>
      </c>
      <c r="W76" s="142" t="str">
        <f t="shared" si="15"/>
        <v>Муниципальное образовательное учреждение «Средняя общеобразовательная школа № 3»</v>
      </c>
      <c r="X76" s="143">
        <f t="shared" si="16"/>
        <v>0.89382716049382716</v>
      </c>
      <c r="Y76" s="143">
        <f t="shared" si="17"/>
        <v>0.91641791044776122</v>
      </c>
      <c r="Z76" s="143">
        <f t="shared" si="18"/>
        <v>0.78857142857142859</v>
      </c>
      <c r="AA76" s="143">
        <f t="shared" si="19"/>
        <v>0.76</v>
      </c>
      <c r="AB76" s="143">
        <f t="shared" si="20"/>
        <v>0.88190476190476186</v>
      </c>
      <c r="AC76" s="143">
        <f t="shared" si="21"/>
        <v>0.8342857142857143</v>
      </c>
      <c r="AD76" s="143">
        <f t="shared" si="22"/>
        <v>0.94262295081967218</v>
      </c>
      <c r="AE76" s="143">
        <f t="shared" si="23"/>
        <v>0.83238095238095233</v>
      </c>
      <c r="AF76" s="143">
        <f t="shared" si="24"/>
        <v>0.82285714285714284</v>
      </c>
      <c r="AG76" s="143">
        <f t="shared" si="25"/>
        <v>0.83047619047619048</v>
      </c>
    </row>
    <row r="77" spans="1:33" s="66" customFormat="1">
      <c r="A77" s="27">
        <v>76</v>
      </c>
      <c r="B77" s="32" t="s">
        <v>516</v>
      </c>
      <c r="C77" s="33">
        <v>376</v>
      </c>
      <c r="D77" s="33">
        <v>374</v>
      </c>
      <c r="E77" s="29">
        <v>373</v>
      </c>
      <c r="F77" s="33">
        <v>371</v>
      </c>
      <c r="G77" s="29">
        <v>371</v>
      </c>
      <c r="H77" s="29">
        <v>373</v>
      </c>
      <c r="I77" s="29">
        <v>6</v>
      </c>
      <c r="J77" s="29">
        <v>6</v>
      </c>
      <c r="K77" s="29">
        <v>376</v>
      </c>
      <c r="L77" s="29">
        <v>376</v>
      </c>
      <c r="M77" s="33">
        <v>373</v>
      </c>
      <c r="N77" s="29">
        <v>373</v>
      </c>
      <c r="O77" s="29">
        <v>374</v>
      </c>
      <c r="P77" s="29">
        <v>374</v>
      </c>
      <c r="Q77" s="29">
        <v>375</v>
      </c>
      <c r="R77" s="29">
        <v>81</v>
      </c>
      <c r="S77" s="33">
        <v>201</v>
      </c>
      <c r="T77" s="33"/>
      <c r="U77" s="29">
        <f t="shared" si="14"/>
        <v>201</v>
      </c>
      <c r="V77" s="67">
        <f t="shared" si="13"/>
        <v>76</v>
      </c>
      <c r="W77" s="34" t="str">
        <f t="shared" si="15"/>
        <v>Муниципальное образовательное учреждение «Средняя общеобразовательная школа № 6»</v>
      </c>
      <c r="X77" s="28">
        <f t="shared" si="16"/>
        <v>1</v>
      </c>
      <c r="Y77" s="28">
        <f t="shared" si="17"/>
        <v>0.99732620320855614</v>
      </c>
      <c r="Z77" s="28">
        <f t="shared" si="18"/>
        <v>0.99202127659574468</v>
      </c>
      <c r="AA77" s="28">
        <f t="shared" si="19"/>
        <v>1</v>
      </c>
      <c r="AB77" s="28">
        <f t="shared" si="20"/>
        <v>1</v>
      </c>
      <c r="AC77" s="28">
        <f t="shared" si="21"/>
        <v>1</v>
      </c>
      <c r="AD77" s="28">
        <f t="shared" si="22"/>
        <v>1</v>
      </c>
      <c r="AE77" s="28">
        <f t="shared" si="23"/>
        <v>0.99468085106382975</v>
      </c>
      <c r="AF77" s="28">
        <f t="shared" si="24"/>
        <v>0.99468085106382975</v>
      </c>
      <c r="AG77" s="28">
        <f t="shared" si="25"/>
        <v>0.99734042553191493</v>
      </c>
    </row>
    <row r="78" spans="1:33" s="66" customFormat="1">
      <c r="A78" s="27">
        <v>77</v>
      </c>
      <c r="B78" s="32" t="s">
        <v>517</v>
      </c>
      <c r="C78" s="33">
        <v>400</v>
      </c>
      <c r="D78" s="33">
        <v>246</v>
      </c>
      <c r="E78" s="29">
        <v>232</v>
      </c>
      <c r="F78" s="33">
        <v>291</v>
      </c>
      <c r="G78" s="29">
        <v>270</v>
      </c>
      <c r="H78" s="29">
        <v>303</v>
      </c>
      <c r="I78" s="29">
        <v>9</v>
      </c>
      <c r="J78" s="29">
        <v>7</v>
      </c>
      <c r="K78" s="29">
        <v>369</v>
      </c>
      <c r="L78" s="29">
        <v>365</v>
      </c>
      <c r="M78" s="33">
        <v>265</v>
      </c>
      <c r="N78" s="29">
        <v>257</v>
      </c>
      <c r="O78" s="29">
        <v>337</v>
      </c>
      <c r="P78" s="29">
        <v>360</v>
      </c>
      <c r="Q78" s="29">
        <v>359</v>
      </c>
      <c r="R78" s="29">
        <v>134</v>
      </c>
      <c r="S78" s="33">
        <v>334</v>
      </c>
      <c r="T78" s="33"/>
      <c r="U78" s="29">
        <f t="shared" si="14"/>
        <v>334</v>
      </c>
      <c r="V78" s="67">
        <f t="shared" si="13"/>
        <v>77</v>
      </c>
      <c r="W78" s="34" t="str">
        <f t="shared" si="15"/>
        <v>Муниципальное образовательное учреждение «Средняя общеобразовательная школа № 7»</v>
      </c>
      <c r="X78" s="28">
        <f t="shared" si="16"/>
        <v>0.92783505154639179</v>
      </c>
      <c r="Y78" s="28">
        <f t="shared" si="17"/>
        <v>0.94308943089430897</v>
      </c>
      <c r="Z78" s="28">
        <f t="shared" si="18"/>
        <v>0.75749999999999995</v>
      </c>
      <c r="AA78" s="28">
        <f t="shared" si="19"/>
        <v>0.77777777777777779</v>
      </c>
      <c r="AB78" s="28">
        <f t="shared" si="20"/>
        <v>0.92249999999999999</v>
      </c>
      <c r="AC78" s="28">
        <f t="shared" si="21"/>
        <v>0.91249999999999998</v>
      </c>
      <c r="AD78" s="28">
        <f t="shared" si="22"/>
        <v>0.96981132075471699</v>
      </c>
      <c r="AE78" s="28">
        <f t="shared" si="23"/>
        <v>0.84250000000000003</v>
      </c>
      <c r="AF78" s="28">
        <f t="shared" si="24"/>
        <v>0.9</v>
      </c>
      <c r="AG78" s="28">
        <f t="shared" si="25"/>
        <v>0.89749999999999996</v>
      </c>
    </row>
    <row r="79" spans="1:33" s="66" customFormat="1">
      <c r="A79" s="27">
        <v>78</v>
      </c>
      <c r="B79" s="32" t="s">
        <v>519</v>
      </c>
      <c r="C79" s="33">
        <v>122</v>
      </c>
      <c r="D79" s="33">
        <v>81</v>
      </c>
      <c r="E79" s="29">
        <v>80</v>
      </c>
      <c r="F79" s="33">
        <v>107</v>
      </c>
      <c r="G79" s="29">
        <v>104</v>
      </c>
      <c r="H79" s="29">
        <v>103</v>
      </c>
      <c r="I79" s="29">
        <v>2</v>
      </c>
      <c r="J79" s="29">
        <v>2</v>
      </c>
      <c r="K79" s="29">
        <v>120</v>
      </c>
      <c r="L79" s="29">
        <v>107</v>
      </c>
      <c r="M79" s="33">
        <v>82</v>
      </c>
      <c r="N79" s="29">
        <v>80</v>
      </c>
      <c r="O79" s="29">
        <v>116</v>
      </c>
      <c r="P79" s="29">
        <v>121</v>
      </c>
      <c r="Q79" s="29">
        <v>114</v>
      </c>
      <c r="R79" s="29">
        <v>98</v>
      </c>
      <c r="S79" s="33">
        <v>244</v>
      </c>
      <c r="T79" s="33"/>
      <c r="U79" s="29">
        <f t="shared" si="14"/>
        <v>122</v>
      </c>
      <c r="V79" s="67">
        <f t="shared" si="13"/>
        <v>78</v>
      </c>
      <c r="W79" s="34" t="str">
        <f t="shared" si="15"/>
        <v>Муниципальное образовательное учреждение «Новодвинская гимназия»</v>
      </c>
      <c r="X79" s="28">
        <f t="shared" si="16"/>
        <v>0.9719626168224299</v>
      </c>
      <c r="Y79" s="28">
        <f t="shared" si="17"/>
        <v>0.98765432098765427</v>
      </c>
      <c r="Z79" s="28">
        <f t="shared" si="18"/>
        <v>0.84426229508196726</v>
      </c>
      <c r="AA79" s="28">
        <f t="shared" si="19"/>
        <v>1</v>
      </c>
      <c r="AB79" s="28">
        <f t="shared" si="20"/>
        <v>0.98360655737704916</v>
      </c>
      <c r="AC79" s="28">
        <f t="shared" si="21"/>
        <v>0.87704918032786883</v>
      </c>
      <c r="AD79" s="28">
        <f t="shared" si="22"/>
        <v>0.97560975609756095</v>
      </c>
      <c r="AE79" s="28">
        <f t="shared" si="23"/>
        <v>0.95081967213114749</v>
      </c>
      <c r="AF79" s="28">
        <f t="shared" si="24"/>
        <v>0.99180327868852458</v>
      </c>
      <c r="AG79" s="28">
        <f t="shared" si="25"/>
        <v>0.93442622950819676</v>
      </c>
    </row>
    <row r="80" spans="1:33" s="66" customFormat="1">
      <c r="A80" s="27">
        <v>79</v>
      </c>
      <c r="B80" s="32" t="s">
        <v>520</v>
      </c>
      <c r="C80" s="33">
        <v>749</v>
      </c>
      <c r="D80" s="33">
        <v>566</v>
      </c>
      <c r="E80" s="29">
        <v>545</v>
      </c>
      <c r="F80" s="33">
        <v>583</v>
      </c>
      <c r="G80" s="29">
        <v>564</v>
      </c>
      <c r="H80" s="29">
        <v>687</v>
      </c>
      <c r="I80" s="29">
        <v>51</v>
      </c>
      <c r="J80" s="29">
        <v>49</v>
      </c>
      <c r="K80" s="29">
        <v>728</v>
      </c>
      <c r="L80" s="29">
        <v>741</v>
      </c>
      <c r="M80" s="33">
        <v>576</v>
      </c>
      <c r="N80" s="29">
        <v>569</v>
      </c>
      <c r="O80" s="29">
        <v>733</v>
      </c>
      <c r="P80" s="29">
        <v>731</v>
      </c>
      <c r="Q80" s="29">
        <v>733</v>
      </c>
      <c r="R80" s="29">
        <v>99</v>
      </c>
      <c r="S80" s="33">
        <v>247</v>
      </c>
      <c r="T80" s="33"/>
      <c r="U80" s="29">
        <f t="shared" si="14"/>
        <v>247</v>
      </c>
      <c r="V80" s="67">
        <f t="shared" si="13"/>
        <v>79</v>
      </c>
      <c r="W80" s="34" t="str">
        <f t="shared" si="15"/>
        <v>Муниципальное образовательное учреждение дополнительного образования «Дом детского творчества»</v>
      </c>
      <c r="X80" s="28">
        <f t="shared" si="16"/>
        <v>0.967409948542024</v>
      </c>
      <c r="Y80" s="28">
        <f t="shared" si="17"/>
        <v>0.96289752650176674</v>
      </c>
      <c r="Z80" s="28">
        <f t="shared" si="18"/>
        <v>0.91722296395193592</v>
      </c>
      <c r="AA80" s="28">
        <f t="shared" si="19"/>
        <v>0.96078431372549022</v>
      </c>
      <c r="AB80" s="28">
        <f t="shared" si="20"/>
        <v>0.9719626168224299</v>
      </c>
      <c r="AC80" s="28">
        <f t="shared" si="21"/>
        <v>0.98931909212283042</v>
      </c>
      <c r="AD80" s="28">
        <f t="shared" si="22"/>
        <v>0.98784722222222221</v>
      </c>
      <c r="AE80" s="28">
        <f t="shared" si="23"/>
        <v>0.97863818424566085</v>
      </c>
      <c r="AF80" s="28">
        <f t="shared" si="24"/>
        <v>0.97596795727636854</v>
      </c>
      <c r="AG80" s="28">
        <f t="shared" si="25"/>
        <v>0.97863818424566085</v>
      </c>
    </row>
    <row r="81" spans="1:33" s="66" customFormat="1">
      <c r="A81" s="27">
        <v>80</v>
      </c>
      <c r="B81" s="32" t="s">
        <v>561</v>
      </c>
      <c r="C81" s="33">
        <v>88</v>
      </c>
      <c r="D81" s="33">
        <v>64</v>
      </c>
      <c r="E81" s="29">
        <v>63</v>
      </c>
      <c r="F81" s="33">
        <v>62</v>
      </c>
      <c r="G81" s="29">
        <v>56</v>
      </c>
      <c r="H81" s="33">
        <v>66</v>
      </c>
      <c r="I81" s="29">
        <v>3</v>
      </c>
      <c r="J81" s="29">
        <v>3</v>
      </c>
      <c r="K81" s="29">
        <v>80</v>
      </c>
      <c r="L81" s="29">
        <v>83</v>
      </c>
      <c r="M81" s="33">
        <v>69</v>
      </c>
      <c r="N81" s="29">
        <v>67</v>
      </c>
      <c r="O81" s="29">
        <v>84</v>
      </c>
      <c r="P81" s="29">
        <v>81</v>
      </c>
      <c r="Q81" s="33">
        <v>80</v>
      </c>
      <c r="R81" s="29">
        <v>5</v>
      </c>
      <c r="S81" s="33">
        <v>11</v>
      </c>
      <c r="T81" s="33"/>
      <c r="U81" s="29">
        <f t="shared" si="14"/>
        <v>11</v>
      </c>
      <c r="V81" s="67">
        <f t="shared" si="13"/>
        <v>80</v>
      </c>
      <c r="W81" s="34" t="str">
        <f t="shared" si="15"/>
        <v>Муниципальное бюджетное учреждение дополнительного образования «Новодвинская спортивная школа имени С.В. Быкова»</v>
      </c>
      <c r="X81" s="28">
        <f t="shared" si="16"/>
        <v>0.90322580645161288</v>
      </c>
      <c r="Y81" s="28">
        <f t="shared" si="17"/>
        <v>0.984375</v>
      </c>
      <c r="Z81" s="28">
        <f t="shared" si="18"/>
        <v>0.75</v>
      </c>
      <c r="AA81" s="28">
        <f t="shared" si="19"/>
        <v>1</v>
      </c>
      <c r="AB81" s="28">
        <f t="shared" si="20"/>
        <v>0.90909090909090906</v>
      </c>
      <c r="AC81" s="28">
        <f t="shared" si="21"/>
        <v>0.94318181818181823</v>
      </c>
      <c r="AD81" s="28">
        <f t="shared" si="22"/>
        <v>0.97101449275362317</v>
      </c>
      <c r="AE81" s="28">
        <f t="shared" si="23"/>
        <v>0.95454545454545459</v>
      </c>
      <c r="AF81" s="28">
        <f t="shared" si="24"/>
        <v>0.92045454545454541</v>
      </c>
      <c r="AG81" s="28">
        <f t="shared" si="25"/>
        <v>0.90909090909090906</v>
      </c>
    </row>
    <row r="82" spans="1:33" s="66" customFormat="1">
      <c r="A82" s="27">
        <v>81</v>
      </c>
      <c r="B82" s="32" t="s">
        <v>522</v>
      </c>
      <c r="C82" s="33">
        <v>190</v>
      </c>
      <c r="D82" s="33">
        <v>143</v>
      </c>
      <c r="E82" s="29">
        <v>142</v>
      </c>
      <c r="F82" s="33">
        <v>161</v>
      </c>
      <c r="G82" s="29">
        <v>156</v>
      </c>
      <c r="H82" s="33">
        <v>176</v>
      </c>
      <c r="I82" s="29">
        <v>5</v>
      </c>
      <c r="J82" s="29">
        <v>5</v>
      </c>
      <c r="K82" s="29">
        <v>178</v>
      </c>
      <c r="L82" s="29">
        <v>183</v>
      </c>
      <c r="M82" s="33">
        <v>152</v>
      </c>
      <c r="N82" s="29">
        <v>148</v>
      </c>
      <c r="O82" s="29">
        <v>184</v>
      </c>
      <c r="P82" s="29">
        <v>181</v>
      </c>
      <c r="Q82" s="33">
        <v>185</v>
      </c>
      <c r="R82" s="29">
        <v>11</v>
      </c>
      <c r="S82" s="33">
        <v>26</v>
      </c>
      <c r="T82" s="33"/>
      <c r="U82" s="29">
        <f t="shared" si="14"/>
        <v>26</v>
      </c>
      <c r="V82" s="67">
        <f t="shared" si="13"/>
        <v>81</v>
      </c>
      <c r="W82" s="34" t="str">
        <f t="shared" si="15"/>
        <v>Муниципальное бюджетное учреждение дополнительного образования «Новодвинская детская школа искусств»</v>
      </c>
      <c r="X82" s="28">
        <f t="shared" si="16"/>
        <v>0.96894409937888204</v>
      </c>
      <c r="Y82" s="28">
        <f t="shared" si="17"/>
        <v>0.99300699300699302</v>
      </c>
      <c r="Z82" s="28">
        <f t="shared" si="18"/>
        <v>0.9263157894736842</v>
      </c>
      <c r="AA82" s="28">
        <f t="shared" si="19"/>
        <v>1</v>
      </c>
      <c r="AB82" s="28">
        <f t="shared" si="20"/>
        <v>0.93684210526315792</v>
      </c>
      <c r="AC82" s="28">
        <f t="shared" si="21"/>
        <v>0.9631578947368421</v>
      </c>
      <c r="AD82" s="28">
        <f t="shared" si="22"/>
        <v>0.97368421052631582</v>
      </c>
      <c r="AE82" s="28">
        <f t="shared" si="23"/>
        <v>0.96842105263157896</v>
      </c>
      <c r="AF82" s="28">
        <f t="shared" si="24"/>
        <v>0.95263157894736838</v>
      </c>
      <c r="AG82" s="28">
        <f t="shared" si="25"/>
        <v>0.97368421052631582</v>
      </c>
    </row>
    <row r="83" spans="1:33" s="68" customFormat="1">
      <c r="A83" s="27">
        <v>82</v>
      </c>
      <c r="B83" s="32" t="s">
        <v>524</v>
      </c>
      <c r="C83" s="33">
        <v>79</v>
      </c>
      <c r="D83" s="33">
        <v>52</v>
      </c>
      <c r="E83" s="29">
        <v>52</v>
      </c>
      <c r="F83" s="33">
        <v>54</v>
      </c>
      <c r="G83" s="29">
        <v>51</v>
      </c>
      <c r="H83" s="29">
        <v>66</v>
      </c>
      <c r="I83" s="29">
        <v>4</v>
      </c>
      <c r="J83" s="29">
        <v>3</v>
      </c>
      <c r="K83" s="29">
        <v>64</v>
      </c>
      <c r="L83" s="29">
        <v>62</v>
      </c>
      <c r="M83" s="33">
        <v>57</v>
      </c>
      <c r="N83" s="29">
        <v>52</v>
      </c>
      <c r="O83" s="29">
        <v>56</v>
      </c>
      <c r="P83" s="29">
        <v>75</v>
      </c>
      <c r="Q83" s="29">
        <v>68</v>
      </c>
      <c r="R83" s="29">
        <v>58</v>
      </c>
      <c r="S83" s="33">
        <v>145</v>
      </c>
      <c r="T83" s="33"/>
      <c r="U83" s="29">
        <f t="shared" si="14"/>
        <v>79</v>
      </c>
      <c r="V83" s="70">
        <f t="shared" si="13"/>
        <v>82</v>
      </c>
      <c r="W83" s="34" t="str">
        <f t="shared" si="15"/>
        <v>Муниципальное бюджетное образовательное учреждение Верхнетоемского муниципального округа «Авнюгская средняя общеобразовательная школа»</v>
      </c>
      <c r="X83" s="28">
        <f t="shared" si="16"/>
        <v>0.94444444444444442</v>
      </c>
      <c r="Y83" s="28">
        <f t="shared" si="17"/>
        <v>1</v>
      </c>
      <c r="Z83" s="28">
        <f t="shared" si="18"/>
        <v>0.83544303797468356</v>
      </c>
      <c r="AA83" s="28">
        <f t="shared" si="19"/>
        <v>0.75</v>
      </c>
      <c r="AB83" s="28">
        <f t="shared" si="20"/>
        <v>0.810126582278481</v>
      </c>
      <c r="AC83" s="28">
        <f t="shared" si="21"/>
        <v>0.78481012658227844</v>
      </c>
      <c r="AD83" s="28">
        <f t="shared" si="22"/>
        <v>0.91228070175438591</v>
      </c>
      <c r="AE83" s="28">
        <f t="shared" si="23"/>
        <v>0.70886075949367089</v>
      </c>
      <c r="AF83" s="28">
        <f t="shared" si="24"/>
        <v>0.94936708860759489</v>
      </c>
      <c r="AG83" s="28">
        <f t="shared" si="25"/>
        <v>0.86075949367088611</v>
      </c>
    </row>
    <row r="84" spans="1:33" s="68" customFormat="1">
      <c r="A84" s="27">
        <v>83</v>
      </c>
      <c r="B84" s="32" t="s">
        <v>525</v>
      </c>
      <c r="C84" s="33">
        <v>36</v>
      </c>
      <c r="D84" s="33">
        <v>27</v>
      </c>
      <c r="E84" s="29">
        <v>27</v>
      </c>
      <c r="F84" s="33">
        <v>23</v>
      </c>
      <c r="G84" s="29">
        <v>22</v>
      </c>
      <c r="H84" s="29">
        <v>32</v>
      </c>
      <c r="I84" s="29">
        <v>1</v>
      </c>
      <c r="J84" s="29">
        <v>1</v>
      </c>
      <c r="K84" s="29">
        <v>35</v>
      </c>
      <c r="L84" s="29">
        <v>36</v>
      </c>
      <c r="M84" s="33">
        <v>26</v>
      </c>
      <c r="N84" s="29">
        <v>26</v>
      </c>
      <c r="O84" s="29">
        <v>36</v>
      </c>
      <c r="P84" s="29">
        <v>36</v>
      </c>
      <c r="Q84" s="29">
        <v>36</v>
      </c>
      <c r="R84" s="29">
        <v>74</v>
      </c>
      <c r="S84" s="33">
        <v>185</v>
      </c>
      <c r="T84" s="33"/>
      <c r="U84" s="29">
        <f t="shared" si="14"/>
        <v>74</v>
      </c>
      <c r="V84" s="70">
        <f t="shared" si="13"/>
        <v>83</v>
      </c>
      <c r="W84" s="34" t="str">
        <f t="shared" si="15"/>
        <v>Муниципальное бюджетное образовательное учреждение Верхнетоемского муниципального округа «Афанасьевская средняя общеобразовательная школа»</v>
      </c>
      <c r="X84" s="28">
        <f t="shared" si="16"/>
        <v>0.95652173913043481</v>
      </c>
      <c r="Y84" s="28">
        <f t="shared" si="17"/>
        <v>1</v>
      </c>
      <c r="Z84" s="28">
        <f t="shared" si="18"/>
        <v>0.88888888888888884</v>
      </c>
      <c r="AA84" s="28">
        <f t="shared" si="19"/>
        <v>1</v>
      </c>
      <c r="AB84" s="28">
        <f t="shared" si="20"/>
        <v>0.97222222222222221</v>
      </c>
      <c r="AC84" s="28">
        <f t="shared" si="21"/>
        <v>1</v>
      </c>
      <c r="AD84" s="28">
        <f t="shared" si="22"/>
        <v>1</v>
      </c>
      <c r="AE84" s="28">
        <f t="shared" si="23"/>
        <v>1</v>
      </c>
      <c r="AF84" s="28">
        <f t="shared" si="24"/>
        <v>1</v>
      </c>
      <c r="AG84" s="28">
        <f t="shared" si="25"/>
        <v>1</v>
      </c>
    </row>
    <row r="85" spans="1:33" s="66" customFormat="1">
      <c r="A85" s="27">
        <v>84</v>
      </c>
      <c r="B85" s="32" t="s">
        <v>526</v>
      </c>
      <c r="C85" s="33">
        <v>135</v>
      </c>
      <c r="D85" s="33">
        <v>107</v>
      </c>
      <c r="E85" s="29">
        <v>104</v>
      </c>
      <c r="F85" s="33">
        <v>92</v>
      </c>
      <c r="G85" s="29">
        <v>89</v>
      </c>
      <c r="H85" s="29">
        <v>105</v>
      </c>
      <c r="I85" s="29">
        <v>7</v>
      </c>
      <c r="J85" s="29">
        <v>6</v>
      </c>
      <c r="K85" s="29">
        <v>131</v>
      </c>
      <c r="L85" s="29">
        <v>130</v>
      </c>
      <c r="M85" s="33">
        <v>102</v>
      </c>
      <c r="N85" s="29">
        <v>97</v>
      </c>
      <c r="O85" s="29">
        <v>115</v>
      </c>
      <c r="P85" s="29">
        <v>113</v>
      </c>
      <c r="Q85" s="29">
        <v>123</v>
      </c>
      <c r="R85" s="29">
        <v>46</v>
      </c>
      <c r="S85" s="33">
        <v>115</v>
      </c>
      <c r="T85" s="33"/>
      <c r="U85" s="29">
        <f t="shared" si="14"/>
        <v>115</v>
      </c>
      <c r="V85" s="67">
        <f t="shared" si="13"/>
        <v>84</v>
      </c>
      <c r="W85" s="34" t="str">
        <f t="shared" si="15"/>
        <v>Муниципальное бюджетное образовательное учреждение Верхнетоемского муниципального округа «Верхнетоемская средняя общеобразовательная школа»</v>
      </c>
      <c r="X85" s="28">
        <f t="shared" si="16"/>
        <v>0.96739130434782605</v>
      </c>
      <c r="Y85" s="28">
        <f t="shared" si="17"/>
        <v>0.9719626168224299</v>
      </c>
      <c r="Z85" s="28">
        <f t="shared" si="18"/>
        <v>0.77777777777777779</v>
      </c>
      <c r="AA85" s="28">
        <f t="shared" si="19"/>
        <v>0.8571428571428571</v>
      </c>
      <c r="AB85" s="28">
        <f t="shared" si="20"/>
        <v>0.97037037037037033</v>
      </c>
      <c r="AC85" s="28">
        <f t="shared" si="21"/>
        <v>0.96296296296296291</v>
      </c>
      <c r="AD85" s="28">
        <f t="shared" si="22"/>
        <v>0.9509803921568627</v>
      </c>
      <c r="AE85" s="28">
        <f t="shared" si="23"/>
        <v>0.85185185185185186</v>
      </c>
      <c r="AF85" s="28">
        <f t="shared" si="24"/>
        <v>0.83703703703703702</v>
      </c>
      <c r="AG85" s="28">
        <f t="shared" si="25"/>
        <v>0.91111111111111109</v>
      </c>
    </row>
    <row r="86" spans="1:33" s="66" customFormat="1">
      <c r="A86" s="27">
        <v>85</v>
      </c>
      <c r="B86" s="32" t="s">
        <v>528</v>
      </c>
      <c r="C86" s="33">
        <v>9</v>
      </c>
      <c r="D86" s="33">
        <v>9</v>
      </c>
      <c r="E86" s="29">
        <v>8</v>
      </c>
      <c r="F86" s="33">
        <v>8</v>
      </c>
      <c r="G86" s="29">
        <v>6</v>
      </c>
      <c r="H86" s="33">
        <v>7</v>
      </c>
      <c r="I86" s="29">
        <v>1</v>
      </c>
      <c r="J86" s="29">
        <v>1</v>
      </c>
      <c r="K86" s="29">
        <v>7</v>
      </c>
      <c r="L86" s="29">
        <v>8</v>
      </c>
      <c r="M86" s="33">
        <v>8</v>
      </c>
      <c r="N86" s="29">
        <v>8</v>
      </c>
      <c r="O86" s="29">
        <v>7</v>
      </c>
      <c r="P86" s="29">
        <v>8</v>
      </c>
      <c r="Q86" s="33">
        <v>6</v>
      </c>
      <c r="R86" s="29">
        <v>18</v>
      </c>
      <c r="S86" s="33">
        <v>43</v>
      </c>
      <c r="T86" s="33"/>
      <c r="U86" s="29">
        <f t="shared" si="14"/>
        <v>9</v>
      </c>
      <c r="V86" s="67">
        <f t="shared" si="13"/>
        <v>85</v>
      </c>
      <c r="W86" s="34" t="str">
        <f t="shared" si="15"/>
        <v>Муниципальное бюджетное образовательное учреждение Верхнетоемского муниципального округа «Выйская средняя общеобразовательная школа»</v>
      </c>
      <c r="X86" s="28">
        <f t="shared" si="16"/>
        <v>0.75</v>
      </c>
      <c r="Y86" s="28">
        <f t="shared" si="17"/>
        <v>0.88888888888888884</v>
      </c>
      <c r="Z86" s="28">
        <f t="shared" si="18"/>
        <v>0.77777777777777779</v>
      </c>
      <c r="AA86" s="28">
        <f t="shared" si="19"/>
        <v>1</v>
      </c>
      <c r="AB86" s="28">
        <f t="shared" si="20"/>
        <v>0.77777777777777779</v>
      </c>
      <c r="AC86" s="28">
        <f t="shared" si="21"/>
        <v>0.88888888888888884</v>
      </c>
      <c r="AD86" s="28">
        <f t="shared" si="22"/>
        <v>1</v>
      </c>
      <c r="AE86" s="28">
        <f t="shared" si="23"/>
        <v>0.77777777777777779</v>
      </c>
      <c r="AF86" s="28">
        <f t="shared" si="24"/>
        <v>0.88888888888888884</v>
      </c>
      <c r="AG86" s="28">
        <f t="shared" si="25"/>
        <v>0.66666666666666663</v>
      </c>
    </row>
    <row r="87" spans="1:33" s="66" customFormat="1">
      <c r="A87" s="27">
        <v>86</v>
      </c>
      <c r="B87" s="32" t="s">
        <v>529</v>
      </c>
      <c r="C87" s="33">
        <v>33</v>
      </c>
      <c r="D87" s="33">
        <v>31</v>
      </c>
      <c r="E87" s="29">
        <v>29</v>
      </c>
      <c r="F87" s="33">
        <v>30</v>
      </c>
      <c r="G87" s="29">
        <v>29</v>
      </c>
      <c r="H87" s="33">
        <v>25</v>
      </c>
      <c r="I87" s="29">
        <v>1</v>
      </c>
      <c r="J87" s="29">
        <v>1</v>
      </c>
      <c r="K87" s="29">
        <v>33</v>
      </c>
      <c r="L87" s="29">
        <v>32</v>
      </c>
      <c r="M87" s="33">
        <v>27</v>
      </c>
      <c r="N87" s="29">
        <v>27</v>
      </c>
      <c r="O87" s="29">
        <v>27</v>
      </c>
      <c r="P87" s="29">
        <v>31</v>
      </c>
      <c r="Q87" s="33">
        <v>31</v>
      </c>
      <c r="R87" s="29">
        <v>31</v>
      </c>
      <c r="S87" s="33">
        <v>76</v>
      </c>
      <c r="T87" s="33"/>
      <c r="U87" s="29">
        <f t="shared" si="14"/>
        <v>33</v>
      </c>
      <c r="V87" s="67">
        <f t="shared" si="13"/>
        <v>86</v>
      </c>
      <c r="W87" s="34" t="str">
        <f t="shared" si="15"/>
        <v>Муниципальное бюджетное образовательное учреждение Верхнетоемского муниципального округа «Горковская средняя общеобразовательная школа»</v>
      </c>
      <c r="X87" s="28">
        <f t="shared" si="16"/>
        <v>0.96666666666666667</v>
      </c>
      <c r="Y87" s="28">
        <f t="shared" si="17"/>
        <v>0.93548387096774188</v>
      </c>
      <c r="Z87" s="28">
        <f t="shared" si="18"/>
        <v>0.75757575757575757</v>
      </c>
      <c r="AA87" s="28">
        <f t="shared" si="19"/>
        <v>1</v>
      </c>
      <c r="AB87" s="28">
        <f t="shared" si="20"/>
        <v>1</v>
      </c>
      <c r="AC87" s="28">
        <f t="shared" si="21"/>
        <v>0.96969696969696972</v>
      </c>
      <c r="AD87" s="28">
        <f t="shared" si="22"/>
        <v>1</v>
      </c>
      <c r="AE87" s="28">
        <f t="shared" si="23"/>
        <v>0.81818181818181823</v>
      </c>
      <c r="AF87" s="28">
        <f t="shared" si="24"/>
        <v>0.93939393939393945</v>
      </c>
      <c r="AG87" s="28">
        <f t="shared" si="25"/>
        <v>0.93939393939393945</v>
      </c>
    </row>
    <row r="88" spans="1:33" s="66" customFormat="1">
      <c r="A88" s="27">
        <v>87</v>
      </c>
      <c r="B88" s="32" t="s">
        <v>530</v>
      </c>
      <c r="C88" s="33">
        <v>20</v>
      </c>
      <c r="D88" s="33">
        <v>17</v>
      </c>
      <c r="E88" s="29">
        <v>17</v>
      </c>
      <c r="F88" s="33">
        <v>11</v>
      </c>
      <c r="G88" s="29">
        <v>9</v>
      </c>
      <c r="H88" s="29">
        <v>16</v>
      </c>
      <c r="I88" s="29">
        <v>1</v>
      </c>
      <c r="J88" s="29">
        <v>1</v>
      </c>
      <c r="K88" s="29">
        <v>18</v>
      </c>
      <c r="L88" s="29">
        <v>20</v>
      </c>
      <c r="M88" s="33">
        <v>14</v>
      </c>
      <c r="N88" s="29">
        <v>13</v>
      </c>
      <c r="O88" s="29">
        <v>16</v>
      </c>
      <c r="P88" s="29">
        <v>17</v>
      </c>
      <c r="Q88" s="29">
        <v>20</v>
      </c>
      <c r="R88" s="29">
        <v>248</v>
      </c>
      <c r="S88" s="33">
        <v>600</v>
      </c>
      <c r="T88" s="33"/>
      <c r="U88" s="29">
        <f t="shared" si="14"/>
        <v>248</v>
      </c>
      <c r="V88" s="67">
        <f t="shared" si="13"/>
        <v>87</v>
      </c>
      <c r="W88" s="34" t="str">
        <f t="shared" si="15"/>
        <v>Муниципальное бюджетное образовательное учреждение Верхнетоемского муниципального округа «Зеленниковская средняя общеобразовательная школа»</v>
      </c>
      <c r="X88" s="28">
        <f t="shared" si="16"/>
        <v>0.81818181818181823</v>
      </c>
      <c r="Y88" s="28">
        <f t="shared" si="17"/>
        <v>1</v>
      </c>
      <c r="Z88" s="28">
        <f t="shared" si="18"/>
        <v>0.8</v>
      </c>
      <c r="AA88" s="28">
        <f t="shared" si="19"/>
        <v>1</v>
      </c>
      <c r="AB88" s="28">
        <f t="shared" si="20"/>
        <v>0.9</v>
      </c>
      <c r="AC88" s="28">
        <f t="shared" si="21"/>
        <v>1</v>
      </c>
      <c r="AD88" s="28">
        <f t="shared" si="22"/>
        <v>0.9285714285714286</v>
      </c>
      <c r="AE88" s="28">
        <f t="shared" si="23"/>
        <v>0.8</v>
      </c>
      <c r="AF88" s="28">
        <f t="shared" si="24"/>
        <v>0.85</v>
      </c>
      <c r="AG88" s="28">
        <f t="shared" si="25"/>
        <v>1</v>
      </c>
    </row>
    <row r="89" spans="1:33" s="66" customFormat="1">
      <c r="A89" s="27">
        <v>88</v>
      </c>
      <c r="B89" s="32" t="s">
        <v>531</v>
      </c>
      <c r="C89" s="33">
        <v>53</v>
      </c>
      <c r="D89" s="33">
        <v>41</v>
      </c>
      <c r="E89" s="29">
        <v>39</v>
      </c>
      <c r="F89" s="33">
        <v>36</v>
      </c>
      <c r="G89" s="29">
        <v>31</v>
      </c>
      <c r="H89" s="29">
        <v>43</v>
      </c>
      <c r="I89" s="29">
        <v>1</v>
      </c>
      <c r="J89" s="29">
        <v>1</v>
      </c>
      <c r="K89" s="29">
        <v>42</v>
      </c>
      <c r="L89" s="29">
        <v>49</v>
      </c>
      <c r="M89" s="33">
        <v>34</v>
      </c>
      <c r="N89" s="29">
        <v>30</v>
      </c>
      <c r="O89" s="29">
        <v>42</v>
      </c>
      <c r="P89" s="29">
        <v>50</v>
      </c>
      <c r="Q89" s="29">
        <v>44</v>
      </c>
      <c r="R89" s="29">
        <v>376</v>
      </c>
      <c r="S89" s="33">
        <v>600</v>
      </c>
      <c r="T89" s="33"/>
      <c r="U89" s="29">
        <f t="shared" si="14"/>
        <v>376</v>
      </c>
      <c r="V89" s="67">
        <f t="shared" ref="V89:V119" si="26">A89</f>
        <v>88</v>
      </c>
      <c r="W89" s="34" t="str">
        <f t="shared" si="15"/>
        <v>Муниципальное бюджетное образовательное учреждение Верхнетоемского муниципального округа «Корниловская средняя общеобразовательная школа»</v>
      </c>
      <c r="X89" s="28">
        <f t="shared" si="16"/>
        <v>0.86111111111111116</v>
      </c>
      <c r="Y89" s="28">
        <f t="shared" si="17"/>
        <v>0.95121951219512191</v>
      </c>
      <c r="Z89" s="28">
        <f t="shared" si="18"/>
        <v>0.81132075471698117</v>
      </c>
      <c r="AA89" s="28">
        <f t="shared" si="19"/>
        <v>1</v>
      </c>
      <c r="AB89" s="28">
        <f t="shared" si="20"/>
        <v>0.79245283018867929</v>
      </c>
      <c r="AC89" s="28">
        <f t="shared" si="21"/>
        <v>0.92452830188679247</v>
      </c>
      <c r="AD89" s="28">
        <f t="shared" si="22"/>
        <v>0.88235294117647056</v>
      </c>
      <c r="AE89" s="28">
        <f t="shared" si="23"/>
        <v>0.79245283018867929</v>
      </c>
      <c r="AF89" s="28">
        <f t="shared" si="24"/>
        <v>0.94339622641509435</v>
      </c>
      <c r="AG89" s="28">
        <f t="shared" si="25"/>
        <v>0.83018867924528306</v>
      </c>
    </row>
    <row r="90" spans="1:33" s="66" customFormat="1">
      <c r="A90" s="27">
        <v>89</v>
      </c>
      <c r="B90" s="32" t="s">
        <v>532</v>
      </c>
      <c r="C90" s="33">
        <v>14</v>
      </c>
      <c r="D90" s="33">
        <v>14</v>
      </c>
      <c r="E90" s="29">
        <v>14</v>
      </c>
      <c r="F90" s="33">
        <v>14</v>
      </c>
      <c r="G90" s="29">
        <v>14</v>
      </c>
      <c r="H90" s="29">
        <v>14</v>
      </c>
      <c r="I90" s="29">
        <v>2</v>
      </c>
      <c r="J90" s="29">
        <v>2</v>
      </c>
      <c r="K90" s="29">
        <v>14</v>
      </c>
      <c r="L90" s="29">
        <v>14</v>
      </c>
      <c r="M90" s="33">
        <v>14</v>
      </c>
      <c r="N90" s="29">
        <v>14</v>
      </c>
      <c r="O90" s="29">
        <v>14</v>
      </c>
      <c r="P90" s="29">
        <v>14</v>
      </c>
      <c r="Q90" s="29">
        <v>14</v>
      </c>
      <c r="R90" s="29">
        <v>231</v>
      </c>
      <c r="S90" s="33">
        <v>577</v>
      </c>
      <c r="T90" s="33"/>
      <c r="U90" s="29">
        <f t="shared" si="14"/>
        <v>14</v>
      </c>
      <c r="V90" s="67">
        <f t="shared" si="26"/>
        <v>89</v>
      </c>
      <c r="W90" s="34" t="str">
        <f t="shared" si="15"/>
        <v>Муниципальное бюджетное образовательное учреждение Верхнетоемского муниципального округа «Нижнетоемская средняя общеобразовательная школа»</v>
      </c>
      <c r="X90" s="28">
        <f t="shared" si="16"/>
        <v>1</v>
      </c>
      <c r="Y90" s="28">
        <f t="shared" si="17"/>
        <v>1</v>
      </c>
      <c r="Z90" s="28">
        <f t="shared" si="18"/>
        <v>1</v>
      </c>
      <c r="AA90" s="28">
        <f t="shared" si="19"/>
        <v>1</v>
      </c>
      <c r="AB90" s="28">
        <f t="shared" si="20"/>
        <v>1</v>
      </c>
      <c r="AC90" s="28">
        <f t="shared" si="21"/>
        <v>1</v>
      </c>
      <c r="AD90" s="28">
        <f t="shared" si="22"/>
        <v>1</v>
      </c>
      <c r="AE90" s="28">
        <f t="shared" si="23"/>
        <v>1</v>
      </c>
      <c r="AF90" s="28">
        <f t="shared" si="24"/>
        <v>1</v>
      </c>
      <c r="AG90" s="28">
        <f t="shared" si="25"/>
        <v>1</v>
      </c>
    </row>
    <row r="91" spans="1:33" s="66" customFormat="1">
      <c r="A91" s="27">
        <v>90</v>
      </c>
      <c r="B91" s="32" t="s">
        <v>533</v>
      </c>
      <c r="C91" s="33">
        <v>113</v>
      </c>
      <c r="D91" s="33">
        <v>73</v>
      </c>
      <c r="E91" s="29">
        <v>69</v>
      </c>
      <c r="F91" s="33">
        <v>69</v>
      </c>
      <c r="G91" s="29">
        <v>68</v>
      </c>
      <c r="H91" s="29">
        <v>94</v>
      </c>
      <c r="I91" s="29">
        <v>1</v>
      </c>
      <c r="J91" s="29">
        <v>1</v>
      </c>
      <c r="K91" s="29">
        <v>111</v>
      </c>
      <c r="L91" s="29">
        <v>113</v>
      </c>
      <c r="M91" s="33">
        <v>88</v>
      </c>
      <c r="N91" s="29">
        <v>88</v>
      </c>
      <c r="O91" s="29">
        <v>113</v>
      </c>
      <c r="P91" s="29">
        <v>109</v>
      </c>
      <c r="Q91" s="29">
        <v>113</v>
      </c>
      <c r="R91" s="29">
        <v>229</v>
      </c>
      <c r="S91" s="33">
        <v>572</v>
      </c>
      <c r="T91" s="33"/>
      <c r="U91" s="29">
        <f t="shared" si="14"/>
        <v>229</v>
      </c>
      <c r="V91" s="67">
        <f t="shared" si="26"/>
        <v>90</v>
      </c>
      <c r="W91" s="34" t="str">
        <f t="shared" si="15"/>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X91" s="28">
        <f t="shared" si="16"/>
        <v>0.98550724637681164</v>
      </c>
      <c r="Y91" s="28">
        <f t="shared" si="17"/>
        <v>0.9452054794520548</v>
      </c>
      <c r="Z91" s="28">
        <f t="shared" si="18"/>
        <v>0.83185840707964598</v>
      </c>
      <c r="AA91" s="28">
        <f t="shared" si="19"/>
        <v>1</v>
      </c>
      <c r="AB91" s="28">
        <f t="shared" si="20"/>
        <v>0.98230088495575218</v>
      </c>
      <c r="AC91" s="28">
        <f t="shared" si="21"/>
        <v>1</v>
      </c>
      <c r="AD91" s="28">
        <f t="shared" si="22"/>
        <v>1</v>
      </c>
      <c r="AE91" s="28">
        <f t="shared" si="23"/>
        <v>1</v>
      </c>
      <c r="AF91" s="28">
        <f t="shared" si="24"/>
        <v>0.96460176991150437</v>
      </c>
      <c r="AG91" s="28">
        <f t="shared" si="25"/>
        <v>1</v>
      </c>
    </row>
    <row r="92" spans="1:33" s="66" customFormat="1">
      <c r="A92" s="27">
        <v>91</v>
      </c>
      <c r="B92" s="32" t="s">
        <v>562</v>
      </c>
      <c r="C92" s="33">
        <v>81</v>
      </c>
      <c r="D92" s="33">
        <v>65</v>
      </c>
      <c r="E92" s="29">
        <v>65</v>
      </c>
      <c r="F92" s="33">
        <v>54</v>
      </c>
      <c r="G92" s="29">
        <v>53</v>
      </c>
      <c r="H92" s="29">
        <v>67</v>
      </c>
      <c r="I92" s="29">
        <v>1</v>
      </c>
      <c r="J92" s="29">
        <v>1</v>
      </c>
      <c r="K92" s="29">
        <v>80</v>
      </c>
      <c r="L92" s="29">
        <v>81</v>
      </c>
      <c r="M92" s="33">
        <v>66</v>
      </c>
      <c r="N92" s="29">
        <v>66</v>
      </c>
      <c r="O92" s="29">
        <v>80</v>
      </c>
      <c r="P92" s="29">
        <v>81</v>
      </c>
      <c r="Q92" s="29">
        <v>80</v>
      </c>
      <c r="R92" s="29">
        <v>539</v>
      </c>
      <c r="S92" s="33">
        <v>600</v>
      </c>
      <c r="T92" s="33"/>
      <c r="U92" s="29">
        <f t="shared" si="14"/>
        <v>539</v>
      </c>
      <c r="V92" s="67">
        <f t="shared" si="26"/>
        <v>91</v>
      </c>
      <c r="W92" s="34" t="str">
        <f t="shared" si="15"/>
        <v>Муниципальное бюджетное учреждение дополнительного образования Верхнетоемского муниципального округа «Детская школа искусств №25»</v>
      </c>
      <c r="X92" s="28">
        <f t="shared" si="16"/>
        <v>0.98148148148148151</v>
      </c>
      <c r="Y92" s="28">
        <f t="shared" si="17"/>
        <v>1</v>
      </c>
      <c r="Z92" s="28">
        <f t="shared" si="18"/>
        <v>0.8271604938271605</v>
      </c>
      <c r="AA92" s="28">
        <f t="shared" si="19"/>
        <v>1</v>
      </c>
      <c r="AB92" s="28">
        <f t="shared" si="20"/>
        <v>0.98765432098765427</v>
      </c>
      <c r="AC92" s="28">
        <f t="shared" si="21"/>
        <v>1</v>
      </c>
      <c r="AD92" s="28">
        <f t="shared" si="22"/>
        <v>1</v>
      </c>
      <c r="AE92" s="28">
        <f t="shared" si="23"/>
        <v>0.98765432098765427</v>
      </c>
      <c r="AF92" s="28">
        <f t="shared" si="24"/>
        <v>1</v>
      </c>
      <c r="AG92" s="28">
        <f t="shared" si="25"/>
        <v>0.98765432098765427</v>
      </c>
    </row>
    <row r="93" spans="1:33" s="66" customFormat="1">
      <c r="A93" s="27">
        <v>92</v>
      </c>
      <c r="B93" s="32" t="s">
        <v>536</v>
      </c>
      <c r="C93" s="33">
        <v>420</v>
      </c>
      <c r="D93" s="33">
        <v>229</v>
      </c>
      <c r="E93" s="29">
        <v>221</v>
      </c>
      <c r="F93" s="33">
        <v>243</v>
      </c>
      <c r="G93" s="29">
        <v>229</v>
      </c>
      <c r="H93" s="29">
        <v>355</v>
      </c>
      <c r="I93" s="29">
        <v>15</v>
      </c>
      <c r="J93" s="29">
        <v>14</v>
      </c>
      <c r="K93" s="29">
        <v>362</v>
      </c>
      <c r="L93" s="29">
        <v>390</v>
      </c>
      <c r="M93" s="33">
        <v>245</v>
      </c>
      <c r="N93" s="29">
        <v>237</v>
      </c>
      <c r="O93" s="29">
        <v>368</v>
      </c>
      <c r="P93" s="29">
        <v>395</v>
      </c>
      <c r="Q93" s="29">
        <v>382</v>
      </c>
      <c r="R93" s="29">
        <v>414</v>
      </c>
      <c r="S93" s="33">
        <v>600</v>
      </c>
      <c r="T93" s="33"/>
      <c r="U93" s="29">
        <f t="shared" si="14"/>
        <v>420</v>
      </c>
      <c r="V93" s="67">
        <f t="shared" si="26"/>
        <v>92</v>
      </c>
      <c r="W93" s="34" t="str">
        <f t="shared" si="15"/>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X93" s="28">
        <f t="shared" si="16"/>
        <v>0.9423868312757202</v>
      </c>
      <c r="Y93" s="28">
        <f t="shared" si="17"/>
        <v>0.96506550218340614</v>
      </c>
      <c r="Z93" s="28">
        <f t="shared" si="18"/>
        <v>0.84523809523809523</v>
      </c>
      <c r="AA93" s="28">
        <f t="shared" si="19"/>
        <v>0.93333333333333335</v>
      </c>
      <c r="AB93" s="28">
        <f t="shared" si="20"/>
        <v>0.86190476190476195</v>
      </c>
      <c r="AC93" s="28">
        <f t="shared" si="21"/>
        <v>0.9285714285714286</v>
      </c>
      <c r="AD93" s="28">
        <f t="shared" si="22"/>
        <v>0.96734693877551026</v>
      </c>
      <c r="AE93" s="28">
        <f t="shared" si="23"/>
        <v>0.87619047619047619</v>
      </c>
      <c r="AF93" s="28">
        <f t="shared" si="24"/>
        <v>0.94047619047619047</v>
      </c>
      <c r="AG93" s="28">
        <f t="shared" si="25"/>
        <v>0.90952380952380951</v>
      </c>
    </row>
    <row r="94" spans="1:33" s="66" customFormat="1">
      <c r="A94" s="27">
        <v>93</v>
      </c>
      <c r="B94" s="32" t="s">
        <v>537</v>
      </c>
      <c r="C94" s="33">
        <v>94</v>
      </c>
      <c r="D94" s="33">
        <v>67</v>
      </c>
      <c r="E94" s="29">
        <v>64</v>
      </c>
      <c r="F94" s="33">
        <v>59</v>
      </c>
      <c r="G94" s="29">
        <v>57</v>
      </c>
      <c r="H94" s="29">
        <v>82</v>
      </c>
      <c r="I94" s="29">
        <v>2</v>
      </c>
      <c r="J94" s="29">
        <v>2</v>
      </c>
      <c r="K94" s="29">
        <v>83</v>
      </c>
      <c r="L94" s="29">
        <v>84</v>
      </c>
      <c r="M94" s="33">
        <v>66</v>
      </c>
      <c r="N94" s="29">
        <v>64</v>
      </c>
      <c r="O94" s="29">
        <v>73</v>
      </c>
      <c r="P94" s="29">
        <v>89</v>
      </c>
      <c r="Q94" s="29">
        <v>83</v>
      </c>
      <c r="R94" s="29">
        <v>62</v>
      </c>
      <c r="S94" s="33">
        <v>154</v>
      </c>
      <c r="T94" s="33"/>
      <c r="U94" s="29">
        <f t="shared" si="14"/>
        <v>94</v>
      </c>
      <c r="V94" s="67">
        <f t="shared" si="26"/>
        <v>93</v>
      </c>
      <c r="W94" s="34" t="str">
        <f t="shared" si="15"/>
        <v>Муниципальное бюджетное общеобразовательное учреждение «Рочегодская средняя школа»</v>
      </c>
      <c r="X94" s="28">
        <f t="shared" si="16"/>
        <v>0.96610169491525422</v>
      </c>
      <c r="Y94" s="28">
        <f t="shared" si="17"/>
        <v>0.95522388059701491</v>
      </c>
      <c r="Z94" s="28">
        <f t="shared" si="18"/>
        <v>0.87234042553191493</v>
      </c>
      <c r="AA94" s="28">
        <f t="shared" si="19"/>
        <v>1</v>
      </c>
      <c r="AB94" s="28">
        <f t="shared" si="20"/>
        <v>0.88297872340425532</v>
      </c>
      <c r="AC94" s="28">
        <f t="shared" si="21"/>
        <v>0.8936170212765957</v>
      </c>
      <c r="AD94" s="28">
        <f t="shared" si="22"/>
        <v>0.96969696969696972</v>
      </c>
      <c r="AE94" s="28">
        <f t="shared" si="23"/>
        <v>0.77659574468085102</v>
      </c>
      <c r="AF94" s="28">
        <f t="shared" si="24"/>
        <v>0.94680851063829785</v>
      </c>
      <c r="AG94" s="28">
        <f t="shared" si="25"/>
        <v>0.88297872340425532</v>
      </c>
    </row>
    <row r="95" spans="1:33" s="66" customFormat="1">
      <c r="A95" s="27">
        <v>94</v>
      </c>
      <c r="B95" s="32" t="s">
        <v>538</v>
      </c>
      <c r="C95" s="33">
        <v>71</v>
      </c>
      <c r="D95" s="33">
        <v>55</v>
      </c>
      <c r="E95" s="29">
        <v>53</v>
      </c>
      <c r="F95" s="33">
        <v>54</v>
      </c>
      <c r="G95" s="29">
        <v>53</v>
      </c>
      <c r="H95" s="29">
        <v>67</v>
      </c>
      <c r="I95" s="29">
        <v>4</v>
      </c>
      <c r="J95" s="29">
        <v>3</v>
      </c>
      <c r="K95" s="29">
        <v>69</v>
      </c>
      <c r="L95" s="29">
        <v>66</v>
      </c>
      <c r="M95" s="33">
        <v>53</v>
      </c>
      <c r="N95" s="29">
        <v>52</v>
      </c>
      <c r="O95" s="29">
        <v>63</v>
      </c>
      <c r="P95" s="29">
        <v>66</v>
      </c>
      <c r="Q95" s="29">
        <v>68</v>
      </c>
      <c r="R95" s="29">
        <v>331</v>
      </c>
      <c r="S95" s="33">
        <v>600</v>
      </c>
      <c r="T95" s="33"/>
      <c r="U95" s="29">
        <f t="shared" si="14"/>
        <v>331</v>
      </c>
      <c r="V95" s="67">
        <f t="shared" si="26"/>
        <v>94</v>
      </c>
      <c r="W95" s="34" t="str">
        <f t="shared" si="15"/>
        <v>Муниципальное бюджетное общеобразовательное учреждение «Сельменьгская средняя школа»</v>
      </c>
      <c r="X95" s="28">
        <f t="shared" si="16"/>
        <v>0.98148148148148151</v>
      </c>
      <c r="Y95" s="28">
        <f t="shared" si="17"/>
        <v>0.96363636363636362</v>
      </c>
      <c r="Z95" s="28">
        <f t="shared" si="18"/>
        <v>0.94366197183098588</v>
      </c>
      <c r="AA95" s="28">
        <f t="shared" si="19"/>
        <v>0.75</v>
      </c>
      <c r="AB95" s="28">
        <f t="shared" si="20"/>
        <v>0.971830985915493</v>
      </c>
      <c r="AC95" s="28">
        <f t="shared" si="21"/>
        <v>0.92957746478873238</v>
      </c>
      <c r="AD95" s="28">
        <f t="shared" si="22"/>
        <v>0.98113207547169812</v>
      </c>
      <c r="AE95" s="28">
        <f t="shared" si="23"/>
        <v>0.88732394366197187</v>
      </c>
      <c r="AF95" s="28">
        <f t="shared" si="24"/>
        <v>0.92957746478873238</v>
      </c>
      <c r="AG95" s="28">
        <f t="shared" si="25"/>
        <v>0.95774647887323938</v>
      </c>
    </row>
    <row r="96" spans="1:33" s="66" customFormat="1">
      <c r="A96" s="27">
        <v>95</v>
      </c>
      <c r="B96" s="32" t="s">
        <v>539</v>
      </c>
      <c r="C96" s="33">
        <v>84</v>
      </c>
      <c r="D96" s="33">
        <v>75</v>
      </c>
      <c r="E96" s="29">
        <v>74</v>
      </c>
      <c r="F96" s="33">
        <v>60</v>
      </c>
      <c r="G96" s="29">
        <v>59</v>
      </c>
      <c r="H96" s="29">
        <v>79</v>
      </c>
      <c r="I96" s="29">
        <v>6</v>
      </c>
      <c r="J96" s="29">
        <v>5</v>
      </c>
      <c r="K96" s="29">
        <v>80</v>
      </c>
      <c r="L96" s="29">
        <v>77</v>
      </c>
      <c r="M96" s="33">
        <v>59</v>
      </c>
      <c r="N96" s="29">
        <v>59</v>
      </c>
      <c r="O96" s="29">
        <v>74</v>
      </c>
      <c r="P96" s="29">
        <v>82</v>
      </c>
      <c r="Q96" s="29">
        <v>81</v>
      </c>
      <c r="R96" s="29">
        <v>183</v>
      </c>
      <c r="S96" s="33">
        <v>456</v>
      </c>
      <c r="T96" s="33"/>
      <c r="U96" s="29">
        <f t="shared" si="14"/>
        <v>183</v>
      </c>
      <c r="V96" s="67">
        <f t="shared" si="26"/>
        <v>95</v>
      </c>
      <c r="W96" s="34" t="str">
        <f t="shared" si="15"/>
        <v>Муниципальное бюджетное общеобразовательное учреждение «Хетовская средняя школа»</v>
      </c>
      <c r="X96" s="28">
        <f t="shared" si="16"/>
        <v>0.98333333333333328</v>
      </c>
      <c r="Y96" s="28">
        <f t="shared" si="17"/>
        <v>0.98666666666666669</v>
      </c>
      <c r="Z96" s="28">
        <f t="shared" si="18"/>
        <v>0.94047619047619047</v>
      </c>
      <c r="AA96" s="28">
        <f t="shared" si="19"/>
        <v>0.83333333333333337</v>
      </c>
      <c r="AB96" s="28">
        <f t="shared" si="20"/>
        <v>0.95238095238095233</v>
      </c>
      <c r="AC96" s="28">
        <f t="shared" si="21"/>
        <v>0.91666666666666663</v>
      </c>
      <c r="AD96" s="28">
        <f t="shared" si="22"/>
        <v>1</v>
      </c>
      <c r="AE96" s="28">
        <f t="shared" si="23"/>
        <v>0.88095238095238093</v>
      </c>
      <c r="AF96" s="28">
        <f t="shared" si="24"/>
        <v>0.97619047619047616</v>
      </c>
      <c r="AG96" s="28">
        <f t="shared" si="25"/>
        <v>0.9642857142857143</v>
      </c>
    </row>
    <row r="97" spans="1:33" s="66" customFormat="1">
      <c r="A97" s="27">
        <v>96</v>
      </c>
      <c r="B97" s="32" t="s">
        <v>540</v>
      </c>
      <c r="C97" s="33">
        <v>21</v>
      </c>
      <c r="D97" s="33">
        <v>15</v>
      </c>
      <c r="E97" s="29">
        <v>15</v>
      </c>
      <c r="F97" s="33">
        <v>11</v>
      </c>
      <c r="G97" s="29">
        <v>11</v>
      </c>
      <c r="H97" s="29">
        <v>20</v>
      </c>
      <c r="I97" s="29">
        <v>1</v>
      </c>
      <c r="J97" s="29">
        <v>1</v>
      </c>
      <c r="K97" s="29">
        <v>20</v>
      </c>
      <c r="L97" s="29">
        <v>20</v>
      </c>
      <c r="M97" s="33">
        <v>13</v>
      </c>
      <c r="N97" s="29">
        <v>13</v>
      </c>
      <c r="O97" s="29">
        <v>18</v>
      </c>
      <c r="P97" s="29">
        <v>20</v>
      </c>
      <c r="Q97" s="29">
        <v>20</v>
      </c>
      <c r="R97" s="29">
        <v>276</v>
      </c>
      <c r="S97" s="33">
        <v>600</v>
      </c>
      <c r="T97" s="33"/>
      <c r="U97" s="29">
        <f t="shared" si="14"/>
        <v>276</v>
      </c>
      <c r="V97" s="67">
        <f t="shared" si="26"/>
        <v>96</v>
      </c>
      <c r="W97" s="34" t="str">
        <f t="shared" si="15"/>
        <v>Муниципальное бюджетное общеобразовательное учреждение «Важская основная школа»</v>
      </c>
      <c r="X97" s="28">
        <f t="shared" si="16"/>
        <v>1</v>
      </c>
      <c r="Y97" s="28">
        <f t="shared" si="17"/>
        <v>1</v>
      </c>
      <c r="Z97" s="28">
        <f t="shared" si="18"/>
        <v>0.95238095238095233</v>
      </c>
      <c r="AA97" s="28">
        <f t="shared" si="19"/>
        <v>1</v>
      </c>
      <c r="AB97" s="28">
        <f t="shared" si="20"/>
        <v>0.95238095238095233</v>
      </c>
      <c r="AC97" s="28">
        <f t="shared" si="21"/>
        <v>0.95238095238095233</v>
      </c>
      <c r="AD97" s="28">
        <f t="shared" si="22"/>
        <v>1</v>
      </c>
      <c r="AE97" s="28">
        <f t="shared" si="23"/>
        <v>0.8571428571428571</v>
      </c>
      <c r="AF97" s="28">
        <f t="shared" si="24"/>
        <v>0.95238095238095233</v>
      </c>
      <c r="AG97" s="28">
        <f t="shared" si="25"/>
        <v>0.95238095238095233</v>
      </c>
    </row>
    <row r="98" spans="1:33" s="66" customFormat="1">
      <c r="A98" s="27">
        <v>97</v>
      </c>
      <c r="B98" s="32" t="s">
        <v>541</v>
      </c>
      <c r="C98" s="33">
        <v>18</v>
      </c>
      <c r="D98" s="33">
        <v>17</v>
      </c>
      <c r="E98" s="29">
        <v>17</v>
      </c>
      <c r="F98" s="33">
        <v>15</v>
      </c>
      <c r="G98" s="29">
        <v>15</v>
      </c>
      <c r="H98" s="29">
        <v>17</v>
      </c>
      <c r="I98" s="29">
        <v>1</v>
      </c>
      <c r="J98" s="29">
        <v>1</v>
      </c>
      <c r="K98" s="29">
        <v>18</v>
      </c>
      <c r="L98" s="29">
        <v>18</v>
      </c>
      <c r="M98" s="33">
        <v>15</v>
      </c>
      <c r="N98" s="29">
        <v>15</v>
      </c>
      <c r="O98" s="29">
        <v>17</v>
      </c>
      <c r="P98" s="29">
        <v>18</v>
      </c>
      <c r="Q98" s="29">
        <v>17</v>
      </c>
      <c r="R98" s="29">
        <v>384</v>
      </c>
      <c r="S98" s="33">
        <v>600</v>
      </c>
      <c r="T98" s="33"/>
      <c r="U98" s="29">
        <f t="shared" si="14"/>
        <v>18</v>
      </c>
      <c r="V98" s="67">
        <f t="shared" si="26"/>
        <v>97</v>
      </c>
      <c r="W98" s="34" t="str">
        <f t="shared" si="15"/>
        <v>Муниципальное бюджетное общеобразовательное учреждение «Осиновская основная школа»</v>
      </c>
      <c r="X98" s="28">
        <f t="shared" si="16"/>
        <v>1</v>
      </c>
      <c r="Y98" s="28">
        <f t="shared" si="17"/>
        <v>1</v>
      </c>
      <c r="Z98" s="28">
        <f t="shared" si="18"/>
        <v>0.94444444444444442</v>
      </c>
      <c r="AA98" s="28">
        <f t="shared" si="19"/>
        <v>1</v>
      </c>
      <c r="AB98" s="28">
        <f t="shared" si="20"/>
        <v>1</v>
      </c>
      <c r="AC98" s="28">
        <f t="shared" si="21"/>
        <v>1</v>
      </c>
      <c r="AD98" s="28">
        <f t="shared" si="22"/>
        <v>1</v>
      </c>
      <c r="AE98" s="28">
        <f t="shared" si="23"/>
        <v>0.94444444444444442</v>
      </c>
      <c r="AF98" s="28">
        <f t="shared" si="24"/>
        <v>1</v>
      </c>
      <c r="AG98" s="28">
        <f t="shared" si="25"/>
        <v>0.94444444444444442</v>
      </c>
    </row>
    <row r="99" spans="1:33" s="66" customFormat="1">
      <c r="A99" s="27">
        <v>98</v>
      </c>
      <c r="B99" s="32" t="s">
        <v>535</v>
      </c>
      <c r="C99" s="33">
        <v>126</v>
      </c>
      <c r="D99" s="33">
        <v>89</v>
      </c>
      <c r="E99" s="29">
        <v>86</v>
      </c>
      <c r="F99" s="33">
        <v>72</v>
      </c>
      <c r="G99" s="29">
        <v>70</v>
      </c>
      <c r="H99" s="29">
        <v>113</v>
      </c>
      <c r="I99" s="29">
        <v>4</v>
      </c>
      <c r="J99" s="29">
        <v>3</v>
      </c>
      <c r="K99" s="29">
        <v>125</v>
      </c>
      <c r="L99" s="29">
        <v>125</v>
      </c>
      <c r="M99" s="33">
        <v>94</v>
      </c>
      <c r="N99" s="29">
        <v>93</v>
      </c>
      <c r="O99" s="29">
        <v>124</v>
      </c>
      <c r="P99" s="29">
        <v>119</v>
      </c>
      <c r="Q99" s="29">
        <v>121</v>
      </c>
      <c r="R99" s="29">
        <v>210</v>
      </c>
      <c r="S99" s="33">
        <v>525</v>
      </c>
      <c r="T99" s="33"/>
      <c r="U99" s="29">
        <f t="shared" si="14"/>
        <v>210</v>
      </c>
      <c r="V99" s="67">
        <f t="shared" si="26"/>
        <v>98</v>
      </c>
      <c r="W99" s="34" t="str">
        <f t="shared" si="15"/>
        <v>Муниципальное бюджетное учреждение дополнительного образования «Центр дополнительного образования»</v>
      </c>
      <c r="X99" s="28">
        <f t="shared" si="16"/>
        <v>0.97222222222222221</v>
      </c>
      <c r="Y99" s="28">
        <f t="shared" si="17"/>
        <v>0.9662921348314607</v>
      </c>
      <c r="Z99" s="28">
        <f t="shared" si="18"/>
        <v>0.89682539682539686</v>
      </c>
      <c r="AA99" s="28">
        <f t="shared" si="19"/>
        <v>0.75</v>
      </c>
      <c r="AB99" s="28">
        <f t="shared" si="20"/>
        <v>0.99206349206349209</v>
      </c>
      <c r="AC99" s="28">
        <f t="shared" si="21"/>
        <v>0.99206349206349209</v>
      </c>
      <c r="AD99" s="28">
        <f t="shared" si="22"/>
        <v>0.98936170212765961</v>
      </c>
      <c r="AE99" s="28">
        <f t="shared" si="23"/>
        <v>0.98412698412698407</v>
      </c>
      <c r="AF99" s="28">
        <f t="shared" si="24"/>
        <v>0.94444444444444442</v>
      </c>
      <c r="AG99" s="28">
        <f t="shared" si="25"/>
        <v>0.96031746031746035</v>
      </c>
    </row>
    <row r="100" spans="1:33" s="66" customFormat="1">
      <c r="A100" s="27">
        <v>99</v>
      </c>
      <c r="B100" s="32" t="s">
        <v>544</v>
      </c>
      <c r="C100" s="33">
        <v>55</v>
      </c>
      <c r="D100" s="33">
        <v>49</v>
      </c>
      <c r="E100" s="29">
        <v>48</v>
      </c>
      <c r="F100" s="33">
        <v>41</v>
      </c>
      <c r="G100" s="29">
        <v>40</v>
      </c>
      <c r="H100" s="29">
        <v>46</v>
      </c>
      <c r="I100" s="29">
        <v>1</v>
      </c>
      <c r="J100" s="29">
        <v>1</v>
      </c>
      <c r="K100" s="29">
        <v>55</v>
      </c>
      <c r="L100" s="29">
        <v>55</v>
      </c>
      <c r="M100" s="33">
        <v>42</v>
      </c>
      <c r="N100" s="29">
        <v>42</v>
      </c>
      <c r="O100" s="29">
        <v>54</v>
      </c>
      <c r="P100" s="29">
        <v>53</v>
      </c>
      <c r="Q100" s="29">
        <v>53</v>
      </c>
      <c r="R100" s="29">
        <v>159</v>
      </c>
      <c r="S100" s="33">
        <v>397</v>
      </c>
      <c r="T100" s="33"/>
      <c r="U100" s="29">
        <f t="shared" si="14"/>
        <v>159</v>
      </c>
      <c r="V100" s="67">
        <f t="shared" si="26"/>
        <v>99</v>
      </c>
      <c r="W100" s="34" t="str">
        <f t="shared" si="15"/>
        <v>Муниципальное бюджетное учреждение дополнительного образования «Детская школа искусств №17»</v>
      </c>
      <c r="X100" s="28">
        <f t="shared" si="16"/>
        <v>0.97560975609756095</v>
      </c>
      <c r="Y100" s="28">
        <f t="shared" si="17"/>
        <v>0.97959183673469385</v>
      </c>
      <c r="Z100" s="28">
        <f t="shared" si="18"/>
        <v>0.83636363636363631</v>
      </c>
      <c r="AA100" s="28">
        <f t="shared" si="19"/>
        <v>1</v>
      </c>
      <c r="AB100" s="28">
        <f t="shared" si="20"/>
        <v>1</v>
      </c>
      <c r="AC100" s="28">
        <f t="shared" si="21"/>
        <v>1</v>
      </c>
      <c r="AD100" s="28">
        <f t="shared" si="22"/>
        <v>1</v>
      </c>
      <c r="AE100" s="28">
        <f t="shared" si="23"/>
        <v>0.98181818181818181</v>
      </c>
      <c r="AF100" s="28">
        <f t="shared" si="24"/>
        <v>0.96363636363636362</v>
      </c>
      <c r="AG100" s="28">
        <f t="shared" si="25"/>
        <v>0.96363636363636362</v>
      </c>
    </row>
    <row r="101" spans="1:33" s="66" customFormat="1">
      <c r="A101" s="27">
        <v>100</v>
      </c>
      <c r="B101" s="32" t="s">
        <v>546</v>
      </c>
      <c r="C101" s="33">
        <v>547</v>
      </c>
      <c r="D101" s="33">
        <v>334</v>
      </c>
      <c r="E101" s="29">
        <v>314</v>
      </c>
      <c r="F101" s="33">
        <v>364</v>
      </c>
      <c r="G101" s="29">
        <v>336</v>
      </c>
      <c r="H101" s="29">
        <v>425</v>
      </c>
      <c r="I101" s="29">
        <v>7</v>
      </c>
      <c r="J101" s="29">
        <v>6</v>
      </c>
      <c r="K101" s="29">
        <v>507</v>
      </c>
      <c r="L101" s="29">
        <v>496</v>
      </c>
      <c r="M101" s="33">
        <v>338</v>
      </c>
      <c r="N101" s="29">
        <v>323</v>
      </c>
      <c r="O101" s="29">
        <v>468</v>
      </c>
      <c r="P101" s="29">
        <v>367</v>
      </c>
      <c r="Q101" s="29">
        <v>495</v>
      </c>
      <c r="R101" s="29">
        <v>155</v>
      </c>
      <c r="S101" s="33">
        <v>387</v>
      </c>
      <c r="T101" s="33"/>
      <c r="U101" s="29">
        <f t="shared" si="14"/>
        <v>387</v>
      </c>
      <c r="V101" s="67">
        <f t="shared" si="26"/>
        <v>100</v>
      </c>
      <c r="W101" s="34" t="str">
        <f t="shared" si="15"/>
        <v>Муниципальное бюджетное общеобразовательное учреждение «Средняя общеобразовательная школа №1 г.Онеги»</v>
      </c>
      <c r="X101" s="28">
        <f t="shared" si="16"/>
        <v>0.92307692307692313</v>
      </c>
      <c r="Y101" s="28">
        <f t="shared" si="17"/>
        <v>0.94011976047904189</v>
      </c>
      <c r="Z101" s="28">
        <f t="shared" si="18"/>
        <v>0.77696526508226693</v>
      </c>
      <c r="AA101" s="28">
        <f t="shared" si="19"/>
        <v>0.8571428571428571</v>
      </c>
      <c r="AB101" s="28">
        <f t="shared" si="20"/>
        <v>0.92687385740402195</v>
      </c>
      <c r="AC101" s="28">
        <f t="shared" si="21"/>
        <v>0.90676416819012795</v>
      </c>
      <c r="AD101" s="28">
        <f t="shared" si="22"/>
        <v>0.95562130177514792</v>
      </c>
      <c r="AE101" s="28">
        <f t="shared" si="23"/>
        <v>0.8555758683729433</v>
      </c>
      <c r="AF101" s="28">
        <f t="shared" si="24"/>
        <v>0.67093235831809872</v>
      </c>
      <c r="AG101" s="28">
        <f t="shared" si="25"/>
        <v>0.90493601462522855</v>
      </c>
    </row>
    <row r="102" spans="1:33" s="66" customFormat="1">
      <c r="A102" s="27">
        <v>101</v>
      </c>
      <c r="B102" s="32" t="s">
        <v>547</v>
      </c>
      <c r="C102" s="33">
        <v>265</v>
      </c>
      <c r="D102" s="33">
        <v>146</v>
      </c>
      <c r="E102" s="29">
        <v>135</v>
      </c>
      <c r="F102" s="33">
        <v>159</v>
      </c>
      <c r="G102" s="29">
        <v>145</v>
      </c>
      <c r="H102" s="29">
        <v>211</v>
      </c>
      <c r="I102" s="29">
        <v>12</v>
      </c>
      <c r="J102" s="29">
        <v>10</v>
      </c>
      <c r="K102" s="29">
        <v>241</v>
      </c>
      <c r="L102" s="29">
        <v>234</v>
      </c>
      <c r="M102" s="33">
        <v>182</v>
      </c>
      <c r="N102" s="29">
        <v>171</v>
      </c>
      <c r="O102" s="29">
        <v>213</v>
      </c>
      <c r="P102" s="29">
        <v>242</v>
      </c>
      <c r="Q102" s="29">
        <v>230</v>
      </c>
      <c r="R102" s="29">
        <v>33</v>
      </c>
      <c r="S102" s="33">
        <v>82</v>
      </c>
      <c r="T102" s="33"/>
      <c r="U102" s="29">
        <f t="shared" si="14"/>
        <v>82</v>
      </c>
      <c r="V102" s="67">
        <f t="shared" si="26"/>
        <v>101</v>
      </c>
      <c r="W102" s="34" t="str">
        <f t="shared" si="15"/>
        <v>Муниципальное бюджетное общеобразовательное учреждение «Средняя школа №2 г.Онеги»</v>
      </c>
      <c r="X102" s="28">
        <f t="shared" si="16"/>
        <v>0.91194968553459121</v>
      </c>
      <c r="Y102" s="28">
        <f t="shared" si="17"/>
        <v>0.92465753424657537</v>
      </c>
      <c r="Z102" s="28">
        <f t="shared" si="18"/>
        <v>0.79622641509433967</v>
      </c>
      <c r="AA102" s="28">
        <f t="shared" si="19"/>
        <v>0.83333333333333337</v>
      </c>
      <c r="AB102" s="28">
        <f t="shared" si="20"/>
        <v>0.90943396226415096</v>
      </c>
      <c r="AC102" s="28">
        <f t="shared" si="21"/>
        <v>0.88301886792452833</v>
      </c>
      <c r="AD102" s="28">
        <f t="shared" si="22"/>
        <v>0.93956043956043955</v>
      </c>
      <c r="AE102" s="28">
        <f t="shared" si="23"/>
        <v>0.80377358490566042</v>
      </c>
      <c r="AF102" s="28">
        <f t="shared" si="24"/>
        <v>0.91320754716981134</v>
      </c>
      <c r="AG102" s="28">
        <f t="shared" si="25"/>
        <v>0.86792452830188682</v>
      </c>
    </row>
    <row r="103" spans="1:33" s="66" customFormat="1">
      <c r="A103" s="27">
        <v>102</v>
      </c>
      <c r="B103" s="32" t="s">
        <v>548</v>
      </c>
      <c r="C103" s="33">
        <v>544</v>
      </c>
      <c r="D103" s="33">
        <v>329</v>
      </c>
      <c r="E103" s="29">
        <v>306</v>
      </c>
      <c r="F103" s="33">
        <v>368</v>
      </c>
      <c r="G103" s="29">
        <v>337</v>
      </c>
      <c r="H103" s="29">
        <v>418</v>
      </c>
      <c r="I103" s="29">
        <v>15</v>
      </c>
      <c r="J103" s="29">
        <v>12</v>
      </c>
      <c r="K103" s="29">
        <v>491</v>
      </c>
      <c r="L103" s="29">
        <v>486</v>
      </c>
      <c r="M103" s="33">
        <v>334</v>
      </c>
      <c r="N103" s="29">
        <v>311</v>
      </c>
      <c r="O103" s="29">
        <v>487</v>
      </c>
      <c r="P103" s="29">
        <v>510</v>
      </c>
      <c r="Q103" s="29">
        <v>507</v>
      </c>
      <c r="R103" s="29">
        <v>132</v>
      </c>
      <c r="S103" s="33">
        <v>330</v>
      </c>
      <c r="T103" s="33"/>
      <c r="U103" s="29">
        <f t="shared" si="14"/>
        <v>330</v>
      </c>
      <c r="V103" s="67">
        <f t="shared" si="26"/>
        <v>102</v>
      </c>
      <c r="W103" s="34" t="str">
        <f t="shared" si="15"/>
        <v>Муниципальное бюджетное общеобразовательное учреждение «Средняя школа №4 имени Дважды Героя Советского Союза Александра Осиповича Шабалина»</v>
      </c>
      <c r="X103" s="28">
        <f t="shared" si="16"/>
        <v>0.91576086956521741</v>
      </c>
      <c r="Y103" s="28">
        <f t="shared" si="17"/>
        <v>0.93009118541033431</v>
      </c>
      <c r="Z103" s="28">
        <f t="shared" si="18"/>
        <v>0.76838235294117652</v>
      </c>
      <c r="AA103" s="28">
        <f t="shared" si="19"/>
        <v>0.8</v>
      </c>
      <c r="AB103" s="28">
        <f t="shared" si="20"/>
        <v>0.90257352941176472</v>
      </c>
      <c r="AC103" s="28">
        <f t="shared" si="21"/>
        <v>0.89338235294117652</v>
      </c>
      <c r="AD103" s="28">
        <f t="shared" si="22"/>
        <v>0.93113772455089816</v>
      </c>
      <c r="AE103" s="28">
        <f t="shared" si="23"/>
        <v>0.89522058823529416</v>
      </c>
      <c r="AF103" s="28">
        <f t="shared" si="24"/>
        <v>0.9375</v>
      </c>
      <c r="AG103" s="28">
        <f t="shared" si="25"/>
        <v>0.93198529411764708</v>
      </c>
    </row>
    <row r="104" spans="1:33" s="66" customFormat="1">
      <c r="A104" s="27">
        <v>103</v>
      </c>
      <c r="B104" s="32" t="s">
        <v>549</v>
      </c>
      <c r="C104" s="33">
        <v>54</v>
      </c>
      <c r="D104" s="33">
        <v>29</v>
      </c>
      <c r="E104" s="29">
        <v>29</v>
      </c>
      <c r="F104" s="33">
        <v>13</v>
      </c>
      <c r="G104" s="29">
        <v>13</v>
      </c>
      <c r="H104" s="29">
        <v>53</v>
      </c>
      <c r="I104" s="29">
        <v>4</v>
      </c>
      <c r="J104" s="29">
        <v>3</v>
      </c>
      <c r="K104" s="29">
        <v>51</v>
      </c>
      <c r="L104" s="29">
        <v>53</v>
      </c>
      <c r="M104" s="33">
        <v>44</v>
      </c>
      <c r="N104" s="29">
        <v>44</v>
      </c>
      <c r="O104" s="29">
        <v>53</v>
      </c>
      <c r="P104" s="29">
        <v>50</v>
      </c>
      <c r="Q104" s="29">
        <v>53</v>
      </c>
      <c r="R104" s="29">
        <v>69</v>
      </c>
      <c r="S104" s="33">
        <v>171</v>
      </c>
      <c r="T104" s="33"/>
      <c r="U104" s="29">
        <f t="shared" si="14"/>
        <v>69</v>
      </c>
      <c r="V104" s="67">
        <f t="shared" si="26"/>
        <v>103</v>
      </c>
      <c r="W104" s="34" t="str">
        <f t="shared" si="15"/>
        <v>Муниципальное бюджетное общеобразовательное учреждение «Открытая (сменная) общеобразовательная школа г.Онеги»</v>
      </c>
      <c r="X104" s="28">
        <f t="shared" si="16"/>
        <v>1</v>
      </c>
      <c r="Y104" s="28">
        <f t="shared" si="17"/>
        <v>1</v>
      </c>
      <c r="Z104" s="28">
        <f t="shared" si="18"/>
        <v>0.98148148148148151</v>
      </c>
      <c r="AA104" s="28">
        <f t="shared" si="19"/>
        <v>0.75</v>
      </c>
      <c r="AB104" s="28">
        <f t="shared" si="20"/>
        <v>0.94444444444444442</v>
      </c>
      <c r="AC104" s="28">
        <f t="shared" si="21"/>
        <v>0.98148148148148151</v>
      </c>
      <c r="AD104" s="28">
        <f t="shared" si="22"/>
        <v>1</v>
      </c>
      <c r="AE104" s="28">
        <f t="shared" si="23"/>
        <v>0.98148148148148151</v>
      </c>
      <c r="AF104" s="28">
        <f t="shared" si="24"/>
        <v>0.92592592592592593</v>
      </c>
      <c r="AG104" s="28">
        <f t="shared" si="25"/>
        <v>0.98148148148148151</v>
      </c>
    </row>
    <row r="105" spans="1:33" s="66" customFormat="1">
      <c r="A105" s="27">
        <v>104</v>
      </c>
      <c r="B105" s="32" t="s">
        <v>550</v>
      </c>
      <c r="C105" s="33">
        <v>26</v>
      </c>
      <c r="D105" s="33">
        <v>23</v>
      </c>
      <c r="E105" s="29">
        <v>23</v>
      </c>
      <c r="F105" s="33">
        <v>25</v>
      </c>
      <c r="G105" s="29">
        <v>24</v>
      </c>
      <c r="H105" s="29">
        <v>25</v>
      </c>
      <c r="I105" s="29">
        <v>1</v>
      </c>
      <c r="J105" s="29">
        <v>1</v>
      </c>
      <c r="K105" s="29">
        <v>26</v>
      </c>
      <c r="L105" s="29">
        <v>25</v>
      </c>
      <c r="M105" s="33">
        <v>25</v>
      </c>
      <c r="N105" s="29">
        <v>24</v>
      </c>
      <c r="O105" s="29">
        <v>24</v>
      </c>
      <c r="P105" s="29">
        <v>26</v>
      </c>
      <c r="Q105" s="29">
        <v>26</v>
      </c>
      <c r="R105" s="29">
        <v>447</v>
      </c>
      <c r="S105" s="33">
        <v>600</v>
      </c>
      <c r="T105" s="33"/>
      <c r="U105" s="29">
        <f t="shared" si="14"/>
        <v>447</v>
      </c>
      <c r="V105" s="67">
        <f t="shared" si="26"/>
        <v>104</v>
      </c>
      <c r="W105" s="34" t="str">
        <f t="shared" si="15"/>
        <v>Муниципальное бюджетное общеобразовательное учреждение «Кодинская средняя общеобразовательная школа»</v>
      </c>
      <c r="X105" s="28">
        <f t="shared" si="16"/>
        <v>0.96</v>
      </c>
      <c r="Y105" s="28">
        <f t="shared" si="17"/>
        <v>1</v>
      </c>
      <c r="Z105" s="28">
        <f t="shared" si="18"/>
        <v>0.96153846153846156</v>
      </c>
      <c r="AA105" s="28">
        <f t="shared" si="19"/>
        <v>1</v>
      </c>
      <c r="AB105" s="28">
        <f t="shared" si="20"/>
        <v>1</v>
      </c>
      <c r="AC105" s="28">
        <f t="shared" si="21"/>
        <v>0.96153846153846156</v>
      </c>
      <c r="AD105" s="28">
        <f t="shared" si="22"/>
        <v>0.96</v>
      </c>
      <c r="AE105" s="28">
        <f t="shared" si="23"/>
        <v>0.92307692307692313</v>
      </c>
      <c r="AF105" s="28">
        <f t="shared" si="24"/>
        <v>1</v>
      </c>
      <c r="AG105" s="28">
        <f t="shared" si="25"/>
        <v>1</v>
      </c>
    </row>
    <row r="106" spans="1:33" s="66" customFormat="1">
      <c r="A106" s="27">
        <v>105</v>
      </c>
      <c r="B106" s="32" t="s">
        <v>551</v>
      </c>
      <c r="C106" s="33">
        <v>189</v>
      </c>
      <c r="D106" s="33">
        <v>111</v>
      </c>
      <c r="E106" s="29">
        <v>100</v>
      </c>
      <c r="F106" s="33">
        <v>97</v>
      </c>
      <c r="G106" s="29">
        <v>92</v>
      </c>
      <c r="H106" s="29">
        <v>149</v>
      </c>
      <c r="I106" s="29">
        <v>4</v>
      </c>
      <c r="J106" s="29">
        <v>3</v>
      </c>
      <c r="K106" s="29">
        <v>163</v>
      </c>
      <c r="L106" s="29">
        <v>167</v>
      </c>
      <c r="M106" s="33">
        <v>108</v>
      </c>
      <c r="N106" s="29">
        <v>104</v>
      </c>
      <c r="O106" s="29">
        <v>142</v>
      </c>
      <c r="P106" s="29">
        <v>179</v>
      </c>
      <c r="Q106" s="29">
        <v>162</v>
      </c>
      <c r="R106" s="29">
        <v>465</v>
      </c>
      <c r="S106" s="33">
        <v>600</v>
      </c>
      <c r="T106" s="33"/>
      <c r="U106" s="29">
        <f t="shared" si="14"/>
        <v>465</v>
      </c>
      <c r="V106" s="67">
        <f t="shared" si="26"/>
        <v>105</v>
      </c>
      <c r="W106" s="34" t="str">
        <f t="shared" si="15"/>
        <v>Муниципальное бюджетное общеобразовательное учреждение «Малошуйская средняя общеобразовательная школа»</v>
      </c>
      <c r="X106" s="28">
        <f t="shared" si="16"/>
        <v>0.94845360824742264</v>
      </c>
      <c r="Y106" s="28">
        <f t="shared" si="17"/>
        <v>0.90090090090090091</v>
      </c>
      <c r="Z106" s="28">
        <f t="shared" si="18"/>
        <v>0.78835978835978837</v>
      </c>
      <c r="AA106" s="28">
        <f t="shared" si="19"/>
        <v>0.75</v>
      </c>
      <c r="AB106" s="28">
        <f t="shared" si="20"/>
        <v>0.86243386243386244</v>
      </c>
      <c r="AC106" s="28">
        <f t="shared" si="21"/>
        <v>0.8835978835978836</v>
      </c>
      <c r="AD106" s="28">
        <f t="shared" si="22"/>
        <v>0.96296296296296291</v>
      </c>
      <c r="AE106" s="28">
        <f t="shared" si="23"/>
        <v>0.75132275132275128</v>
      </c>
      <c r="AF106" s="28">
        <f t="shared" si="24"/>
        <v>0.94708994708994709</v>
      </c>
      <c r="AG106" s="28">
        <f t="shared" si="25"/>
        <v>0.8571428571428571</v>
      </c>
    </row>
    <row r="107" spans="1:33" s="66" customFormat="1">
      <c r="A107" s="27">
        <v>106</v>
      </c>
      <c r="B107" s="32" t="s">
        <v>553</v>
      </c>
      <c r="C107" s="33">
        <v>50</v>
      </c>
      <c r="D107" s="33">
        <v>39</v>
      </c>
      <c r="E107" s="29">
        <v>37</v>
      </c>
      <c r="F107" s="33">
        <v>32</v>
      </c>
      <c r="G107" s="29">
        <v>31</v>
      </c>
      <c r="H107" s="29">
        <v>41</v>
      </c>
      <c r="I107" s="29">
        <v>1</v>
      </c>
      <c r="J107" s="29">
        <v>1</v>
      </c>
      <c r="K107" s="29">
        <v>48</v>
      </c>
      <c r="L107" s="29">
        <v>48</v>
      </c>
      <c r="M107" s="33">
        <v>41</v>
      </c>
      <c r="N107" s="29">
        <v>41</v>
      </c>
      <c r="O107" s="29">
        <v>45</v>
      </c>
      <c r="P107" s="29">
        <v>48</v>
      </c>
      <c r="Q107" s="29">
        <v>50</v>
      </c>
      <c r="R107" s="29">
        <v>421</v>
      </c>
      <c r="S107" s="33">
        <v>600</v>
      </c>
      <c r="T107" s="33"/>
      <c r="U107" s="29">
        <f t="shared" si="14"/>
        <v>421</v>
      </c>
      <c r="V107" s="67">
        <f t="shared" si="26"/>
        <v>106</v>
      </c>
      <c r="W107" s="34" t="str">
        <f t="shared" si="15"/>
        <v>Муниципальное бюджетное общеобразовательное учреждение «Покровская средняя школа»</v>
      </c>
      <c r="X107" s="28">
        <f t="shared" si="16"/>
        <v>0.96875</v>
      </c>
      <c r="Y107" s="28">
        <f t="shared" si="17"/>
        <v>0.94871794871794868</v>
      </c>
      <c r="Z107" s="28">
        <f t="shared" si="18"/>
        <v>0.82</v>
      </c>
      <c r="AA107" s="28">
        <f t="shared" si="19"/>
        <v>1</v>
      </c>
      <c r="AB107" s="28">
        <f t="shared" si="20"/>
        <v>0.96</v>
      </c>
      <c r="AC107" s="28">
        <f t="shared" si="21"/>
        <v>0.96</v>
      </c>
      <c r="AD107" s="28">
        <f t="shared" si="22"/>
        <v>1</v>
      </c>
      <c r="AE107" s="28">
        <f t="shared" si="23"/>
        <v>0.9</v>
      </c>
      <c r="AF107" s="28">
        <f t="shared" si="24"/>
        <v>0.96</v>
      </c>
      <c r="AG107" s="28">
        <f t="shared" si="25"/>
        <v>1</v>
      </c>
    </row>
    <row r="108" spans="1:33" s="66" customFormat="1">
      <c r="A108" s="27">
        <v>107</v>
      </c>
      <c r="B108" s="32" t="s">
        <v>554</v>
      </c>
      <c r="C108" s="33">
        <v>29</v>
      </c>
      <c r="D108" s="33">
        <v>17</v>
      </c>
      <c r="E108" s="29">
        <v>15</v>
      </c>
      <c r="F108" s="33">
        <v>13</v>
      </c>
      <c r="G108" s="29">
        <v>11</v>
      </c>
      <c r="H108" s="29">
        <v>22</v>
      </c>
      <c r="I108" s="29">
        <v>2</v>
      </c>
      <c r="J108" s="29">
        <v>2</v>
      </c>
      <c r="K108" s="29">
        <v>26</v>
      </c>
      <c r="L108" s="29">
        <v>23</v>
      </c>
      <c r="M108" s="33">
        <v>21</v>
      </c>
      <c r="N108" s="29">
        <v>16</v>
      </c>
      <c r="O108" s="29">
        <v>18</v>
      </c>
      <c r="P108" s="29">
        <v>28</v>
      </c>
      <c r="Q108" s="29">
        <v>22</v>
      </c>
      <c r="R108" s="29">
        <v>452</v>
      </c>
      <c r="S108" s="33">
        <v>600</v>
      </c>
      <c r="T108" s="33"/>
      <c r="U108" s="29">
        <f t="shared" si="14"/>
        <v>452</v>
      </c>
      <c r="V108" s="67">
        <f t="shared" si="26"/>
        <v>107</v>
      </c>
      <c r="W108" s="34" t="str">
        <f t="shared" si="15"/>
        <v>Муниципальное бюджетное общеобразовательное учреждение «Чекуевская средняя общеобразовательная школа»</v>
      </c>
      <c r="X108" s="28">
        <f t="shared" si="16"/>
        <v>0.84615384615384615</v>
      </c>
      <c r="Y108" s="28">
        <f t="shared" si="17"/>
        <v>0.88235294117647056</v>
      </c>
      <c r="Z108" s="28">
        <f t="shared" si="18"/>
        <v>0.75862068965517238</v>
      </c>
      <c r="AA108" s="28">
        <f t="shared" si="19"/>
        <v>1</v>
      </c>
      <c r="AB108" s="28">
        <f t="shared" si="20"/>
        <v>0.89655172413793105</v>
      </c>
      <c r="AC108" s="28">
        <f t="shared" si="21"/>
        <v>0.7931034482758621</v>
      </c>
      <c r="AD108" s="28">
        <f t="shared" si="22"/>
        <v>0.76190476190476186</v>
      </c>
      <c r="AE108" s="28">
        <f t="shared" si="23"/>
        <v>0.62068965517241381</v>
      </c>
      <c r="AF108" s="28">
        <f t="shared" si="24"/>
        <v>0.96551724137931039</v>
      </c>
      <c r="AG108" s="28">
        <f t="shared" si="25"/>
        <v>0.75862068965517238</v>
      </c>
    </row>
    <row r="109" spans="1:33" s="66" customFormat="1">
      <c r="A109" s="27">
        <v>108</v>
      </c>
      <c r="B109" s="32" t="s">
        <v>555</v>
      </c>
      <c r="C109" s="33">
        <v>22</v>
      </c>
      <c r="D109" s="33">
        <v>22</v>
      </c>
      <c r="E109" s="29">
        <v>22</v>
      </c>
      <c r="F109" s="33">
        <v>19</v>
      </c>
      <c r="G109" s="29">
        <v>19</v>
      </c>
      <c r="H109" s="29">
        <v>22</v>
      </c>
      <c r="I109" s="29">
        <v>1</v>
      </c>
      <c r="J109" s="29">
        <v>1</v>
      </c>
      <c r="K109" s="29">
        <v>22</v>
      </c>
      <c r="L109" s="29">
        <v>22</v>
      </c>
      <c r="M109" s="33">
        <v>19</v>
      </c>
      <c r="N109" s="29">
        <v>19</v>
      </c>
      <c r="O109" s="29">
        <v>22</v>
      </c>
      <c r="P109" s="29">
        <v>22</v>
      </c>
      <c r="Q109" s="29">
        <v>22</v>
      </c>
      <c r="R109" s="29">
        <v>72</v>
      </c>
      <c r="S109" s="33">
        <v>180</v>
      </c>
      <c r="T109" s="33"/>
      <c r="U109" s="29">
        <f t="shared" si="14"/>
        <v>72</v>
      </c>
      <c r="V109" s="67">
        <f t="shared" si="26"/>
        <v>108</v>
      </c>
      <c r="W109" s="34" t="str">
        <f t="shared" si="15"/>
        <v>Муниципальное бюджетное общеобразовательное учреждение «Глазанская основная общеобразовательная школа»</v>
      </c>
      <c r="X109" s="28">
        <f t="shared" si="16"/>
        <v>1</v>
      </c>
      <c r="Y109" s="28">
        <f t="shared" si="17"/>
        <v>1</v>
      </c>
      <c r="Z109" s="28">
        <f t="shared" si="18"/>
        <v>1</v>
      </c>
      <c r="AA109" s="28">
        <f t="shared" si="19"/>
        <v>1</v>
      </c>
      <c r="AB109" s="28">
        <f t="shared" si="20"/>
        <v>1</v>
      </c>
      <c r="AC109" s="28">
        <f t="shared" si="21"/>
        <v>1</v>
      </c>
      <c r="AD109" s="28">
        <f t="shared" si="22"/>
        <v>1</v>
      </c>
      <c r="AE109" s="28">
        <f t="shared" si="23"/>
        <v>1</v>
      </c>
      <c r="AF109" s="28">
        <f t="shared" si="24"/>
        <v>1</v>
      </c>
      <c r="AG109" s="28">
        <f t="shared" si="25"/>
        <v>1</v>
      </c>
    </row>
    <row r="110" spans="1:33" s="66" customFormat="1">
      <c r="A110" s="27">
        <v>109</v>
      </c>
      <c r="B110" s="32" t="s">
        <v>556</v>
      </c>
      <c r="C110" s="33">
        <v>24</v>
      </c>
      <c r="D110" s="33">
        <v>19</v>
      </c>
      <c r="E110" s="29">
        <v>18</v>
      </c>
      <c r="F110" s="33">
        <v>19</v>
      </c>
      <c r="G110" s="29">
        <v>16</v>
      </c>
      <c r="H110" s="29">
        <v>24</v>
      </c>
      <c r="I110" s="29">
        <v>1</v>
      </c>
      <c r="J110" s="29">
        <v>1</v>
      </c>
      <c r="K110" s="29">
        <v>24</v>
      </c>
      <c r="L110" s="29">
        <v>24</v>
      </c>
      <c r="M110" s="33">
        <v>22</v>
      </c>
      <c r="N110" s="29">
        <v>22</v>
      </c>
      <c r="O110" s="29">
        <v>23</v>
      </c>
      <c r="P110" s="29">
        <v>24</v>
      </c>
      <c r="Q110" s="29">
        <v>24</v>
      </c>
      <c r="R110" s="29">
        <v>75</v>
      </c>
      <c r="S110" s="33">
        <v>186</v>
      </c>
      <c r="T110" s="33"/>
      <c r="U110" s="29">
        <f t="shared" si="14"/>
        <v>75</v>
      </c>
      <c r="V110" s="67">
        <f t="shared" si="26"/>
        <v>109</v>
      </c>
      <c r="W110" s="34" t="str">
        <f t="shared" si="15"/>
        <v>Муниципальное бюджетное общеобразовательное учреждение «Золотухская основная общеобразовательная школа»</v>
      </c>
      <c r="X110" s="28">
        <f t="shared" si="16"/>
        <v>0.84210526315789469</v>
      </c>
      <c r="Y110" s="28">
        <f t="shared" si="17"/>
        <v>0.94736842105263153</v>
      </c>
      <c r="Z110" s="28">
        <f t="shared" si="18"/>
        <v>1</v>
      </c>
      <c r="AA110" s="28">
        <f t="shared" si="19"/>
        <v>1</v>
      </c>
      <c r="AB110" s="28">
        <f t="shared" si="20"/>
        <v>1</v>
      </c>
      <c r="AC110" s="28">
        <f t="shared" si="21"/>
        <v>1</v>
      </c>
      <c r="AD110" s="28">
        <f t="shared" si="22"/>
        <v>1</v>
      </c>
      <c r="AE110" s="28">
        <f t="shared" si="23"/>
        <v>0.95833333333333337</v>
      </c>
      <c r="AF110" s="28">
        <f t="shared" si="24"/>
        <v>1</v>
      </c>
      <c r="AG110" s="28">
        <f t="shared" si="25"/>
        <v>1</v>
      </c>
    </row>
    <row r="111" spans="1:33" s="66" customFormat="1">
      <c r="A111" s="27">
        <v>110</v>
      </c>
      <c r="B111" s="32" t="s">
        <v>557</v>
      </c>
      <c r="C111" s="33">
        <v>16</v>
      </c>
      <c r="D111" s="33">
        <v>11</v>
      </c>
      <c r="E111" s="29">
        <v>11</v>
      </c>
      <c r="F111" s="33">
        <v>10</v>
      </c>
      <c r="G111" s="29">
        <v>10</v>
      </c>
      <c r="H111" s="29">
        <v>14</v>
      </c>
      <c r="I111" s="29">
        <v>1</v>
      </c>
      <c r="J111" s="29">
        <v>1</v>
      </c>
      <c r="K111" s="29">
        <v>16</v>
      </c>
      <c r="L111" s="29">
        <v>15</v>
      </c>
      <c r="M111" s="33">
        <v>11</v>
      </c>
      <c r="N111" s="29">
        <v>11</v>
      </c>
      <c r="O111" s="29">
        <v>14</v>
      </c>
      <c r="P111" s="29">
        <v>16</v>
      </c>
      <c r="Q111" s="29">
        <v>15</v>
      </c>
      <c r="R111" s="29">
        <v>115</v>
      </c>
      <c r="S111" s="33">
        <v>287</v>
      </c>
      <c r="T111" s="33"/>
      <c r="U111" s="29">
        <f t="shared" si="14"/>
        <v>16</v>
      </c>
      <c r="V111" s="67">
        <f t="shared" si="26"/>
        <v>110</v>
      </c>
      <c r="W111" s="34" t="str">
        <f t="shared" si="15"/>
        <v>Муниципальное бюджетное общеобразовательное учреждение «Нименьгская основная общеобразовательная школа»</v>
      </c>
      <c r="X111" s="28">
        <f t="shared" si="16"/>
        <v>1</v>
      </c>
      <c r="Y111" s="28">
        <f t="shared" si="17"/>
        <v>1</v>
      </c>
      <c r="Z111" s="28">
        <f t="shared" si="18"/>
        <v>0.875</v>
      </c>
      <c r="AA111" s="28">
        <f t="shared" si="19"/>
        <v>1</v>
      </c>
      <c r="AB111" s="28">
        <f t="shared" si="20"/>
        <v>1</v>
      </c>
      <c r="AC111" s="28">
        <f t="shared" si="21"/>
        <v>0.9375</v>
      </c>
      <c r="AD111" s="28">
        <f t="shared" si="22"/>
        <v>1</v>
      </c>
      <c r="AE111" s="28">
        <f t="shared" si="23"/>
        <v>0.875</v>
      </c>
      <c r="AF111" s="28">
        <f t="shared" si="24"/>
        <v>1</v>
      </c>
      <c r="AG111" s="28">
        <f t="shared" si="25"/>
        <v>0.9375</v>
      </c>
    </row>
    <row r="112" spans="1:33" s="66" customFormat="1">
      <c r="A112" s="27">
        <v>111</v>
      </c>
      <c r="B112" s="32" t="s">
        <v>558</v>
      </c>
      <c r="C112" s="33">
        <v>24</v>
      </c>
      <c r="D112" s="33">
        <v>15</v>
      </c>
      <c r="E112" s="29">
        <v>14</v>
      </c>
      <c r="F112" s="33">
        <v>10</v>
      </c>
      <c r="G112" s="29">
        <v>9</v>
      </c>
      <c r="H112" s="29">
        <v>20</v>
      </c>
      <c r="I112" s="29">
        <v>1</v>
      </c>
      <c r="J112" s="29">
        <v>1</v>
      </c>
      <c r="K112" s="29">
        <v>23</v>
      </c>
      <c r="L112" s="29">
        <v>24</v>
      </c>
      <c r="M112" s="33">
        <v>19</v>
      </c>
      <c r="N112" s="29">
        <v>19</v>
      </c>
      <c r="O112" s="29">
        <v>18</v>
      </c>
      <c r="P112" s="29">
        <v>22</v>
      </c>
      <c r="Q112" s="29">
        <v>21</v>
      </c>
      <c r="R112" s="29">
        <v>240</v>
      </c>
      <c r="S112" s="33">
        <v>600</v>
      </c>
      <c r="T112" s="33"/>
      <c r="U112" s="29">
        <f t="shared" si="14"/>
        <v>240</v>
      </c>
      <c r="V112" s="67">
        <f t="shared" si="26"/>
        <v>111</v>
      </c>
      <c r="W112" s="34" t="str">
        <f t="shared" si="15"/>
        <v>Муниципальное бюджетное общеобразовательное учреждение «Порожская основная общеобразовательная школа»</v>
      </c>
      <c r="X112" s="28">
        <f t="shared" si="16"/>
        <v>0.9</v>
      </c>
      <c r="Y112" s="28">
        <f t="shared" si="17"/>
        <v>0.93333333333333335</v>
      </c>
      <c r="Z112" s="28">
        <f t="shared" si="18"/>
        <v>0.83333333333333337</v>
      </c>
      <c r="AA112" s="28">
        <f t="shared" si="19"/>
        <v>1</v>
      </c>
      <c r="AB112" s="28">
        <f t="shared" si="20"/>
        <v>0.95833333333333337</v>
      </c>
      <c r="AC112" s="28">
        <f t="shared" si="21"/>
        <v>1</v>
      </c>
      <c r="AD112" s="28">
        <f t="shared" si="22"/>
        <v>1</v>
      </c>
      <c r="AE112" s="28">
        <f t="shared" si="23"/>
        <v>0.75</v>
      </c>
      <c r="AF112" s="28">
        <f t="shared" si="24"/>
        <v>0.91666666666666663</v>
      </c>
      <c r="AG112" s="28">
        <f t="shared" si="25"/>
        <v>0.875</v>
      </c>
    </row>
    <row r="113" spans="1:33" s="66" customFormat="1">
      <c r="A113" s="27">
        <v>112</v>
      </c>
      <c r="B113" s="32" t="s">
        <v>543</v>
      </c>
      <c r="C113" s="33">
        <v>152</v>
      </c>
      <c r="D113" s="33">
        <v>106</v>
      </c>
      <c r="E113" s="29">
        <v>104</v>
      </c>
      <c r="F113" s="33">
        <v>106</v>
      </c>
      <c r="G113" s="29">
        <v>97</v>
      </c>
      <c r="H113" s="29">
        <v>132</v>
      </c>
      <c r="I113" s="29">
        <v>4</v>
      </c>
      <c r="J113" s="29">
        <v>4</v>
      </c>
      <c r="K113" s="29">
        <v>145</v>
      </c>
      <c r="L113" s="29">
        <v>147</v>
      </c>
      <c r="M113" s="33">
        <v>93</v>
      </c>
      <c r="N113" s="29">
        <v>91</v>
      </c>
      <c r="O113" s="29">
        <v>145</v>
      </c>
      <c r="P113" s="29">
        <v>139</v>
      </c>
      <c r="Q113" s="29">
        <v>143</v>
      </c>
      <c r="R113" s="29">
        <v>80</v>
      </c>
      <c r="S113" s="33">
        <v>200</v>
      </c>
      <c r="T113" s="33"/>
      <c r="U113" s="29">
        <f t="shared" si="14"/>
        <v>152</v>
      </c>
      <c r="V113" s="67">
        <f t="shared" si="26"/>
        <v>112</v>
      </c>
      <c r="W113" s="34" t="str">
        <f t="shared" si="15"/>
        <v>Муниципальное бюджетное учреждение дополнительного образования «Спортивная школа г.Онеги»</v>
      </c>
      <c r="X113" s="28">
        <f t="shared" si="16"/>
        <v>0.91509433962264153</v>
      </c>
      <c r="Y113" s="28">
        <f t="shared" si="17"/>
        <v>0.98113207547169812</v>
      </c>
      <c r="Z113" s="28">
        <f t="shared" si="18"/>
        <v>0.86842105263157898</v>
      </c>
      <c r="AA113" s="28">
        <f t="shared" si="19"/>
        <v>1</v>
      </c>
      <c r="AB113" s="28">
        <f t="shared" si="20"/>
        <v>0.95394736842105265</v>
      </c>
      <c r="AC113" s="28">
        <f t="shared" si="21"/>
        <v>0.96710526315789469</v>
      </c>
      <c r="AD113" s="28">
        <f t="shared" si="22"/>
        <v>0.978494623655914</v>
      </c>
      <c r="AE113" s="28">
        <f t="shared" si="23"/>
        <v>0.95394736842105265</v>
      </c>
      <c r="AF113" s="28">
        <f t="shared" si="24"/>
        <v>0.91447368421052633</v>
      </c>
      <c r="AG113" s="28">
        <f t="shared" si="25"/>
        <v>0.94078947368421051</v>
      </c>
    </row>
    <row r="114" spans="1:33" s="66" customFormat="1">
      <c r="A114" s="27">
        <v>113</v>
      </c>
      <c r="B114" s="32" t="s">
        <v>592</v>
      </c>
      <c r="C114" s="33">
        <v>83</v>
      </c>
      <c r="D114" s="33">
        <v>67</v>
      </c>
      <c r="E114" s="29">
        <v>62</v>
      </c>
      <c r="F114" s="33">
        <v>59</v>
      </c>
      <c r="G114" s="29">
        <v>57</v>
      </c>
      <c r="H114" s="33">
        <v>73</v>
      </c>
      <c r="I114" s="29">
        <v>1</v>
      </c>
      <c r="J114" s="29">
        <v>1</v>
      </c>
      <c r="K114" s="29">
        <v>79</v>
      </c>
      <c r="L114" s="29">
        <v>80</v>
      </c>
      <c r="M114" s="33">
        <v>50</v>
      </c>
      <c r="N114" s="29">
        <v>50</v>
      </c>
      <c r="O114" s="29">
        <v>81</v>
      </c>
      <c r="P114" s="29">
        <v>80</v>
      </c>
      <c r="Q114" s="33">
        <v>82</v>
      </c>
      <c r="R114" s="29">
        <v>28</v>
      </c>
      <c r="S114" s="33">
        <v>70</v>
      </c>
      <c r="T114" s="33"/>
      <c r="U114" s="29">
        <f t="shared" si="14"/>
        <v>70</v>
      </c>
      <c r="V114" s="67">
        <f t="shared" si="26"/>
        <v>113</v>
      </c>
      <c r="W114" s="34" t="str">
        <f t="shared" si="15"/>
        <v>Муниципальное бюджетное учреждение дополнительного образования «Онежская школа искусств»</v>
      </c>
      <c r="X114" s="28">
        <f t="shared" si="16"/>
        <v>0.96610169491525422</v>
      </c>
      <c r="Y114" s="28">
        <f t="shared" si="17"/>
        <v>0.92537313432835822</v>
      </c>
      <c r="Z114" s="28">
        <f t="shared" si="18"/>
        <v>0.87951807228915657</v>
      </c>
      <c r="AA114" s="28">
        <f t="shared" si="19"/>
        <v>1</v>
      </c>
      <c r="AB114" s="28">
        <f t="shared" si="20"/>
        <v>0.95180722891566261</v>
      </c>
      <c r="AC114" s="28">
        <f t="shared" si="21"/>
        <v>0.96385542168674698</v>
      </c>
      <c r="AD114" s="28">
        <f t="shared" si="22"/>
        <v>1</v>
      </c>
      <c r="AE114" s="28">
        <f t="shared" si="23"/>
        <v>0.97590361445783136</v>
      </c>
      <c r="AF114" s="28">
        <f t="shared" si="24"/>
        <v>0.96385542168674698</v>
      </c>
      <c r="AG114" s="28">
        <f t="shared" si="25"/>
        <v>0.98795180722891562</v>
      </c>
    </row>
    <row r="115" spans="1:33" s="66" customFormat="1">
      <c r="A115" s="27">
        <v>114</v>
      </c>
      <c r="B115" s="32" t="s">
        <v>563</v>
      </c>
      <c r="C115" s="33">
        <v>18</v>
      </c>
      <c r="D115" s="33">
        <v>11</v>
      </c>
      <c r="E115" s="29">
        <v>11</v>
      </c>
      <c r="F115" s="33">
        <v>12</v>
      </c>
      <c r="G115" s="29">
        <v>12</v>
      </c>
      <c r="H115" s="29">
        <v>14</v>
      </c>
      <c r="I115" s="29">
        <v>1</v>
      </c>
      <c r="J115" s="29">
        <v>1</v>
      </c>
      <c r="K115" s="29">
        <v>18</v>
      </c>
      <c r="L115" s="29">
        <v>18</v>
      </c>
      <c r="M115" s="33">
        <v>15</v>
      </c>
      <c r="N115" s="29">
        <v>14</v>
      </c>
      <c r="O115" s="29">
        <v>17</v>
      </c>
      <c r="P115" s="29">
        <v>18</v>
      </c>
      <c r="Q115" s="29">
        <v>17</v>
      </c>
      <c r="R115" s="29">
        <v>274</v>
      </c>
      <c r="S115" s="33">
        <v>600</v>
      </c>
      <c r="T115" s="33"/>
      <c r="U115" s="29">
        <f t="shared" si="14"/>
        <v>18</v>
      </c>
      <c r="V115" s="67">
        <f t="shared" si="26"/>
        <v>114</v>
      </c>
      <c r="W115" s="34" t="str">
        <f t="shared" si="15"/>
        <v>Муниципальное бюджетное общеобразовательное учреждение «Нюхченская основная школа № 11»</v>
      </c>
      <c r="X115" s="28">
        <f t="shared" si="16"/>
        <v>1</v>
      </c>
      <c r="Y115" s="28">
        <f t="shared" si="17"/>
        <v>1</v>
      </c>
      <c r="Z115" s="28">
        <f t="shared" si="18"/>
        <v>0.77777777777777779</v>
      </c>
      <c r="AA115" s="28">
        <f t="shared" si="19"/>
        <v>1</v>
      </c>
      <c r="AB115" s="28">
        <f t="shared" si="20"/>
        <v>1</v>
      </c>
      <c r="AC115" s="28">
        <f t="shared" si="21"/>
        <v>1</v>
      </c>
      <c r="AD115" s="28">
        <f t="shared" si="22"/>
        <v>0.93333333333333335</v>
      </c>
      <c r="AE115" s="28">
        <f t="shared" si="23"/>
        <v>0.94444444444444442</v>
      </c>
      <c r="AF115" s="28">
        <f t="shared" si="24"/>
        <v>1</v>
      </c>
      <c r="AG115" s="28">
        <f t="shared" si="25"/>
        <v>0.94444444444444442</v>
      </c>
    </row>
    <row r="116" spans="1:33" s="66" customFormat="1">
      <c r="A116" s="27">
        <v>115</v>
      </c>
      <c r="B116" s="32" t="s">
        <v>564</v>
      </c>
      <c r="C116" s="33">
        <v>85</v>
      </c>
      <c r="D116" s="33">
        <v>56</v>
      </c>
      <c r="E116" s="29">
        <v>52</v>
      </c>
      <c r="F116" s="33">
        <v>54</v>
      </c>
      <c r="G116" s="29">
        <v>51</v>
      </c>
      <c r="H116" s="29">
        <v>63</v>
      </c>
      <c r="I116" s="29">
        <v>4</v>
      </c>
      <c r="J116" s="29">
        <v>3</v>
      </c>
      <c r="K116" s="29">
        <v>73</v>
      </c>
      <c r="L116" s="29">
        <v>75</v>
      </c>
      <c r="M116" s="33">
        <v>60</v>
      </c>
      <c r="N116" s="29">
        <v>59</v>
      </c>
      <c r="O116" s="29">
        <v>59</v>
      </c>
      <c r="P116" s="29">
        <v>81</v>
      </c>
      <c r="Q116" s="29">
        <v>71</v>
      </c>
      <c r="R116" s="29">
        <v>211</v>
      </c>
      <c r="S116" s="33">
        <v>527</v>
      </c>
      <c r="T116" s="33"/>
      <c r="U116" s="29">
        <f t="shared" si="14"/>
        <v>211</v>
      </c>
      <c r="V116" s="67">
        <f t="shared" si="26"/>
        <v>115</v>
      </c>
      <c r="W116" s="34" t="str">
        <f t="shared" si="15"/>
        <v>Муниципальное бюджетное общеобразовательное учреждение  «Сосновская средняя школа № 1»</v>
      </c>
      <c r="X116" s="28">
        <f t="shared" si="16"/>
        <v>0.94444444444444442</v>
      </c>
      <c r="Y116" s="28">
        <f t="shared" si="17"/>
        <v>0.9285714285714286</v>
      </c>
      <c r="Z116" s="28">
        <f t="shared" si="18"/>
        <v>0.74117647058823533</v>
      </c>
      <c r="AA116" s="28">
        <f t="shared" si="19"/>
        <v>0.75</v>
      </c>
      <c r="AB116" s="28">
        <f t="shared" si="20"/>
        <v>0.85882352941176465</v>
      </c>
      <c r="AC116" s="28">
        <f t="shared" si="21"/>
        <v>0.88235294117647056</v>
      </c>
      <c r="AD116" s="28">
        <f t="shared" si="22"/>
        <v>0.98333333333333328</v>
      </c>
      <c r="AE116" s="28">
        <f t="shared" si="23"/>
        <v>0.69411764705882351</v>
      </c>
      <c r="AF116" s="28">
        <f t="shared" si="24"/>
        <v>0.95294117647058818</v>
      </c>
      <c r="AG116" s="28">
        <f t="shared" si="25"/>
        <v>0.83529411764705885</v>
      </c>
    </row>
    <row r="117" spans="1:33" s="66" customFormat="1">
      <c r="A117" s="27">
        <v>116</v>
      </c>
      <c r="B117" s="32" t="s">
        <v>566</v>
      </c>
      <c r="C117" s="33">
        <v>81</v>
      </c>
      <c r="D117" s="33">
        <v>81</v>
      </c>
      <c r="E117" s="29">
        <v>81</v>
      </c>
      <c r="F117" s="33">
        <v>77</v>
      </c>
      <c r="G117" s="29">
        <v>77</v>
      </c>
      <c r="H117" s="29">
        <v>81</v>
      </c>
      <c r="I117" s="29">
        <v>6</v>
      </c>
      <c r="J117" s="29">
        <v>6</v>
      </c>
      <c r="K117" s="29">
        <v>81</v>
      </c>
      <c r="L117" s="29">
        <v>81</v>
      </c>
      <c r="M117" s="33">
        <v>81</v>
      </c>
      <c r="N117" s="29">
        <v>81</v>
      </c>
      <c r="O117" s="29">
        <v>81</v>
      </c>
      <c r="P117" s="29">
        <v>81</v>
      </c>
      <c r="Q117" s="29">
        <v>81</v>
      </c>
      <c r="R117" s="29">
        <v>252</v>
      </c>
      <c r="S117" s="33">
        <v>600</v>
      </c>
      <c r="T117" s="33"/>
      <c r="U117" s="29">
        <f t="shared" si="14"/>
        <v>252</v>
      </c>
      <c r="V117" s="67">
        <f t="shared" si="26"/>
        <v>116</v>
      </c>
      <c r="W117" s="34" t="str">
        <f t="shared" si="15"/>
        <v>Муниципальное бюджетное общеобразовательное учреждение «Сурская средняя школа № 2»</v>
      </c>
      <c r="X117" s="28">
        <f t="shared" si="16"/>
        <v>1</v>
      </c>
      <c r="Y117" s="28">
        <f t="shared" si="17"/>
        <v>1</v>
      </c>
      <c r="Z117" s="28">
        <f t="shared" si="18"/>
        <v>1</v>
      </c>
      <c r="AA117" s="28">
        <f t="shared" si="19"/>
        <v>1</v>
      </c>
      <c r="AB117" s="28">
        <f t="shared" si="20"/>
        <v>1</v>
      </c>
      <c r="AC117" s="28">
        <f t="shared" si="21"/>
        <v>1</v>
      </c>
      <c r="AD117" s="28">
        <f t="shared" si="22"/>
        <v>1</v>
      </c>
      <c r="AE117" s="28">
        <f t="shared" si="23"/>
        <v>1</v>
      </c>
      <c r="AF117" s="28">
        <f t="shared" si="24"/>
        <v>1</v>
      </c>
      <c r="AG117" s="28">
        <f t="shared" si="25"/>
        <v>1</v>
      </c>
    </row>
    <row r="118" spans="1:33" s="66" customFormat="1">
      <c r="A118" s="27">
        <v>117</v>
      </c>
      <c r="B118" s="32" t="s">
        <v>568</v>
      </c>
      <c r="C118" s="33">
        <v>34</v>
      </c>
      <c r="D118" s="33">
        <v>31</v>
      </c>
      <c r="E118" s="29">
        <v>31</v>
      </c>
      <c r="F118" s="33">
        <v>32</v>
      </c>
      <c r="G118" s="29">
        <v>32</v>
      </c>
      <c r="H118" s="29">
        <v>32</v>
      </c>
      <c r="I118" s="29">
        <v>1</v>
      </c>
      <c r="J118" s="29">
        <v>1</v>
      </c>
      <c r="K118" s="29">
        <v>34</v>
      </c>
      <c r="L118" s="29">
        <v>34</v>
      </c>
      <c r="M118" s="33">
        <v>31</v>
      </c>
      <c r="N118" s="29">
        <v>30</v>
      </c>
      <c r="O118" s="29">
        <v>34</v>
      </c>
      <c r="P118" s="29">
        <v>32</v>
      </c>
      <c r="Q118" s="29">
        <v>32</v>
      </c>
      <c r="R118" s="29">
        <v>541</v>
      </c>
      <c r="S118" s="33">
        <v>600</v>
      </c>
      <c r="T118" s="33"/>
      <c r="U118" s="29">
        <f t="shared" si="14"/>
        <v>541</v>
      </c>
      <c r="V118" s="67">
        <f t="shared" si="26"/>
        <v>117</v>
      </c>
      <c r="W118" s="34" t="str">
        <f t="shared" si="15"/>
        <v>Муниципальное бюджетное общеобразовательное учреждение «Новолавельская средняя школа № 3»</v>
      </c>
      <c r="X118" s="28">
        <f t="shared" si="16"/>
        <v>1</v>
      </c>
      <c r="Y118" s="28">
        <f t="shared" si="17"/>
        <v>1</v>
      </c>
      <c r="Z118" s="28">
        <f t="shared" si="18"/>
        <v>0.94117647058823528</v>
      </c>
      <c r="AA118" s="28">
        <f t="shared" si="19"/>
        <v>1</v>
      </c>
      <c r="AB118" s="28">
        <f t="shared" si="20"/>
        <v>1</v>
      </c>
      <c r="AC118" s="28">
        <f t="shared" si="21"/>
        <v>1</v>
      </c>
      <c r="AD118" s="28">
        <f t="shared" si="22"/>
        <v>0.967741935483871</v>
      </c>
      <c r="AE118" s="28">
        <f t="shared" si="23"/>
        <v>1</v>
      </c>
      <c r="AF118" s="28">
        <f t="shared" si="24"/>
        <v>0.94117647058823528</v>
      </c>
      <c r="AG118" s="28">
        <f t="shared" si="25"/>
        <v>0.94117647058823528</v>
      </c>
    </row>
    <row r="119" spans="1:33" s="66" customFormat="1">
      <c r="A119" s="27">
        <v>118</v>
      </c>
      <c r="B119" s="32" t="s">
        <v>569</v>
      </c>
      <c r="C119" s="33">
        <v>50</v>
      </c>
      <c r="D119" s="33">
        <v>38</v>
      </c>
      <c r="E119" s="29">
        <v>38</v>
      </c>
      <c r="F119" s="33">
        <v>26</v>
      </c>
      <c r="G119" s="29">
        <v>26</v>
      </c>
      <c r="H119" s="29">
        <v>44</v>
      </c>
      <c r="I119" s="29">
        <v>1</v>
      </c>
      <c r="J119" s="29">
        <v>1</v>
      </c>
      <c r="K119" s="29">
        <v>47</v>
      </c>
      <c r="L119" s="29">
        <v>46</v>
      </c>
      <c r="M119" s="33">
        <v>34</v>
      </c>
      <c r="N119" s="29">
        <v>33</v>
      </c>
      <c r="O119" s="29">
        <v>39</v>
      </c>
      <c r="P119" s="29">
        <v>47</v>
      </c>
      <c r="Q119" s="29">
        <v>46</v>
      </c>
      <c r="R119" s="29">
        <v>449</v>
      </c>
      <c r="S119" s="33">
        <v>600</v>
      </c>
      <c r="T119" s="33"/>
      <c r="U119" s="29">
        <f t="shared" si="14"/>
        <v>449</v>
      </c>
      <c r="V119" s="67">
        <f t="shared" si="26"/>
        <v>118</v>
      </c>
      <c r="W119" s="34" t="str">
        <f t="shared" si="15"/>
        <v>Муниципальное бюджетное общеобразовательное учреждение «Кушкопальская средняя школа № 4»</v>
      </c>
      <c r="X119" s="28">
        <f t="shared" si="16"/>
        <v>1</v>
      </c>
      <c r="Y119" s="28">
        <f t="shared" si="17"/>
        <v>1</v>
      </c>
      <c r="Z119" s="28">
        <f t="shared" si="18"/>
        <v>0.88</v>
      </c>
      <c r="AA119" s="28">
        <f t="shared" si="19"/>
        <v>1</v>
      </c>
      <c r="AB119" s="28">
        <f t="shared" si="20"/>
        <v>0.94</v>
      </c>
      <c r="AC119" s="28">
        <f t="shared" si="21"/>
        <v>0.92</v>
      </c>
      <c r="AD119" s="28">
        <f t="shared" si="22"/>
        <v>0.97058823529411764</v>
      </c>
      <c r="AE119" s="28">
        <f t="shared" si="23"/>
        <v>0.78</v>
      </c>
      <c r="AF119" s="28">
        <f t="shared" si="24"/>
        <v>0.94</v>
      </c>
      <c r="AG119" s="28">
        <f t="shared" si="25"/>
        <v>0.92</v>
      </c>
    </row>
    <row r="120" spans="1:33">
      <c r="A120" s="27">
        <v>119</v>
      </c>
      <c r="B120" s="32" t="s">
        <v>570</v>
      </c>
      <c r="C120" s="33">
        <v>8</v>
      </c>
      <c r="D120" s="33">
        <v>7</v>
      </c>
      <c r="E120" s="29">
        <v>7</v>
      </c>
      <c r="F120" s="33">
        <v>7</v>
      </c>
      <c r="G120" s="29">
        <v>7</v>
      </c>
      <c r="H120" s="29">
        <v>6</v>
      </c>
      <c r="I120" s="29">
        <v>1</v>
      </c>
      <c r="J120" s="29">
        <v>1</v>
      </c>
      <c r="K120" s="29">
        <v>6</v>
      </c>
      <c r="L120" s="29">
        <v>7</v>
      </c>
      <c r="M120" s="33">
        <v>4</v>
      </c>
      <c r="N120" s="29">
        <v>4</v>
      </c>
      <c r="O120" s="29">
        <v>5</v>
      </c>
      <c r="P120" s="29">
        <v>7</v>
      </c>
      <c r="Q120" s="29">
        <v>6</v>
      </c>
      <c r="R120" s="29">
        <v>600</v>
      </c>
      <c r="S120" s="33">
        <v>600</v>
      </c>
      <c r="T120" s="33"/>
      <c r="U120" s="29">
        <f t="shared" si="14"/>
        <v>8</v>
      </c>
      <c r="V120" s="67">
        <f t="shared" ref="V120:V127" si="27">A120</f>
        <v>119</v>
      </c>
      <c r="W120" s="34" t="str">
        <f t="shared" si="15"/>
        <v>Муниципальное бюджетное общеобразовательное учреждение «Кеврольская основная школа № 18 имени М.Ф.Теплова»</v>
      </c>
      <c r="X120" s="28">
        <f t="shared" si="16"/>
        <v>1</v>
      </c>
      <c r="Y120" s="28">
        <f t="shared" si="17"/>
        <v>1</v>
      </c>
      <c r="Z120" s="28">
        <f t="shared" si="18"/>
        <v>0.75</v>
      </c>
      <c r="AA120" s="28">
        <f t="shared" si="19"/>
        <v>1</v>
      </c>
      <c r="AB120" s="28">
        <f t="shared" si="20"/>
        <v>0.75</v>
      </c>
      <c r="AC120" s="28">
        <f t="shared" si="21"/>
        <v>0.875</v>
      </c>
      <c r="AD120" s="28">
        <f t="shared" si="22"/>
        <v>1</v>
      </c>
      <c r="AE120" s="28">
        <f t="shared" si="23"/>
        <v>0.625</v>
      </c>
      <c r="AF120" s="28">
        <f t="shared" si="24"/>
        <v>0.875</v>
      </c>
      <c r="AG120" s="28">
        <f t="shared" si="25"/>
        <v>0.75</v>
      </c>
    </row>
    <row r="121" spans="1:33">
      <c r="A121" s="27">
        <v>120</v>
      </c>
      <c r="B121" s="32" t="s">
        <v>571</v>
      </c>
      <c r="C121" s="33">
        <v>204</v>
      </c>
      <c r="D121" s="33">
        <v>133</v>
      </c>
      <c r="E121" s="29">
        <v>130</v>
      </c>
      <c r="F121" s="33">
        <v>153</v>
      </c>
      <c r="G121" s="29">
        <v>142</v>
      </c>
      <c r="H121" s="29">
        <v>162</v>
      </c>
      <c r="I121" s="29">
        <v>8</v>
      </c>
      <c r="J121" s="29">
        <v>8</v>
      </c>
      <c r="K121" s="29">
        <v>190</v>
      </c>
      <c r="L121" s="29">
        <v>169</v>
      </c>
      <c r="M121" s="33">
        <v>148</v>
      </c>
      <c r="N121" s="29">
        <v>142</v>
      </c>
      <c r="O121" s="29">
        <v>180</v>
      </c>
      <c r="P121" s="29">
        <v>180</v>
      </c>
      <c r="Q121" s="29">
        <v>185</v>
      </c>
      <c r="V121" s="67">
        <f t="shared" si="27"/>
        <v>120</v>
      </c>
      <c r="W121" s="34" t="str">
        <f t="shared" si="15"/>
        <v>Муниципальное бюджетное общеобразовательное учреждение «Карпогорская средняя школа №118»</v>
      </c>
      <c r="X121" s="28">
        <f t="shared" si="16"/>
        <v>0.92810457516339873</v>
      </c>
      <c r="Y121" s="28">
        <f t="shared" si="17"/>
        <v>0.97744360902255634</v>
      </c>
      <c r="Z121" s="28">
        <f t="shared" si="18"/>
        <v>0.79411764705882348</v>
      </c>
      <c r="AA121" s="28">
        <f t="shared" si="19"/>
        <v>1</v>
      </c>
      <c r="AB121" s="28">
        <f t="shared" si="20"/>
        <v>0.93137254901960786</v>
      </c>
      <c r="AC121" s="28">
        <f t="shared" si="21"/>
        <v>0.82843137254901966</v>
      </c>
      <c r="AD121" s="28">
        <f t="shared" si="22"/>
        <v>0.95945945945945943</v>
      </c>
      <c r="AE121" s="28">
        <f t="shared" si="23"/>
        <v>0.88235294117647056</v>
      </c>
      <c r="AF121" s="28">
        <f t="shared" si="24"/>
        <v>0.88235294117647056</v>
      </c>
      <c r="AG121" s="28">
        <f t="shared" si="25"/>
        <v>0.90686274509803921</v>
      </c>
    </row>
    <row r="122" spans="1:33">
      <c r="A122" s="27">
        <v>121</v>
      </c>
      <c r="B122" s="32" t="s">
        <v>572</v>
      </c>
      <c r="C122" s="33">
        <v>37</v>
      </c>
      <c r="D122" s="33">
        <v>34</v>
      </c>
      <c r="E122" s="29">
        <v>34</v>
      </c>
      <c r="F122" s="33">
        <v>29</v>
      </c>
      <c r="G122" s="29">
        <v>29</v>
      </c>
      <c r="H122" s="29">
        <v>34</v>
      </c>
      <c r="I122" s="29">
        <v>2</v>
      </c>
      <c r="J122" s="29">
        <v>2</v>
      </c>
      <c r="K122" s="29">
        <v>37</v>
      </c>
      <c r="L122" s="29">
        <v>37</v>
      </c>
      <c r="M122" s="33">
        <v>30</v>
      </c>
      <c r="N122" s="29">
        <v>30</v>
      </c>
      <c r="O122" s="29">
        <v>37</v>
      </c>
      <c r="P122" s="29">
        <v>37</v>
      </c>
      <c r="Q122" s="29">
        <v>37</v>
      </c>
      <c r="V122" s="67">
        <f t="shared" si="27"/>
        <v>121</v>
      </c>
      <c r="W122" s="34" t="str">
        <f t="shared" si="15"/>
        <v>Муниципальное бюджетное общеобразовательное учреждение «Карпогорская вечерняя (сменная) средняя школа № 51»</v>
      </c>
      <c r="X122" s="28">
        <f t="shared" si="16"/>
        <v>1</v>
      </c>
      <c r="Y122" s="28">
        <f t="shared" si="17"/>
        <v>1</v>
      </c>
      <c r="Z122" s="28">
        <f t="shared" si="18"/>
        <v>0.91891891891891897</v>
      </c>
      <c r="AA122" s="28">
        <f t="shared" si="19"/>
        <v>1</v>
      </c>
      <c r="AB122" s="28">
        <f t="shared" si="20"/>
        <v>1</v>
      </c>
      <c r="AC122" s="28">
        <f t="shared" si="21"/>
        <v>1</v>
      </c>
      <c r="AD122" s="28">
        <f t="shared" si="22"/>
        <v>1</v>
      </c>
      <c r="AE122" s="28">
        <f t="shared" si="23"/>
        <v>1</v>
      </c>
      <c r="AF122" s="28">
        <f t="shared" si="24"/>
        <v>1</v>
      </c>
      <c r="AG122" s="28">
        <f t="shared" si="25"/>
        <v>1</v>
      </c>
    </row>
    <row r="123" spans="1:33">
      <c r="A123" s="27">
        <v>122</v>
      </c>
      <c r="B123" s="32" t="s">
        <v>574</v>
      </c>
      <c r="C123" s="33">
        <v>62</v>
      </c>
      <c r="D123" s="33">
        <v>48</v>
      </c>
      <c r="E123" s="29">
        <v>43</v>
      </c>
      <c r="F123" s="33">
        <v>35</v>
      </c>
      <c r="G123" s="29">
        <v>34</v>
      </c>
      <c r="H123" s="29">
        <v>53</v>
      </c>
      <c r="I123" s="29">
        <v>1</v>
      </c>
      <c r="J123" s="29">
        <v>1</v>
      </c>
      <c r="K123" s="29">
        <v>58</v>
      </c>
      <c r="L123" s="29">
        <v>53</v>
      </c>
      <c r="M123" s="33">
        <v>45</v>
      </c>
      <c r="N123" s="29">
        <v>44</v>
      </c>
      <c r="O123" s="29">
        <v>48</v>
      </c>
      <c r="P123" s="29">
        <v>59</v>
      </c>
      <c r="Q123" s="29">
        <v>58</v>
      </c>
      <c r="R123" s="29">
        <v>22</v>
      </c>
      <c r="S123" s="29">
        <v>54</v>
      </c>
      <c r="T123" s="29">
        <f>T40*2</f>
        <v>0</v>
      </c>
      <c r="U123" s="29">
        <f>U40*2</f>
        <v>54</v>
      </c>
      <c r="V123" s="67">
        <f t="shared" si="27"/>
        <v>122</v>
      </c>
      <c r="W123" s="34" t="str">
        <f t="shared" si="15"/>
        <v>Муниципальное бюджетное общеобразовательное учреждение «Междуреченская средняя школа № 6»</v>
      </c>
      <c r="X123" s="28">
        <f t="shared" si="16"/>
        <v>0.97142857142857142</v>
      </c>
      <c r="Y123" s="28">
        <f t="shared" si="17"/>
        <v>0.89583333333333337</v>
      </c>
      <c r="Z123" s="28">
        <f t="shared" si="18"/>
        <v>0.85483870967741937</v>
      </c>
      <c r="AA123" s="28">
        <f t="shared" si="19"/>
        <v>1</v>
      </c>
      <c r="AB123" s="28">
        <f t="shared" si="20"/>
        <v>0.93548387096774188</v>
      </c>
      <c r="AC123" s="28">
        <f t="shared" si="21"/>
        <v>0.85483870967741937</v>
      </c>
      <c r="AD123" s="28">
        <f t="shared" si="22"/>
        <v>0.97777777777777775</v>
      </c>
      <c r="AE123" s="28">
        <f t="shared" si="23"/>
        <v>0.77419354838709675</v>
      </c>
      <c r="AF123" s="28">
        <f t="shared" si="24"/>
        <v>0.95161290322580649</v>
      </c>
      <c r="AG123" s="28">
        <f t="shared" si="25"/>
        <v>0.93548387096774188</v>
      </c>
    </row>
    <row r="124" spans="1:33">
      <c r="A124" s="27">
        <v>123</v>
      </c>
      <c r="B124" s="32" t="s">
        <v>575</v>
      </c>
      <c r="C124" s="33">
        <v>121</v>
      </c>
      <c r="D124" s="33">
        <v>90</v>
      </c>
      <c r="E124" s="29">
        <v>83</v>
      </c>
      <c r="F124" s="33">
        <v>62</v>
      </c>
      <c r="G124" s="29">
        <v>56</v>
      </c>
      <c r="H124" s="29">
        <v>104</v>
      </c>
      <c r="I124" s="29">
        <v>6</v>
      </c>
      <c r="J124" s="29">
        <v>5</v>
      </c>
      <c r="K124" s="29">
        <v>117</v>
      </c>
      <c r="L124" s="29">
        <v>112</v>
      </c>
      <c r="M124" s="33">
        <v>86</v>
      </c>
      <c r="N124" s="29">
        <v>83</v>
      </c>
      <c r="O124" s="29">
        <v>100</v>
      </c>
      <c r="P124" s="29">
        <v>117</v>
      </c>
      <c r="Q124" s="29">
        <v>114</v>
      </c>
      <c r="V124" s="67">
        <f t="shared" si="27"/>
        <v>123</v>
      </c>
      <c r="W124" s="34" t="str">
        <f t="shared" si="15"/>
        <v>Муниципальное бюджетное общеобразовательное учреждение «Ясненская средняя школа № 7»</v>
      </c>
      <c r="X124" s="28">
        <f t="shared" si="16"/>
        <v>0.90322580645161288</v>
      </c>
      <c r="Y124" s="28">
        <f t="shared" si="17"/>
        <v>0.92222222222222228</v>
      </c>
      <c r="Z124" s="28">
        <f t="shared" si="18"/>
        <v>0.85950413223140498</v>
      </c>
      <c r="AA124" s="28">
        <f t="shared" si="19"/>
        <v>0.83333333333333337</v>
      </c>
      <c r="AB124" s="28">
        <f t="shared" si="20"/>
        <v>0.96694214876033058</v>
      </c>
      <c r="AC124" s="28">
        <f t="shared" si="21"/>
        <v>0.92561983471074383</v>
      </c>
      <c r="AD124" s="28">
        <f t="shared" si="22"/>
        <v>0.96511627906976749</v>
      </c>
      <c r="AE124" s="28">
        <f t="shared" si="23"/>
        <v>0.82644628099173556</v>
      </c>
      <c r="AF124" s="28">
        <f t="shared" si="24"/>
        <v>0.96694214876033058</v>
      </c>
      <c r="AG124" s="28">
        <f t="shared" si="25"/>
        <v>0.94214876033057848</v>
      </c>
    </row>
    <row r="125" spans="1:33">
      <c r="A125" s="27">
        <v>124</v>
      </c>
      <c r="B125" s="32" t="s">
        <v>576</v>
      </c>
      <c r="C125" s="33">
        <v>93</v>
      </c>
      <c r="D125" s="33">
        <v>54</v>
      </c>
      <c r="E125" s="29">
        <v>52</v>
      </c>
      <c r="F125" s="33">
        <v>53</v>
      </c>
      <c r="G125" s="29">
        <v>49</v>
      </c>
      <c r="H125" s="29">
        <v>76</v>
      </c>
      <c r="I125" s="29">
        <v>6</v>
      </c>
      <c r="J125" s="29">
        <v>5</v>
      </c>
      <c r="K125" s="29">
        <v>83</v>
      </c>
      <c r="L125" s="29">
        <v>75</v>
      </c>
      <c r="M125" s="33">
        <v>55</v>
      </c>
      <c r="N125" s="29">
        <v>49</v>
      </c>
      <c r="O125" s="29">
        <v>76</v>
      </c>
      <c r="P125" s="29">
        <v>84</v>
      </c>
      <c r="Q125" s="29">
        <v>80</v>
      </c>
      <c r="V125" s="67">
        <f t="shared" si="27"/>
        <v>124</v>
      </c>
      <c r="W125" s="34" t="str">
        <f t="shared" si="15"/>
        <v>Муниципальное бюджетное общеобразовательное учреждение «Сийская средняя школа №116»</v>
      </c>
      <c r="X125" s="28">
        <f t="shared" si="16"/>
        <v>0.92452830188679247</v>
      </c>
      <c r="Y125" s="28">
        <f t="shared" si="17"/>
        <v>0.96296296296296291</v>
      </c>
      <c r="Z125" s="28">
        <f t="shared" si="18"/>
        <v>0.81720430107526887</v>
      </c>
      <c r="AA125" s="28">
        <f t="shared" si="19"/>
        <v>0.83333333333333337</v>
      </c>
      <c r="AB125" s="28">
        <f t="shared" si="20"/>
        <v>0.89247311827956988</v>
      </c>
      <c r="AC125" s="28">
        <f t="shared" si="21"/>
        <v>0.80645161290322576</v>
      </c>
      <c r="AD125" s="28">
        <f t="shared" si="22"/>
        <v>0.89090909090909087</v>
      </c>
      <c r="AE125" s="28">
        <f t="shared" si="23"/>
        <v>0.81720430107526887</v>
      </c>
      <c r="AF125" s="28">
        <f t="shared" si="24"/>
        <v>0.90322580645161288</v>
      </c>
      <c r="AG125" s="28">
        <f t="shared" si="25"/>
        <v>0.86021505376344087</v>
      </c>
    </row>
    <row r="126" spans="1:33">
      <c r="A126" s="27">
        <v>125</v>
      </c>
      <c r="B126" s="32" t="s">
        <v>578</v>
      </c>
      <c r="C126" s="33">
        <v>181</v>
      </c>
      <c r="D126" s="33">
        <v>139</v>
      </c>
      <c r="E126" s="29">
        <v>130</v>
      </c>
      <c r="F126" s="33">
        <v>131</v>
      </c>
      <c r="G126" s="29">
        <v>124</v>
      </c>
      <c r="H126" s="29">
        <v>168</v>
      </c>
      <c r="I126" s="29">
        <v>12</v>
      </c>
      <c r="J126" s="29">
        <v>10</v>
      </c>
      <c r="K126" s="29">
        <v>162</v>
      </c>
      <c r="L126" s="29">
        <v>170</v>
      </c>
      <c r="M126" s="33">
        <v>142</v>
      </c>
      <c r="N126" s="29">
        <v>140</v>
      </c>
      <c r="O126" s="29">
        <v>168</v>
      </c>
      <c r="P126" s="29">
        <v>169</v>
      </c>
      <c r="Q126" s="29">
        <v>172</v>
      </c>
      <c r="V126" s="67">
        <f t="shared" si="27"/>
        <v>125</v>
      </c>
      <c r="W126" s="34" t="str">
        <f t="shared" si="15"/>
        <v>Муниципальное бюджетное общеобразовательное учреждение «Пинежская средняя школа № 117</v>
      </c>
      <c r="X126" s="28">
        <f t="shared" si="16"/>
        <v>0.94656488549618323</v>
      </c>
      <c r="Y126" s="28">
        <f t="shared" si="17"/>
        <v>0.93525179856115104</v>
      </c>
      <c r="Z126" s="28">
        <f t="shared" si="18"/>
        <v>0.92817679558011046</v>
      </c>
      <c r="AA126" s="28">
        <f t="shared" si="19"/>
        <v>0.83333333333333337</v>
      </c>
      <c r="AB126" s="28">
        <f t="shared" si="20"/>
        <v>0.89502762430939231</v>
      </c>
      <c r="AC126" s="28">
        <f t="shared" si="21"/>
        <v>0.93922651933701662</v>
      </c>
      <c r="AD126" s="28">
        <f t="shared" si="22"/>
        <v>0.9859154929577465</v>
      </c>
      <c r="AE126" s="28">
        <f t="shared" si="23"/>
        <v>0.92817679558011046</v>
      </c>
      <c r="AF126" s="28">
        <f t="shared" si="24"/>
        <v>0.93370165745856348</v>
      </c>
      <c r="AG126" s="28">
        <f t="shared" si="25"/>
        <v>0.95027624309392267</v>
      </c>
    </row>
    <row r="127" spans="1:33">
      <c r="A127" s="27">
        <v>126</v>
      </c>
      <c r="B127" s="32" t="s">
        <v>560</v>
      </c>
      <c r="C127" s="33">
        <v>225</v>
      </c>
      <c r="D127" s="33">
        <v>170</v>
      </c>
      <c r="E127" s="29">
        <v>168</v>
      </c>
      <c r="F127" s="33">
        <v>166</v>
      </c>
      <c r="G127" s="29">
        <v>165</v>
      </c>
      <c r="H127" s="29">
        <v>187</v>
      </c>
      <c r="I127" s="29">
        <v>3</v>
      </c>
      <c r="J127" s="29">
        <v>3</v>
      </c>
      <c r="K127" s="29">
        <v>221</v>
      </c>
      <c r="L127" s="29">
        <v>220</v>
      </c>
      <c r="M127" s="33">
        <v>210</v>
      </c>
      <c r="N127" s="29">
        <v>208</v>
      </c>
      <c r="O127" s="29">
        <v>221</v>
      </c>
      <c r="P127" s="29">
        <v>220</v>
      </c>
      <c r="Q127" s="29">
        <v>224</v>
      </c>
      <c r="V127" s="67">
        <f t="shared" si="27"/>
        <v>126</v>
      </c>
      <c r="W127" s="34" t="str">
        <f t="shared" si="15"/>
        <v>Муниципальное бюджетное учреждение дополнительного образования «Районный центр дополнительного образования»</v>
      </c>
      <c r="X127" s="28">
        <f t="shared" si="16"/>
        <v>0.99397590361445787</v>
      </c>
      <c r="Y127" s="28">
        <f t="shared" si="17"/>
        <v>0.9882352941176471</v>
      </c>
      <c r="Z127" s="28">
        <f t="shared" si="18"/>
        <v>0.83111111111111113</v>
      </c>
      <c r="AA127" s="28">
        <f t="shared" si="19"/>
        <v>1</v>
      </c>
      <c r="AB127" s="28">
        <f t="shared" si="20"/>
        <v>0.98222222222222222</v>
      </c>
      <c r="AC127" s="28">
        <f t="shared" si="21"/>
        <v>0.97777777777777775</v>
      </c>
      <c r="AD127" s="28">
        <f t="shared" si="22"/>
        <v>0.99047619047619051</v>
      </c>
      <c r="AE127" s="28">
        <f t="shared" si="23"/>
        <v>0.98222222222222222</v>
      </c>
      <c r="AF127" s="28">
        <f t="shared" si="24"/>
        <v>0.97777777777777775</v>
      </c>
      <c r="AG127" s="28">
        <f t="shared" si="25"/>
        <v>0.99555555555555553</v>
      </c>
    </row>
    <row r="128" spans="1:33">
      <c r="A128" s="27">
        <v>127</v>
      </c>
      <c r="B128" s="32" t="s">
        <v>582</v>
      </c>
      <c r="C128" s="33">
        <v>82</v>
      </c>
      <c r="D128" s="33">
        <v>70</v>
      </c>
      <c r="E128" s="29">
        <v>70</v>
      </c>
      <c r="F128" s="33">
        <v>70</v>
      </c>
      <c r="G128" s="29">
        <v>70</v>
      </c>
      <c r="H128" s="29">
        <v>81</v>
      </c>
      <c r="I128" s="29">
        <v>6</v>
      </c>
      <c r="J128" s="29">
        <v>5</v>
      </c>
      <c r="K128" s="29">
        <v>82</v>
      </c>
      <c r="L128" s="29">
        <v>81</v>
      </c>
      <c r="M128" s="33">
        <v>67</v>
      </c>
      <c r="N128" s="29">
        <v>67</v>
      </c>
      <c r="O128" s="29">
        <v>81</v>
      </c>
      <c r="P128" s="29">
        <v>79</v>
      </c>
      <c r="Q128" s="29">
        <v>81</v>
      </c>
      <c r="V128" s="67">
        <f t="shared" ref="V128:V178" si="28">A128</f>
        <v>127</v>
      </c>
      <c r="W128" s="34" t="str">
        <f t="shared" si="15"/>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X128" s="28">
        <f t="shared" si="16"/>
        <v>1</v>
      </c>
      <c r="Y128" s="28">
        <f t="shared" si="17"/>
        <v>1</v>
      </c>
      <c r="Z128" s="28">
        <f t="shared" si="18"/>
        <v>0.98780487804878048</v>
      </c>
      <c r="AA128" s="28">
        <f t="shared" si="19"/>
        <v>0.83333333333333337</v>
      </c>
      <c r="AB128" s="28">
        <f t="shared" si="20"/>
        <v>1</v>
      </c>
      <c r="AC128" s="28">
        <f t="shared" si="21"/>
        <v>0.98780487804878048</v>
      </c>
      <c r="AD128" s="28">
        <f t="shared" si="22"/>
        <v>1</v>
      </c>
      <c r="AE128" s="28">
        <f t="shared" si="23"/>
        <v>0.98780487804878048</v>
      </c>
      <c r="AF128" s="28">
        <f t="shared" si="24"/>
        <v>0.96341463414634143</v>
      </c>
      <c r="AG128" s="28">
        <f t="shared" si="25"/>
        <v>0.98780487804878048</v>
      </c>
    </row>
    <row r="129" spans="1:33">
      <c r="A129" s="27">
        <v>128</v>
      </c>
      <c r="B129" s="32" t="s">
        <v>583</v>
      </c>
      <c r="C129" s="33">
        <v>56</v>
      </c>
      <c r="D129" s="33">
        <v>46</v>
      </c>
      <c r="E129" s="29">
        <v>46</v>
      </c>
      <c r="F129" s="33">
        <v>45</v>
      </c>
      <c r="G129" s="29">
        <v>44</v>
      </c>
      <c r="H129" s="29">
        <v>42</v>
      </c>
      <c r="I129" s="29">
        <v>1</v>
      </c>
      <c r="J129" s="29">
        <v>1</v>
      </c>
      <c r="K129" s="29">
        <v>54</v>
      </c>
      <c r="L129" s="29">
        <v>54</v>
      </c>
      <c r="M129" s="33">
        <v>41</v>
      </c>
      <c r="N129" s="29">
        <v>41</v>
      </c>
      <c r="O129" s="29">
        <v>46</v>
      </c>
      <c r="P129" s="29">
        <v>56</v>
      </c>
      <c r="Q129" s="29">
        <v>53</v>
      </c>
      <c r="V129" s="67">
        <f t="shared" si="28"/>
        <v>128</v>
      </c>
      <c r="W129" s="34" t="str">
        <f t="shared" ref="W129:W178" si="29">B129</f>
        <v>Муниципальное бюджетное общеобразовательное учреждение «Бобровская средняя школа»</v>
      </c>
      <c r="X129" s="28">
        <f t="shared" si="16"/>
        <v>0.97777777777777775</v>
      </c>
      <c r="Y129" s="28">
        <f t="shared" si="17"/>
        <v>1</v>
      </c>
      <c r="Z129" s="28">
        <f t="shared" si="18"/>
        <v>0.75</v>
      </c>
      <c r="AA129" s="28">
        <f t="shared" si="19"/>
        <v>1</v>
      </c>
      <c r="AB129" s="28">
        <f t="shared" si="20"/>
        <v>0.9642857142857143</v>
      </c>
      <c r="AC129" s="28">
        <f t="shared" si="21"/>
        <v>0.9642857142857143</v>
      </c>
      <c r="AD129" s="28">
        <f t="shared" si="22"/>
        <v>1</v>
      </c>
      <c r="AE129" s="28">
        <f t="shared" si="23"/>
        <v>0.8214285714285714</v>
      </c>
      <c r="AF129" s="28">
        <f t="shared" si="24"/>
        <v>1</v>
      </c>
      <c r="AG129" s="28">
        <f t="shared" si="25"/>
        <v>0.9464285714285714</v>
      </c>
    </row>
    <row r="130" spans="1:33">
      <c r="A130" s="27">
        <v>129</v>
      </c>
      <c r="B130" s="32" t="s">
        <v>584</v>
      </c>
      <c r="C130" s="33">
        <v>56</v>
      </c>
      <c r="D130" s="33">
        <v>41</v>
      </c>
      <c r="E130" s="29">
        <v>40</v>
      </c>
      <c r="F130" s="33">
        <v>40</v>
      </c>
      <c r="G130" s="29">
        <v>39</v>
      </c>
      <c r="H130" s="29">
        <v>43</v>
      </c>
      <c r="I130" s="29">
        <v>4</v>
      </c>
      <c r="J130" s="29">
        <v>3</v>
      </c>
      <c r="K130" s="29">
        <v>50</v>
      </c>
      <c r="L130" s="29">
        <v>50</v>
      </c>
      <c r="M130" s="33">
        <v>38</v>
      </c>
      <c r="N130" s="29">
        <v>37</v>
      </c>
      <c r="O130" s="29">
        <v>49</v>
      </c>
      <c r="P130" s="29">
        <v>45</v>
      </c>
      <c r="Q130" s="29">
        <v>49</v>
      </c>
      <c r="V130" s="67">
        <f t="shared" si="28"/>
        <v>129</v>
      </c>
      <c r="W130" s="34" t="str">
        <f t="shared" si="29"/>
        <v>Муниципальное бюджетное общеобразовательное учреждение «Заостровская средняя школа»</v>
      </c>
      <c r="X130" s="28">
        <f t="shared" si="16"/>
        <v>0.97499999999999998</v>
      </c>
      <c r="Y130" s="28">
        <f t="shared" si="17"/>
        <v>0.97560975609756095</v>
      </c>
      <c r="Z130" s="28">
        <f t="shared" si="18"/>
        <v>0.7678571428571429</v>
      </c>
      <c r="AA130" s="28">
        <f t="shared" si="19"/>
        <v>0.75</v>
      </c>
      <c r="AB130" s="28">
        <f t="shared" si="20"/>
        <v>0.8928571428571429</v>
      </c>
      <c r="AC130" s="28">
        <f t="shared" si="21"/>
        <v>0.8928571428571429</v>
      </c>
      <c r="AD130" s="28">
        <f t="shared" si="22"/>
        <v>0.97368421052631582</v>
      </c>
      <c r="AE130" s="28">
        <f t="shared" si="23"/>
        <v>0.875</v>
      </c>
      <c r="AF130" s="28">
        <f t="shared" si="24"/>
        <v>0.8035714285714286</v>
      </c>
      <c r="AG130" s="28">
        <f t="shared" si="25"/>
        <v>0.875</v>
      </c>
    </row>
    <row r="131" spans="1:33">
      <c r="A131" s="27">
        <v>130</v>
      </c>
      <c r="B131" s="32" t="s">
        <v>585</v>
      </c>
      <c r="C131" s="33">
        <v>196</v>
      </c>
      <c r="D131" s="33">
        <v>95</v>
      </c>
      <c r="E131" s="29">
        <v>86</v>
      </c>
      <c r="F131" s="33">
        <v>125</v>
      </c>
      <c r="G131" s="29">
        <v>105</v>
      </c>
      <c r="H131" s="29">
        <v>147</v>
      </c>
      <c r="I131" s="29">
        <v>2</v>
      </c>
      <c r="J131" s="29">
        <v>2</v>
      </c>
      <c r="K131" s="29">
        <v>168</v>
      </c>
      <c r="L131" s="29">
        <v>167</v>
      </c>
      <c r="M131" s="33">
        <v>126</v>
      </c>
      <c r="N131" s="29">
        <v>121</v>
      </c>
      <c r="O131" s="29">
        <v>146</v>
      </c>
      <c r="P131" s="29">
        <v>167</v>
      </c>
      <c r="Q131" s="29">
        <v>158</v>
      </c>
      <c r="V131" s="67">
        <f t="shared" si="28"/>
        <v>130</v>
      </c>
      <c r="W131" s="34" t="str">
        <f t="shared" si="29"/>
        <v>Муниципальное бюджетное общеобразовательное учреждение «Катунинская средняя школа»</v>
      </c>
      <c r="X131" s="28">
        <f t="shared" ref="X131:X178" si="30">G131/F131</f>
        <v>0.84</v>
      </c>
      <c r="Y131" s="28">
        <f t="shared" ref="Y131:Y178" si="31">E131/D131</f>
        <v>0.90526315789473688</v>
      </c>
      <c r="Z131" s="28">
        <f t="shared" ref="Z131:Z178" si="32">H131/$C131</f>
        <v>0.75</v>
      </c>
      <c r="AA131" s="28">
        <f t="shared" ref="AA131:AA178" si="33">J131/I131</f>
        <v>1</v>
      </c>
      <c r="AB131" s="28">
        <f t="shared" ref="AB131:AB178" si="34">K131/$C131</f>
        <v>0.8571428571428571</v>
      </c>
      <c r="AC131" s="28">
        <f t="shared" ref="AC131:AC178" si="35">L131/$C131</f>
        <v>0.85204081632653061</v>
      </c>
      <c r="AD131" s="28">
        <f t="shared" ref="AD131:AD178" si="36">N131/M131</f>
        <v>0.96031746031746035</v>
      </c>
      <c r="AE131" s="28">
        <f t="shared" ref="AE131:AE178" si="37">O131/$C131</f>
        <v>0.74489795918367352</v>
      </c>
      <c r="AF131" s="28">
        <f t="shared" ref="AF131:AF178" si="38">P131/$C131</f>
        <v>0.85204081632653061</v>
      </c>
      <c r="AG131" s="28">
        <f t="shared" ref="AG131:AG178" si="39">Q131/$C131</f>
        <v>0.80612244897959184</v>
      </c>
    </row>
    <row r="132" spans="1:33">
      <c r="A132" s="27">
        <v>131</v>
      </c>
      <c r="B132" s="32" t="s">
        <v>586</v>
      </c>
      <c r="C132" s="33">
        <v>12</v>
      </c>
      <c r="D132" s="33">
        <v>8</v>
      </c>
      <c r="E132" s="29">
        <v>7</v>
      </c>
      <c r="F132" s="33">
        <v>8</v>
      </c>
      <c r="G132" s="29">
        <v>7</v>
      </c>
      <c r="H132" s="29">
        <v>10</v>
      </c>
      <c r="I132" s="29">
        <v>1</v>
      </c>
      <c r="J132" s="29">
        <v>1</v>
      </c>
      <c r="K132" s="29">
        <v>10</v>
      </c>
      <c r="L132" s="29">
        <v>11</v>
      </c>
      <c r="M132" s="33">
        <v>8</v>
      </c>
      <c r="N132" s="29">
        <v>8</v>
      </c>
      <c r="O132" s="29">
        <v>12</v>
      </c>
      <c r="P132" s="29">
        <v>12</v>
      </c>
      <c r="Q132" s="29">
        <v>11</v>
      </c>
      <c r="V132" s="67">
        <f t="shared" si="28"/>
        <v>131</v>
      </c>
      <c r="W132" s="34" t="str">
        <f t="shared" si="29"/>
        <v>Муниципальное бюджетное общеобразовательное учреждение «Ластольская средняя школа»</v>
      </c>
      <c r="X132" s="28">
        <f t="shared" si="30"/>
        <v>0.875</v>
      </c>
      <c r="Y132" s="28">
        <f t="shared" si="31"/>
        <v>0.875</v>
      </c>
      <c r="Z132" s="28">
        <f t="shared" si="32"/>
        <v>0.83333333333333337</v>
      </c>
      <c r="AA132" s="28">
        <f t="shared" si="33"/>
        <v>1</v>
      </c>
      <c r="AB132" s="28">
        <f t="shared" si="34"/>
        <v>0.83333333333333337</v>
      </c>
      <c r="AC132" s="28">
        <f t="shared" si="35"/>
        <v>0.91666666666666663</v>
      </c>
      <c r="AD132" s="28">
        <f t="shared" si="36"/>
        <v>1</v>
      </c>
      <c r="AE132" s="28">
        <f t="shared" si="37"/>
        <v>1</v>
      </c>
      <c r="AF132" s="28">
        <f t="shared" si="38"/>
        <v>1</v>
      </c>
      <c r="AG132" s="28">
        <f t="shared" si="39"/>
        <v>0.91666666666666663</v>
      </c>
    </row>
    <row r="133" spans="1:33">
      <c r="A133" s="27">
        <v>132</v>
      </c>
      <c r="B133" s="32" t="s">
        <v>587</v>
      </c>
      <c r="C133" s="33">
        <v>241</v>
      </c>
      <c r="D133" s="33">
        <v>149</v>
      </c>
      <c r="E133" s="29">
        <v>144</v>
      </c>
      <c r="F133" s="33">
        <v>153</v>
      </c>
      <c r="G133" s="29">
        <v>147</v>
      </c>
      <c r="H133" s="29">
        <v>200</v>
      </c>
      <c r="I133" s="29">
        <v>7</v>
      </c>
      <c r="J133" s="29">
        <v>6</v>
      </c>
      <c r="K133" s="29">
        <v>229</v>
      </c>
      <c r="L133" s="29">
        <v>223</v>
      </c>
      <c r="M133" s="33">
        <v>151</v>
      </c>
      <c r="N133" s="29">
        <v>146</v>
      </c>
      <c r="O133" s="29">
        <v>199</v>
      </c>
      <c r="P133" s="29">
        <v>229</v>
      </c>
      <c r="Q133" s="29">
        <v>217</v>
      </c>
      <c r="V133" s="67">
        <f t="shared" si="28"/>
        <v>132</v>
      </c>
      <c r="W133" s="34" t="str">
        <f t="shared" si="29"/>
        <v>Муниципальное бюджетное общеобразовательное учреждение «Приморская средняя школа»</v>
      </c>
      <c r="X133" s="28">
        <f t="shared" si="30"/>
        <v>0.96078431372549022</v>
      </c>
      <c r="Y133" s="28">
        <f t="shared" si="31"/>
        <v>0.96644295302013428</v>
      </c>
      <c r="Z133" s="28">
        <f t="shared" si="32"/>
        <v>0.82987551867219922</v>
      </c>
      <c r="AA133" s="28">
        <f t="shared" si="33"/>
        <v>0.8571428571428571</v>
      </c>
      <c r="AB133" s="28">
        <f t="shared" si="34"/>
        <v>0.950207468879668</v>
      </c>
      <c r="AC133" s="28">
        <f t="shared" si="35"/>
        <v>0.92531120331950212</v>
      </c>
      <c r="AD133" s="28">
        <f t="shared" si="36"/>
        <v>0.9668874172185431</v>
      </c>
      <c r="AE133" s="28">
        <f t="shared" si="37"/>
        <v>0.82572614107883813</v>
      </c>
      <c r="AF133" s="28">
        <f t="shared" si="38"/>
        <v>0.950207468879668</v>
      </c>
      <c r="AG133" s="28">
        <f t="shared" si="39"/>
        <v>0.90041493775933612</v>
      </c>
    </row>
    <row r="134" spans="1:33">
      <c r="A134" s="27">
        <v>133</v>
      </c>
      <c r="B134" s="32" t="s">
        <v>588</v>
      </c>
      <c r="C134" s="33">
        <v>44</v>
      </c>
      <c r="D134" s="33">
        <v>38</v>
      </c>
      <c r="E134" s="29">
        <v>37</v>
      </c>
      <c r="F134" s="33">
        <v>41</v>
      </c>
      <c r="G134" s="29">
        <v>39</v>
      </c>
      <c r="H134" s="29">
        <v>40</v>
      </c>
      <c r="I134" s="29">
        <v>1</v>
      </c>
      <c r="J134" s="29">
        <v>1</v>
      </c>
      <c r="K134" s="29">
        <v>43</v>
      </c>
      <c r="L134" s="29">
        <v>41</v>
      </c>
      <c r="M134" s="33">
        <v>35</v>
      </c>
      <c r="N134" s="29">
        <v>34</v>
      </c>
      <c r="O134" s="29">
        <v>42</v>
      </c>
      <c r="P134" s="29">
        <v>43</v>
      </c>
      <c r="Q134" s="29">
        <v>42</v>
      </c>
      <c r="V134" s="67">
        <f t="shared" si="28"/>
        <v>133</v>
      </c>
      <c r="W134" s="34" t="str">
        <f t="shared" si="29"/>
        <v>Муниципальное бюджетное общеобразовательное учреждение «Соловецкая средняя школа»</v>
      </c>
      <c r="X134" s="28">
        <f t="shared" si="30"/>
        <v>0.95121951219512191</v>
      </c>
      <c r="Y134" s="28">
        <f t="shared" si="31"/>
        <v>0.97368421052631582</v>
      </c>
      <c r="Z134" s="28">
        <f t="shared" si="32"/>
        <v>0.90909090909090906</v>
      </c>
      <c r="AA134" s="28">
        <f t="shared" si="33"/>
        <v>1</v>
      </c>
      <c r="AB134" s="28">
        <f t="shared" si="34"/>
        <v>0.97727272727272729</v>
      </c>
      <c r="AC134" s="28">
        <f t="shared" si="35"/>
        <v>0.93181818181818177</v>
      </c>
      <c r="AD134" s="28">
        <f t="shared" si="36"/>
        <v>0.97142857142857142</v>
      </c>
      <c r="AE134" s="28">
        <f t="shared" si="37"/>
        <v>0.95454545454545459</v>
      </c>
      <c r="AF134" s="28">
        <f t="shared" si="38"/>
        <v>0.97727272727272729</v>
      </c>
      <c r="AG134" s="28">
        <f t="shared" si="39"/>
        <v>0.95454545454545459</v>
      </c>
    </row>
    <row r="135" spans="1:33">
      <c r="A135" s="27">
        <v>134</v>
      </c>
      <c r="B135" s="32" t="s">
        <v>589</v>
      </c>
      <c r="C135" s="33">
        <v>82</v>
      </c>
      <c r="D135" s="33">
        <v>77</v>
      </c>
      <c r="E135" s="29">
        <v>77</v>
      </c>
      <c r="F135" s="33">
        <v>82</v>
      </c>
      <c r="G135" s="29">
        <v>81</v>
      </c>
      <c r="H135" s="29">
        <v>82</v>
      </c>
      <c r="I135" s="29">
        <v>1</v>
      </c>
      <c r="J135" s="29">
        <v>1</v>
      </c>
      <c r="K135" s="29">
        <v>81</v>
      </c>
      <c r="L135" s="29">
        <v>81</v>
      </c>
      <c r="M135" s="33">
        <v>81</v>
      </c>
      <c r="N135" s="29">
        <v>80</v>
      </c>
      <c r="O135" s="29">
        <v>82</v>
      </c>
      <c r="P135" s="29">
        <v>82</v>
      </c>
      <c r="Q135" s="29">
        <v>82</v>
      </c>
      <c r="V135" s="67">
        <f t="shared" si="28"/>
        <v>134</v>
      </c>
      <c r="W135" s="34" t="str">
        <f t="shared" si="29"/>
        <v>Муниципальное бюджетное общеобразовательное учреждение «Талажская средняя школа»</v>
      </c>
      <c r="X135" s="28">
        <f t="shared" si="30"/>
        <v>0.98780487804878048</v>
      </c>
      <c r="Y135" s="28">
        <f t="shared" si="31"/>
        <v>1</v>
      </c>
      <c r="Z135" s="28">
        <f t="shared" si="32"/>
        <v>1</v>
      </c>
      <c r="AA135" s="28">
        <f t="shared" si="33"/>
        <v>1</v>
      </c>
      <c r="AB135" s="28">
        <f t="shared" si="34"/>
        <v>0.98780487804878048</v>
      </c>
      <c r="AC135" s="28">
        <f t="shared" si="35"/>
        <v>0.98780487804878048</v>
      </c>
      <c r="AD135" s="28">
        <f t="shared" si="36"/>
        <v>0.98765432098765427</v>
      </c>
      <c r="AE135" s="28">
        <f t="shared" si="37"/>
        <v>1</v>
      </c>
      <c r="AF135" s="28">
        <f t="shared" si="38"/>
        <v>1</v>
      </c>
      <c r="AG135" s="28">
        <f t="shared" si="39"/>
        <v>1</v>
      </c>
    </row>
    <row r="136" spans="1:33">
      <c r="A136" s="27">
        <v>135</v>
      </c>
      <c r="B136" s="32" t="s">
        <v>590</v>
      </c>
      <c r="C136" s="33">
        <v>203</v>
      </c>
      <c r="D136" s="33">
        <v>161</v>
      </c>
      <c r="E136" s="29">
        <v>154</v>
      </c>
      <c r="F136" s="33">
        <v>165</v>
      </c>
      <c r="G136" s="29">
        <v>155</v>
      </c>
      <c r="H136" s="29">
        <v>169</v>
      </c>
      <c r="I136" s="29">
        <v>27</v>
      </c>
      <c r="J136" s="29">
        <v>21</v>
      </c>
      <c r="K136" s="29">
        <v>195</v>
      </c>
      <c r="L136" s="29">
        <v>192</v>
      </c>
      <c r="M136" s="33">
        <v>147</v>
      </c>
      <c r="N136" s="29">
        <v>143</v>
      </c>
      <c r="O136" s="29">
        <v>179</v>
      </c>
      <c r="P136" s="29">
        <v>195</v>
      </c>
      <c r="Q136" s="29">
        <v>189</v>
      </c>
      <c r="V136" s="67">
        <f t="shared" si="28"/>
        <v>135</v>
      </c>
      <c r="W136" s="34" t="str">
        <f t="shared" si="29"/>
        <v>Муниципальное бюджетное общеобразовательное учреждение «Уемская средняя школа»</v>
      </c>
      <c r="X136" s="28">
        <f t="shared" si="30"/>
        <v>0.93939393939393945</v>
      </c>
      <c r="Y136" s="28">
        <f t="shared" si="31"/>
        <v>0.95652173913043481</v>
      </c>
      <c r="Z136" s="28">
        <f t="shared" si="32"/>
        <v>0.83251231527093594</v>
      </c>
      <c r="AA136" s="28">
        <f t="shared" si="33"/>
        <v>0.77777777777777779</v>
      </c>
      <c r="AB136" s="28">
        <f t="shared" si="34"/>
        <v>0.96059113300492616</v>
      </c>
      <c r="AC136" s="28">
        <f t="shared" si="35"/>
        <v>0.94581280788177335</v>
      </c>
      <c r="AD136" s="28">
        <f t="shared" si="36"/>
        <v>0.97278911564625847</v>
      </c>
      <c r="AE136" s="28">
        <f t="shared" si="37"/>
        <v>0.88177339901477836</v>
      </c>
      <c r="AF136" s="28">
        <f t="shared" si="38"/>
        <v>0.96059113300492616</v>
      </c>
      <c r="AG136" s="28">
        <f t="shared" si="39"/>
        <v>0.93103448275862066</v>
      </c>
    </row>
    <row r="137" spans="1:33">
      <c r="A137" s="27">
        <v>136</v>
      </c>
      <c r="B137" s="32" t="s">
        <v>591</v>
      </c>
      <c r="C137" s="33">
        <v>162</v>
      </c>
      <c r="D137" s="33">
        <v>162</v>
      </c>
      <c r="E137" s="29">
        <v>161</v>
      </c>
      <c r="F137" s="33">
        <v>161</v>
      </c>
      <c r="G137" s="29">
        <v>160</v>
      </c>
      <c r="H137" s="29">
        <v>161</v>
      </c>
      <c r="I137" s="29">
        <v>2</v>
      </c>
      <c r="J137" s="29">
        <v>2</v>
      </c>
      <c r="K137" s="29">
        <v>161</v>
      </c>
      <c r="L137" s="29">
        <v>162</v>
      </c>
      <c r="M137" s="33">
        <v>158</v>
      </c>
      <c r="N137" s="29">
        <v>158</v>
      </c>
      <c r="O137" s="29">
        <v>162</v>
      </c>
      <c r="P137" s="29">
        <v>162</v>
      </c>
      <c r="Q137" s="29">
        <v>162</v>
      </c>
      <c r="V137" s="67">
        <f t="shared" si="28"/>
        <v>136</v>
      </c>
      <c r="W137" s="34" t="str">
        <f t="shared" si="29"/>
        <v>Муниципальное бюджетное учреждение дополнительно образования «Приморская спортивная школа»</v>
      </c>
      <c r="X137" s="28">
        <f t="shared" si="30"/>
        <v>0.99378881987577639</v>
      </c>
      <c r="Y137" s="28">
        <f t="shared" si="31"/>
        <v>0.99382716049382713</v>
      </c>
      <c r="Z137" s="28">
        <f t="shared" si="32"/>
        <v>0.99382716049382713</v>
      </c>
      <c r="AA137" s="28">
        <f t="shared" si="33"/>
        <v>1</v>
      </c>
      <c r="AB137" s="28">
        <f t="shared" si="34"/>
        <v>0.99382716049382713</v>
      </c>
      <c r="AC137" s="28">
        <f t="shared" si="35"/>
        <v>1</v>
      </c>
      <c r="AD137" s="28">
        <f t="shared" si="36"/>
        <v>1</v>
      </c>
      <c r="AE137" s="28">
        <f t="shared" si="37"/>
        <v>1</v>
      </c>
      <c r="AF137" s="28">
        <f t="shared" si="38"/>
        <v>1</v>
      </c>
      <c r="AG137" s="28">
        <f t="shared" si="39"/>
        <v>1</v>
      </c>
    </row>
    <row r="138" spans="1:33">
      <c r="A138" s="27">
        <v>137</v>
      </c>
      <c r="B138" s="32" t="s">
        <v>581</v>
      </c>
      <c r="C138" s="33">
        <v>358</v>
      </c>
      <c r="D138" s="33">
        <v>259</v>
      </c>
      <c r="E138" s="29">
        <v>252</v>
      </c>
      <c r="F138" s="33">
        <v>248</v>
      </c>
      <c r="G138" s="29">
        <v>244</v>
      </c>
      <c r="H138" s="29">
        <v>323</v>
      </c>
      <c r="I138" s="29">
        <v>5</v>
      </c>
      <c r="J138" s="29">
        <v>5</v>
      </c>
      <c r="K138" s="29">
        <v>348</v>
      </c>
      <c r="L138" s="29">
        <v>353</v>
      </c>
      <c r="M138" s="33">
        <v>254</v>
      </c>
      <c r="N138" s="29">
        <v>251</v>
      </c>
      <c r="O138" s="29">
        <v>351</v>
      </c>
      <c r="P138" s="29">
        <v>339</v>
      </c>
      <c r="Q138" s="29">
        <v>352</v>
      </c>
      <c r="V138" s="67">
        <f t="shared" si="28"/>
        <v>137</v>
      </c>
      <c r="W138" s="34" t="str">
        <f t="shared" si="29"/>
        <v>Муниципальное бюджетное учреждение дополнительного образования «Приморская детская школа искусств»</v>
      </c>
      <c r="X138" s="28">
        <f t="shared" si="30"/>
        <v>0.9838709677419355</v>
      </c>
      <c r="Y138" s="28">
        <f t="shared" si="31"/>
        <v>0.97297297297297303</v>
      </c>
      <c r="Z138" s="28">
        <f t="shared" si="32"/>
        <v>0.9022346368715084</v>
      </c>
      <c r="AA138" s="28">
        <f t="shared" si="33"/>
        <v>1</v>
      </c>
      <c r="AB138" s="28">
        <f t="shared" si="34"/>
        <v>0.97206703910614523</v>
      </c>
      <c r="AC138" s="28">
        <f t="shared" si="35"/>
        <v>0.98603351955307261</v>
      </c>
      <c r="AD138" s="28">
        <f t="shared" si="36"/>
        <v>0.98818897637795278</v>
      </c>
      <c r="AE138" s="28">
        <f t="shared" si="37"/>
        <v>0.98044692737430172</v>
      </c>
      <c r="AF138" s="28">
        <f t="shared" si="38"/>
        <v>0.94692737430167595</v>
      </c>
      <c r="AG138" s="28">
        <f t="shared" si="39"/>
        <v>0.98324022346368711</v>
      </c>
    </row>
    <row r="139" spans="1:33">
      <c r="A139" s="27">
        <v>138</v>
      </c>
      <c r="B139" s="32" t="s">
        <v>594</v>
      </c>
      <c r="C139" s="33">
        <v>232</v>
      </c>
      <c r="D139" s="33">
        <v>141</v>
      </c>
      <c r="E139" s="29">
        <v>130</v>
      </c>
      <c r="F139" s="33">
        <v>168</v>
      </c>
      <c r="G139" s="29">
        <v>154</v>
      </c>
      <c r="H139" s="29">
        <v>192</v>
      </c>
      <c r="I139" s="29">
        <v>9</v>
      </c>
      <c r="J139" s="29">
        <v>7</v>
      </c>
      <c r="K139" s="29">
        <v>211</v>
      </c>
      <c r="L139" s="29">
        <v>208</v>
      </c>
      <c r="M139" s="33">
        <v>139</v>
      </c>
      <c r="N139" s="29">
        <v>136</v>
      </c>
      <c r="O139" s="29">
        <v>205</v>
      </c>
      <c r="P139" s="29">
        <v>218</v>
      </c>
      <c r="Q139" s="29">
        <v>210</v>
      </c>
      <c r="V139" s="67">
        <f t="shared" si="28"/>
        <v>138</v>
      </c>
      <c r="W139" s="34" t="str">
        <f t="shared" si="29"/>
        <v>Муниципальное автономное общеобразовательное учреждение «Холмогорская средняя школа имени М. В. Ломоносова»</v>
      </c>
      <c r="X139" s="28">
        <f t="shared" si="30"/>
        <v>0.91666666666666663</v>
      </c>
      <c r="Y139" s="28">
        <f t="shared" si="31"/>
        <v>0.92198581560283688</v>
      </c>
      <c r="Z139" s="28">
        <f t="shared" si="32"/>
        <v>0.82758620689655171</v>
      </c>
      <c r="AA139" s="28">
        <f t="shared" si="33"/>
        <v>0.77777777777777779</v>
      </c>
      <c r="AB139" s="28">
        <f t="shared" si="34"/>
        <v>0.90948275862068961</v>
      </c>
      <c r="AC139" s="28">
        <f t="shared" si="35"/>
        <v>0.89655172413793105</v>
      </c>
      <c r="AD139" s="28">
        <f t="shared" si="36"/>
        <v>0.97841726618705038</v>
      </c>
      <c r="AE139" s="28">
        <f t="shared" si="37"/>
        <v>0.88362068965517238</v>
      </c>
      <c r="AF139" s="28">
        <f t="shared" si="38"/>
        <v>0.93965517241379315</v>
      </c>
      <c r="AG139" s="28">
        <f t="shared" si="39"/>
        <v>0.90517241379310343</v>
      </c>
    </row>
    <row r="140" spans="1:33">
      <c r="A140" s="27">
        <v>139</v>
      </c>
      <c r="B140" s="32" t="s">
        <v>596</v>
      </c>
      <c r="C140" s="33">
        <v>123</v>
      </c>
      <c r="D140" s="33">
        <v>98</v>
      </c>
      <c r="E140" s="29">
        <v>95</v>
      </c>
      <c r="F140" s="33">
        <v>86</v>
      </c>
      <c r="G140" s="29">
        <v>81</v>
      </c>
      <c r="H140" s="29">
        <v>92</v>
      </c>
      <c r="I140" s="29">
        <v>2</v>
      </c>
      <c r="J140" s="29">
        <v>2</v>
      </c>
      <c r="K140" s="29">
        <v>114</v>
      </c>
      <c r="L140" s="29">
        <v>104</v>
      </c>
      <c r="M140" s="33">
        <v>89</v>
      </c>
      <c r="N140" s="29">
        <v>87</v>
      </c>
      <c r="O140" s="29">
        <v>111</v>
      </c>
      <c r="P140" s="29">
        <v>117</v>
      </c>
      <c r="Q140" s="29">
        <v>115</v>
      </c>
      <c r="V140" s="67">
        <f t="shared" si="28"/>
        <v>139</v>
      </c>
      <c r="W140" s="34" t="str">
        <f t="shared" si="29"/>
        <v>Муниципальное бюджетное общеобразовательное учреждение «Емецкая средняя школа имени Н. М. Рубцова»</v>
      </c>
      <c r="X140" s="28">
        <f t="shared" si="30"/>
        <v>0.94186046511627908</v>
      </c>
      <c r="Y140" s="28">
        <f t="shared" si="31"/>
        <v>0.96938775510204078</v>
      </c>
      <c r="Z140" s="28">
        <f t="shared" si="32"/>
        <v>0.74796747967479671</v>
      </c>
      <c r="AA140" s="28">
        <f t="shared" si="33"/>
        <v>1</v>
      </c>
      <c r="AB140" s="28">
        <f t="shared" si="34"/>
        <v>0.92682926829268297</v>
      </c>
      <c r="AC140" s="28">
        <f t="shared" si="35"/>
        <v>0.84552845528455289</v>
      </c>
      <c r="AD140" s="28">
        <f t="shared" si="36"/>
        <v>0.97752808988764039</v>
      </c>
      <c r="AE140" s="28">
        <f t="shared" si="37"/>
        <v>0.90243902439024393</v>
      </c>
      <c r="AF140" s="28">
        <f t="shared" si="38"/>
        <v>0.95121951219512191</v>
      </c>
      <c r="AG140" s="28">
        <f t="shared" si="39"/>
        <v>0.93495934959349591</v>
      </c>
    </row>
    <row r="141" spans="1:33">
      <c r="A141" s="27">
        <v>140</v>
      </c>
      <c r="B141" s="32" t="s">
        <v>597</v>
      </c>
      <c r="C141" s="33">
        <v>145</v>
      </c>
      <c r="D141" s="33">
        <v>112</v>
      </c>
      <c r="E141" s="29">
        <v>109</v>
      </c>
      <c r="F141" s="33">
        <v>99</v>
      </c>
      <c r="G141" s="29">
        <v>96</v>
      </c>
      <c r="H141" s="29">
        <v>129</v>
      </c>
      <c r="I141" s="29">
        <v>1</v>
      </c>
      <c r="J141" s="29">
        <v>1</v>
      </c>
      <c r="K141" s="29">
        <v>135</v>
      </c>
      <c r="L141" s="29">
        <v>136</v>
      </c>
      <c r="M141" s="33">
        <v>83</v>
      </c>
      <c r="N141" s="29">
        <v>81</v>
      </c>
      <c r="O141" s="29">
        <v>132</v>
      </c>
      <c r="P141" s="29">
        <v>142</v>
      </c>
      <c r="Q141" s="29">
        <v>136</v>
      </c>
      <c r="V141" s="67">
        <f t="shared" si="28"/>
        <v>140</v>
      </c>
      <c r="W141" s="34" t="str">
        <f t="shared" si="29"/>
        <v>Муниципальное бюджетное общеобразовательное учреждение «Верхне-Матигорская средняя школа»</v>
      </c>
      <c r="X141" s="28">
        <f t="shared" si="30"/>
        <v>0.96969696969696972</v>
      </c>
      <c r="Y141" s="28">
        <f t="shared" si="31"/>
        <v>0.9732142857142857</v>
      </c>
      <c r="Z141" s="28">
        <f t="shared" si="32"/>
        <v>0.8896551724137931</v>
      </c>
      <c r="AA141" s="28">
        <f t="shared" si="33"/>
        <v>1</v>
      </c>
      <c r="AB141" s="28">
        <f t="shared" si="34"/>
        <v>0.93103448275862066</v>
      </c>
      <c r="AC141" s="28">
        <f t="shared" si="35"/>
        <v>0.93793103448275861</v>
      </c>
      <c r="AD141" s="28">
        <f t="shared" si="36"/>
        <v>0.97590361445783136</v>
      </c>
      <c r="AE141" s="28">
        <f t="shared" si="37"/>
        <v>0.91034482758620694</v>
      </c>
      <c r="AF141" s="28">
        <f t="shared" si="38"/>
        <v>0.97931034482758617</v>
      </c>
      <c r="AG141" s="28">
        <f t="shared" si="39"/>
        <v>0.93793103448275861</v>
      </c>
    </row>
    <row r="142" spans="1:33">
      <c r="A142" s="27">
        <v>141</v>
      </c>
      <c r="B142" s="32" t="s">
        <v>599</v>
      </c>
      <c r="C142" s="33">
        <v>20</v>
      </c>
      <c r="D142" s="33">
        <v>20</v>
      </c>
      <c r="E142" s="29">
        <v>19</v>
      </c>
      <c r="F142" s="33">
        <v>19</v>
      </c>
      <c r="G142" s="29">
        <v>19</v>
      </c>
      <c r="H142" s="29">
        <v>19</v>
      </c>
      <c r="I142" s="29">
        <v>1</v>
      </c>
      <c r="J142" s="29">
        <v>1</v>
      </c>
      <c r="K142" s="29">
        <v>19</v>
      </c>
      <c r="L142" s="29">
        <v>20</v>
      </c>
      <c r="M142" s="33">
        <v>18</v>
      </c>
      <c r="N142" s="29">
        <v>18</v>
      </c>
      <c r="O142" s="29">
        <v>20</v>
      </c>
      <c r="P142" s="29">
        <v>20</v>
      </c>
      <c r="Q142" s="29">
        <v>20</v>
      </c>
      <c r="V142" s="67">
        <f t="shared" si="28"/>
        <v>141</v>
      </c>
      <c r="W142" s="34" t="str">
        <f t="shared" si="29"/>
        <v>Муниципальное бюджетное общеобразовательное учреждение «Ломоносовская средняя школа имени М. В. Ломоносова»</v>
      </c>
      <c r="X142" s="28">
        <f t="shared" si="30"/>
        <v>1</v>
      </c>
      <c r="Y142" s="28">
        <f t="shared" si="31"/>
        <v>0.95</v>
      </c>
      <c r="Z142" s="28">
        <f t="shared" si="32"/>
        <v>0.95</v>
      </c>
      <c r="AA142" s="28">
        <f t="shared" si="33"/>
        <v>1</v>
      </c>
      <c r="AB142" s="28">
        <f t="shared" si="34"/>
        <v>0.95</v>
      </c>
      <c r="AC142" s="28">
        <f t="shared" si="35"/>
        <v>1</v>
      </c>
      <c r="AD142" s="28">
        <f t="shared" si="36"/>
        <v>1</v>
      </c>
      <c r="AE142" s="28">
        <f t="shared" si="37"/>
        <v>1</v>
      </c>
      <c r="AF142" s="28">
        <f t="shared" si="38"/>
        <v>1</v>
      </c>
      <c r="AG142" s="28">
        <f t="shared" si="39"/>
        <v>1</v>
      </c>
    </row>
    <row r="143" spans="1:33">
      <c r="A143" s="27">
        <v>142</v>
      </c>
      <c r="B143" s="32" t="s">
        <v>600</v>
      </c>
      <c r="C143" s="33">
        <v>33</v>
      </c>
      <c r="D143" s="33">
        <v>32</v>
      </c>
      <c r="E143" s="29">
        <v>32</v>
      </c>
      <c r="F143" s="33">
        <v>25</v>
      </c>
      <c r="G143" s="29">
        <v>25</v>
      </c>
      <c r="H143" s="29">
        <v>33</v>
      </c>
      <c r="I143" s="29">
        <v>4</v>
      </c>
      <c r="J143" s="29">
        <v>4</v>
      </c>
      <c r="K143" s="29">
        <v>33</v>
      </c>
      <c r="L143" s="29">
        <v>32</v>
      </c>
      <c r="M143" s="33">
        <v>27</v>
      </c>
      <c r="N143" s="29">
        <v>27</v>
      </c>
      <c r="O143" s="29">
        <v>30</v>
      </c>
      <c r="P143" s="29">
        <v>31</v>
      </c>
      <c r="Q143" s="29">
        <v>33</v>
      </c>
      <c r="V143" s="67">
        <f t="shared" si="28"/>
        <v>142</v>
      </c>
      <c r="W143" s="34" t="str">
        <f t="shared" si="29"/>
        <v>Муниципальное бюджетное общеобразовательное учреждение «Кехотская средняя школа»</v>
      </c>
      <c r="X143" s="28">
        <f t="shared" si="30"/>
        <v>1</v>
      </c>
      <c r="Y143" s="28">
        <f t="shared" si="31"/>
        <v>1</v>
      </c>
      <c r="Z143" s="28">
        <f t="shared" si="32"/>
        <v>1</v>
      </c>
      <c r="AA143" s="28">
        <f t="shared" si="33"/>
        <v>1</v>
      </c>
      <c r="AB143" s="28">
        <f t="shared" si="34"/>
        <v>1</v>
      </c>
      <c r="AC143" s="28">
        <f t="shared" si="35"/>
        <v>0.96969696969696972</v>
      </c>
      <c r="AD143" s="28">
        <f t="shared" si="36"/>
        <v>1</v>
      </c>
      <c r="AE143" s="28">
        <f t="shared" si="37"/>
        <v>0.90909090909090906</v>
      </c>
      <c r="AF143" s="28">
        <f t="shared" si="38"/>
        <v>0.93939393939393945</v>
      </c>
      <c r="AG143" s="28">
        <f t="shared" si="39"/>
        <v>1</v>
      </c>
    </row>
    <row r="144" spans="1:33">
      <c r="A144" s="27">
        <v>143</v>
      </c>
      <c r="B144" s="32" t="s">
        <v>601</v>
      </c>
      <c r="C144" s="33">
        <v>23</v>
      </c>
      <c r="D144" s="33">
        <v>22</v>
      </c>
      <c r="E144" s="29">
        <v>21</v>
      </c>
      <c r="F144" s="33">
        <v>23</v>
      </c>
      <c r="G144" s="29">
        <v>23</v>
      </c>
      <c r="H144" s="29">
        <v>23</v>
      </c>
      <c r="I144" s="29">
        <v>2</v>
      </c>
      <c r="J144" s="29">
        <v>2</v>
      </c>
      <c r="K144" s="29">
        <v>23</v>
      </c>
      <c r="L144" s="29">
        <v>23</v>
      </c>
      <c r="M144" s="33">
        <v>22</v>
      </c>
      <c r="N144" s="29">
        <v>22</v>
      </c>
      <c r="O144" s="29">
        <v>23</v>
      </c>
      <c r="P144" s="29">
        <v>23</v>
      </c>
      <c r="Q144" s="29">
        <v>23</v>
      </c>
      <c r="V144" s="67">
        <f t="shared" si="28"/>
        <v>143</v>
      </c>
      <c r="W144" s="34" t="str">
        <f t="shared" si="29"/>
        <v>Муниципальное бюджетное общеобразовательное учреждение «Усть-Пинежская средняя школа»</v>
      </c>
      <c r="X144" s="28">
        <f t="shared" si="30"/>
        <v>1</v>
      </c>
      <c r="Y144" s="28">
        <f t="shared" si="31"/>
        <v>0.95454545454545459</v>
      </c>
      <c r="Z144" s="28">
        <f t="shared" si="32"/>
        <v>1</v>
      </c>
      <c r="AA144" s="28">
        <f t="shared" si="33"/>
        <v>1</v>
      </c>
      <c r="AB144" s="28">
        <f t="shared" si="34"/>
        <v>1</v>
      </c>
      <c r="AC144" s="28">
        <f t="shared" si="35"/>
        <v>1</v>
      </c>
      <c r="AD144" s="28">
        <f t="shared" si="36"/>
        <v>1</v>
      </c>
      <c r="AE144" s="28">
        <f t="shared" si="37"/>
        <v>1</v>
      </c>
      <c r="AF144" s="28">
        <f t="shared" si="38"/>
        <v>1</v>
      </c>
      <c r="AG144" s="28">
        <f t="shared" si="39"/>
        <v>1</v>
      </c>
    </row>
    <row r="145" spans="1:33">
      <c r="A145" s="27">
        <v>144</v>
      </c>
      <c r="B145" s="32" t="s">
        <v>602</v>
      </c>
      <c r="C145" s="33">
        <v>31</v>
      </c>
      <c r="D145" s="33">
        <v>24</v>
      </c>
      <c r="E145" s="29">
        <v>22</v>
      </c>
      <c r="F145" s="33">
        <v>23</v>
      </c>
      <c r="G145" s="29">
        <v>21</v>
      </c>
      <c r="H145" s="29">
        <v>27</v>
      </c>
      <c r="I145" s="29">
        <v>4</v>
      </c>
      <c r="J145" s="29">
        <v>3</v>
      </c>
      <c r="K145" s="29">
        <v>31</v>
      </c>
      <c r="L145" s="29">
        <v>29</v>
      </c>
      <c r="M145" s="33">
        <v>18</v>
      </c>
      <c r="N145" s="29">
        <v>18</v>
      </c>
      <c r="O145" s="29">
        <v>28</v>
      </c>
      <c r="P145" s="29">
        <v>30</v>
      </c>
      <c r="Q145" s="29">
        <v>29</v>
      </c>
      <c r="V145" s="67">
        <f t="shared" si="28"/>
        <v>144</v>
      </c>
      <c r="W145" s="34" t="str">
        <f t="shared" si="29"/>
        <v>Муниципальное бюджетное общеобразовательное учреждение «Брин-Наволоцкая средняя школа»</v>
      </c>
      <c r="X145" s="28">
        <f t="shared" si="30"/>
        <v>0.91304347826086951</v>
      </c>
      <c r="Y145" s="28">
        <f t="shared" si="31"/>
        <v>0.91666666666666663</v>
      </c>
      <c r="Z145" s="28">
        <f t="shared" si="32"/>
        <v>0.87096774193548387</v>
      </c>
      <c r="AA145" s="28">
        <f t="shared" si="33"/>
        <v>0.75</v>
      </c>
      <c r="AB145" s="28">
        <f t="shared" si="34"/>
        <v>1</v>
      </c>
      <c r="AC145" s="28">
        <f t="shared" si="35"/>
        <v>0.93548387096774188</v>
      </c>
      <c r="AD145" s="28">
        <f t="shared" si="36"/>
        <v>1</v>
      </c>
      <c r="AE145" s="28">
        <f t="shared" si="37"/>
        <v>0.90322580645161288</v>
      </c>
      <c r="AF145" s="28">
        <f t="shared" si="38"/>
        <v>0.967741935483871</v>
      </c>
      <c r="AG145" s="28">
        <f t="shared" si="39"/>
        <v>0.93548387096774188</v>
      </c>
    </row>
    <row r="146" spans="1:33">
      <c r="A146" s="27">
        <v>145</v>
      </c>
      <c r="B146" s="32" t="s">
        <v>603</v>
      </c>
      <c r="C146" s="33">
        <v>19</v>
      </c>
      <c r="D146" s="33">
        <v>16</v>
      </c>
      <c r="E146" s="29">
        <v>16</v>
      </c>
      <c r="F146" s="33">
        <v>12</v>
      </c>
      <c r="G146" s="29">
        <v>10</v>
      </c>
      <c r="H146" s="29">
        <v>17</v>
      </c>
      <c r="I146" s="29">
        <v>1</v>
      </c>
      <c r="J146" s="29">
        <v>1</v>
      </c>
      <c r="K146" s="29">
        <v>17</v>
      </c>
      <c r="L146" s="29">
        <v>17</v>
      </c>
      <c r="M146" s="33">
        <v>13</v>
      </c>
      <c r="N146" s="29">
        <v>12</v>
      </c>
      <c r="O146" s="29">
        <v>15</v>
      </c>
      <c r="P146" s="29">
        <v>17</v>
      </c>
      <c r="Q146" s="29">
        <v>18</v>
      </c>
      <c r="V146" s="67">
        <f t="shared" si="28"/>
        <v>145</v>
      </c>
      <c r="W146" s="34" t="str">
        <f t="shared" si="29"/>
        <v>Муниципальное бюджетное общеобразовательное учреждение «Двинская средняя школа»</v>
      </c>
      <c r="X146" s="28">
        <f t="shared" si="30"/>
        <v>0.83333333333333337</v>
      </c>
      <c r="Y146" s="28">
        <f t="shared" si="31"/>
        <v>1</v>
      </c>
      <c r="Z146" s="28">
        <f t="shared" si="32"/>
        <v>0.89473684210526316</v>
      </c>
      <c r="AA146" s="28">
        <f t="shared" si="33"/>
        <v>1</v>
      </c>
      <c r="AB146" s="28">
        <f t="shared" si="34"/>
        <v>0.89473684210526316</v>
      </c>
      <c r="AC146" s="28">
        <f t="shared" si="35"/>
        <v>0.89473684210526316</v>
      </c>
      <c r="AD146" s="28">
        <f t="shared" si="36"/>
        <v>0.92307692307692313</v>
      </c>
      <c r="AE146" s="28">
        <f t="shared" si="37"/>
        <v>0.78947368421052633</v>
      </c>
      <c r="AF146" s="28">
        <f t="shared" si="38"/>
        <v>0.89473684210526316</v>
      </c>
      <c r="AG146" s="28">
        <f t="shared" si="39"/>
        <v>0.94736842105263153</v>
      </c>
    </row>
    <row r="147" spans="1:33">
      <c r="A147" s="27">
        <v>146</v>
      </c>
      <c r="B147" s="32" t="s">
        <v>605</v>
      </c>
      <c r="C147" s="33">
        <v>67</v>
      </c>
      <c r="D147" s="33">
        <v>67</v>
      </c>
      <c r="E147" s="29">
        <v>67</v>
      </c>
      <c r="F147" s="33">
        <v>63</v>
      </c>
      <c r="G147" s="29">
        <v>63</v>
      </c>
      <c r="H147" s="29">
        <v>67</v>
      </c>
      <c r="I147" s="29">
        <v>5</v>
      </c>
      <c r="J147" s="29">
        <v>5</v>
      </c>
      <c r="K147" s="29">
        <v>67</v>
      </c>
      <c r="L147" s="29">
        <v>67</v>
      </c>
      <c r="M147" s="33">
        <v>63</v>
      </c>
      <c r="N147" s="29">
        <v>62</v>
      </c>
      <c r="O147" s="29">
        <v>67</v>
      </c>
      <c r="P147" s="29">
        <v>67</v>
      </c>
      <c r="Q147" s="29">
        <v>67</v>
      </c>
      <c r="V147" s="67">
        <f t="shared" si="28"/>
        <v>146</v>
      </c>
      <c r="W147" s="34" t="str">
        <f t="shared" si="29"/>
        <v>Муниципальное бюджетное общеобразовательное учреждение «Светлозерская средняя школа»</v>
      </c>
      <c r="X147" s="28">
        <f t="shared" si="30"/>
        <v>1</v>
      </c>
      <c r="Y147" s="28">
        <f t="shared" si="31"/>
        <v>1</v>
      </c>
      <c r="Z147" s="28">
        <f t="shared" si="32"/>
        <v>1</v>
      </c>
      <c r="AA147" s="28">
        <f t="shared" si="33"/>
        <v>1</v>
      </c>
      <c r="AB147" s="28">
        <f t="shared" si="34"/>
        <v>1</v>
      </c>
      <c r="AC147" s="28">
        <f t="shared" si="35"/>
        <v>1</v>
      </c>
      <c r="AD147" s="28">
        <f t="shared" si="36"/>
        <v>0.98412698412698407</v>
      </c>
      <c r="AE147" s="28">
        <f t="shared" si="37"/>
        <v>1</v>
      </c>
      <c r="AF147" s="28">
        <f t="shared" si="38"/>
        <v>1</v>
      </c>
      <c r="AG147" s="28">
        <f t="shared" si="39"/>
        <v>1</v>
      </c>
    </row>
    <row r="148" spans="1:33">
      <c r="A148" s="27">
        <v>147</v>
      </c>
      <c r="B148" s="32" t="s">
        <v>607</v>
      </c>
      <c r="C148" s="33">
        <v>40</v>
      </c>
      <c r="D148" s="33">
        <v>38</v>
      </c>
      <c r="E148" s="29">
        <v>38</v>
      </c>
      <c r="F148" s="33">
        <v>35</v>
      </c>
      <c r="G148" s="29">
        <v>33</v>
      </c>
      <c r="H148" s="29">
        <v>39</v>
      </c>
      <c r="I148" s="29">
        <v>4</v>
      </c>
      <c r="J148" s="29">
        <v>3</v>
      </c>
      <c r="K148" s="29">
        <v>36</v>
      </c>
      <c r="L148" s="29">
        <v>39</v>
      </c>
      <c r="M148" s="33">
        <v>29</v>
      </c>
      <c r="N148" s="29">
        <v>29</v>
      </c>
      <c r="O148" s="29">
        <v>38</v>
      </c>
      <c r="P148" s="29">
        <v>40</v>
      </c>
      <c r="Q148" s="29">
        <v>40</v>
      </c>
      <c r="V148" s="67">
        <f t="shared" si="28"/>
        <v>147</v>
      </c>
      <c r="W148" s="34" t="str">
        <f t="shared" si="29"/>
        <v>Муниципальное бюджетное общеобразовательное учреждение «Рембуевская средняя школа»</v>
      </c>
      <c r="X148" s="28">
        <f t="shared" si="30"/>
        <v>0.94285714285714284</v>
      </c>
      <c r="Y148" s="28">
        <f t="shared" si="31"/>
        <v>1</v>
      </c>
      <c r="Z148" s="28">
        <f t="shared" si="32"/>
        <v>0.97499999999999998</v>
      </c>
      <c r="AA148" s="28">
        <f t="shared" si="33"/>
        <v>0.75</v>
      </c>
      <c r="AB148" s="28">
        <f t="shared" si="34"/>
        <v>0.9</v>
      </c>
      <c r="AC148" s="28">
        <f t="shared" si="35"/>
        <v>0.97499999999999998</v>
      </c>
      <c r="AD148" s="28">
        <f t="shared" si="36"/>
        <v>1</v>
      </c>
      <c r="AE148" s="28">
        <f t="shared" si="37"/>
        <v>0.95</v>
      </c>
      <c r="AF148" s="28">
        <f t="shared" si="38"/>
        <v>1</v>
      </c>
      <c r="AG148" s="28">
        <f t="shared" si="39"/>
        <v>1</v>
      </c>
    </row>
    <row r="149" spans="1:33">
      <c r="A149" s="27">
        <v>148</v>
      </c>
      <c r="B149" s="32" t="s">
        <v>608</v>
      </c>
      <c r="C149" s="33">
        <v>37</v>
      </c>
      <c r="D149" s="33">
        <v>36</v>
      </c>
      <c r="E149" s="29">
        <v>35</v>
      </c>
      <c r="F149" s="33">
        <v>36</v>
      </c>
      <c r="G149" s="29">
        <v>36</v>
      </c>
      <c r="H149" s="29">
        <v>37</v>
      </c>
      <c r="I149" s="29">
        <v>1</v>
      </c>
      <c r="J149" s="29">
        <v>1</v>
      </c>
      <c r="K149" s="29">
        <v>37</v>
      </c>
      <c r="L149" s="29">
        <v>37</v>
      </c>
      <c r="M149" s="33">
        <v>33</v>
      </c>
      <c r="N149" s="29">
        <v>33</v>
      </c>
      <c r="O149" s="29">
        <v>37</v>
      </c>
      <c r="P149" s="29">
        <v>37</v>
      </c>
      <c r="Q149" s="29">
        <v>37</v>
      </c>
      <c r="V149" s="67">
        <f t="shared" si="28"/>
        <v>148</v>
      </c>
      <c r="W149" s="34" t="str">
        <f t="shared" si="29"/>
        <v>Муниципальное бюджетное общеобразовательное учреждение «Белогорская средняя школа»</v>
      </c>
      <c r="X149" s="28">
        <f t="shared" si="30"/>
        <v>1</v>
      </c>
      <c r="Y149" s="28">
        <f t="shared" si="31"/>
        <v>0.97222222222222221</v>
      </c>
      <c r="Z149" s="28">
        <f t="shared" si="32"/>
        <v>1</v>
      </c>
      <c r="AA149" s="28">
        <f t="shared" si="33"/>
        <v>1</v>
      </c>
      <c r="AB149" s="28">
        <f t="shared" si="34"/>
        <v>1</v>
      </c>
      <c r="AC149" s="28">
        <f t="shared" si="35"/>
        <v>1</v>
      </c>
      <c r="AD149" s="28">
        <f t="shared" si="36"/>
        <v>1</v>
      </c>
      <c r="AE149" s="28">
        <f t="shared" si="37"/>
        <v>1</v>
      </c>
      <c r="AF149" s="28">
        <f t="shared" si="38"/>
        <v>1</v>
      </c>
      <c r="AG149" s="28">
        <f t="shared" si="39"/>
        <v>1</v>
      </c>
    </row>
    <row r="150" spans="1:33">
      <c r="A150" s="27">
        <v>149</v>
      </c>
      <c r="B150" s="32" t="s">
        <v>609</v>
      </c>
      <c r="C150" s="33">
        <v>108</v>
      </c>
      <c r="D150" s="33">
        <v>78</v>
      </c>
      <c r="E150" s="29">
        <v>75</v>
      </c>
      <c r="F150" s="33">
        <v>71</v>
      </c>
      <c r="G150" s="29">
        <v>71</v>
      </c>
      <c r="H150" s="29">
        <v>95</v>
      </c>
      <c r="I150" s="29">
        <v>4</v>
      </c>
      <c r="J150" s="29">
        <v>3</v>
      </c>
      <c r="K150" s="29">
        <v>102</v>
      </c>
      <c r="L150" s="29">
        <v>103</v>
      </c>
      <c r="M150" s="33">
        <v>75</v>
      </c>
      <c r="N150" s="29">
        <v>74</v>
      </c>
      <c r="O150" s="29">
        <v>92</v>
      </c>
      <c r="P150" s="29">
        <v>100</v>
      </c>
      <c r="Q150" s="29">
        <v>97</v>
      </c>
      <c r="V150" s="67">
        <f t="shared" si="28"/>
        <v>149</v>
      </c>
      <c r="W150" s="34" t="str">
        <f t="shared" si="29"/>
        <v>Муниципальное бюджетное общеобразовательное учреждение «Луковецкая средняя школа имени Я. В. Самоварова»</v>
      </c>
      <c r="X150" s="28">
        <f t="shared" si="30"/>
        <v>1</v>
      </c>
      <c r="Y150" s="28">
        <f t="shared" si="31"/>
        <v>0.96153846153846156</v>
      </c>
      <c r="Z150" s="28">
        <f t="shared" si="32"/>
        <v>0.87962962962962965</v>
      </c>
      <c r="AA150" s="28">
        <f t="shared" si="33"/>
        <v>0.75</v>
      </c>
      <c r="AB150" s="28">
        <f t="shared" si="34"/>
        <v>0.94444444444444442</v>
      </c>
      <c r="AC150" s="28">
        <f t="shared" si="35"/>
        <v>0.95370370370370372</v>
      </c>
      <c r="AD150" s="28">
        <f t="shared" si="36"/>
        <v>0.98666666666666669</v>
      </c>
      <c r="AE150" s="28">
        <f t="shared" si="37"/>
        <v>0.85185185185185186</v>
      </c>
      <c r="AF150" s="28">
        <f t="shared" si="38"/>
        <v>0.92592592592592593</v>
      </c>
      <c r="AG150" s="28">
        <f t="shared" si="39"/>
        <v>0.89814814814814814</v>
      </c>
    </row>
    <row r="151" spans="1:33">
      <c r="A151" s="27">
        <v>150</v>
      </c>
      <c r="B151" s="32" t="s">
        <v>610</v>
      </c>
      <c r="C151" s="33">
        <v>25</v>
      </c>
      <c r="D151" s="33">
        <v>19</v>
      </c>
      <c r="E151" s="29">
        <v>19</v>
      </c>
      <c r="F151" s="33">
        <v>19</v>
      </c>
      <c r="G151" s="29">
        <v>19</v>
      </c>
      <c r="H151" s="29">
        <v>25</v>
      </c>
      <c r="I151" s="29">
        <v>1</v>
      </c>
      <c r="J151" s="29">
        <v>1</v>
      </c>
      <c r="K151" s="29">
        <v>25</v>
      </c>
      <c r="L151" s="29">
        <v>25</v>
      </c>
      <c r="M151" s="33">
        <v>23</v>
      </c>
      <c r="N151" s="29">
        <v>22</v>
      </c>
      <c r="O151" s="29">
        <v>25</v>
      </c>
      <c r="P151" s="29">
        <v>25</v>
      </c>
      <c r="Q151" s="29">
        <v>25</v>
      </c>
      <c r="V151" s="67">
        <f t="shared" si="28"/>
        <v>150</v>
      </c>
      <c r="W151" s="34" t="str">
        <f t="shared" si="29"/>
        <v>Муниципальное бюджетное образовательное учреждение дополнительного образования «Детская школа искусств № 52»</v>
      </c>
      <c r="X151" s="28">
        <f t="shared" si="30"/>
        <v>1</v>
      </c>
      <c r="Y151" s="28">
        <f t="shared" si="31"/>
        <v>1</v>
      </c>
      <c r="Z151" s="28">
        <f t="shared" si="32"/>
        <v>1</v>
      </c>
      <c r="AA151" s="28">
        <f t="shared" si="33"/>
        <v>1</v>
      </c>
      <c r="AB151" s="28">
        <f t="shared" si="34"/>
        <v>1</v>
      </c>
      <c r="AC151" s="28">
        <f t="shared" si="35"/>
        <v>1</v>
      </c>
      <c r="AD151" s="28">
        <f t="shared" si="36"/>
        <v>0.95652173913043481</v>
      </c>
      <c r="AE151" s="28">
        <f t="shared" si="37"/>
        <v>1</v>
      </c>
      <c r="AF151" s="28">
        <f t="shared" si="38"/>
        <v>1</v>
      </c>
      <c r="AG151" s="28">
        <f t="shared" si="39"/>
        <v>1</v>
      </c>
    </row>
    <row r="152" spans="1:33">
      <c r="A152" s="27">
        <v>151</v>
      </c>
      <c r="B152" s="32" t="s">
        <v>613</v>
      </c>
      <c r="C152" s="33">
        <v>28</v>
      </c>
      <c r="D152" s="33">
        <v>21</v>
      </c>
      <c r="E152" s="29">
        <v>19</v>
      </c>
      <c r="F152" s="33">
        <v>19</v>
      </c>
      <c r="G152" s="29">
        <v>17</v>
      </c>
      <c r="H152" s="29">
        <v>22</v>
      </c>
      <c r="I152" s="29">
        <v>4</v>
      </c>
      <c r="J152" s="29">
        <v>3</v>
      </c>
      <c r="K152" s="29">
        <v>23</v>
      </c>
      <c r="L152" s="29">
        <v>25</v>
      </c>
      <c r="M152" s="33">
        <v>16</v>
      </c>
      <c r="N152" s="29">
        <v>15</v>
      </c>
      <c r="O152" s="29">
        <v>17</v>
      </c>
      <c r="P152" s="29">
        <v>27</v>
      </c>
      <c r="Q152" s="29">
        <v>19</v>
      </c>
      <c r="V152" s="67">
        <f t="shared" si="28"/>
        <v>151</v>
      </c>
      <c r="W152" s="34" t="str">
        <f t="shared" si="29"/>
        <v>Муниципальное бюджетное общеобразовательное учреждение «Боровская основная школа»</v>
      </c>
      <c r="X152" s="28">
        <f t="shared" si="30"/>
        <v>0.89473684210526316</v>
      </c>
      <c r="Y152" s="28">
        <f t="shared" si="31"/>
        <v>0.90476190476190477</v>
      </c>
      <c r="Z152" s="28">
        <f t="shared" si="32"/>
        <v>0.7857142857142857</v>
      </c>
      <c r="AA152" s="28">
        <f t="shared" si="33"/>
        <v>0.75</v>
      </c>
      <c r="AB152" s="28">
        <f t="shared" si="34"/>
        <v>0.8214285714285714</v>
      </c>
      <c r="AC152" s="28">
        <f t="shared" si="35"/>
        <v>0.8928571428571429</v>
      </c>
      <c r="AD152" s="28">
        <f t="shared" si="36"/>
        <v>0.9375</v>
      </c>
      <c r="AE152" s="28">
        <f t="shared" si="37"/>
        <v>0.6071428571428571</v>
      </c>
      <c r="AF152" s="28">
        <f t="shared" si="38"/>
        <v>0.9642857142857143</v>
      </c>
      <c r="AG152" s="28">
        <f t="shared" si="39"/>
        <v>0.6785714285714286</v>
      </c>
    </row>
    <row r="153" spans="1:33">
      <c r="A153" s="27">
        <v>152</v>
      </c>
      <c r="B153" s="32" t="s">
        <v>614</v>
      </c>
      <c r="C153" s="33">
        <v>96</v>
      </c>
      <c r="D153" s="33">
        <v>70</v>
      </c>
      <c r="E153" s="29">
        <v>69</v>
      </c>
      <c r="F153" s="33">
        <v>68</v>
      </c>
      <c r="G153" s="29">
        <v>67</v>
      </c>
      <c r="H153" s="29">
        <v>82</v>
      </c>
      <c r="I153" s="29">
        <v>6</v>
      </c>
      <c r="J153" s="29">
        <v>6</v>
      </c>
      <c r="K153" s="29">
        <v>89</v>
      </c>
      <c r="L153" s="29">
        <v>86</v>
      </c>
      <c r="M153" s="33">
        <v>69</v>
      </c>
      <c r="N153" s="29">
        <v>69</v>
      </c>
      <c r="O153" s="29">
        <v>91</v>
      </c>
      <c r="P153" s="29">
        <v>93</v>
      </c>
      <c r="Q153" s="29">
        <v>86</v>
      </c>
      <c r="V153" s="67">
        <f t="shared" si="28"/>
        <v>152</v>
      </c>
      <c r="W153" s="34" t="str">
        <f t="shared" si="29"/>
        <v>Муниципальное бюджетное общеобразовательное учреждение «Наводовская основная школа»</v>
      </c>
      <c r="X153" s="28">
        <f t="shared" si="30"/>
        <v>0.98529411764705888</v>
      </c>
      <c r="Y153" s="28">
        <f t="shared" si="31"/>
        <v>0.98571428571428577</v>
      </c>
      <c r="Z153" s="28">
        <f t="shared" si="32"/>
        <v>0.85416666666666663</v>
      </c>
      <c r="AA153" s="28">
        <f t="shared" si="33"/>
        <v>1</v>
      </c>
      <c r="AB153" s="28">
        <f t="shared" si="34"/>
        <v>0.92708333333333337</v>
      </c>
      <c r="AC153" s="28">
        <f t="shared" si="35"/>
        <v>0.89583333333333337</v>
      </c>
      <c r="AD153" s="28">
        <f t="shared" si="36"/>
        <v>1</v>
      </c>
      <c r="AE153" s="28">
        <f t="shared" si="37"/>
        <v>0.94791666666666663</v>
      </c>
      <c r="AF153" s="28">
        <f t="shared" si="38"/>
        <v>0.96875</v>
      </c>
      <c r="AG153" s="28">
        <f t="shared" si="39"/>
        <v>0.89583333333333337</v>
      </c>
    </row>
    <row r="154" spans="1:33">
      <c r="A154" s="27">
        <v>153</v>
      </c>
      <c r="B154" s="32" t="s">
        <v>615</v>
      </c>
      <c r="C154" s="33">
        <v>75</v>
      </c>
      <c r="D154" s="33">
        <v>75</v>
      </c>
      <c r="E154" s="29">
        <v>75</v>
      </c>
      <c r="F154" s="33">
        <v>75</v>
      </c>
      <c r="G154" s="29">
        <v>75</v>
      </c>
      <c r="H154" s="29">
        <v>75</v>
      </c>
      <c r="I154" s="29">
        <v>3</v>
      </c>
      <c r="J154" s="29">
        <v>3</v>
      </c>
      <c r="K154" s="29">
        <v>75</v>
      </c>
      <c r="L154" s="29">
        <v>75</v>
      </c>
      <c r="M154" s="33">
        <v>75</v>
      </c>
      <c r="N154" s="29">
        <v>75</v>
      </c>
      <c r="O154" s="29">
        <v>75</v>
      </c>
      <c r="P154" s="29">
        <v>75</v>
      </c>
      <c r="Q154" s="29">
        <v>75</v>
      </c>
      <c r="V154" s="67">
        <f t="shared" si="28"/>
        <v>153</v>
      </c>
      <c r="W154" s="34" t="str">
        <f t="shared" si="29"/>
        <v>Муниципальное бюджетное общеобразовательное учреждение «Ровдинская средняя школа»</v>
      </c>
      <c r="X154" s="28">
        <f t="shared" si="30"/>
        <v>1</v>
      </c>
      <c r="Y154" s="28">
        <f t="shared" si="31"/>
        <v>1</v>
      </c>
      <c r="Z154" s="28">
        <f t="shared" si="32"/>
        <v>1</v>
      </c>
      <c r="AA154" s="28">
        <f t="shared" si="33"/>
        <v>1</v>
      </c>
      <c r="AB154" s="28">
        <f t="shared" si="34"/>
        <v>1</v>
      </c>
      <c r="AC154" s="28">
        <f t="shared" si="35"/>
        <v>1</v>
      </c>
      <c r="AD154" s="28">
        <f t="shared" si="36"/>
        <v>1</v>
      </c>
      <c r="AE154" s="28">
        <f t="shared" si="37"/>
        <v>1</v>
      </c>
      <c r="AF154" s="28">
        <f t="shared" si="38"/>
        <v>1</v>
      </c>
      <c r="AG154" s="28">
        <f t="shared" si="39"/>
        <v>1</v>
      </c>
    </row>
    <row r="155" spans="1:33" s="105" customFormat="1">
      <c r="A155" s="105">
        <v>154</v>
      </c>
      <c r="B155" s="106" t="s">
        <v>616</v>
      </c>
      <c r="C155" s="107">
        <v>33</v>
      </c>
      <c r="D155" s="107">
        <v>29</v>
      </c>
      <c r="E155" s="107">
        <v>27</v>
      </c>
      <c r="F155" s="107">
        <v>26</v>
      </c>
      <c r="G155" s="107">
        <v>24</v>
      </c>
      <c r="H155" s="107">
        <v>30</v>
      </c>
      <c r="I155" s="71">
        <v>2</v>
      </c>
      <c r="J155" s="71">
        <v>2</v>
      </c>
      <c r="K155" s="71">
        <v>32</v>
      </c>
      <c r="L155" s="71">
        <v>30</v>
      </c>
      <c r="M155" s="71">
        <v>25</v>
      </c>
      <c r="N155" s="71">
        <v>24</v>
      </c>
      <c r="O155" s="71">
        <v>29</v>
      </c>
      <c r="P155" s="71">
        <v>31</v>
      </c>
      <c r="Q155" s="71">
        <v>30</v>
      </c>
      <c r="R155" s="71"/>
      <c r="S155" s="71"/>
      <c r="T155" s="71"/>
      <c r="U155" s="71"/>
      <c r="V155" s="108">
        <f t="shared" si="28"/>
        <v>154</v>
      </c>
      <c r="W155" s="108" t="str">
        <f t="shared" si="29"/>
        <v>Муниципальное бюджетное общеобразовательное учреждение «Устьпаденьгская основная школа – школа четырех Героев»</v>
      </c>
      <c r="X155" s="109">
        <f t="shared" si="30"/>
        <v>0.92307692307692313</v>
      </c>
      <c r="Y155" s="109">
        <f t="shared" si="31"/>
        <v>0.93103448275862066</v>
      </c>
      <c r="Z155" s="109">
        <f t="shared" si="32"/>
        <v>0.90909090909090906</v>
      </c>
      <c r="AA155" s="109">
        <f t="shared" si="33"/>
        <v>1</v>
      </c>
      <c r="AB155" s="109">
        <f t="shared" si="34"/>
        <v>0.96969696969696972</v>
      </c>
      <c r="AC155" s="109">
        <f t="shared" si="35"/>
        <v>0.90909090909090906</v>
      </c>
      <c r="AD155" s="109">
        <f t="shared" si="36"/>
        <v>0.96</v>
      </c>
      <c r="AE155" s="109">
        <f t="shared" si="37"/>
        <v>0.87878787878787878</v>
      </c>
      <c r="AF155" s="109">
        <f t="shared" si="38"/>
        <v>0.93939393939393945</v>
      </c>
      <c r="AG155" s="109">
        <f t="shared" si="39"/>
        <v>0.90909090909090906</v>
      </c>
    </row>
    <row r="156" spans="1:33">
      <c r="A156" s="27">
        <v>155</v>
      </c>
      <c r="B156" s="32" t="s">
        <v>648</v>
      </c>
      <c r="C156" s="33">
        <v>269</v>
      </c>
      <c r="D156" s="33">
        <v>153</v>
      </c>
      <c r="E156" s="29">
        <v>142</v>
      </c>
      <c r="F156" s="33">
        <v>157</v>
      </c>
      <c r="G156" s="29">
        <v>141</v>
      </c>
      <c r="H156" s="29">
        <v>209</v>
      </c>
      <c r="I156" s="29">
        <v>6</v>
      </c>
      <c r="J156" s="29">
        <v>5</v>
      </c>
      <c r="K156" s="29">
        <v>219</v>
      </c>
      <c r="L156" s="29">
        <v>221</v>
      </c>
      <c r="M156" s="33">
        <v>163</v>
      </c>
      <c r="N156" s="29">
        <v>148</v>
      </c>
      <c r="O156" s="29">
        <v>175</v>
      </c>
      <c r="P156" s="29">
        <v>204</v>
      </c>
      <c r="Q156" s="29">
        <v>227</v>
      </c>
      <c r="V156" s="67">
        <f t="shared" si="28"/>
        <v>155</v>
      </c>
      <c r="W156" s="34" t="str">
        <f t="shared" si="29"/>
        <v>Муниципальное бюджетное общеобразовательное учреждение «Шенкурская средняя школа»</v>
      </c>
      <c r="X156" s="28">
        <f t="shared" si="30"/>
        <v>0.89808917197452232</v>
      </c>
      <c r="Y156" s="28">
        <f t="shared" si="31"/>
        <v>0.92810457516339873</v>
      </c>
      <c r="Z156" s="28">
        <f t="shared" si="32"/>
        <v>0.77695167286245348</v>
      </c>
      <c r="AA156" s="28">
        <f t="shared" si="33"/>
        <v>0.83333333333333337</v>
      </c>
      <c r="AB156" s="28">
        <f t="shared" si="34"/>
        <v>0.81412639405204457</v>
      </c>
      <c r="AC156" s="28">
        <f t="shared" si="35"/>
        <v>0.82156133828996281</v>
      </c>
      <c r="AD156" s="28">
        <f t="shared" si="36"/>
        <v>0.90797546012269936</v>
      </c>
      <c r="AE156" s="28">
        <f t="shared" si="37"/>
        <v>0.65055762081784385</v>
      </c>
      <c r="AF156" s="28">
        <f t="shared" si="38"/>
        <v>0.75836431226765799</v>
      </c>
      <c r="AG156" s="28">
        <f t="shared" si="39"/>
        <v>0.84386617100371752</v>
      </c>
    </row>
    <row r="157" spans="1:33">
      <c r="A157" s="27">
        <v>156</v>
      </c>
      <c r="B157" s="32" t="s">
        <v>619</v>
      </c>
      <c r="C157" s="33">
        <v>70</v>
      </c>
      <c r="D157" s="33">
        <v>40</v>
      </c>
      <c r="E157" s="29">
        <v>40</v>
      </c>
      <c r="F157" s="33">
        <v>39</v>
      </c>
      <c r="G157" s="29">
        <v>37</v>
      </c>
      <c r="H157" s="29">
        <v>54</v>
      </c>
      <c r="I157" s="29">
        <v>1</v>
      </c>
      <c r="J157" s="29">
        <v>1</v>
      </c>
      <c r="K157" s="29">
        <v>66</v>
      </c>
      <c r="L157" s="29">
        <v>64</v>
      </c>
      <c r="M157" s="33">
        <v>48</v>
      </c>
      <c r="N157" s="29">
        <v>46</v>
      </c>
      <c r="O157" s="29">
        <v>59</v>
      </c>
      <c r="P157" s="29">
        <v>64</v>
      </c>
      <c r="Q157" s="29">
        <v>62</v>
      </c>
      <c r="V157" s="67">
        <f t="shared" si="28"/>
        <v>156</v>
      </c>
      <c r="W157" s="34" t="str">
        <f t="shared" si="29"/>
        <v>Муниципальное бюджетное общеобразовательное учреждение «Шеговарская средняя школа»</v>
      </c>
      <c r="X157" s="28">
        <f t="shared" si="30"/>
        <v>0.94871794871794868</v>
      </c>
      <c r="Y157" s="28">
        <f t="shared" si="31"/>
        <v>1</v>
      </c>
      <c r="Z157" s="28">
        <f t="shared" si="32"/>
        <v>0.77142857142857146</v>
      </c>
      <c r="AA157" s="28">
        <f t="shared" si="33"/>
        <v>1</v>
      </c>
      <c r="AB157" s="28">
        <f t="shared" si="34"/>
        <v>0.94285714285714284</v>
      </c>
      <c r="AC157" s="28">
        <f t="shared" si="35"/>
        <v>0.91428571428571426</v>
      </c>
      <c r="AD157" s="28">
        <f t="shared" si="36"/>
        <v>0.95833333333333337</v>
      </c>
      <c r="AE157" s="28">
        <f t="shared" si="37"/>
        <v>0.84285714285714286</v>
      </c>
      <c r="AF157" s="28">
        <f t="shared" si="38"/>
        <v>0.91428571428571426</v>
      </c>
      <c r="AG157" s="28">
        <f t="shared" si="39"/>
        <v>0.88571428571428568</v>
      </c>
    </row>
    <row r="158" spans="1:33">
      <c r="A158" s="27">
        <v>157</v>
      </c>
      <c r="B158" s="32" t="s">
        <v>620</v>
      </c>
      <c r="C158" s="33">
        <v>166</v>
      </c>
      <c r="D158" s="33">
        <v>148</v>
      </c>
      <c r="E158" s="29">
        <v>144</v>
      </c>
      <c r="F158" s="33">
        <v>136</v>
      </c>
      <c r="G158" s="29">
        <v>130</v>
      </c>
      <c r="H158" s="29">
        <v>157</v>
      </c>
      <c r="I158" s="29">
        <v>6</v>
      </c>
      <c r="J158" s="29">
        <v>6</v>
      </c>
      <c r="K158" s="29">
        <v>162</v>
      </c>
      <c r="L158" s="29">
        <v>162</v>
      </c>
      <c r="M158" s="33">
        <v>134</v>
      </c>
      <c r="N158" s="29">
        <v>134</v>
      </c>
      <c r="O158" s="29">
        <v>161</v>
      </c>
      <c r="P158" s="29">
        <v>160</v>
      </c>
      <c r="Q158" s="29">
        <v>163</v>
      </c>
      <c r="V158" s="67">
        <f t="shared" si="28"/>
        <v>157</v>
      </c>
      <c r="W158" s="34" t="str">
        <f t="shared" si="29"/>
        <v>Муниципальное бюджетное дошкольное образовательное учреждение «Шенкурский детский сад комбинированного вида № 1 «Ваганочка»</v>
      </c>
      <c r="X158" s="28">
        <f t="shared" si="30"/>
        <v>0.95588235294117652</v>
      </c>
      <c r="Y158" s="28">
        <f t="shared" si="31"/>
        <v>0.97297297297297303</v>
      </c>
      <c r="Z158" s="28">
        <f t="shared" si="32"/>
        <v>0.94578313253012047</v>
      </c>
      <c r="AA158" s="28">
        <f t="shared" si="33"/>
        <v>1</v>
      </c>
      <c r="AB158" s="28">
        <f t="shared" si="34"/>
        <v>0.97590361445783136</v>
      </c>
      <c r="AC158" s="28">
        <f t="shared" si="35"/>
        <v>0.97590361445783136</v>
      </c>
      <c r="AD158" s="28">
        <f t="shared" si="36"/>
        <v>1</v>
      </c>
      <c r="AE158" s="28">
        <f t="shared" si="37"/>
        <v>0.96987951807228912</v>
      </c>
      <c r="AF158" s="28">
        <f t="shared" si="38"/>
        <v>0.96385542168674698</v>
      </c>
      <c r="AG158" s="28">
        <f t="shared" si="39"/>
        <v>0.98192771084337349</v>
      </c>
    </row>
    <row r="159" spans="1:33">
      <c r="A159" s="27">
        <v>158</v>
      </c>
      <c r="B159" s="32" t="s">
        <v>621</v>
      </c>
      <c r="C159" s="33">
        <v>107</v>
      </c>
      <c r="D159" s="33">
        <v>85</v>
      </c>
      <c r="E159" s="29">
        <v>85</v>
      </c>
      <c r="F159" s="33">
        <v>75</v>
      </c>
      <c r="G159" s="29">
        <v>74</v>
      </c>
      <c r="H159" s="29">
        <v>97</v>
      </c>
      <c r="I159" s="29">
        <v>3</v>
      </c>
      <c r="J159" s="29">
        <v>3</v>
      </c>
      <c r="K159" s="29">
        <v>104</v>
      </c>
      <c r="L159" s="29">
        <v>103</v>
      </c>
      <c r="M159" s="33">
        <v>75</v>
      </c>
      <c r="N159" s="29">
        <v>74</v>
      </c>
      <c r="O159" s="29">
        <v>105</v>
      </c>
      <c r="P159" s="29">
        <v>103</v>
      </c>
      <c r="Q159" s="29">
        <v>105</v>
      </c>
      <c r="V159" s="67">
        <f t="shared" si="28"/>
        <v>158</v>
      </c>
      <c r="W159" s="34" t="str">
        <f t="shared" si="29"/>
        <v>Муниципальное бюджетное учреждение дополнительного образования «Детская школа искусств № 18»</v>
      </c>
      <c r="X159" s="28">
        <f t="shared" si="30"/>
        <v>0.98666666666666669</v>
      </c>
      <c r="Y159" s="28">
        <f t="shared" si="31"/>
        <v>1</v>
      </c>
      <c r="Z159" s="28">
        <f t="shared" si="32"/>
        <v>0.90654205607476634</v>
      </c>
      <c r="AA159" s="28">
        <f t="shared" si="33"/>
        <v>1</v>
      </c>
      <c r="AB159" s="28">
        <f t="shared" si="34"/>
        <v>0.9719626168224299</v>
      </c>
      <c r="AC159" s="28">
        <f t="shared" si="35"/>
        <v>0.96261682242990654</v>
      </c>
      <c r="AD159" s="28">
        <f t="shared" si="36"/>
        <v>0.98666666666666669</v>
      </c>
      <c r="AE159" s="28">
        <f t="shared" si="37"/>
        <v>0.98130841121495327</v>
      </c>
      <c r="AF159" s="28">
        <f t="shared" si="38"/>
        <v>0.96261682242990654</v>
      </c>
      <c r="AG159" s="28">
        <f t="shared" si="39"/>
        <v>0.98130841121495327</v>
      </c>
    </row>
    <row r="160" spans="1:33">
      <c r="A160" s="27">
        <v>159</v>
      </c>
      <c r="B160" s="32" t="s">
        <v>623</v>
      </c>
      <c r="C160" s="33">
        <v>30</v>
      </c>
      <c r="D160" s="33">
        <v>30</v>
      </c>
      <c r="E160" s="29">
        <v>30</v>
      </c>
      <c r="F160" s="33">
        <v>28</v>
      </c>
      <c r="G160" s="29">
        <v>27</v>
      </c>
      <c r="H160" s="29">
        <v>29</v>
      </c>
      <c r="I160" s="29">
        <v>8</v>
      </c>
      <c r="J160" s="29">
        <v>8</v>
      </c>
      <c r="K160" s="29">
        <v>30</v>
      </c>
      <c r="L160" s="29">
        <v>30</v>
      </c>
      <c r="M160" s="33">
        <v>27</v>
      </c>
      <c r="N160" s="29">
        <v>27</v>
      </c>
      <c r="O160" s="29">
        <v>30</v>
      </c>
      <c r="P160" s="29">
        <v>30</v>
      </c>
      <c r="Q160" s="29">
        <v>30</v>
      </c>
      <c r="V160" s="67">
        <f t="shared" si="28"/>
        <v>159</v>
      </c>
      <c r="W160" s="34" t="str">
        <f t="shared" si="29"/>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X160" s="28">
        <f t="shared" si="30"/>
        <v>0.9642857142857143</v>
      </c>
      <c r="Y160" s="28">
        <f t="shared" si="31"/>
        <v>1</v>
      </c>
      <c r="Z160" s="28">
        <f t="shared" si="32"/>
        <v>0.96666666666666667</v>
      </c>
      <c r="AA160" s="28">
        <f t="shared" si="33"/>
        <v>1</v>
      </c>
      <c r="AB160" s="28">
        <f t="shared" si="34"/>
        <v>1</v>
      </c>
      <c r="AC160" s="28">
        <f t="shared" si="35"/>
        <v>1</v>
      </c>
      <c r="AD160" s="28">
        <f t="shared" si="36"/>
        <v>1</v>
      </c>
      <c r="AE160" s="28">
        <f t="shared" si="37"/>
        <v>1</v>
      </c>
      <c r="AF160" s="28">
        <f t="shared" si="38"/>
        <v>1</v>
      </c>
      <c r="AG160" s="28">
        <f t="shared" si="39"/>
        <v>1</v>
      </c>
    </row>
    <row r="161" spans="1:33">
      <c r="A161" s="27">
        <v>160</v>
      </c>
      <c r="B161" s="32" t="s">
        <v>624</v>
      </c>
      <c r="C161" s="33">
        <v>20</v>
      </c>
      <c r="D161" s="33">
        <v>18</v>
      </c>
      <c r="E161" s="29">
        <v>18</v>
      </c>
      <c r="F161" s="33">
        <v>15</v>
      </c>
      <c r="G161" s="29">
        <v>15</v>
      </c>
      <c r="H161" s="29">
        <v>20</v>
      </c>
      <c r="I161" s="29">
        <v>5</v>
      </c>
      <c r="J161" s="29">
        <v>5</v>
      </c>
      <c r="K161" s="29">
        <v>20</v>
      </c>
      <c r="L161" s="29">
        <v>20</v>
      </c>
      <c r="M161" s="33">
        <v>18</v>
      </c>
      <c r="N161" s="29">
        <v>18</v>
      </c>
      <c r="O161" s="29">
        <v>20</v>
      </c>
      <c r="P161" s="29">
        <v>20</v>
      </c>
      <c r="Q161" s="29">
        <v>20</v>
      </c>
      <c r="V161" s="67">
        <f t="shared" si="28"/>
        <v>160</v>
      </c>
      <c r="W161" s="34" t="str">
        <f t="shared" si="29"/>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X161" s="28">
        <f t="shared" si="30"/>
        <v>1</v>
      </c>
      <c r="Y161" s="28">
        <f t="shared" si="31"/>
        <v>1</v>
      </c>
      <c r="Z161" s="28">
        <f t="shared" si="32"/>
        <v>1</v>
      </c>
      <c r="AA161" s="28">
        <f t="shared" si="33"/>
        <v>1</v>
      </c>
      <c r="AB161" s="28">
        <f t="shared" si="34"/>
        <v>1</v>
      </c>
      <c r="AC161" s="28">
        <f t="shared" si="35"/>
        <v>1</v>
      </c>
      <c r="AD161" s="28">
        <f t="shared" si="36"/>
        <v>1</v>
      </c>
      <c r="AE161" s="28">
        <f t="shared" si="37"/>
        <v>1</v>
      </c>
      <c r="AF161" s="28">
        <f t="shared" si="38"/>
        <v>1</v>
      </c>
      <c r="AG161" s="28">
        <f t="shared" si="39"/>
        <v>1</v>
      </c>
    </row>
    <row r="162" spans="1:33">
      <c r="A162" s="27">
        <v>161</v>
      </c>
      <c r="B162" s="32" t="s">
        <v>626</v>
      </c>
      <c r="C162" s="33">
        <v>74</v>
      </c>
      <c r="D162" s="33">
        <v>57</v>
      </c>
      <c r="E162" s="29">
        <v>54</v>
      </c>
      <c r="F162" s="33">
        <v>65</v>
      </c>
      <c r="G162" s="29">
        <v>63</v>
      </c>
      <c r="H162" s="29">
        <v>66</v>
      </c>
      <c r="I162" s="29">
        <v>21</v>
      </c>
      <c r="J162" s="29">
        <v>19</v>
      </c>
      <c r="K162" s="29">
        <v>73</v>
      </c>
      <c r="L162" s="29">
        <v>73</v>
      </c>
      <c r="M162" s="33">
        <v>57</v>
      </c>
      <c r="N162" s="29">
        <v>56</v>
      </c>
      <c r="O162" s="29">
        <v>67</v>
      </c>
      <c r="P162" s="29">
        <v>74</v>
      </c>
      <c r="Q162" s="29">
        <v>71</v>
      </c>
      <c r="V162" s="67">
        <f t="shared" si="28"/>
        <v>161</v>
      </c>
      <c r="W162" s="34" t="str">
        <f t="shared" si="29"/>
        <v>Государственное бюджетное общеобразовательное учреждение Архангельской области «Специальная (коррекционная) общеобразовательная школа №15»</v>
      </c>
      <c r="X162" s="28">
        <f t="shared" si="30"/>
        <v>0.96923076923076923</v>
      </c>
      <c r="Y162" s="28">
        <f t="shared" si="31"/>
        <v>0.94736842105263153</v>
      </c>
      <c r="Z162" s="28">
        <f t="shared" si="32"/>
        <v>0.89189189189189189</v>
      </c>
      <c r="AA162" s="28">
        <f t="shared" si="33"/>
        <v>0.90476190476190477</v>
      </c>
      <c r="AB162" s="28">
        <f t="shared" si="34"/>
        <v>0.98648648648648651</v>
      </c>
      <c r="AC162" s="28">
        <f t="shared" si="35"/>
        <v>0.98648648648648651</v>
      </c>
      <c r="AD162" s="28">
        <f t="shared" si="36"/>
        <v>0.98245614035087714</v>
      </c>
      <c r="AE162" s="28">
        <f t="shared" si="37"/>
        <v>0.90540540540540537</v>
      </c>
      <c r="AF162" s="28">
        <f t="shared" si="38"/>
        <v>1</v>
      </c>
      <c r="AG162" s="28">
        <f t="shared" si="39"/>
        <v>0.95945945945945943</v>
      </c>
    </row>
    <row r="163" spans="1:33">
      <c r="A163" s="27">
        <v>162</v>
      </c>
      <c r="B163" s="32" t="s">
        <v>627</v>
      </c>
      <c r="C163" s="33">
        <v>36</v>
      </c>
      <c r="D163" s="33">
        <v>28</v>
      </c>
      <c r="E163" s="29">
        <v>24</v>
      </c>
      <c r="F163" s="33">
        <v>31</v>
      </c>
      <c r="G163" s="29">
        <v>25</v>
      </c>
      <c r="H163" s="29">
        <v>27</v>
      </c>
      <c r="I163" s="29">
        <v>28</v>
      </c>
      <c r="J163" s="29">
        <v>22</v>
      </c>
      <c r="K163" s="29">
        <v>36</v>
      </c>
      <c r="L163" s="29">
        <v>34</v>
      </c>
      <c r="M163" s="33">
        <v>26</v>
      </c>
      <c r="N163" s="29">
        <v>26</v>
      </c>
      <c r="O163" s="29">
        <v>32</v>
      </c>
      <c r="P163" s="29">
        <v>33</v>
      </c>
      <c r="Q163" s="29">
        <v>29</v>
      </c>
      <c r="V163" s="67">
        <f t="shared" si="28"/>
        <v>162</v>
      </c>
      <c r="W163" s="34" t="str">
        <f t="shared" si="29"/>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X163" s="28">
        <f t="shared" si="30"/>
        <v>0.80645161290322576</v>
      </c>
      <c r="Y163" s="28">
        <f t="shared" si="31"/>
        <v>0.8571428571428571</v>
      </c>
      <c r="Z163" s="28">
        <f t="shared" si="32"/>
        <v>0.75</v>
      </c>
      <c r="AA163" s="28">
        <f t="shared" si="33"/>
        <v>0.7857142857142857</v>
      </c>
      <c r="AB163" s="28">
        <f t="shared" si="34"/>
        <v>1</v>
      </c>
      <c r="AC163" s="28">
        <f t="shared" si="35"/>
        <v>0.94444444444444442</v>
      </c>
      <c r="AD163" s="28">
        <f t="shared" si="36"/>
        <v>1</v>
      </c>
      <c r="AE163" s="28">
        <f t="shared" si="37"/>
        <v>0.88888888888888884</v>
      </c>
      <c r="AF163" s="28">
        <f t="shared" si="38"/>
        <v>0.91666666666666663</v>
      </c>
      <c r="AG163" s="28">
        <f t="shared" si="39"/>
        <v>0.80555555555555558</v>
      </c>
    </row>
    <row r="164" spans="1:33">
      <c r="A164" s="27">
        <v>163</v>
      </c>
      <c r="B164" s="32" t="s">
        <v>629</v>
      </c>
      <c r="C164" s="33">
        <v>74</v>
      </c>
      <c r="D164" s="33">
        <v>54</v>
      </c>
      <c r="E164" s="29">
        <v>54</v>
      </c>
      <c r="F164" s="33">
        <v>64</v>
      </c>
      <c r="G164" s="29">
        <v>61</v>
      </c>
      <c r="H164" s="29">
        <v>66</v>
      </c>
      <c r="I164" s="29">
        <v>19</v>
      </c>
      <c r="J164" s="29">
        <v>17</v>
      </c>
      <c r="K164" s="29">
        <v>69</v>
      </c>
      <c r="L164" s="29">
        <v>68</v>
      </c>
      <c r="M164" s="33">
        <v>60</v>
      </c>
      <c r="N164" s="29">
        <v>60</v>
      </c>
      <c r="O164" s="29">
        <v>70</v>
      </c>
      <c r="P164" s="29">
        <v>72</v>
      </c>
      <c r="Q164" s="29">
        <v>73</v>
      </c>
      <c r="V164" s="67">
        <f t="shared" si="28"/>
        <v>163</v>
      </c>
      <c r="W164" s="34" t="str">
        <f t="shared" si="29"/>
        <v>Государственное бюджетное общеобразовательное учреждение Архангельской области «Специальная (коррекционная) общеобразовательная школа № 5»</v>
      </c>
      <c r="X164" s="28">
        <f t="shared" si="30"/>
        <v>0.953125</v>
      </c>
      <c r="Y164" s="28">
        <f t="shared" si="31"/>
        <v>1</v>
      </c>
      <c r="Z164" s="28">
        <f t="shared" si="32"/>
        <v>0.89189189189189189</v>
      </c>
      <c r="AA164" s="28">
        <f t="shared" si="33"/>
        <v>0.89473684210526316</v>
      </c>
      <c r="AB164" s="28">
        <f t="shared" si="34"/>
        <v>0.93243243243243246</v>
      </c>
      <c r="AC164" s="28">
        <f t="shared" si="35"/>
        <v>0.91891891891891897</v>
      </c>
      <c r="AD164" s="28">
        <f t="shared" si="36"/>
        <v>1</v>
      </c>
      <c r="AE164" s="28">
        <f t="shared" si="37"/>
        <v>0.94594594594594594</v>
      </c>
      <c r="AF164" s="28">
        <f t="shared" si="38"/>
        <v>0.97297297297297303</v>
      </c>
      <c r="AG164" s="28">
        <f t="shared" si="39"/>
        <v>0.98648648648648651</v>
      </c>
    </row>
    <row r="165" spans="1:33">
      <c r="A165" s="27">
        <v>164</v>
      </c>
      <c r="B165" s="32" t="s">
        <v>631</v>
      </c>
      <c r="C165" s="33">
        <v>454</v>
      </c>
      <c r="D165" s="33">
        <v>331</v>
      </c>
      <c r="E165" s="29">
        <v>324</v>
      </c>
      <c r="F165" s="33">
        <v>383</v>
      </c>
      <c r="G165" s="29">
        <v>362</v>
      </c>
      <c r="H165" s="29">
        <v>414</v>
      </c>
      <c r="I165" s="29">
        <v>17</v>
      </c>
      <c r="J165" s="29">
        <v>14</v>
      </c>
      <c r="K165" s="29">
        <v>430</v>
      </c>
      <c r="L165" s="29">
        <v>438</v>
      </c>
      <c r="M165" s="33">
        <v>310</v>
      </c>
      <c r="N165" s="29">
        <v>298</v>
      </c>
      <c r="O165" s="29">
        <v>430</v>
      </c>
      <c r="P165" s="29">
        <v>423</v>
      </c>
      <c r="Q165" s="29">
        <v>439</v>
      </c>
      <c r="V165" s="67">
        <f t="shared" si="28"/>
        <v>164</v>
      </c>
      <c r="W165" s="34" t="str">
        <f t="shared" si="29"/>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X165" s="28">
        <f t="shared" si="30"/>
        <v>0.94516971279373363</v>
      </c>
      <c r="Y165" s="28">
        <f t="shared" si="31"/>
        <v>0.97885196374622352</v>
      </c>
      <c r="Z165" s="28">
        <f t="shared" si="32"/>
        <v>0.91189427312775329</v>
      </c>
      <c r="AA165" s="28">
        <f t="shared" si="33"/>
        <v>0.82352941176470584</v>
      </c>
      <c r="AB165" s="28">
        <f t="shared" si="34"/>
        <v>0.94713656387665202</v>
      </c>
      <c r="AC165" s="28">
        <f t="shared" si="35"/>
        <v>0.96475770925110127</v>
      </c>
      <c r="AD165" s="28">
        <f t="shared" si="36"/>
        <v>0.96129032258064517</v>
      </c>
      <c r="AE165" s="28">
        <f t="shared" si="37"/>
        <v>0.94713656387665202</v>
      </c>
      <c r="AF165" s="28">
        <f t="shared" si="38"/>
        <v>0.93171806167400884</v>
      </c>
      <c r="AG165" s="28">
        <f t="shared" si="39"/>
        <v>0.96696035242290745</v>
      </c>
    </row>
    <row r="166" spans="1:33">
      <c r="A166" s="27">
        <v>165</v>
      </c>
      <c r="B166" s="32" t="s">
        <v>632</v>
      </c>
      <c r="C166" s="33">
        <v>599</v>
      </c>
      <c r="D166" s="33">
        <v>449</v>
      </c>
      <c r="E166" s="29">
        <v>439</v>
      </c>
      <c r="F166" s="33">
        <v>486</v>
      </c>
      <c r="G166" s="29">
        <v>466</v>
      </c>
      <c r="H166" s="29">
        <v>567</v>
      </c>
      <c r="I166" s="29">
        <v>19</v>
      </c>
      <c r="J166" s="29">
        <v>17</v>
      </c>
      <c r="K166" s="29">
        <v>588</v>
      </c>
      <c r="L166" s="29">
        <v>580</v>
      </c>
      <c r="M166" s="33">
        <v>424</v>
      </c>
      <c r="N166" s="29">
        <v>421</v>
      </c>
      <c r="O166" s="29">
        <v>579</v>
      </c>
      <c r="P166" s="29">
        <v>567</v>
      </c>
      <c r="Q166" s="29">
        <v>585</v>
      </c>
      <c r="V166" s="67">
        <f t="shared" si="28"/>
        <v>165</v>
      </c>
      <c r="W166" s="34" t="str">
        <f t="shared" si="29"/>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X166" s="28">
        <f t="shared" si="30"/>
        <v>0.95884773662551437</v>
      </c>
      <c r="Y166" s="28">
        <f t="shared" si="31"/>
        <v>0.97772828507795095</v>
      </c>
      <c r="Z166" s="28">
        <f t="shared" si="32"/>
        <v>0.94657762938230383</v>
      </c>
      <c r="AA166" s="28">
        <f t="shared" si="33"/>
        <v>0.89473684210526316</v>
      </c>
      <c r="AB166" s="28">
        <f t="shared" si="34"/>
        <v>0.98163606010016691</v>
      </c>
      <c r="AC166" s="28">
        <f t="shared" si="35"/>
        <v>0.96828046744574292</v>
      </c>
      <c r="AD166" s="28">
        <f t="shared" si="36"/>
        <v>0.99292452830188682</v>
      </c>
      <c r="AE166" s="28">
        <f t="shared" si="37"/>
        <v>0.96661101836393992</v>
      </c>
      <c r="AF166" s="28">
        <f t="shared" si="38"/>
        <v>0.94657762938230383</v>
      </c>
      <c r="AG166" s="28">
        <f t="shared" si="39"/>
        <v>0.97662771285475791</v>
      </c>
    </row>
    <row r="167" spans="1:33">
      <c r="A167" s="27">
        <v>166</v>
      </c>
      <c r="B167" s="32" t="s">
        <v>634</v>
      </c>
      <c r="C167" s="33">
        <v>145</v>
      </c>
      <c r="D167" s="33">
        <v>106</v>
      </c>
      <c r="E167" s="29">
        <v>104</v>
      </c>
      <c r="F167" s="33">
        <v>115</v>
      </c>
      <c r="G167" s="29">
        <v>103</v>
      </c>
      <c r="H167" s="29">
        <v>123</v>
      </c>
      <c r="I167" s="29">
        <v>1</v>
      </c>
      <c r="J167" s="29">
        <v>1</v>
      </c>
      <c r="K167" s="29">
        <v>137</v>
      </c>
      <c r="L167" s="29">
        <v>136</v>
      </c>
      <c r="M167" s="33">
        <v>95</v>
      </c>
      <c r="N167" s="29">
        <v>92</v>
      </c>
      <c r="O167" s="29">
        <v>131</v>
      </c>
      <c r="P167" s="29">
        <v>133</v>
      </c>
      <c r="Q167" s="29">
        <v>132</v>
      </c>
      <c r="V167" s="67">
        <f t="shared" si="28"/>
        <v>166</v>
      </c>
      <c r="W167" s="34" t="str">
        <f t="shared" si="29"/>
        <v>Государственное бюджетное профессиональное образовательное учреждение Архангельской области «Северодвинский техникум электромонтажа и связи»</v>
      </c>
      <c r="X167" s="28">
        <f t="shared" si="30"/>
        <v>0.89565217391304353</v>
      </c>
      <c r="Y167" s="28">
        <f t="shared" si="31"/>
        <v>0.98113207547169812</v>
      </c>
      <c r="Z167" s="28">
        <f t="shared" si="32"/>
        <v>0.84827586206896555</v>
      </c>
      <c r="AA167" s="28">
        <f t="shared" si="33"/>
        <v>1</v>
      </c>
      <c r="AB167" s="28">
        <f t="shared" si="34"/>
        <v>0.94482758620689655</v>
      </c>
      <c r="AC167" s="28">
        <f t="shared" si="35"/>
        <v>0.93793103448275861</v>
      </c>
      <c r="AD167" s="28">
        <f t="shared" si="36"/>
        <v>0.96842105263157896</v>
      </c>
      <c r="AE167" s="28">
        <f t="shared" si="37"/>
        <v>0.90344827586206899</v>
      </c>
      <c r="AF167" s="28">
        <f t="shared" si="38"/>
        <v>0.91724137931034477</v>
      </c>
      <c r="AG167" s="28">
        <f t="shared" si="39"/>
        <v>0.91034482758620694</v>
      </c>
    </row>
    <row r="168" spans="1:33">
      <c r="A168" s="27">
        <v>167</v>
      </c>
      <c r="B168" s="32" t="s">
        <v>635</v>
      </c>
      <c r="C168" s="33">
        <v>204</v>
      </c>
      <c r="D168" s="33">
        <v>204</v>
      </c>
      <c r="E168" s="29">
        <v>204</v>
      </c>
      <c r="F168" s="33">
        <v>204</v>
      </c>
      <c r="G168" s="29">
        <v>204</v>
      </c>
      <c r="H168" s="29">
        <v>204</v>
      </c>
      <c r="I168" s="29">
        <v>25</v>
      </c>
      <c r="J168" s="29">
        <v>25</v>
      </c>
      <c r="K168" s="29">
        <v>204</v>
      </c>
      <c r="L168" s="29">
        <v>204</v>
      </c>
      <c r="M168" s="33">
        <v>204</v>
      </c>
      <c r="N168" s="29">
        <v>204</v>
      </c>
      <c r="O168" s="29">
        <v>204</v>
      </c>
      <c r="P168" s="29">
        <v>204</v>
      </c>
      <c r="Q168" s="29">
        <v>204</v>
      </c>
      <c r="V168" s="67">
        <f t="shared" si="28"/>
        <v>167</v>
      </c>
      <c r="W168" s="34" t="str">
        <f t="shared" si="29"/>
        <v>Государственное автономное профессиональное образовательное учреждение Архангельской области «Техникум строительства, дизайна и технологий»</v>
      </c>
      <c r="X168" s="28">
        <f t="shared" si="30"/>
        <v>1</v>
      </c>
      <c r="Y168" s="28">
        <f t="shared" si="31"/>
        <v>1</v>
      </c>
      <c r="Z168" s="28">
        <f t="shared" si="32"/>
        <v>1</v>
      </c>
      <c r="AA168" s="28">
        <f t="shared" si="33"/>
        <v>1</v>
      </c>
      <c r="AB168" s="28">
        <f t="shared" si="34"/>
        <v>1</v>
      </c>
      <c r="AC168" s="28">
        <f t="shared" si="35"/>
        <v>1</v>
      </c>
      <c r="AD168" s="28">
        <f t="shared" si="36"/>
        <v>1</v>
      </c>
      <c r="AE168" s="28">
        <f t="shared" si="37"/>
        <v>1</v>
      </c>
      <c r="AF168" s="28">
        <f t="shared" si="38"/>
        <v>1</v>
      </c>
      <c r="AG168" s="28">
        <f t="shared" si="39"/>
        <v>1</v>
      </c>
    </row>
    <row r="169" spans="1:33" s="105" customFormat="1">
      <c r="A169" s="105">
        <v>168</v>
      </c>
      <c r="B169" s="106" t="s">
        <v>636</v>
      </c>
      <c r="C169" s="107">
        <v>389</v>
      </c>
      <c r="D169" s="107">
        <v>309</v>
      </c>
      <c r="E169" s="107">
        <v>294</v>
      </c>
      <c r="F169" s="107">
        <v>330</v>
      </c>
      <c r="G169" s="107">
        <v>297</v>
      </c>
      <c r="H169" s="107">
        <v>343</v>
      </c>
      <c r="I169" s="71">
        <v>6</v>
      </c>
      <c r="J169" s="71">
        <v>5</v>
      </c>
      <c r="K169" s="71">
        <v>348</v>
      </c>
      <c r="L169" s="71">
        <v>361</v>
      </c>
      <c r="M169" s="71">
        <v>287</v>
      </c>
      <c r="N169" s="71">
        <v>269</v>
      </c>
      <c r="O169" s="71">
        <v>352</v>
      </c>
      <c r="P169" s="71">
        <v>312</v>
      </c>
      <c r="Q169" s="71">
        <v>359</v>
      </c>
      <c r="R169" s="71"/>
      <c r="S169" s="71"/>
      <c r="T169" s="71"/>
      <c r="U169" s="71"/>
      <c r="V169" s="108">
        <f t="shared" si="28"/>
        <v>168</v>
      </c>
      <c r="W169" s="108" t="str">
        <f t="shared" si="29"/>
        <v>Государственное бюджетное профессиональное образовательное учреждение Архангельской области «Техникум судостроения и машиностроения»</v>
      </c>
      <c r="X169" s="109">
        <f t="shared" si="30"/>
        <v>0.9</v>
      </c>
      <c r="Y169" s="109">
        <f t="shared" si="31"/>
        <v>0.95145631067961167</v>
      </c>
      <c r="Z169" s="109">
        <f t="shared" si="32"/>
        <v>0.8817480719794345</v>
      </c>
      <c r="AA169" s="109">
        <f t="shared" si="33"/>
        <v>0.83333333333333337</v>
      </c>
      <c r="AB169" s="109">
        <f t="shared" si="34"/>
        <v>0.8946015424164524</v>
      </c>
      <c r="AC169" s="109">
        <f t="shared" si="35"/>
        <v>0.92802056555269918</v>
      </c>
      <c r="AD169" s="109">
        <f t="shared" si="36"/>
        <v>0.93728222996515675</v>
      </c>
      <c r="AE169" s="109">
        <f t="shared" si="37"/>
        <v>0.90488431876606679</v>
      </c>
      <c r="AF169" s="109">
        <f t="shared" si="38"/>
        <v>0.80205655526992292</v>
      </c>
      <c r="AG169" s="109">
        <f t="shared" si="39"/>
        <v>0.92287917737789205</v>
      </c>
    </row>
    <row r="170" spans="1:33">
      <c r="A170" s="27">
        <v>169</v>
      </c>
      <c r="B170" s="32" t="s">
        <v>637</v>
      </c>
      <c r="C170" s="33">
        <v>118</v>
      </c>
      <c r="D170" s="33">
        <v>95</v>
      </c>
      <c r="E170" s="29">
        <v>95</v>
      </c>
      <c r="F170" s="33">
        <v>108</v>
      </c>
      <c r="G170" s="29">
        <v>103</v>
      </c>
      <c r="H170" s="29">
        <v>115</v>
      </c>
      <c r="I170" s="29">
        <v>6</v>
      </c>
      <c r="J170" s="29">
        <v>5</v>
      </c>
      <c r="K170" s="29">
        <v>114</v>
      </c>
      <c r="L170" s="29">
        <v>113</v>
      </c>
      <c r="M170" s="33">
        <v>90</v>
      </c>
      <c r="N170" s="29">
        <v>90</v>
      </c>
      <c r="O170" s="29">
        <v>113</v>
      </c>
      <c r="P170" s="29">
        <v>112</v>
      </c>
      <c r="Q170" s="29">
        <v>115</v>
      </c>
      <c r="V170" s="67">
        <f t="shared" si="28"/>
        <v>169</v>
      </c>
      <c r="W170" s="34" t="str">
        <f t="shared" si="29"/>
        <v>Профессиональное образовательное учреждение «Северодвинский колледж управления и информационных технологий»</v>
      </c>
      <c r="X170" s="28">
        <f t="shared" si="30"/>
        <v>0.95370370370370372</v>
      </c>
      <c r="Y170" s="28">
        <f t="shared" si="31"/>
        <v>1</v>
      </c>
      <c r="Z170" s="28">
        <f t="shared" si="32"/>
        <v>0.97457627118644063</v>
      </c>
      <c r="AA170" s="28">
        <f t="shared" si="33"/>
        <v>0.83333333333333337</v>
      </c>
      <c r="AB170" s="28">
        <f t="shared" si="34"/>
        <v>0.96610169491525422</v>
      </c>
      <c r="AC170" s="28">
        <f t="shared" si="35"/>
        <v>0.9576271186440678</v>
      </c>
      <c r="AD170" s="28">
        <f t="shared" si="36"/>
        <v>1</v>
      </c>
      <c r="AE170" s="28">
        <f t="shared" si="37"/>
        <v>0.9576271186440678</v>
      </c>
      <c r="AF170" s="28">
        <f t="shared" si="38"/>
        <v>0.94915254237288138</v>
      </c>
      <c r="AG170" s="28">
        <f t="shared" si="39"/>
        <v>0.97457627118644063</v>
      </c>
    </row>
    <row r="171" spans="1:33">
      <c r="A171" s="27">
        <v>170</v>
      </c>
      <c r="B171" s="32" t="s">
        <v>638</v>
      </c>
      <c r="C171" s="33">
        <v>360</v>
      </c>
      <c r="D171" s="33">
        <v>360</v>
      </c>
      <c r="E171" s="29">
        <v>360</v>
      </c>
      <c r="F171" s="33">
        <v>360</v>
      </c>
      <c r="G171" s="29">
        <v>360</v>
      </c>
      <c r="H171" s="29">
        <v>360</v>
      </c>
      <c r="I171" s="29">
        <v>9</v>
      </c>
      <c r="J171" s="29">
        <v>8</v>
      </c>
      <c r="K171" s="29">
        <v>360</v>
      </c>
      <c r="L171" s="29">
        <v>360</v>
      </c>
      <c r="M171" s="33">
        <v>360</v>
      </c>
      <c r="N171" s="29">
        <v>360</v>
      </c>
      <c r="O171" s="29">
        <v>360</v>
      </c>
      <c r="P171" s="29">
        <v>360</v>
      </c>
      <c r="Q171" s="29">
        <v>360</v>
      </c>
      <c r="V171" s="67">
        <f t="shared" si="28"/>
        <v>170</v>
      </c>
      <c r="W171" s="34" t="str">
        <f t="shared" si="29"/>
        <v>Государственное автономное профессиональное образовательное учреждение Архангельской области «Новодвинский индустриальный техникум»</v>
      </c>
      <c r="X171" s="28">
        <f t="shared" si="30"/>
        <v>1</v>
      </c>
      <c r="Y171" s="28">
        <f t="shared" si="31"/>
        <v>1</v>
      </c>
      <c r="Z171" s="28">
        <f t="shared" si="32"/>
        <v>1</v>
      </c>
      <c r="AA171" s="28">
        <f t="shared" si="33"/>
        <v>0.88888888888888884</v>
      </c>
      <c r="AB171" s="28">
        <f t="shared" si="34"/>
        <v>1</v>
      </c>
      <c r="AC171" s="28">
        <f t="shared" si="35"/>
        <v>1</v>
      </c>
      <c r="AD171" s="28">
        <f t="shared" si="36"/>
        <v>1</v>
      </c>
      <c r="AE171" s="28">
        <f t="shared" si="37"/>
        <v>1</v>
      </c>
      <c r="AF171" s="28">
        <f t="shared" si="38"/>
        <v>1</v>
      </c>
      <c r="AG171" s="28">
        <f t="shared" si="39"/>
        <v>1</v>
      </c>
    </row>
    <row r="172" spans="1:33">
      <c r="A172" s="27">
        <v>171</v>
      </c>
      <c r="B172" s="32" t="s">
        <v>639</v>
      </c>
      <c r="C172" s="33">
        <v>26</v>
      </c>
      <c r="D172" s="33">
        <v>25</v>
      </c>
      <c r="E172" s="33">
        <v>25</v>
      </c>
      <c r="F172" s="33">
        <v>25</v>
      </c>
      <c r="G172" s="33">
        <v>25</v>
      </c>
      <c r="H172" s="33">
        <v>25</v>
      </c>
      <c r="I172" s="29">
        <v>1</v>
      </c>
      <c r="J172" s="29">
        <v>1</v>
      </c>
      <c r="K172" s="29">
        <v>26</v>
      </c>
      <c r="L172" s="29">
        <v>26</v>
      </c>
      <c r="M172" s="29">
        <v>23</v>
      </c>
      <c r="N172" s="29">
        <v>23</v>
      </c>
      <c r="O172" s="29">
        <v>26</v>
      </c>
      <c r="P172" s="29">
        <v>25</v>
      </c>
      <c r="Q172" s="29">
        <v>26</v>
      </c>
      <c r="V172" s="67">
        <f t="shared" si="28"/>
        <v>171</v>
      </c>
      <c r="W172" s="34" t="str">
        <f t="shared" si="29"/>
        <v>Государственное бюджетное профессиональное образовательное учреждение Архангельской области «Профессиональное училище № 27 имени Н.Д. Буторина»</v>
      </c>
      <c r="X172" s="28">
        <f t="shared" si="30"/>
        <v>1</v>
      </c>
      <c r="Y172" s="28">
        <f t="shared" si="31"/>
        <v>1</v>
      </c>
      <c r="Z172" s="28">
        <f t="shared" si="32"/>
        <v>0.96153846153846156</v>
      </c>
      <c r="AA172" s="28">
        <f t="shared" si="33"/>
        <v>1</v>
      </c>
      <c r="AB172" s="28">
        <f t="shared" si="34"/>
        <v>1</v>
      </c>
      <c r="AC172" s="28">
        <f t="shared" si="35"/>
        <v>1</v>
      </c>
      <c r="AD172" s="28">
        <f t="shared" si="36"/>
        <v>1</v>
      </c>
      <c r="AE172" s="28">
        <f t="shared" si="37"/>
        <v>1</v>
      </c>
      <c r="AF172" s="28">
        <f t="shared" si="38"/>
        <v>0.96153846153846156</v>
      </c>
      <c r="AG172" s="28">
        <f t="shared" si="39"/>
        <v>1</v>
      </c>
    </row>
    <row r="173" spans="1:33">
      <c r="A173" s="27">
        <v>172</v>
      </c>
      <c r="B173" s="32" t="s">
        <v>640</v>
      </c>
      <c r="C173" s="33">
        <v>20</v>
      </c>
      <c r="D173" s="33">
        <v>16</v>
      </c>
      <c r="E173" s="29">
        <v>16</v>
      </c>
      <c r="F173" s="33">
        <v>16</v>
      </c>
      <c r="G173" s="29">
        <v>15</v>
      </c>
      <c r="H173" s="29">
        <v>18</v>
      </c>
      <c r="I173" s="29">
        <v>1</v>
      </c>
      <c r="J173" s="29">
        <v>1</v>
      </c>
      <c r="K173" s="29">
        <v>20</v>
      </c>
      <c r="L173" s="29">
        <v>20</v>
      </c>
      <c r="M173" s="33">
        <v>13</v>
      </c>
      <c r="N173" s="29">
        <v>13</v>
      </c>
      <c r="O173" s="29">
        <v>17</v>
      </c>
      <c r="P173" s="29">
        <v>17</v>
      </c>
      <c r="Q173" s="29">
        <v>17</v>
      </c>
      <c r="V173" s="67">
        <f t="shared" si="28"/>
        <v>172</v>
      </c>
      <c r="W173" s="34" t="str">
        <f t="shared" si="29"/>
        <v>Государственное бюджетное профессиональное образовательное учреждение Архангельской области «Верхнетоемский лесной техникум»</v>
      </c>
      <c r="X173" s="28">
        <f t="shared" si="30"/>
        <v>0.9375</v>
      </c>
      <c r="Y173" s="28">
        <f t="shared" si="31"/>
        <v>1</v>
      </c>
      <c r="Z173" s="28">
        <f t="shared" si="32"/>
        <v>0.9</v>
      </c>
      <c r="AA173" s="28">
        <f t="shared" si="33"/>
        <v>1</v>
      </c>
      <c r="AB173" s="28">
        <f t="shared" si="34"/>
        <v>1</v>
      </c>
      <c r="AC173" s="28">
        <f t="shared" si="35"/>
        <v>1</v>
      </c>
      <c r="AD173" s="28">
        <f t="shared" si="36"/>
        <v>1</v>
      </c>
      <c r="AE173" s="28">
        <f t="shared" si="37"/>
        <v>0.85</v>
      </c>
      <c r="AF173" s="28">
        <f t="shared" si="38"/>
        <v>0.85</v>
      </c>
      <c r="AG173" s="28">
        <f t="shared" si="39"/>
        <v>0.85</v>
      </c>
    </row>
    <row r="174" spans="1:33">
      <c r="A174" s="27">
        <v>173</v>
      </c>
      <c r="B174" s="32" t="s">
        <v>641</v>
      </c>
      <c r="C174" s="33">
        <v>261</v>
      </c>
      <c r="D174" s="33">
        <v>193</v>
      </c>
      <c r="E174" s="29">
        <v>184</v>
      </c>
      <c r="F174" s="33">
        <v>163</v>
      </c>
      <c r="G174" s="29">
        <v>150</v>
      </c>
      <c r="H174" s="29">
        <v>206</v>
      </c>
      <c r="I174" s="29">
        <v>15</v>
      </c>
      <c r="J174" s="29">
        <v>12</v>
      </c>
      <c r="K174" s="29">
        <v>237</v>
      </c>
      <c r="L174" s="29">
        <v>241</v>
      </c>
      <c r="M174" s="33">
        <v>194</v>
      </c>
      <c r="N174" s="29">
        <v>186</v>
      </c>
      <c r="O174" s="29">
        <v>232</v>
      </c>
      <c r="P174" s="29">
        <v>236</v>
      </c>
      <c r="Q174" s="29">
        <v>237</v>
      </c>
      <c r="V174" s="67">
        <f t="shared" si="28"/>
        <v>173</v>
      </c>
      <c r="W174" s="34" t="str">
        <f t="shared" si="29"/>
        <v>Государственное бюджетное профессиональное образовательное учреждение Архангельской области «Березниковский индустриальный техникум»</v>
      </c>
      <c r="X174" s="28">
        <f t="shared" si="30"/>
        <v>0.92024539877300615</v>
      </c>
      <c r="Y174" s="28">
        <f t="shared" si="31"/>
        <v>0.95336787564766834</v>
      </c>
      <c r="Z174" s="28">
        <f t="shared" si="32"/>
        <v>0.78927203065134099</v>
      </c>
      <c r="AA174" s="28">
        <f t="shared" si="33"/>
        <v>0.8</v>
      </c>
      <c r="AB174" s="28">
        <f t="shared" si="34"/>
        <v>0.90804597701149425</v>
      </c>
      <c r="AC174" s="28">
        <f t="shared" si="35"/>
        <v>0.92337164750957856</v>
      </c>
      <c r="AD174" s="28">
        <f t="shared" si="36"/>
        <v>0.95876288659793818</v>
      </c>
      <c r="AE174" s="28">
        <f t="shared" si="37"/>
        <v>0.88888888888888884</v>
      </c>
      <c r="AF174" s="28">
        <f t="shared" si="38"/>
        <v>0.90421455938697315</v>
      </c>
      <c r="AG174" s="28">
        <f t="shared" si="39"/>
        <v>0.90804597701149425</v>
      </c>
    </row>
    <row r="175" spans="1:33">
      <c r="A175" s="27">
        <v>174</v>
      </c>
      <c r="B175" s="32" t="s">
        <v>642</v>
      </c>
      <c r="C175" s="33">
        <v>231</v>
      </c>
      <c r="D175" s="33">
        <v>231</v>
      </c>
      <c r="E175" s="29">
        <v>231</v>
      </c>
      <c r="F175" s="33">
        <v>231</v>
      </c>
      <c r="G175" s="29">
        <v>231</v>
      </c>
      <c r="H175" s="29">
        <v>231</v>
      </c>
      <c r="I175" s="29">
        <v>13</v>
      </c>
      <c r="J175" s="29">
        <v>13</v>
      </c>
      <c r="K175" s="29">
        <v>231</v>
      </c>
      <c r="L175" s="29">
        <v>231</v>
      </c>
      <c r="M175" s="33">
        <v>231</v>
      </c>
      <c r="N175" s="29">
        <v>231</v>
      </c>
      <c r="O175" s="29">
        <v>231</v>
      </c>
      <c r="P175" s="29">
        <v>231</v>
      </c>
      <c r="Q175" s="29">
        <v>231</v>
      </c>
      <c r="V175" s="67">
        <f t="shared" si="28"/>
        <v>174</v>
      </c>
      <c r="W175" s="34" t="str">
        <f t="shared" si="29"/>
        <v>Государственное бюджетное профессиональное образовательное учреждение Архангельской области «Онежский индустриальный техникум»</v>
      </c>
      <c r="X175" s="28">
        <f t="shared" si="30"/>
        <v>1</v>
      </c>
      <c r="Y175" s="28">
        <f t="shared" si="31"/>
        <v>1</v>
      </c>
      <c r="Z175" s="28">
        <f t="shared" si="32"/>
        <v>1</v>
      </c>
      <c r="AA175" s="28">
        <f t="shared" si="33"/>
        <v>1</v>
      </c>
      <c r="AB175" s="28">
        <f t="shared" si="34"/>
        <v>1</v>
      </c>
      <c r="AC175" s="28">
        <f t="shared" si="35"/>
        <v>1</v>
      </c>
      <c r="AD175" s="28">
        <f t="shared" si="36"/>
        <v>1</v>
      </c>
      <c r="AE175" s="28">
        <f t="shared" si="37"/>
        <v>1</v>
      </c>
      <c r="AF175" s="28">
        <f t="shared" si="38"/>
        <v>1</v>
      </c>
      <c r="AG175" s="28">
        <f t="shared" si="39"/>
        <v>1</v>
      </c>
    </row>
    <row r="176" spans="1:33">
      <c r="A176" s="27">
        <v>175</v>
      </c>
      <c r="B176" s="32" t="s">
        <v>643</v>
      </c>
      <c r="C176" s="33">
        <v>22</v>
      </c>
      <c r="D176" s="33">
        <v>17</v>
      </c>
      <c r="E176" s="33">
        <v>17</v>
      </c>
      <c r="F176" s="33">
        <v>14</v>
      </c>
      <c r="G176" s="33">
        <v>13</v>
      </c>
      <c r="H176" s="33">
        <v>19</v>
      </c>
      <c r="I176" s="29">
        <v>5</v>
      </c>
      <c r="J176" s="29">
        <v>5</v>
      </c>
      <c r="K176" s="29">
        <v>19</v>
      </c>
      <c r="L176" s="29">
        <v>20</v>
      </c>
      <c r="M176" s="29">
        <v>17</v>
      </c>
      <c r="N176" s="29">
        <v>17</v>
      </c>
      <c r="O176" s="29">
        <v>19</v>
      </c>
      <c r="P176" s="29">
        <v>21</v>
      </c>
      <c r="Q176" s="29">
        <v>20</v>
      </c>
      <c r="V176" s="67">
        <f t="shared" si="28"/>
        <v>175</v>
      </c>
      <c r="W176" s="34" t="str">
        <f t="shared" si="29"/>
        <v>Государственное бюджетное профессиональное образовательное учреждение Архангельской области «Пинежский индустриальный техникум»</v>
      </c>
      <c r="X176" s="28">
        <f t="shared" si="30"/>
        <v>0.9285714285714286</v>
      </c>
      <c r="Y176" s="28">
        <f t="shared" si="31"/>
        <v>1</v>
      </c>
      <c r="Z176" s="28">
        <f t="shared" si="32"/>
        <v>0.86363636363636365</v>
      </c>
      <c r="AA176" s="28">
        <f t="shared" si="33"/>
        <v>1</v>
      </c>
      <c r="AB176" s="28">
        <f t="shared" si="34"/>
        <v>0.86363636363636365</v>
      </c>
      <c r="AC176" s="28">
        <f t="shared" si="35"/>
        <v>0.90909090909090906</v>
      </c>
      <c r="AD176" s="28">
        <f t="shared" si="36"/>
        <v>1</v>
      </c>
      <c r="AE176" s="28">
        <f t="shared" si="37"/>
        <v>0.86363636363636365</v>
      </c>
      <c r="AF176" s="28">
        <f t="shared" si="38"/>
        <v>0.95454545454545459</v>
      </c>
      <c r="AG176" s="28">
        <f t="shared" si="39"/>
        <v>0.90909090909090906</v>
      </c>
    </row>
    <row r="177" spans="1:33">
      <c r="A177" s="27">
        <v>176</v>
      </c>
      <c r="B177" s="32" t="s">
        <v>645</v>
      </c>
      <c r="C177" s="33">
        <v>5</v>
      </c>
      <c r="D177" s="33">
        <v>4</v>
      </c>
      <c r="E177" s="29">
        <v>4</v>
      </c>
      <c r="F177" s="33">
        <v>5</v>
      </c>
      <c r="G177" s="29">
        <v>4</v>
      </c>
      <c r="H177" s="29">
        <v>5</v>
      </c>
      <c r="I177" s="29">
        <v>1</v>
      </c>
      <c r="J177" s="29">
        <v>1</v>
      </c>
      <c r="K177" s="29">
        <v>5</v>
      </c>
      <c r="L177" s="29">
        <v>5</v>
      </c>
      <c r="M177" s="33">
        <v>4</v>
      </c>
      <c r="N177" s="29">
        <v>4</v>
      </c>
      <c r="O177" s="29">
        <v>5</v>
      </c>
      <c r="P177" s="29">
        <v>5</v>
      </c>
      <c r="Q177" s="29">
        <v>5</v>
      </c>
      <c r="V177" s="67">
        <f t="shared" si="28"/>
        <v>176</v>
      </c>
      <c r="W177" s="34" t="str">
        <f t="shared" si="29"/>
        <v>Дошкольное образовательное учреждение «Флиппер» (ООО «Флиппер»)</v>
      </c>
      <c r="X177" s="28">
        <f t="shared" si="30"/>
        <v>0.8</v>
      </c>
      <c r="Y177" s="28">
        <f t="shared" si="31"/>
        <v>1</v>
      </c>
      <c r="Z177" s="28">
        <f t="shared" si="32"/>
        <v>1</v>
      </c>
      <c r="AA177" s="28">
        <f t="shared" si="33"/>
        <v>1</v>
      </c>
      <c r="AB177" s="28">
        <f t="shared" si="34"/>
        <v>1</v>
      </c>
      <c r="AC177" s="28">
        <f t="shared" si="35"/>
        <v>1</v>
      </c>
      <c r="AD177" s="28">
        <f t="shared" si="36"/>
        <v>1</v>
      </c>
      <c r="AE177" s="28">
        <f t="shared" si="37"/>
        <v>1</v>
      </c>
      <c r="AF177" s="28">
        <f t="shared" si="38"/>
        <v>1</v>
      </c>
      <c r="AG177" s="28">
        <f t="shared" si="39"/>
        <v>1</v>
      </c>
    </row>
    <row r="178" spans="1:33">
      <c r="A178" s="27">
        <v>177</v>
      </c>
      <c r="B178" s="32" t="s">
        <v>646</v>
      </c>
      <c r="C178" s="33">
        <v>50</v>
      </c>
      <c r="D178" s="33">
        <v>46</v>
      </c>
      <c r="E178" s="29">
        <v>46</v>
      </c>
      <c r="F178" s="33">
        <v>48</v>
      </c>
      <c r="G178" s="29">
        <v>48</v>
      </c>
      <c r="H178" s="29">
        <v>50</v>
      </c>
      <c r="I178" s="29">
        <v>1</v>
      </c>
      <c r="J178" s="29">
        <v>1</v>
      </c>
      <c r="K178" s="29">
        <v>50</v>
      </c>
      <c r="L178" s="29">
        <v>50</v>
      </c>
      <c r="M178" s="33">
        <v>50</v>
      </c>
      <c r="N178" s="29">
        <v>50</v>
      </c>
      <c r="O178" s="29">
        <v>50</v>
      </c>
      <c r="P178" s="29">
        <v>50</v>
      </c>
      <c r="Q178" s="29">
        <v>50</v>
      </c>
      <c r="V178" s="67">
        <f t="shared" si="28"/>
        <v>177</v>
      </c>
      <c r="W178" s="34" t="str">
        <f t="shared" si="29"/>
        <v>Индивидуальный предприниматель Сухова Елена Анатольевна</v>
      </c>
      <c r="X178" s="28">
        <f t="shared" si="30"/>
        <v>1</v>
      </c>
      <c r="Y178" s="28">
        <f t="shared" si="31"/>
        <v>1</v>
      </c>
      <c r="Z178" s="28">
        <f t="shared" si="32"/>
        <v>1</v>
      </c>
      <c r="AA178" s="28">
        <f t="shared" si="33"/>
        <v>1</v>
      </c>
      <c r="AB178" s="28">
        <f t="shared" si="34"/>
        <v>1</v>
      </c>
      <c r="AC178" s="28">
        <f t="shared" si="35"/>
        <v>1</v>
      </c>
      <c r="AD178" s="28">
        <f t="shared" si="36"/>
        <v>1</v>
      </c>
      <c r="AE178" s="28">
        <f t="shared" si="37"/>
        <v>1</v>
      </c>
      <c r="AF178" s="28">
        <f t="shared" si="38"/>
        <v>1</v>
      </c>
      <c r="AG178" s="28">
        <f t="shared" si="39"/>
        <v>1</v>
      </c>
    </row>
  </sheetData>
  <autoFilter ref="B1:AG178"/>
  <sortState ref="B2:Q10">
    <sortCondition ref="B2:B10"/>
  </sortState>
  <conditionalFormatting sqref="S2:T120">
    <cfRule type="cellIs" dxfId="0" priority="1" operator="lessThan">
      <formula>0.4</formula>
    </cfRule>
  </conditionalFormatting>
  <conditionalFormatting sqref="X2:AG178">
    <cfRule type="colorScale" priority="50">
      <colorScale>
        <cfvo type="min" val="0"/>
        <cfvo type="max" val="0"/>
        <color theme="4"/>
        <color theme="0"/>
      </colorScale>
    </cfRule>
    <cfRule type="colorScale" priority="51">
      <colorScale>
        <cfvo type="min" val="0"/>
        <cfvo type="max" val="0"/>
        <color theme="4"/>
        <color theme="0"/>
      </colorScale>
    </cfRule>
  </conditionalFormatting>
  <pageMargins left="0.7" right="0.7" top="0.75" bottom="0.75" header="0.3" footer="0.3"/>
  <pageSetup paperSize="9" orientation="portrait" horizontalDpi="4294967292" verticalDpi="0" r:id="rId1"/>
</worksheet>
</file>

<file path=xl/worksheets/sheet11.xml><?xml version="1.0" encoding="utf-8"?>
<worksheet xmlns="http://schemas.openxmlformats.org/spreadsheetml/2006/main" xmlns:r="http://schemas.openxmlformats.org/officeDocument/2006/relationships">
  <dimension ref="A1:AA179"/>
  <sheetViews>
    <sheetView topLeftCell="Q114" workbookViewId="0">
      <selection activeCell="AK199" sqref="AK199"/>
    </sheetView>
  </sheetViews>
  <sheetFormatPr defaultColWidth="9.140625" defaultRowHeight="15"/>
  <cols>
    <col min="1" max="1" width="9.140625" style="4"/>
    <col min="2" max="2" width="127.7109375" style="4" customWidth="1"/>
    <col min="3" max="4" width="8.140625" style="4" customWidth="1"/>
    <col min="5" max="5" width="11.7109375" style="4" bestFit="1" customWidth="1"/>
    <col min="6" max="6" width="9.42578125" style="4" bestFit="1" customWidth="1"/>
    <col min="7" max="8" width="9.42578125" style="4" customWidth="1"/>
    <col min="9" max="10" width="9.42578125" style="4" bestFit="1" customWidth="1"/>
    <col min="11" max="16384" width="9.140625" style="4"/>
  </cols>
  <sheetData>
    <row r="1" spans="1:27">
      <c r="A1" s="22"/>
      <c r="B1" s="22"/>
      <c r="C1" s="22"/>
      <c r="D1" s="22"/>
      <c r="E1" s="22" t="s">
        <v>348</v>
      </c>
      <c r="F1" s="22" t="s">
        <v>349</v>
      </c>
      <c r="G1" s="22"/>
      <c r="H1" s="22"/>
      <c r="I1" s="22" t="s">
        <v>345</v>
      </c>
      <c r="J1" s="22" t="s">
        <v>346</v>
      </c>
      <c r="K1" s="22" t="s">
        <v>347</v>
      </c>
      <c r="L1" s="22"/>
      <c r="M1" s="22" t="s">
        <v>350</v>
      </c>
      <c r="N1" s="22" t="s">
        <v>351</v>
      </c>
      <c r="O1" s="22" t="s">
        <v>352</v>
      </c>
      <c r="P1" s="22" t="s">
        <v>353</v>
      </c>
      <c r="Q1" s="22" t="s">
        <v>354</v>
      </c>
      <c r="R1" s="22" t="s">
        <v>355</v>
      </c>
      <c r="S1" s="22" t="s">
        <v>356</v>
      </c>
      <c r="T1" s="22" t="s">
        <v>357</v>
      </c>
      <c r="U1" s="22" t="s">
        <v>358</v>
      </c>
      <c r="V1" s="22" t="s">
        <v>359</v>
      </c>
      <c r="W1" s="22" t="s">
        <v>360</v>
      </c>
      <c r="X1" s="22" t="s">
        <v>361</v>
      </c>
      <c r="Y1" s="22" t="s">
        <v>362</v>
      </c>
      <c r="Z1" s="22" t="s">
        <v>363</v>
      </c>
      <c r="AA1" s="22" t="s">
        <v>42</v>
      </c>
    </row>
    <row r="2" spans="1:27">
      <c r="A2" s="5">
        <f>'бланки '!D6</f>
        <v>1</v>
      </c>
      <c r="B2" s="5" t="str">
        <f>'Рейтинговая таблица организаций'!B4</f>
        <v>Муниципальное бюджетное дошкольное образовательное учреждение «Детский сад № 1 «Золотой петушок» комбинированного вида»</v>
      </c>
      <c r="C2" s="5">
        <f>'Рейтинговая таблица организаций'!M4</f>
        <v>100</v>
      </c>
      <c r="D2" s="5">
        <f>'Рейтинговая таблица организаций'!N4</f>
        <v>88.372093023255815</v>
      </c>
      <c r="E2" s="3">
        <f>'Рейтинговая таблица организаций'!Q4</f>
        <v>94</v>
      </c>
      <c r="F2" s="3">
        <f>'Рейтинговая таблица организаций'!R4</f>
        <v>100</v>
      </c>
      <c r="G2" s="3">
        <f>'Рейтинговая таблица организаций'!O4</f>
        <v>99.074074074074076</v>
      </c>
      <c r="H2" s="3">
        <f>'Рейтинговая таблица организаций'!P4</f>
        <v>96.36363636363636</v>
      </c>
      <c r="I2" s="3">
        <f>'Рейтинговая таблица организаций'!S4</f>
        <v>98</v>
      </c>
      <c r="J2" s="23">
        <f>'Рейтинговая таблица организаций'!T4</f>
        <v>97.4</v>
      </c>
      <c r="K2" s="3">
        <f>'Рейтинговая таблица организаций'!Z4</f>
        <v>100</v>
      </c>
      <c r="L2" s="3">
        <f>N2</f>
        <v>95.5</v>
      </c>
      <c r="M2" s="3">
        <f>'Рейтинговая таблица организаций'!AB4</f>
        <v>91</v>
      </c>
      <c r="N2" s="23">
        <f>'Рейтинговая таблица организаций'!AC4</f>
        <v>95.5</v>
      </c>
      <c r="O2" s="3">
        <f>'Рейтинговая таблица организаций'!AH4</f>
        <v>40</v>
      </c>
      <c r="P2" s="21">
        <f>'Рейтинговая таблица организаций'!AI4</f>
        <v>60</v>
      </c>
      <c r="Q2" s="21">
        <f>'Рейтинговая таблица организаций'!AJ4</f>
        <v>100</v>
      </c>
      <c r="R2" s="23">
        <f>'Рейтинговая таблица организаций'!AK4</f>
        <v>66</v>
      </c>
      <c r="S2" s="3">
        <f>'Рейтинговая таблица организаций'!AR4</f>
        <v>98</v>
      </c>
      <c r="T2" s="3">
        <f>'Рейтинговая таблица организаций'!AS4</f>
        <v>100</v>
      </c>
      <c r="U2" s="3">
        <f>'Рейтинговая таблица организаций'!AT4</f>
        <v>96</v>
      </c>
      <c r="V2" s="23">
        <f>'Рейтинговая таблица организаций'!AU4</f>
        <v>98.4</v>
      </c>
      <c r="W2" s="3">
        <f>'Рейтинговая таблица организаций'!BB4</f>
        <v>95</v>
      </c>
      <c r="X2" s="3">
        <f>'Рейтинговая таблица организаций'!BC4</f>
        <v>99</v>
      </c>
      <c r="Y2" s="3">
        <f>'Рейтинговая таблица организаций'!BD4</f>
        <v>97</v>
      </c>
      <c r="Z2" s="23">
        <f>'Рейтинговая таблица организаций'!BE4</f>
        <v>96.8</v>
      </c>
      <c r="AA2" s="24">
        <f>'Рейтинговая таблица организаций'!BF4</f>
        <v>90.82</v>
      </c>
    </row>
    <row r="3" spans="1:27">
      <c r="A3" s="5">
        <f>'бланки '!D7</f>
        <v>2</v>
      </c>
      <c r="B3" s="5" t="str">
        <f>'Рейтинговая таблица организаций'!B5</f>
        <v>Муниципальное автономное дошкольное образовательное учреждение Центр развития ребенка – «Детский сад № 3 «Морозко»</v>
      </c>
      <c r="C3" s="5">
        <f>'Рейтинговая таблица организаций'!M5</f>
        <v>100</v>
      </c>
      <c r="D3" s="5">
        <f>'Рейтинговая таблица организаций'!N5</f>
        <v>100</v>
      </c>
      <c r="E3" s="3">
        <f>'Рейтинговая таблица организаций'!Q5</f>
        <v>100</v>
      </c>
      <c r="F3" s="3">
        <f>'Рейтинговая таблица организаций'!R5</f>
        <v>100</v>
      </c>
      <c r="G3" s="3">
        <f>'Рейтинговая таблица организаций'!O5</f>
        <v>100</v>
      </c>
      <c r="H3" s="3">
        <f>'Рейтинговая таблица организаций'!P5</f>
        <v>98.744769874476987</v>
      </c>
      <c r="I3" s="3">
        <f>'Рейтинговая таблица организаций'!S5</f>
        <v>99</v>
      </c>
      <c r="J3" s="23">
        <f>'Рейтинговая таблица организаций'!T5</f>
        <v>99.6</v>
      </c>
      <c r="K3" s="3">
        <f>'Рейтинговая таблица организаций'!Z5</f>
        <v>100</v>
      </c>
      <c r="L3" s="3">
        <f t="shared" ref="L3:L22" si="0">N3</f>
        <v>98.5</v>
      </c>
      <c r="M3" s="3">
        <f>'Рейтинговая таблица организаций'!AB5</f>
        <v>97</v>
      </c>
      <c r="N3" s="23">
        <f>'Рейтинговая таблица организаций'!AC5</f>
        <v>98.5</v>
      </c>
      <c r="O3" s="3">
        <f>'Рейтинговая таблица организаций'!AH5</f>
        <v>100</v>
      </c>
      <c r="P3" s="21">
        <f>'Рейтинговая таблица организаций'!AI5</f>
        <v>100</v>
      </c>
      <c r="Q3" s="21">
        <f>'Рейтинговая таблица организаций'!AJ5</f>
        <v>75</v>
      </c>
      <c r="R3" s="23">
        <f>'Рейтинговая таблица организаций'!AK5</f>
        <v>92.5</v>
      </c>
      <c r="S3" s="3">
        <f>'Рейтинговая таблица организаций'!AR5</f>
        <v>98</v>
      </c>
      <c r="T3" s="3">
        <f>'Рейтинговая таблица организаций'!AS5</f>
        <v>99</v>
      </c>
      <c r="U3" s="3">
        <f>'Рейтинговая таблица организаций'!AT5</f>
        <v>100</v>
      </c>
      <c r="V3" s="23">
        <f>'Рейтинговая таблица организаций'!AU5</f>
        <v>98.800000000000011</v>
      </c>
      <c r="W3" s="3">
        <f>'Рейтинговая таблица организаций'!BB5</f>
        <v>98</v>
      </c>
      <c r="X3" s="3">
        <f>'Рейтинговая таблица организаций'!BC5</f>
        <v>99</v>
      </c>
      <c r="Y3" s="3">
        <f>'Рейтинговая таблица организаций'!BD5</f>
        <v>99</v>
      </c>
      <c r="Z3" s="23">
        <f>'Рейтинговая таблица организаций'!BE5</f>
        <v>98.7</v>
      </c>
      <c r="AA3" s="24">
        <f>'Рейтинговая таблица организаций'!BF5</f>
        <v>97.62</v>
      </c>
    </row>
    <row r="4" spans="1:27">
      <c r="A4" s="5">
        <f>'бланки '!D8</f>
        <v>3</v>
      </c>
      <c r="B4" s="5" t="str">
        <f>'Рейтинговая таблица организаций'!B6</f>
        <v>Муниципальное автономное дошкольное образовательное учреждение Центр развития ребенка – «Детский сад № 8 «Лесная сказка»</v>
      </c>
      <c r="C4" s="5">
        <f>'Рейтинговая таблица организаций'!M6</f>
        <v>100</v>
      </c>
      <c r="D4" s="5">
        <f>'Рейтинговая таблица организаций'!N6</f>
        <v>100</v>
      </c>
      <c r="E4" s="3">
        <f>'Рейтинговая таблица организаций'!Q6</f>
        <v>100</v>
      </c>
      <c r="F4" s="3">
        <f>'Рейтинговая таблица организаций'!R6</f>
        <v>100</v>
      </c>
      <c r="G4" s="3">
        <f>'Рейтинговая таблица организаций'!O6</f>
        <v>99.524940617577201</v>
      </c>
      <c r="H4" s="3">
        <f>'Рейтинговая таблица организаций'!P6</f>
        <v>100</v>
      </c>
      <c r="I4" s="3">
        <f>'Рейтинговая таблица организаций'!S6</f>
        <v>100</v>
      </c>
      <c r="J4" s="23">
        <f>'Рейтинговая таблица организаций'!T6</f>
        <v>100</v>
      </c>
      <c r="K4" s="3">
        <f>'Рейтинговая таблица организаций'!Z6</f>
        <v>100</v>
      </c>
      <c r="L4" s="3">
        <f t="shared" si="0"/>
        <v>99.5</v>
      </c>
      <c r="M4" s="3">
        <f>'Рейтинговая таблица организаций'!AB6</f>
        <v>99</v>
      </c>
      <c r="N4" s="23">
        <f>'Рейтинговая таблица организаций'!AC6</f>
        <v>99.5</v>
      </c>
      <c r="O4" s="3">
        <f>'Рейтинговая таблица организаций'!AH6</f>
        <v>100</v>
      </c>
      <c r="P4" s="21">
        <f>'Рейтинговая таблица организаций'!AI6</f>
        <v>100</v>
      </c>
      <c r="Q4" s="21">
        <f>'Рейтинговая таблица организаций'!AJ6</f>
        <v>100</v>
      </c>
      <c r="R4" s="23">
        <f>'Рейтинговая таблица организаций'!AK6</f>
        <v>100</v>
      </c>
      <c r="S4" s="3">
        <f>'Рейтинговая таблица организаций'!AR6</f>
        <v>100</v>
      </c>
      <c r="T4" s="3">
        <f>'Рейтинговая таблица организаций'!AS6</f>
        <v>100</v>
      </c>
      <c r="U4" s="3">
        <f>'Рейтинговая таблица организаций'!AT6</f>
        <v>100</v>
      </c>
      <c r="V4" s="23">
        <f>'Рейтинговая таблица организаций'!AU6</f>
        <v>100</v>
      </c>
      <c r="W4" s="3">
        <f>'Рейтинговая таблица организаций'!BB6</f>
        <v>99</v>
      </c>
      <c r="X4" s="3">
        <f>'Рейтинговая таблица организаций'!BC6</f>
        <v>100</v>
      </c>
      <c r="Y4" s="3">
        <f>'Рейтинговая таблица организаций'!BD6</f>
        <v>99</v>
      </c>
      <c r="Z4" s="23">
        <f>'Рейтинговая таблица организаций'!BE6</f>
        <v>99.2</v>
      </c>
      <c r="AA4" s="24">
        <f>'Рейтинговая таблица организаций'!BF6</f>
        <v>99.74</v>
      </c>
    </row>
    <row r="5" spans="1:27">
      <c r="A5" s="5">
        <f>'бланки '!D9</f>
        <v>4</v>
      </c>
      <c r="B5" s="5" t="str">
        <f>'Рейтинговая таблица организаций'!B7</f>
        <v>Муниципальное бюджетное дошкольное образовательное учреждение «Детский сад № 13 «Незабудка» комбинированного вида»</v>
      </c>
      <c r="C5" s="5">
        <f>'Рейтинговая таблица организаций'!M7</f>
        <v>100</v>
      </c>
      <c r="D5" s="5">
        <f>'Рейтинговая таблица организаций'!N7</f>
        <v>100</v>
      </c>
      <c r="E5" s="3">
        <f>'Рейтинговая таблица организаций'!Q7</f>
        <v>100</v>
      </c>
      <c r="F5" s="3">
        <f>'Рейтинговая таблица организаций'!R7</f>
        <v>100</v>
      </c>
      <c r="G5" s="3">
        <f>'Рейтинговая таблица организаций'!O7</f>
        <v>98.540145985401466</v>
      </c>
      <c r="H5" s="3">
        <f>'Рейтинговая таблица организаций'!P7</f>
        <v>93.333333333333329</v>
      </c>
      <c r="I5" s="3">
        <f>'Рейтинговая таблица организаций'!S7</f>
        <v>96</v>
      </c>
      <c r="J5" s="23">
        <f>'Рейтинговая таблица организаций'!T7</f>
        <v>98.4</v>
      </c>
      <c r="K5" s="3">
        <f>'Рейтинговая таблица организаций'!Z7</f>
        <v>100</v>
      </c>
      <c r="L5" s="3">
        <f t="shared" si="0"/>
        <v>92</v>
      </c>
      <c r="M5" s="3">
        <f>'Рейтинговая таблица организаций'!AB7</f>
        <v>84</v>
      </c>
      <c r="N5" s="23">
        <f>'Рейтинговая таблица организаций'!AC7</f>
        <v>92</v>
      </c>
      <c r="O5" s="3">
        <f>'Рейтинговая таблица организаций'!AH7</f>
        <v>40</v>
      </c>
      <c r="P5" s="21">
        <f>'Рейтинговая таблица организаций'!AI7</f>
        <v>80</v>
      </c>
      <c r="Q5" s="21">
        <f>'Рейтинговая таблица организаций'!AJ7</f>
        <v>100</v>
      </c>
      <c r="R5" s="23">
        <f>'Рейтинговая таблица организаций'!AK7</f>
        <v>74</v>
      </c>
      <c r="S5" s="3">
        <f>'Рейтинговая таблица организаций'!AR7</f>
        <v>95</v>
      </c>
      <c r="T5" s="3">
        <f>'Рейтинговая таблица организаций'!AS7</f>
        <v>97</v>
      </c>
      <c r="U5" s="3">
        <f>'Рейтинговая таблица организаций'!AT7</f>
        <v>97</v>
      </c>
      <c r="V5" s="23">
        <f>'Рейтинговая таблица организаций'!AU7</f>
        <v>96.200000000000017</v>
      </c>
      <c r="W5" s="3">
        <f>'Рейтинговая таблица организаций'!BB7</f>
        <v>93</v>
      </c>
      <c r="X5" s="3">
        <f>'Рейтинговая таблица организаций'!BC7</f>
        <v>98</v>
      </c>
      <c r="Y5" s="3">
        <f>'Рейтинговая таблица организаций'!BD7</f>
        <v>95</v>
      </c>
      <c r="Z5" s="23">
        <f>'Рейтинговая таблица организаций'!BE7</f>
        <v>95</v>
      </c>
      <c r="AA5" s="24">
        <f>'Рейтинговая таблица организаций'!BF7</f>
        <v>91.12</v>
      </c>
    </row>
    <row r="6" spans="1:27">
      <c r="A6" s="5">
        <f>'бланки '!D10</f>
        <v>5</v>
      </c>
      <c r="B6" s="5" t="str">
        <f>'Рейтинговая таблица организаций'!B8</f>
        <v>Муниципальное бюджетное дошкольное образовательное учреждение «Детский сад № 15 «Черемушка» комбинированного вида»</v>
      </c>
      <c r="C6" s="5">
        <f>'Рейтинговая таблица организаций'!M8</f>
        <v>100</v>
      </c>
      <c r="D6" s="5">
        <f>'Рейтинговая таблица организаций'!N8</f>
        <v>100</v>
      </c>
      <c r="E6" s="3">
        <f>'Рейтинговая таблица организаций'!Q8</f>
        <v>100</v>
      </c>
      <c r="F6" s="3">
        <f>'Рейтинговая таблица организаций'!R8</f>
        <v>100</v>
      </c>
      <c r="G6" s="3">
        <f>'Рейтинговая таблица организаций'!O8</f>
        <v>97.674418604651152</v>
      </c>
      <c r="H6" s="3">
        <f>'Рейтинговая таблица организаций'!P8</f>
        <v>95.890410958904098</v>
      </c>
      <c r="I6" s="3">
        <f>'Рейтинговая таблица организаций'!S8</f>
        <v>97</v>
      </c>
      <c r="J6" s="23">
        <f>'Рейтинговая таблица организаций'!T8</f>
        <v>98.800000000000011</v>
      </c>
      <c r="K6" s="3">
        <f>'Рейтинговая таблица организаций'!Z8</f>
        <v>100</v>
      </c>
      <c r="L6" s="3">
        <f t="shared" si="0"/>
        <v>94.5</v>
      </c>
      <c r="M6" s="3">
        <f>'Рейтинговая таблица организаций'!AB8</f>
        <v>89</v>
      </c>
      <c r="N6" s="23">
        <f>'Рейтинговая таблица организаций'!AC8</f>
        <v>94.5</v>
      </c>
      <c r="O6" s="3">
        <f>'Рейтинговая таблица организаций'!AH8</f>
        <v>40</v>
      </c>
      <c r="P6" s="21">
        <f>'Рейтинговая таблица организаций'!AI8</f>
        <v>100</v>
      </c>
      <c r="Q6" s="21">
        <f>'Рейтинговая таблица организаций'!AJ8</f>
        <v>100</v>
      </c>
      <c r="R6" s="23">
        <f>'Рейтинговая таблица организаций'!AK8</f>
        <v>82</v>
      </c>
      <c r="S6" s="3">
        <f>'Рейтинговая таблица организаций'!AR8</f>
        <v>97</v>
      </c>
      <c r="T6" s="3">
        <f>'Рейтинговая таблица организаций'!AS8</f>
        <v>98</v>
      </c>
      <c r="U6" s="3">
        <f>'Рейтинговая таблица организаций'!AT8</f>
        <v>98</v>
      </c>
      <c r="V6" s="23">
        <f>'Рейтинговая таблица организаций'!AU8</f>
        <v>97.6</v>
      </c>
      <c r="W6" s="3">
        <f>'Рейтинговая таблица организаций'!BB8</f>
        <v>95</v>
      </c>
      <c r="X6" s="3">
        <f>'Рейтинговая таблица организаций'!BC8</f>
        <v>98</v>
      </c>
      <c r="Y6" s="3">
        <f>'Рейтинговая таблица организаций'!BD8</f>
        <v>97</v>
      </c>
      <c r="Z6" s="23">
        <f>'Рейтинговая таблица организаций'!BE8</f>
        <v>96.6</v>
      </c>
      <c r="AA6" s="24">
        <f>'Рейтинговая таблица организаций'!BF8</f>
        <v>93.9</v>
      </c>
    </row>
    <row r="7" spans="1:27">
      <c r="A7" s="5">
        <f>'бланки '!D11</f>
        <v>6</v>
      </c>
      <c r="B7" s="5" t="str">
        <f>'Рейтинговая таблица организаций'!B9</f>
        <v>Муниципальное бюджетное дошкольное образовательное учреждение «Детский сад № 19 «Снежинка» комбинированного вида»</v>
      </c>
      <c r="C7" s="5">
        <f>'Рейтинговая таблица организаций'!M9</f>
        <v>95</v>
      </c>
      <c r="D7" s="5">
        <f>'Рейтинговая таблица организаций'!N9</f>
        <v>97.674418604651152</v>
      </c>
      <c r="E7" s="3">
        <f>'Рейтинговая таблица организаций'!Q9</f>
        <v>96</v>
      </c>
      <c r="F7" s="3">
        <f>'Рейтинговая таблица организаций'!R9</f>
        <v>90</v>
      </c>
      <c r="G7" s="3">
        <f>'Рейтинговая таблица организаций'!O9</f>
        <v>97.345132743362825</v>
      </c>
      <c r="H7" s="3">
        <f>'Рейтинговая таблица организаций'!P9</f>
        <v>94.392523364485982</v>
      </c>
      <c r="I7" s="3">
        <f>'Рейтинговая таблица организаций'!S9</f>
        <v>96</v>
      </c>
      <c r="J7" s="23">
        <f>'Рейтинговая таблица организаций'!T9</f>
        <v>94.2</v>
      </c>
      <c r="K7" s="3">
        <f>'Рейтинговая таблица организаций'!Z9</f>
        <v>100</v>
      </c>
      <c r="L7" s="3">
        <f t="shared" si="0"/>
        <v>94.5</v>
      </c>
      <c r="M7" s="3">
        <f>'Рейтинговая таблица организаций'!AB9</f>
        <v>89</v>
      </c>
      <c r="N7" s="23">
        <f>'Рейтинговая таблица организаций'!AC9</f>
        <v>94.5</v>
      </c>
      <c r="O7" s="3">
        <f>'Рейтинговая таблица организаций'!AH9</f>
        <v>60</v>
      </c>
      <c r="P7" s="21">
        <f>'Рейтинговая таблица организаций'!AI9</f>
        <v>80</v>
      </c>
      <c r="Q7" s="21">
        <f>'Рейтинговая таблица организаций'!AJ9</f>
        <v>100</v>
      </c>
      <c r="R7" s="23">
        <f>'Рейтинговая таблица организаций'!AK9</f>
        <v>80</v>
      </c>
      <c r="S7" s="3">
        <f>'Рейтинговая таблица организаций'!AR9</f>
        <v>94</v>
      </c>
      <c r="T7" s="3">
        <f>'Рейтинговая таблица организаций'!AS9</f>
        <v>97</v>
      </c>
      <c r="U7" s="3">
        <f>'Рейтинговая таблица организаций'!AT9</f>
        <v>95</v>
      </c>
      <c r="V7" s="23">
        <f>'Рейтинговая таблица организаций'!AU9</f>
        <v>95.4</v>
      </c>
      <c r="W7" s="3">
        <f>'Рейтинговая таблица организаций'!BB9</f>
        <v>92</v>
      </c>
      <c r="X7" s="3">
        <f>'Рейтинговая таблица организаций'!BC9</f>
        <v>99</v>
      </c>
      <c r="Y7" s="3">
        <f>'Рейтинговая таблица организаций'!BD9</f>
        <v>95</v>
      </c>
      <c r="Z7" s="23">
        <f>'Рейтинговая таблица организаций'!BE9</f>
        <v>94.9</v>
      </c>
      <c r="AA7" s="24">
        <f>'Рейтинговая таблица организаций'!BF9</f>
        <v>91.8</v>
      </c>
    </row>
    <row r="8" spans="1:27">
      <c r="A8" s="5">
        <f>'бланки '!D12</f>
        <v>7</v>
      </c>
      <c r="B8" s="5" t="str">
        <f>'Рейтинговая таблица организаций'!B10</f>
        <v>Муниципальное автономное дошкольное образовательное учреждение Центр развития ребенка «Детский сад № 20 «Дружный хоровод»</v>
      </c>
      <c r="C8" s="5">
        <f>'Рейтинговая таблица организаций'!M10</f>
        <v>100</v>
      </c>
      <c r="D8" s="5">
        <f>'Рейтинговая таблица организаций'!N10</f>
        <v>100</v>
      </c>
      <c r="E8" s="3">
        <f>'Рейтинговая таблица организаций'!Q10</f>
        <v>100</v>
      </c>
      <c r="F8" s="3">
        <f>'Рейтинговая таблица организаций'!R10</f>
        <v>90</v>
      </c>
      <c r="G8" s="3">
        <f>'Рейтинговая таблица организаций'!O10</f>
        <v>98.128342245989302</v>
      </c>
      <c r="H8" s="3">
        <f>'Рейтинговая таблица организаций'!P10</f>
        <v>96.648044692737429</v>
      </c>
      <c r="I8" s="3">
        <f>'Рейтинговая таблица организаций'!S10</f>
        <v>97</v>
      </c>
      <c r="J8" s="23">
        <f>'Рейтинговая таблица организаций'!T10</f>
        <v>95.800000000000011</v>
      </c>
      <c r="K8" s="3">
        <f>'Рейтинговая таблица организаций'!Z10</f>
        <v>100</v>
      </c>
      <c r="L8" s="3">
        <f t="shared" si="0"/>
        <v>97.5</v>
      </c>
      <c r="M8" s="3">
        <f>'Рейтинговая таблица организаций'!AB10</f>
        <v>95</v>
      </c>
      <c r="N8" s="23">
        <f>'Рейтинговая таблица организаций'!AC10</f>
        <v>97.5</v>
      </c>
      <c r="O8" s="3">
        <f>'Рейтинговая таблица организаций'!AH10</f>
        <v>40</v>
      </c>
      <c r="P8" s="21">
        <f>'Рейтинговая таблица организаций'!AI10</f>
        <v>60</v>
      </c>
      <c r="Q8" s="21">
        <f>'Рейтинговая таблица организаций'!AJ10</f>
        <v>100</v>
      </c>
      <c r="R8" s="23">
        <f>'Рейтинговая таблица организаций'!AK10</f>
        <v>66</v>
      </c>
      <c r="S8" s="3">
        <f>'Рейтинговая таблица организаций'!AR10</f>
        <v>98</v>
      </c>
      <c r="T8" s="3">
        <f>'Рейтинговая таблица организаций'!AS10</f>
        <v>100</v>
      </c>
      <c r="U8" s="3">
        <f>'Рейтинговая таблица организаций'!AT10</f>
        <v>99</v>
      </c>
      <c r="V8" s="23">
        <f>'Рейтинговая таблица организаций'!AU10</f>
        <v>99</v>
      </c>
      <c r="W8" s="3">
        <f>'Рейтинговая таблица организаций'!BB10</f>
        <v>96</v>
      </c>
      <c r="X8" s="3">
        <f>'Рейтинговая таблица организаций'!BC10</f>
        <v>99</v>
      </c>
      <c r="Y8" s="3">
        <f>'Рейтинговая таблица организаций'!BD10</f>
        <v>98</v>
      </c>
      <c r="Z8" s="23">
        <f>'Рейтинговая таблица организаций'!BE10</f>
        <v>97.6</v>
      </c>
      <c r="AA8" s="24">
        <f>'Рейтинговая таблица организаций'!BF10</f>
        <v>91.179999999999993</v>
      </c>
    </row>
    <row r="9" spans="1:27">
      <c r="A9" s="5">
        <f>'бланки '!D13</f>
        <v>8</v>
      </c>
      <c r="B9" s="5" t="str">
        <f>'Рейтинговая таблица организаций'!B11</f>
        <v>Муниципальное бюджетное дошкольное образовательное учреждение «Детский сад № 27 «Сказка» комбинированного вида»</v>
      </c>
      <c r="C9" s="5">
        <f>'Рейтинговая таблица организаций'!M11</f>
        <v>100</v>
      </c>
      <c r="D9" s="5">
        <f>'Рейтинговая таблица организаций'!N11</f>
        <v>100</v>
      </c>
      <c r="E9" s="3">
        <f>'Рейтинговая таблица организаций'!Q11</f>
        <v>100</v>
      </c>
      <c r="F9" s="3">
        <f>'Рейтинговая таблица организаций'!R11</f>
        <v>100</v>
      </c>
      <c r="G9" s="3">
        <f>'Рейтинговая таблица организаций'!O11</f>
        <v>99.2</v>
      </c>
      <c r="H9" s="3">
        <f>'Рейтинговая таблица организаций'!P11</f>
        <v>96.899224806201545</v>
      </c>
      <c r="I9" s="3">
        <f>'Рейтинговая таблица организаций'!S11</f>
        <v>98</v>
      </c>
      <c r="J9" s="23">
        <f>'Рейтинговая таблица организаций'!T11</f>
        <v>99.2</v>
      </c>
      <c r="K9" s="3">
        <f>'Рейтинговая таблица организаций'!Z11</f>
        <v>100</v>
      </c>
      <c r="L9" s="3">
        <f t="shared" si="0"/>
        <v>96.5</v>
      </c>
      <c r="M9" s="3">
        <f>'Рейтинговая таблица организаций'!AB11</f>
        <v>93</v>
      </c>
      <c r="N9" s="23">
        <f>'Рейтинговая таблица организаций'!AC11</f>
        <v>96.5</v>
      </c>
      <c r="O9" s="3">
        <f>'Рейтинговая таблица организаций'!AH11</f>
        <v>60</v>
      </c>
      <c r="P9" s="21">
        <f>'Рейтинговая таблица организаций'!AI11</f>
        <v>60</v>
      </c>
      <c r="Q9" s="21">
        <f>'Рейтинговая таблица организаций'!AJ11</f>
        <v>100</v>
      </c>
      <c r="R9" s="23">
        <f>'Рейтинговая таблица организаций'!AK11</f>
        <v>72</v>
      </c>
      <c r="S9" s="3">
        <f>'Рейтинговая таблица организаций'!AR11</f>
        <v>99</v>
      </c>
      <c r="T9" s="3">
        <f>'Рейтинговая таблица организаций'!AS11</f>
        <v>100</v>
      </c>
      <c r="U9" s="3">
        <f>'Рейтинговая таблица организаций'!AT11</f>
        <v>98</v>
      </c>
      <c r="V9" s="23">
        <f>'Рейтинговая таблица организаций'!AU11</f>
        <v>99.199999999999989</v>
      </c>
      <c r="W9" s="3">
        <f>'Рейтинговая таблица организаций'!BB11</f>
        <v>93</v>
      </c>
      <c r="X9" s="3">
        <f>'Рейтинговая таблица организаций'!BC11</f>
        <v>99</v>
      </c>
      <c r="Y9" s="3">
        <f>'Рейтинговая таблица организаций'!BD11</f>
        <v>97</v>
      </c>
      <c r="Z9" s="23">
        <f>'Рейтинговая таблица организаций'!BE11</f>
        <v>96.2</v>
      </c>
      <c r="AA9" s="24">
        <f>'Рейтинговая таблица организаций'!BF11</f>
        <v>92.61999999999999</v>
      </c>
    </row>
    <row r="10" spans="1:27">
      <c r="A10" s="5">
        <f>'бланки '!D14</f>
        <v>9</v>
      </c>
      <c r="B10" s="5" t="str">
        <f>'Рейтинговая таблица организаций'!B12</f>
        <v>Муниципальное автономное дошкольное образовательное учреждение Центр развития ребенка – «Детский сад № 34 «Золотой ключик»</v>
      </c>
      <c r="C10" s="5">
        <f>'Рейтинговая таблица организаций'!M12</f>
        <v>100</v>
      </c>
      <c r="D10" s="5">
        <f>'Рейтинговая таблица организаций'!N12</f>
        <v>100</v>
      </c>
      <c r="E10" s="3">
        <f>'Рейтинговая таблица организаций'!Q12</f>
        <v>100</v>
      </c>
      <c r="F10" s="3">
        <f>'Рейтинговая таблица организаций'!R12</f>
        <v>100</v>
      </c>
      <c r="G10" s="3">
        <f>'Рейтинговая таблица организаций'!O12</f>
        <v>100</v>
      </c>
      <c r="H10" s="3">
        <f>'Рейтинговая таблица организаций'!P12</f>
        <v>98.076923076923066</v>
      </c>
      <c r="I10" s="3">
        <f>'Рейтинговая таблица организаций'!S12</f>
        <v>99</v>
      </c>
      <c r="J10" s="23">
        <f>'Рейтинговая таблица организаций'!T12</f>
        <v>99.6</v>
      </c>
      <c r="K10" s="3">
        <f>'Рейтинговая таблица организаций'!Z12</f>
        <v>100</v>
      </c>
      <c r="L10" s="3">
        <f t="shared" si="0"/>
        <v>97.5</v>
      </c>
      <c r="M10" s="3">
        <f>'Рейтинговая таблица организаций'!AB12</f>
        <v>95</v>
      </c>
      <c r="N10" s="23">
        <f>'Рейтинговая таблица организаций'!AC12</f>
        <v>97.5</v>
      </c>
      <c r="O10" s="3">
        <f>'Рейтинговая таблица организаций'!AH12</f>
        <v>60</v>
      </c>
      <c r="P10" s="21">
        <f>'Рейтинговая таблица организаций'!AI12</f>
        <v>100</v>
      </c>
      <c r="Q10" s="21">
        <f>'Рейтинговая таблица организаций'!AJ12</f>
        <v>100</v>
      </c>
      <c r="R10" s="23">
        <f>'Рейтинговая таблица организаций'!AK12</f>
        <v>88</v>
      </c>
      <c r="S10" s="3">
        <f>'Рейтинговая таблица организаций'!AR12</f>
        <v>97</v>
      </c>
      <c r="T10" s="3">
        <f>'Рейтинговая таблица организаций'!AS12</f>
        <v>98</v>
      </c>
      <c r="U10" s="3">
        <f>'Рейтинговая таблица организаций'!AT12</f>
        <v>99</v>
      </c>
      <c r="V10" s="23">
        <f>'Рейтинговая таблица организаций'!AU12</f>
        <v>97.8</v>
      </c>
      <c r="W10" s="3">
        <f>'Рейтинговая таблица организаций'!BB12</f>
        <v>99</v>
      </c>
      <c r="X10" s="3">
        <f>'Рейтинговая таблица организаций'!BC12</f>
        <v>99</v>
      </c>
      <c r="Y10" s="3">
        <f>'Рейтинговая таблица организаций'!BD12</f>
        <v>100</v>
      </c>
      <c r="Z10" s="23">
        <f>'Рейтинговая таблица организаций'!BE12</f>
        <v>99.5</v>
      </c>
      <c r="AA10" s="24">
        <f>'Рейтинговая таблица организаций'!BF12</f>
        <v>96.48</v>
      </c>
    </row>
    <row r="11" spans="1:27">
      <c r="A11" s="5">
        <f>'бланки '!D15</f>
        <v>10</v>
      </c>
      <c r="B11" s="5" t="str">
        <f>'Рейтинговая таблица организаций'!B13</f>
        <v>Муниципальное автономное дошкольное образовательное учреждение Центр развития ребенка – «Детский сад № 44 «Веселые нотки»</v>
      </c>
      <c r="C11" s="5">
        <f>'Рейтинговая таблица организаций'!M13</f>
        <v>100</v>
      </c>
      <c r="D11" s="5">
        <f>'Рейтинговая таблица организаций'!N13</f>
        <v>100</v>
      </c>
      <c r="E11" s="3">
        <f>'Рейтинговая таблица организаций'!Q13</f>
        <v>100</v>
      </c>
      <c r="F11" s="3">
        <f>'Рейтинговая таблица организаций'!R13</f>
        <v>100</v>
      </c>
      <c r="G11" s="3">
        <f>'Рейтинговая таблица организаций'!O13</f>
        <v>98.896247240618109</v>
      </c>
      <c r="H11" s="3">
        <f>'Рейтинговая таблица организаций'!P13</f>
        <v>96.355353075170854</v>
      </c>
      <c r="I11" s="3">
        <f>'Рейтинговая таблица организаций'!S13</f>
        <v>98</v>
      </c>
      <c r="J11" s="23">
        <f>'Рейтинговая таблица организаций'!T13</f>
        <v>99.2</v>
      </c>
      <c r="K11" s="3">
        <f>'Рейтинговая таблица организаций'!Z13</f>
        <v>100</v>
      </c>
      <c r="L11" s="3">
        <f t="shared" si="0"/>
        <v>97</v>
      </c>
      <c r="M11" s="3">
        <f>'Рейтинговая таблица организаций'!AB13</f>
        <v>94</v>
      </c>
      <c r="N11" s="23">
        <f>'Рейтинговая таблица организаций'!AC13</f>
        <v>97</v>
      </c>
      <c r="O11" s="3">
        <f>'Рейтинговая таблица организаций'!AH13</f>
        <v>100</v>
      </c>
      <c r="P11" s="21">
        <f>'Рейтинговая таблица организаций'!AI13</f>
        <v>100</v>
      </c>
      <c r="Q11" s="21">
        <f>'Рейтинговая таблица организаций'!AJ13</f>
        <v>96</v>
      </c>
      <c r="R11" s="23">
        <f>'Рейтинговая таблица организаций'!AK13</f>
        <v>98.8</v>
      </c>
      <c r="S11" s="3">
        <f>'Рейтинговая таблица организаций'!AR13</f>
        <v>99</v>
      </c>
      <c r="T11" s="3">
        <f>'Рейтинговая таблица организаций'!AS13</f>
        <v>99</v>
      </c>
      <c r="U11" s="3">
        <f>'Рейтинговая таблица организаций'!AT13</f>
        <v>99</v>
      </c>
      <c r="V11" s="23">
        <f>'Рейтинговая таблица организаций'!AU13</f>
        <v>99</v>
      </c>
      <c r="W11" s="3">
        <f>'Рейтинговая таблица организаций'!BB13</f>
        <v>99</v>
      </c>
      <c r="X11" s="3">
        <f>'Рейтинговая таблица организаций'!BC13</f>
        <v>98</v>
      </c>
      <c r="Y11" s="3">
        <f>'Рейтинговая таблица организаций'!BD13</f>
        <v>99</v>
      </c>
      <c r="Z11" s="23">
        <f>'Рейтинговая таблица организаций'!BE13</f>
        <v>98.8</v>
      </c>
      <c r="AA11" s="24">
        <f>'Рейтинговая таблица организаций'!BF13</f>
        <v>98.56</v>
      </c>
    </row>
    <row r="12" spans="1:27">
      <c r="A12" s="5">
        <f>'бланки '!D16</f>
        <v>11</v>
      </c>
      <c r="B12" s="5" t="str">
        <f>'Рейтинговая таблица организаций'!B14</f>
        <v>Муниципальное бюджетное дошкольное образовательное учреждение «Детский сад № 46 «Калинка» комбинированного вида»</v>
      </c>
      <c r="C12" s="5">
        <f>'Рейтинговая таблица организаций'!M14</f>
        <v>100</v>
      </c>
      <c r="D12" s="5">
        <f>'Рейтинговая таблица организаций'!N14</f>
        <v>100</v>
      </c>
      <c r="E12" s="3">
        <f>'Рейтинговая таблица организаций'!Q14</f>
        <v>100</v>
      </c>
      <c r="F12" s="3">
        <f>'Рейтинговая таблица организаций'!R14</f>
        <v>100</v>
      </c>
      <c r="G12" s="3">
        <f>'Рейтинговая таблица организаций'!O14</f>
        <v>100</v>
      </c>
      <c r="H12" s="3">
        <f>'Рейтинговая таблица организаций'!P14</f>
        <v>99.354838709677423</v>
      </c>
      <c r="I12" s="3">
        <f>'Рейтинговая таблица организаций'!S14</f>
        <v>100</v>
      </c>
      <c r="J12" s="23">
        <f>'Рейтинговая таблица организаций'!T14</f>
        <v>100</v>
      </c>
      <c r="K12" s="3">
        <f>'Рейтинговая таблица организаций'!Z14</f>
        <v>100</v>
      </c>
      <c r="L12" s="3">
        <f t="shared" si="0"/>
        <v>99</v>
      </c>
      <c r="M12" s="3">
        <f>'Рейтинговая таблица организаций'!AB14</f>
        <v>98</v>
      </c>
      <c r="N12" s="23">
        <f>'Рейтинговая таблица организаций'!AC14</f>
        <v>99</v>
      </c>
      <c r="O12" s="3">
        <f>'Рейтинговая таблица организаций'!AH14</f>
        <v>60</v>
      </c>
      <c r="P12" s="21">
        <f>'Рейтинговая таблица организаций'!AI14</f>
        <v>100</v>
      </c>
      <c r="Q12" s="21">
        <f>'Рейтинговая таблица организаций'!AJ14</f>
        <v>93</v>
      </c>
      <c r="R12" s="23">
        <f>'Рейтинговая таблица организаций'!AK14</f>
        <v>85.9</v>
      </c>
      <c r="S12" s="3">
        <f>'Рейтинговая таблица организаций'!AR14</f>
        <v>100</v>
      </c>
      <c r="T12" s="3">
        <f>'Рейтинговая таблица организаций'!AS14</f>
        <v>100</v>
      </c>
      <c r="U12" s="3">
        <f>'Рейтинговая таблица организаций'!AT14</f>
        <v>100</v>
      </c>
      <c r="V12" s="23">
        <f>'Рейтинговая таблица организаций'!AU14</f>
        <v>100</v>
      </c>
      <c r="W12" s="3">
        <f>'Рейтинговая таблица организаций'!BB14</f>
        <v>99</v>
      </c>
      <c r="X12" s="3">
        <f>'Рейтинговая таблица организаций'!BC14</f>
        <v>100</v>
      </c>
      <c r="Y12" s="3">
        <f>'Рейтинговая таблица организаций'!BD14</f>
        <v>100</v>
      </c>
      <c r="Z12" s="23">
        <f>'Рейтинговая таблица организаций'!BE14</f>
        <v>99.7</v>
      </c>
      <c r="AA12" s="24">
        <f>'Рейтинговая таблица организаций'!BF14</f>
        <v>96.919999999999987</v>
      </c>
    </row>
    <row r="13" spans="1:27">
      <c r="A13" s="5">
        <f>'бланки '!D17</f>
        <v>12</v>
      </c>
      <c r="B13" s="5" t="str">
        <f>'Рейтинговая таблица организаций'!B15</f>
        <v>Муниципальное бюджетное дошкольное образовательное учреждение «Детский сад № 49 «Белоснежка»</v>
      </c>
      <c r="C13" s="5">
        <f>'Рейтинговая таблица организаций'!M15</f>
        <v>100</v>
      </c>
      <c r="D13" s="5">
        <f>'Рейтинговая таблица организаций'!N15</f>
        <v>91.860465116279073</v>
      </c>
      <c r="E13" s="3">
        <f>'Рейтинговая таблица организаций'!Q15</f>
        <v>96</v>
      </c>
      <c r="F13" s="3">
        <f>'Рейтинговая таблица организаций'!R15</f>
        <v>100</v>
      </c>
      <c r="G13" s="3">
        <f>'Рейтинговая таблица организаций'!O15</f>
        <v>100</v>
      </c>
      <c r="H13" s="3">
        <f>'Рейтинговая таблица организаций'!P15</f>
        <v>98.224852071005913</v>
      </c>
      <c r="I13" s="3">
        <f>'Рейтинговая таблица организаций'!S15</f>
        <v>99</v>
      </c>
      <c r="J13" s="23">
        <f>'Рейтинговая таблица организаций'!T15</f>
        <v>98.4</v>
      </c>
      <c r="K13" s="3">
        <f>'Рейтинговая таблица организаций'!Z15</f>
        <v>100</v>
      </c>
      <c r="L13" s="3">
        <f t="shared" si="0"/>
        <v>97</v>
      </c>
      <c r="M13" s="3">
        <f>'Рейтинговая таблица организаций'!AB15</f>
        <v>94</v>
      </c>
      <c r="N13" s="23">
        <f>'Рейтинговая таблица организаций'!AC15</f>
        <v>97</v>
      </c>
      <c r="O13" s="3">
        <f>'Рейтинговая таблица организаций'!AH15</f>
        <v>100</v>
      </c>
      <c r="P13" s="21">
        <f>'Рейтинговая таблица организаций'!AI15</f>
        <v>100</v>
      </c>
      <c r="Q13" s="21">
        <f>'Рейтинговая таблица организаций'!AJ15</f>
        <v>100</v>
      </c>
      <c r="R13" s="23">
        <f>'Рейтинговая таблица организаций'!AK15</f>
        <v>100</v>
      </c>
      <c r="S13" s="3">
        <f>'Рейтинговая таблица организаций'!AR15</f>
        <v>99</v>
      </c>
      <c r="T13" s="3">
        <f>'Рейтинговая таблица организаций'!AS15</f>
        <v>99</v>
      </c>
      <c r="U13" s="3">
        <f>'Рейтинговая таблица организаций'!AT15</f>
        <v>99</v>
      </c>
      <c r="V13" s="23">
        <f>'Рейтинговая таблица организаций'!AU15</f>
        <v>99</v>
      </c>
      <c r="W13" s="3">
        <f>'Рейтинговая таблица организаций'!BB15</f>
        <v>98</v>
      </c>
      <c r="X13" s="3">
        <f>'Рейтинговая таблица организаций'!BC15</f>
        <v>99</v>
      </c>
      <c r="Y13" s="3">
        <f>'Рейтинговая таблица организаций'!BD15</f>
        <v>99</v>
      </c>
      <c r="Z13" s="23">
        <f>'Рейтинговая таблица организаций'!BE15</f>
        <v>98.7</v>
      </c>
      <c r="AA13" s="24">
        <f>'Рейтинговая таблица организаций'!BF15</f>
        <v>98.61999999999999</v>
      </c>
    </row>
    <row r="14" spans="1:27">
      <c r="A14" s="5">
        <f>'бланки '!D18</f>
        <v>13</v>
      </c>
      <c r="B14" s="5" t="str">
        <f>'Рейтинговая таблица организаций'!B16</f>
        <v>Муниципальное бюджетное дошкольное образовательное учреждение «Детский сад № 57 «Лукоморье» комбинированного вида»</v>
      </c>
      <c r="C14" s="5">
        <f>'Рейтинговая таблица организаций'!M16</f>
        <v>94.444444444444443</v>
      </c>
      <c r="D14" s="5">
        <f>'Рейтинговая таблица организаций'!N16</f>
        <v>84.883720930232556</v>
      </c>
      <c r="E14" s="3">
        <f>'Рейтинговая таблица организаций'!Q16</f>
        <v>90</v>
      </c>
      <c r="F14" s="3">
        <f>'Рейтинговая таблица организаций'!R16</f>
        <v>100</v>
      </c>
      <c r="G14" s="3">
        <f>'Рейтинговая таблица организаций'!O16</f>
        <v>100</v>
      </c>
      <c r="H14" s="3">
        <f>'Рейтинговая таблица организаций'!P16</f>
        <v>92.771084337349393</v>
      </c>
      <c r="I14" s="3">
        <f>'Рейтинговая таблица организаций'!S16</f>
        <v>96</v>
      </c>
      <c r="J14" s="23">
        <f>'Рейтинговая таблица организаций'!T16</f>
        <v>95.4</v>
      </c>
      <c r="K14" s="3">
        <f>'Рейтинговая таблица организаций'!Z16</f>
        <v>100</v>
      </c>
      <c r="L14" s="3">
        <f t="shared" si="0"/>
        <v>90.5</v>
      </c>
      <c r="M14" s="3">
        <f>'Рейтинговая таблица организаций'!AB16</f>
        <v>81</v>
      </c>
      <c r="N14" s="23">
        <f>'Рейтинговая таблица организаций'!AC16</f>
        <v>90.5</v>
      </c>
      <c r="O14" s="3">
        <f>'Рейтинговая таблица организаций'!AH16</f>
        <v>40</v>
      </c>
      <c r="P14" s="21">
        <f>'Рейтинговая таблица организаций'!AI16</f>
        <v>60</v>
      </c>
      <c r="Q14" s="21">
        <f>'Рейтинговая таблица организаций'!AJ16</f>
        <v>75</v>
      </c>
      <c r="R14" s="23">
        <f>'Рейтинговая таблица организаций'!AK16</f>
        <v>58.5</v>
      </c>
      <c r="S14" s="3">
        <f>'Рейтинговая таблица организаций'!AR16</f>
        <v>94</v>
      </c>
      <c r="T14" s="3">
        <f>'Рейтинговая таблица организаций'!AS16</f>
        <v>98</v>
      </c>
      <c r="U14" s="3">
        <f>'Рейтинговая таблица организаций'!AT16</f>
        <v>95</v>
      </c>
      <c r="V14" s="23">
        <f>'Рейтинговая таблица организаций'!AU16</f>
        <v>95.800000000000011</v>
      </c>
      <c r="W14" s="3">
        <f>'Рейтинговая таблица организаций'!BB16</f>
        <v>88</v>
      </c>
      <c r="X14" s="3">
        <f>'Рейтинговая таблица организаций'!BC16</f>
        <v>99</v>
      </c>
      <c r="Y14" s="3">
        <f>'Рейтинговая таблица организаций'!BD16</f>
        <v>95</v>
      </c>
      <c r="Z14" s="23">
        <f>'Рейтинговая таблица организаций'!BE16</f>
        <v>93.7</v>
      </c>
      <c r="AA14" s="24">
        <f>'Рейтинговая таблица организаций'!BF16</f>
        <v>86.78</v>
      </c>
    </row>
    <row r="15" spans="1:27">
      <c r="A15" s="5">
        <f>'бланки '!D19</f>
        <v>14</v>
      </c>
      <c r="B15" s="5" t="str">
        <f>'Рейтинговая таблица организаций'!B17</f>
        <v>Муниципальное бюджетное дошкольное образовательное учреждение Центр развития ребенка – «Детский сад № 59 «Цыплята»</v>
      </c>
      <c r="C15" s="5">
        <f>'Рейтинговая таблица организаций'!M17</f>
        <v>100</v>
      </c>
      <c r="D15" s="5">
        <f>'Рейтинговая таблица организаций'!N17</f>
        <v>100</v>
      </c>
      <c r="E15" s="3">
        <f>'Рейтинговая таблица организаций'!Q17</f>
        <v>100</v>
      </c>
      <c r="F15" s="3">
        <f>'Рейтинговая таблица организаций'!R17</f>
        <v>100</v>
      </c>
      <c r="G15" s="3">
        <f>'Рейтинговая таблица организаций'!O17</f>
        <v>97.474747474747474</v>
      </c>
      <c r="H15" s="3">
        <f>'Рейтинговая таблица организаций'!P17</f>
        <v>97.740112994350284</v>
      </c>
      <c r="I15" s="3">
        <f>'Рейтинговая таблица организаций'!S17</f>
        <v>98</v>
      </c>
      <c r="J15" s="23">
        <f>'Рейтинговая таблица организаций'!T17</f>
        <v>99.2</v>
      </c>
      <c r="K15" s="3">
        <f>'Рейтинговая таблица организаций'!Z17</f>
        <v>100</v>
      </c>
      <c r="L15" s="3">
        <f t="shared" si="0"/>
        <v>97</v>
      </c>
      <c r="M15" s="3">
        <f>'Рейтинговая таблица организаций'!AB17</f>
        <v>94</v>
      </c>
      <c r="N15" s="23">
        <f>'Рейтинговая таблица организаций'!AC17</f>
        <v>97</v>
      </c>
      <c r="O15" s="3">
        <f>'Рейтинговая таблица организаций'!AH17</f>
        <v>40</v>
      </c>
      <c r="P15" s="21">
        <f>'Рейтинговая таблица организаций'!AI17</f>
        <v>100</v>
      </c>
      <c r="Q15" s="21">
        <f>'Рейтинговая таблица организаций'!AJ17</f>
        <v>100</v>
      </c>
      <c r="R15" s="23">
        <f>'Рейтинговая таблица организаций'!AK17</f>
        <v>82</v>
      </c>
      <c r="S15" s="3">
        <f>'Рейтинговая таблица организаций'!AR17</f>
        <v>98</v>
      </c>
      <c r="T15" s="3">
        <f>'Рейтинговая таблица организаций'!AS17</f>
        <v>98</v>
      </c>
      <c r="U15" s="3">
        <f>'Рейтинговая таблица организаций'!AT17</f>
        <v>99</v>
      </c>
      <c r="V15" s="23">
        <f>'Рейтинговая таблица организаций'!AU17</f>
        <v>98.2</v>
      </c>
      <c r="W15" s="3">
        <f>'Рейтинговая таблица организаций'!BB17</f>
        <v>99</v>
      </c>
      <c r="X15" s="3">
        <f>'Рейтинговая таблица организаций'!BC17</f>
        <v>99</v>
      </c>
      <c r="Y15" s="3">
        <f>'Рейтинговая таблица организаций'!BD17</f>
        <v>98</v>
      </c>
      <c r="Z15" s="23">
        <f>'Рейтинговая таблица организаций'!BE17</f>
        <v>98.5</v>
      </c>
      <c r="AA15" s="24">
        <f>'Рейтинговая таблица организаций'!BF17</f>
        <v>94.97999999999999</v>
      </c>
    </row>
    <row r="16" spans="1:27">
      <c r="A16" s="5">
        <f>'бланки '!D20</f>
        <v>15</v>
      </c>
      <c r="B16" s="5" t="str">
        <f>'Рейтинговая таблица организаций'!B18</f>
        <v>Муниципальное бюджетное дошкольное образовательное учреждение «Детский сад № 62 «Родничок» комбинированного вида»</v>
      </c>
      <c r="C16" s="5">
        <f>'Рейтинговая таблица организаций'!M18</f>
        <v>100</v>
      </c>
      <c r="D16" s="5">
        <f>'Рейтинговая таблица организаций'!N18</f>
        <v>100</v>
      </c>
      <c r="E16" s="3">
        <f>'Рейтинговая таблица организаций'!Q18</f>
        <v>100</v>
      </c>
      <c r="F16" s="3">
        <f>'Рейтинговая таблица организаций'!R18</f>
        <v>100</v>
      </c>
      <c r="G16" s="3">
        <f>'Рейтинговая таблица организаций'!O18</f>
        <v>100</v>
      </c>
      <c r="H16" s="3">
        <f>'Рейтинговая таблица организаций'!P18</f>
        <v>96.15384615384616</v>
      </c>
      <c r="I16" s="3">
        <f>'Рейтинговая таблица организаций'!S18</f>
        <v>98</v>
      </c>
      <c r="J16" s="23">
        <f>'Рейтинговая таблица организаций'!T18</f>
        <v>99.2</v>
      </c>
      <c r="K16" s="3">
        <f>'Рейтинговая таблица организаций'!Z18</f>
        <v>100</v>
      </c>
      <c r="L16" s="3">
        <f t="shared" si="0"/>
        <v>94.5</v>
      </c>
      <c r="M16" s="3">
        <f>'Рейтинговая таблица организаций'!AB18</f>
        <v>89</v>
      </c>
      <c r="N16" s="23">
        <f>'Рейтинговая таблица организаций'!AC18</f>
        <v>94.5</v>
      </c>
      <c r="O16" s="3">
        <f>'Рейтинговая таблица организаций'!AH18</f>
        <v>40</v>
      </c>
      <c r="P16" s="21">
        <f>'Рейтинговая таблица организаций'!AI18</f>
        <v>80</v>
      </c>
      <c r="Q16" s="21">
        <f>'Рейтинговая таблица организаций'!AJ18</f>
        <v>100</v>
      </c>
      <c r="R16" s="23">
        <f>'Рейтинговая таблица организаций'!AK18</f>
        <v>74</v>
      </c>
      <c r="S16" s="3">
        <f>'Рейтинговая таблица организаций'!AR18</f>
        <v>97</v>
      </c>
      <c r="T16" s="3">
        <f>'Рейтинговая таблица организаций'!AS18</f>
        <v>97</v>
      </c>
      <c r="U16" s="3">
        <f>'Рейтинговая таблица организаций'!AT18</f>
        <v>98</v>
      </c>
      <c r="V16" s="23">
        <f>'Рейтинговая таблица организаций'!AU18</f>
        <v>97.200000000000017</v>
      </c>
      <c r="W16" s="3">
        <f>'Рейтинговая таблица организаций'!BB18</f>
        <v>95</v>
      </c>
      <c r="X16" s="3">
        <f>'Рейтинговая таблица организаций'!BC18</f>
        <v>98</v>
      </c>
      <c r="Y16" s="3">
        <f>'Рейтинговая таблица организаций'!BD18</f>
        <v>97</v>
      </c>
      <c r="Z16" s="23">
        <f>'Рейтинговая таблица организаций'!BE18</f>
        <v>96.6</v>
      </c>
      <c r="AA16" s="24">
        <f>'Рейтинговая таблица организаций'!BF18</f>
        <v>92.3</v>
      </c>
    </row>
    <row r="17" spans="1:27">
      <c r="A17" s="5">
        <f>'бланки '!D21</f>
        <v>16</v>
      </c>
      <c r="B17" s="5" t="str">
        <f>'Рейтинговая таблица организаций'!B19</f>
        <v>Муниципальное бюджетное дошкольное образовательное учреждение «Детский сад № 66 «Беломорочка» компенсирующего вида»</v>
      </c>
      <c r="C17" s="5">
        <f>'Рейтинговая таблица организаций'!M19</f>
        <v>100</v>
      </c>
      <c r="D17" s="5">
        <f>'Рейтинговая таблица организаций'!N19</f>
        <v>100</v>
      </c>
      <c r="E17" s="3">
        <f>'Рейтинговая таблица организаций'!Q19</f>
        <v>100</v>
      </c>
      <c r="F17" s="3">
        <f>'Рейтинговая таблица организаций'!R19</f>
        <v>100</v>
      </c>
      <c r="G17" s="3">
        <f>'Рейтинговая таблица организаций'!O19</f>
        <v>97.590361445783131</v>
      </c>
      <c r="H17" s="3">
        <f>'Рейтинговая таблица организаций'!P19</f>
        <v>97.5</v>
      </c>
      <c r="I17" s="3">
        <f>'Рейтинговая таблица организаций'!S19</f>
        <v>97</v>
      </c>
      <c r="J17" s="23">
        <f>'Рейтинговая таблица организаций'!T19</f>
        <v>98.800000000000011</v>
      </c>
      <c r="K17" s="3">
        <f>'Рейтинговая таблица организаций'!Z19</f>
        <v>100</v>
      </c>
      <c r="L17" s="3">
        <f t="shared" si="0"/>
        <v>97.5</v>
      </c>
      <c r="M17" s="3">
        <f>'Рейтинговая таблица организаций'!AB19</f>
        <v>95</v>
      </c>
      <c r="N17" s="23">
        <f>'Рейтинговая таблица организаций'!AC19</f>
        <v>97.5</v>
      </c>
      <c r="O17" s="3">
        <f>'Рейтинговая таблица организаций'!AH19</f>
        <v>100</v>
      </c>
      <c r="P17" s="21">
        <f>'Рейтинговая таблица организаций'!AI19</f>
        <v>100</v>
      </c>
      <c r="Q17" s="21">
        <f>'Рейтинговая таблица организаций'!AJ19</f>
        <v>100</v>
      </c>
      <c r="R17" s="23">
        <f>'Рейтинговая таблица организаций'!AK19</f>
        <v>100</v>
      </c>
      <c r="S17" s="3">
        <f>'Рейтинговая таблица организаций'!AR19</f>
        <v>99</v>
      </c>
      <c r="T17" s="3">
        <f>'Рейтинговая таблица организаций'!AS19</f>
        <v>99</v>
      </c>
      <c r="U17" s="3">
        <f>'Рейтинговая таблица организаций'!AT19</f>
        <v>99</v>
      </c>
      <c r="V17" s="23">
        <f>'Рейтинговая таблица организаций'!AU19</f>
        <v>99</v>
      </c>
      <c r="W17" s="3">
        <f>'Рейтинговая таблица организаций'!BB19</f>
        <v>99</v>
      </c>
      <c r="X17" s="3">
        <f>'Рейтинговая таблица организаций'!BC19</f>
        <v>97</v>
      </c>
      <c r="Y17" s="3">
        <f>'Рейтинговая таблица организаций'!BD19</f>
        <v>99</v>
      </c>
      <c r="Z17" s="23">
        <f>'Рейтинговая таблица организаций'!BE19</f>
        <v>98.6</v>
      </c>
      <c r="AA17" s="24">
        <f>'Рейтинговая таблица организаций'!BF19</f>
        <v>98.78</v>
      </c>
    </row>
    <row r="18" spans="1:27">
      <c r="A18" s="5">
        <f>'бланки '!D22</f>
        <v>17</v>
      </c>
      <c r="B18" s="5" t="str">
        <f>'Рейтинговая таблица организаций'!B20</f>
        <v>Муниципальное бюджетное дошкольное образовательное учреждение «Детский сад № 67 «Медвежонок» комбинированного вида»</v>
      </c>
      <c r="C18" s="5">
        <f>'Рейтинговая таблица организаций'!M20</f>
        <v>100</v>
      </c>
      <c r="D18" s="5">
        <f>'Рейтинговая таблица организаций'!N20</f>
        <v>100</v>
      </c>
      <c r="E18" s="3">
        <f>'Рейтинговая таблица организаций'!Q20</f>
        <v>100</v>
      </c>
      <c r="F18" s="3">
        <f>'Рейтинговая таблица организаций'!R20</f>
        <v>100</v>
      </c>
      <c r="G18" s="3">
        <f>'Рейтинговая таблица организаций'!O20</f>
        <v>100</v>
      </c>
      <c r="H18" s="3">
        <f>'Рейтинговая таблица организаций'!P20</f>
        <v>99.275362318840578</v>
      </c>
      <c r="I18" s="3">
        <f>'Рейтинговая таблица организаций'!S20</f>
        <v>100</v>
      </c>
      <c r="J18" s="23">
        <f>'Рейтинговая таблица организаций'!T20</f>
        <v>100</v>
      </c>
      <c r="K18" s="3">
        <f>'Рейтинговая таблица организаций'!Z20</f>
        <v>100</v>
      </c>
      <c r="L18" s="3">
        <f t="shared" si="0"/>
        <v>98.5</v>
      </c>
      <c r="M18" s="3">
        <f>'Рейтинговая таблица организаций'!AB20</f>
        <v>97</v>
      </c>
      <c r="N18" s="23">
        <f>'Рейтинговая таблица организаций'!AC20</f>
        <v>98.5</v>
      </c>
      <c r="O18" s="3">
        <f>'Рейтинговая таблица организаций'!AH20</f>
        <v>60</v>
      </c>
      <c r="P18" s="21">
        <f>'Рейтинговая таблица организаций'!AI20</f>
        <v>80</v>
      </c>
      <c r="Q18" s="21">
        <f>'Рейтинговая таблица организаций'!AJ20</f>
        <v>100</v>
      </c>
      <c r="R18" s="23">
        <f>'Рейтинговая таблица организаций'!AK20</f>
        <v>80</v>
      </c>
      <c r="S18" s="3">
        <f>'Рейтинговая таблица организаций'!AR20</f>
        <v>100</v>
      </c>
      <c r="T18" s="3">
        <f>'Рейтинговая таблица организаций'!AS20</f>
        <v>100</v>
      </c>
      <c r="U18" s="3">
        <f>'Рейтинговая таблица организаций'!AT20</f>
        <v>100</v>
      </c>
      <c r="V18" s="23">
        <f>'Рейтинговая таблица организаций'!AU20</f>
        <v>100</v>
      </c>
      <c r="W18" s="3">
        <f>'Рейтинговая таблица организаций'!BB20</f>
        <v>99</v>
      </c>
      <c r="X18" s="3">
        <f>'Рейтинговая таблица организаций'!BC20</f>
        <v>100</v>
      </c>
      <c r="Y18" s="3">
        <f>'Рейтинговая таблица организаций'!BD20</f>
        <v>99</v>
      </c>
      <c r="Z18" s="23">
        <f>'Рейтинговая таблица организаций'!BE20</f>
        <v>99.2</v>
      </c>
      <c r="AA18" s="24">
        <f>'Рейтинговая таблица организаций'!BF20</f>
        <v>95.539999999999992</v>
      </c>
    </row>
    <row r="19" spans="1:27">
      <c r="A19" s="5">
        <f>'бланки '!D23</f>
        <v>18</v>
      </c>
      <c r="B19" s="5" t="str">
        <f>'Рейтинговая таблица организаций'!B21</f>
        <v>Муниципальное бюджетное дошкольное образовательное учреждение «Детский сад № 69 «Дюймовочка» комбинированного вида»</v>
      </c>
      <c r="C19" s="5">
        <f>'Рейтинговая таблица организаций'!M21</f>
        <v>100</v>
      </c>
      <c r="D19" s="5">
        <f>'Рейтинговая таблица организаций'!N21</f>
        <v>100</v>
      </c>
      <c r="E19" s="3">
        <f>'Рейтинговая таблица организаций'!Q21</f>
        <v>100</v>
      </c>
      <c r="F19" s="3">
        <f>'Рейтинговая таблица организаций'!R21</f>
        <v>90</v>
      </c>
      <c r="G19" s="3">
        <f>'Рейтинговая таблица организаций'!O21</f>
        <v>97.945205479452056</v>
      </c>
      <c r="H19" s="3">
        <f>'Рейтинговая таблица организаций'!P21</f>
        <v>96.32352941176471</v>
      </c>
      <c r="I19" s="3">
        <f>'Рейтинговая таблица организаций'!S21</f>
        <v>97</v>
      </c>
      <c r="J19" s="23">
        <f>'Рейтинговая таблица организаций'!T21</f>
        <v>95.800000000000011</v>
      </c>
      <c r="K19" s="3">
        <f>'Рейтинговая таблица организаций'!Z21</f>
        <v>100</v>
      </c>
      <c r="L19" s="3">
        <f t="shared" si="0"/>
        <v>93</v>
      </c>
      <c r="M19" s="3">
        <f>'Рейтинговая таблица организаций'!AB21</f>
        <v>86</v>
      </c>
      <c r="N19" s="23">
        <f>'Рейтинговая таблица организаций'!AC21</f>
        <v>93</v>
      </c>
      <c r="O19" s="3">
        <f>'Рейтинговая таблица организаций'!AH21</f>
        <v>20</v>
      </c>
      <c r="P19" s="21">
        <f>'Рейтинговая таблица организаций'!AI21</f>
        <v>80</v>
      </c>
      <c r="Q19" s="21">
        <f>'Рейтинговая таблица организаций'!AJ21</f>
        <v>75</v>
      </c>
      <c r="R19" s="23">
        <f>'Рейтинговая таблица организаций'!AK21</f>
        <v>60.5</v>
      </c>
      <c r="S19" s="3">
        <f>'Рейтинговая таблица организаций'!AR21</f>
        <v>97</v>
      </c>
      <c r="T19" s="3">
        <f>'Рейтинговая таблица организаций'!AS21</f>
        <v>98</v>
      </c>
      <c r="U19" s="3">
        <f>'Рейтинговая таблица организаций'!AT21</f>
        <v>98</v>
      </c>
      <c r="V19" s="23">
        <f>'Рейтинговая таблица организаций'!AU21</f>
        <v>97.6</v>
      </c>
      <c r="W19" s="3">
        <f>'Рейтинговая таблица организаций'!BB21</f>
        <v>94</v>
      </c>
      <c r="X19" s="3">
        <f>'Рейтинговая таблица организаций'!BC21</f>
        <v>98</v>
      </c>
      <c r="Y19" s="3">
        <f>'Рейтинговая таблица организаций'!BD21</f>
        <v>96</v>
      </c>
      <c r="Z19" s="23">
        <f>'Рейтинговая таблица организаций'!BE21</f>
        <v>95.8</v>
      </c>
      <c r="AA19" s="24">
        <f>'Рейтинговая таблица организаций'!BF21</f>
        <v>88.539999999999992</v>
      </c>
    </row>
    <row r="20" spans="1:27">
      <c r="A20" s="5">
        <f>'бланки '!D24</f>
        <v>19</v>
      </c>
      <c r="B20" s="5" t="str">
        <f>'Рейтинговая таблица организаций'!B22</f>
        <v>Муниципальное бюджетное дошкольное образовательное учреждение «Детский сад № 74 «Винни-Пух» комбинированного вида»</v>
      </c>
      <c r="C20" s="5">
        <f>'Рейтинговая таблица организаций'!M22</f>
        <v>100</v>
      </c>
      <c r="D20" s="5">
        <f>'Рейтинговая таблица организаций'!N22</f>
        <v>100</v>
      </c>
      <c r="E20" s="3">
        <f>'Рейтинговая таблица организаций'!Q22</f>
        <v>100</v>
      </c>
      <c r="F20" s="3">
        <f>'Рейтинговая таблица организаций'!R22</f>
        <v>100</v>
      </c>
      <c r="G20" s="3">
        <f>'Рейтинговая таблица организаций'!O22</f>
        <v>100</v>
      </c>
      <c r="H20" s="3">
        <f>'Рейтинговая таблица организаций'!P22</f>
        <v>100</v>
      </c>
      <c r="I20" s="3">
        <f>'Рейтинговая таблица организаций'!S22</f>
        <v>100</v>
      </c>
      <c r="J20" s="23">
        <f>'Рейтинговая таблица организаций'!T22</f>
        <v>100</v>
      </c>
      <c r="K20" s="3">
        <f>'Рейтинговая таблица организаций'!Z22</f>
        <v>100</v>
      </c>
      <c r="L20" s="3">
        <f t="shared" si="0"/>
        <v>100</v>
      </c>
      <c r="M20" s="3">
        <f>'Рейтинговая таблица организаций'!AB22</f>
        <v>100</v>
      </c>
      <c r="N20" s="23">
        <f>'Рейтинговая таблица организаций'!AC22</f>
        <v>100</v>
      </c>
      <c r="O20" s="3">
        <f>'Рейтинговая таблица организаций'!AH22</f>
        <v>80</v>
      </c>
      <c r="P20" s="21">
        <f>'Рейтинговая таблица организаций'!AI22</f>
        <v>100</v>
      </c>
      <c r="Q20" s="21">
        <f>'Рейтинговая таблица организаций'!AJ22</f>
        <v>100</v>
      </c>
      <c r="R20" s="23">
        <f>'Рейтинговая таблица организаций'!AK22</f>
        <v>94</v>
      </c>
      <c r="S20" s="3">
        <f>'Рейтинговая таблица организаций'!AR22</f>
        <v>100</v>
      </c>
      <c r="T20" s="3">
        <f>'Рейтинговая таблица организаций'!AS22</f>
        <v>100</v>
      </c>
      <c r="U20" s="3">
        <f>'Рейтинговая таблица организаций'!AT22</f>
        <v>99</v>
      </c>
      <c r="V20" s="23">
        <f>'Рейтинговая таблица организаций'!AU22</f>
        <v>99.8</v>
      </c>
      <c r="W20" s="3">
        <f>'Рейтинговая таблица организаций'!BB22</f>
        <v>100</v>
      </c>
      <c r="X20" s="3">
        <f>'Рейтинговая таблица организаций'!BC22</f>
        <v>100</v>
      </c>
      <c r="Y20" s="3">
        <f>'Рейтинговая таблица организаций'!BD22</f>
        <v>100</v>
      </c>
      <c r="Z20" s="23">
        <f>'Рейтинговая таблица организаций'!BE22</f>
        <v>100</v>
      </c>
      <c r="AA20" s="24">
        <f>'Рейтинговая таблица организаций'!BF22</f>
        <v>98.76</v>
      </c>
    </row>
    <row r="21" spans="1:27">
      <c r="A21" s="5">
        <f>'бланки '!D25</f>
        <v>20</v>
      </c>
      <c r="B21" s="5" t="str">
        <f>'Рейтинговая таблица организаций'!B23</f>
        <v>Муниципальное автономное дошкольное образовательное учреждение «Детский сад № 77 «Зоренька»</v>
      </c>
      <c r="C21" s="5">
        <f>'Рейтинговая таблица организаций'!M23</f>
        <v>100</v>
      </c>
      <c r="D21" s="5">
        <f>'Рейтинговая таблица организаций'!N23</f>
        <v>100</v>
      </c>
      <c r="E21" s="3">
        <f>'Рейтинговая таблица организаций'!Q23</f>
        <v>100</v>
      </c>
      <c r="F21" s="3">
        <f>'Рейтинговая таблица организаций'!R23</f>
        <v>100</v>
      </c>
      <c r="G21" s="3">
        <f>'Рейтинговая таблица организаций'!O23</f>
        <v>100</v>
      </c>
      <c r="H21" s="3">
        <f>'Рейтинговая таблица организаций'!P23</f>
        <v>98.12734082397003</v>
      </c>
      <c r="I21" s="3">
        <f>'Рейтинговая таблица организаций'!S23</f>
        <v>99</v>
      </c>
      <c r="J21" s="23">
        <f>'Рейтинговая таблица организаций'!T23</f>
        <v>99.6</v>
      </c>
      <c r="K21" s="3">
        <f>'Рейтинговая таблица организаций'!Z23</f>
        <v>100</v>
      </c>
      <c r="L21" s="3">
        <f t="shared" si="0"/>
        <v>98.5</v>
      </c>
      <c r="M21" s="3">
        <f>'Рейтинговая таблица организаций'!AB23</f>
        <v>97</v>
      </c>
      <c r="N21" s="23">
        <f>'Рейтинговая таблица организаций'!AC23</f>
        <v>98.5</v>
      </c>
      <c r="O21" s="3">
        <f>'Рейтинговая таблица организаций'!AH23</f>
        <v>60</v>
      </c>
      <c r="P21" s="21">
        <f>'Рейтинговая таблица организаций'!AI23</f>
        <v>100</v>
      </c>
      <c r="Q21" s="21">
        <f>'Рейтинговая таблица организаций'!AJ23</f>
        <v>86</v>
      </c>
      <c r="R21" s="23">
        <f>'Рейтинговая таблица организаций'!AK23</f>
        <v>83.8</v>
      </c>
      <c r="S21" s="3">
        <f>'Рейтинговая таблица организаций'!AR23</f>
        <v>99</v>
      </c>
      <c r="T21" s="3">
        <f>'Рейтинговая таблица организаций'!AS23</f>
        <v>100</v>
      </c>
      <c r="U21" s="3">
        <f>'Рейтинговая таблица организаций'!AT23</f>
        <v>99</v>
      </c>
      <c r="V21" s="23">
        <f>'Рейтинговая таблица организаций'!AU23</f>
        <v>99.399999999999991</v>
      </c>
      <c r="W21" s="3">
        <f>'Рейтинговая таблица организаций'!BB23</f>
        <v>99</v>
      </c>
      <c r="X21" s="3">
        <f>'Рейтинговая таблица организаций'!BC23</f>
        <v>100</v>
      </c>
      <c r="Y21" s="3">
        <f>'Рейтинговая таблица организаций'!BD23</f>
        <v>99</v>
      </c>
      <c r="Z21" s="23">
        <f>'Рейтинговая таблица организаций'!BE23</f>
        <v>99.2</v>
      </c>
      <c r="AA21" s="24">
        <f>'Рейтинговая таблица организаций'!BF23</f>
        <v>96.1</v>
      </c>
    </row>
    <row r="22" spans="1:27">
      <c r="A22" s="5">
        <f>'бланки '!D26</f>
        <v>21</v>
      </c>
      <c r="B22" s="5" t="str">
        <f>'Рейтинговая таблица организаций'!B24</f>
        <v>Муниципальное бюджетное дошкольное образовательное учреждение «Детский сад № 79 «Мальчиш-Кибальчиш» комбинированного вида»</v>
      </c>
      <c r="C22" s="5">
        <f>'Рейтинговая таблица организаций'!M24</f>
        <v>100</v>
      </c>
      <c r="D22" s="5">
        <f>'Рейтинговая таблица организаций'!N24</f>
        <v>100</v>
      </c>
      <c r="E22" s="3">
        <f>'Рейтинговая таблица организаций'!Q24</f>
        <v>100</v>
      </c>
      <c r="F22" s="3">
        <f>'Рейтинговая таблица организаций'!R24</f>
        <v>100</v>
      </c>
      <c r="G22" s="3">
        <f>'Рейтинговая таблица организаций'!O24</f>
        <v>100</v>
      </c>
      <c r="H22" s="3">
        <f>'Рейтинговая таблица организаций'!P24</f>
        <v>100</v>
      </c>
      <c r="I22" s="3">
        <f>'Рейтинговая таблица организаций'!S24</f>
        <v>100</v>
      </c>
      <c r="J22" s="23">
        <f>'Рейтинговая таблица организаций'!T24</f>
        <v>100</v>
      </c>
      <c r="K22" s="3">
        <f>'Рейтинговая таблица организаций'!Z24</f>
        <v>100</v>
      </c>
      <c r="L22" s="3">
        <f t="shared" si="0"/>
        <v>100</v>
      </c>
      <c r="M22" s="3">
        <f>'Рейтинговая таблица организаций'!AB24</f>
        <v>100</v>
      </c>
      <c r="N22" s="23">
        <f>'Рейтинговая таблица организаций'!AC24</f>
        <v>100</v>
      </c>
      <c r="O22" s="3">
        <f>'Рейтинговая таблица организаций'!AH24</f>
        <v>60</v>
      </c>
      <c r="P22" s="21">
        <f>'Рейтинговая таблица организаций'!AI24</f>
        <v>100</v>
      </c>
      <c r="Q22" s="21">
        <f>'Рейтинговая таблица организаций'!AJ24</f>
        <v>100</v>
      </c>
      <c r="R22" s="23">
        <f>'Рейтинговая таблица организаций'!AK24</f>
        <v>88</v>
      </c>
      <c r="S22" s="3">
        <f>'Рейтинговая таблица организаций'!AR24</f>
        <v>100</v>
      </c>
      <c r="T22" s="3">
        <f>'Рейтинговая таблица организаций'!AS24</f>
        <v>100</v>
      </c>
      <c r="U22" s="3">
        <f>'Рейтинговая таблица организаций'!AT24</f>
        <v>100</v>
      </c>
      <c r="V22" s="23">
        <f>'Рейтинговая таблица организаций'!AU24</f>
        <v>100</v>
      </c>
      <c r="W22" s="3">
        <f>'Рейтинговая таблица организаций'!BB24</f>
        <v>100</v>
      </c>
      <c r="X22" s="3">
        <f>'Рейтинговая таблица организаций'!BC24</f>
        <v>100</v>
      </c>
      <c r="Y22" s="3">
        <f>'Рейтинговая таблица организаций'!BD24</f>
        <v>100</v>
      </c>
      <c r="Z22" s="23">
        <f>'Рейтинговая таблица организаций'!BE24</f>
        <v>100</v>
      </c>
      <c r="AA22" s="24">
        <f>'Рейтинговая таблица организаций'!BF24</f>
        <v>97.6</v>
      </c>
    </row>
    <row r="23" spans="1:27">
      <c r="A23" s="5">
        <f>'бланки '!D27</f>
        <v>22</v>
      </c>
      <c r="B23" s="5" t="str">
        <f>'Рейтинговая таблица организаций'!B25</f>
        <v>Муниципальное автономное дошкольное образовательное учреждение «Детский сад № 82 «Гусельки» комбинированного вида»</v>
      </c>
      <c r="C23" s="5">
        <f>'Рейтинговая таблица организаций'!M25</f>
        <v>100</v>
      </c>
      <c r="D23" s="5">
        <f>'Рейтинговая таблица организаций'!N25</f>
        <v>100</v>
      </c>
      <c r="E23" s="3">
        <f>'Рейтинговая таблица организаций'!Q25</f>
        <v>100</v>
      </c>
      <c r="F23" s="3">
        <f>'Рейтинговая таблица организаций'!R25</f>
        <v>100</v>
      </c>
      <c r="G23" s="3">
        <f>'Рейтинговая таблица организаций'!O25</f>
        <v>100</v>
      </c>
      <c r="H23" s="3">
        <f>'Рейтинговая таблица организаций'!P25</f>
        <v>99.447513812154696</v>
      </c>
      <c r="I23" s="3">
        <f>'Рейтинговая таблица организаций'!S25</f>
        <v>100</v>
      </c>
      <c r="J23" s="23">
        <f>'Рейтинговая таблица организаций'!T25</f>
        <v>100</v>
      </c>
      <c r="K23" s="3">
        <f>'Рейтинговая таблица организаций'!Z25</f>
        <v>100</v>
      </c>
      <c r="L23" s="3">
        <f t="shared" ref="L23:L43" si="1">N23</f>
        <v>99</v>
      </c>
      <c r="M23" s="3">
        <f>'Рейтинговая таблица организаций'!AB25</f>
        <v>98</v>
      </c>
      <c r="N23" s="23">
        <f>'Рейтинговая таблица организаций'!AC25</f>
        <v>99</v>
      </c>
      <c r="O23" s="3">
        <f>'Рейтинговая таблица организаций'!AH25</f>
        <v>60</v>
      </c>
      <c r="P23" s="21">
        <f>'Рейтинговая таблица организаций'!AI25</f>
        <v>100</v>
      </c>
      <c r="Q23" s="21">
        <f>'Рейтинговая таблица организаций'!AJ25</f>
        <v>100</v>
      </c>
      <c r="R23" s="23">
        <f>'Рейтинговая таблица организаций'!AK25</f>
        <v>88</v>
      </c>
      <c r="S23" s="3">
        <f>'Рейтинговая таблица организаций'!AR25</f>
        <v>100</v>
      </c>
      <c r="T23" s="3">
        <f>'Рейтинговая таблица организаций'!AS25</f>
        <v>99</v>
      </c>
      <c r="U23" s="3">
        <f>'Рейтинговая таблица организаций'!AT25</f>
        <v>100</v>
      </c>
      <c r="V23" s="23">
        <f>'Рейтинговая таблица организаций'!AU25</f>
        <v>99.6</v>
      </c>
      <c r="W23" s="3">
        <f>'Рейтинговая таблица организаций'!BB25</f>
        <v>99</v>
      </c>
      <c r="X23" s="3">
        <f>'Рейтинговая таблица организаций'!BC25</f>
        <v>100</v>
      </c>
      <c r="Y23" s="3">
        <f>'Рейтинговая таблица организаций'!BD25</f>
        <v>100</v>
      </c>
      <c r="Z23" s="23">
        <f>'Рейтинговая таблица организаций'!BE25</f>
        <v>99.7</v>
      </c>
      <c r="AA23" s="24">
        <f>'Рейтинговая таблица организаций'!BF25</f>
        <v>97.26</v>
      </c>
    </row>
    <row r="24" spans="1:27">
      <c r="A24" s="5">
        <f>'бланки '!D28</f>
        <v>23</v>
      </c>
      <c r="B24" s="5" t="str">
        <f>'Рейтинговая таблица организаций'!B26</f>
        <v>Муниципальное бюджетное дошкольное образовательное учреждение «Детский сад № 85 «Малиновка» комбинированного вида»</v>
      </c>
      <c r="C24" s="5">
        <f>'Рейтинговая таблица организаций'!M26</f>
        <v>100</v>
      </c>
      <c r="D24" s="5">
        <f>'Рейтинговая таблица организаций'!N26</f>
        <v>100</v>
      </c>
      <c r="E24" s="3">
        <f>'Рейтинговая таблица организаций'!Q26</f>
        <v>100</v>
      </c>
      <c r="F24" s="3">
        <f>'Рейтинговая таблица организаций'!R26</f>
        <v>100</v>
      </c>
      <c r="G24" s="3">
        <f>'Рейтинговая таблица организаций'!O26</f>
        <v>100</v>
      </c>
      <c r="H24" s="3">
        <f>'Рейтинговая таблица организаций'!P26</f>
        <v>98.136645962732914</v>
      </c>
      <c r="I24" s="3">
        <f>'Рейтинговая таблица организаций'!S26</f>
        <v>99</v>
      </c>
      <c r="J24" s="23">
        <f>'Рейтинговая таблица организаций'!T26</f>
        <v>99.6</v>
      </c>
      <c r="K24" s="3">
        <f>'Рейтинговая таблица организаций'!Z26</f>
        <v>100</v>
      </c>
      <c r="L24" s="3">
        <f t="shared" si="1"/>
        <v>99</v>
      </c>
      <c r="M24" s="3">
        <f>'Рейтинговая таблица организаций'!AB26</f>
        <v>98</v>
      </c>
      <c r="N24" s="23">
        <f>'Рейтинговая таблица организаций'!AC26</f>
        <v>99</v>
      </c>
      <c r="O24" s="3">
        <f>'Рейтинговая таблица организаций'!AH26</f>
        <v>60</v>
      </c>
      <c r="P24" s="21">
        <f>'Рейтинговая таблица организаций'!AI26</f>
        <v>100</v>
      </c>
      <c r="Q24" s="21">
        <f>'Рейтинговая таблица организаций'!AJ26</f>
        <v>100</v>
      </c>
      <c r="R24" s="23">
        <f>'Рейтинговая таблица организаций'!AK26</f>
        <v>88</v>
      </c>
      <c r="S24" s="3">
        <f>'Рейтинговая таблица организаций'!AR26</f>
        <v>98</v>
      </c>
      <c r="T24" s="3">
        <f>'Рейтинговая таблица организаций'!AS26</f>
        <v>100</v>
      </c>
      <c r="U24" s="3">
        <f>'Рейтинговая таблица организаций'!AT26</f>
        <v>99</v>
      </c>
      <c r="V24" s="23">
        <f>'Рейтинговая таблица организаций'!AU26</f>
        <v>99</v>
      </c>
      <c r="W24" s="3">
        <f>'Рейтинговая таблица организаций'!BB26</f>
        <v>98</v>
      </c>
      <c r="X24" s="3">
        <f>'Рейтинговая таблица организаций'!BC26</f>
        <v>100</v>
      </c>
      <c r="Y24" s="3">
        <f>'Рейтинговая таблица организаций'!BD26</f>
        <v>99</v>
      </c>
      <c r="Z24" s="23">
        <f>'Рейтинговая таблица организаций'!BE26</f>
        <v>98.9</v>
      </c>
      <c r="AA24" s="24">
        <f>'Рейтинговая таблица организаций'!BF26</f>
        <v>96.9</v>
      </c>
    </row>
    <row r="25" spans="1:27">
      <c r="A25" s="5">
        <f>'бланки '!D29</f>
        <v>24</v>
      </c>
      <c r="B25" s="5" t="str">
        <f>'Рейтинговая таблица организаций'!B27</f>
        <v>Муниципальное автономное дошкольное образовательное учреждение «Детский сад № 86 «Жемчужинка» Центр развития ребенка»</v>
      </c>
      <c r="C25" s="5">
        <f>'Рейтинговая таблица организаций'!M27</f>
        <v>90</v>
      </c>
      <c r="D25" s="5">
        <f>'Рейтинговая таблица организаций'!N27</f>
        <v>100</v>
      </c>
      <c r="E25" s="3">
        <f>'Рейтинговая таблица организаций'!Q27</f>
        <v>95</v>
      </c>
      <c r="F25" s="3">
        <f>'Рейтинговая таблица организаций'!R27</f>
        <v>90</v>
      </c>
      <c r="G25" s="3">
        <f>'Рейтинговая таблица организаций'!O27</f>
        <v>99.224806201550393</v>
      </c>
      <c r="H25" s="3">
        <f>'Рейтинговая таблица организаций'!P27</f>
        <v>99.152542372881356</v>
      </c>
      <c r="I25" s="3">
        <f>'Рейтинговая таблица организаций'!S27</f>
        <v>99</v>
      </c>
      <c r="J25" s="23">
        <f>'Рейтинговая таблица организаций'!T27</f>
        <v>95.1</v>
      </c>
      <c r="K25" s="3">
        <f>'Рейтинговая таблица организаций'!Z27</f>
        <v>100</v>
      </c>
      <c r="L25" s="3">
        <f t="shared" si="1"/>
        <v>98.5</v>
      </c>
      <c r="M25" s="3">
        <f>'Рейтинговая таблица организаций'!AB27</f>
        <v>97</v>
      </c>
      <c r="N25" s="23">
        <f>'Рейтинговая таблица организаций'!AC27</f>
        <v>98.5</v>
      </c>
      <c r="O25" s="3">
        <f>'Рейтинговая таблица организаций'!AH27</f>
        <v>40</v>
      </c>
      <c r="P25" s="21">
        <f>'Рейтинговая таблица организаций'!AI27</f>
        <v>60</v>
      </c>
      <c r="Q25" s="21">
        <f>'Рейтинговая таблица организаций'!AJ27</f>
        <v>86</v>
      </c>
      <c r="R25" s="23">
        <f>'Рейтинговая таблица организаций'!AK27</f>
        <v>61.8</v>
      </c>
      <c r="S25" s="3">
        <f>'Рейтинговая таблица организаций'!AR27</f>
        <v>97</v>
      </c>
      <c r="T25" s="3">
        <f>'Рейтинговая таблица организаций'!AS27</f>
        <v>99</v>
      </c>
      <c r="U25" s="3">
        <f>'Рейтинговая таблица организаций'!AT27</f>
        <v>98</v>
      </c>
      <c r="V25" s="23">
        <f>'Рейтинговая таблица организаций'!AU27</f>
        <v>98</v>
      </c>
      <c r="W25" s="3">
        <f>'Рейтинговая таблица организаций'!BB27</f>
        <v>97</v>
      </c>
      <c r="X25" s="3">
        <f>'Рейтинговая таблица организаций'!BC27</f>
        <v>100</v>
      </c>
      <c r="Y25" s="3">
        <f>'Рейтинговая таблица организаций'!BD27</f>
        <v>99</v>
      </c>
      <c r="Z25" s="23">
        <f>'Рейтинговая таблица организаций'!BE27</f>
        <v>98.6</v>
      </c>
      <c r="AA25" s="24">
        <f>'Рейтинговая таблица организаций'!BF27</f>
        <v>90.4</v>
      </c>
    </row>
    <row r="26" spans="1:27">
      <c r="A26" s="5">
        <f>'бланки '!D30</f>
        <v>25</v>
      </c>
      <c r="B26" s="5" t="str">
        <f>'Рейтинговая таблица организаций'!B28</f>
        <v>Муниципальное бюджетное дошкольное образовательное учреждение «Детский сад № 87 «Моряночка» комбинированного вида»</v>
      </c>
      <c r="C26" s="5">
        <f>'Рейтинговая таблица организаций'!M28</f>
        <v>90</v>
      </c>
      <c r="D26" s="5">
        <f>'Рейтинговая таблица организаций'!N28</f>
        <v>100</v>
      </c>
      <c r="E26" s="3">
        <f>'Рейтинговая таблица организаций'!Q28</f>
        <v>95</v>
      </c>
      <c r="F26" s="3">
        <f>'Рейтинговая таблица организаций'!R28</f>
        <v>100</v>
      </c>
      <c r="G26" s="3">
        <f>'Рейтинговая таблица организаций'!O28</f>
        <v>95.6989247311828</v>
      </c>
      <c r="H26" s="3">
        <f>'Рейтинговая таблица организаций'!P28</f>
        <v>92.682926829268297</v>
      </c>
      <c r="I26" s="3">
        <f>'Рейтинговая таблица организаций'!S28</f>
        <v>94</v>
      </c>
      <c r="J26" s="23">
        <f>'Рейтинговая таблица организаций'!T28</f>
        <v>96.1</v>
      </c>
      <c r="K26" s="3">
        <f>'Рейтинговая таблица организаций'!Z28</f>
        <v>100</v>
      </c>
      <c r="L26" s="3">
        <f t="shared" si="1"/>
        <v>91.5</v>
      </c>
      <c r="M26" s="3">
        <f>'Рейтинговая таблица организаций'!AB28</f>
        <v>83</v>
      </c>
      <c r="N26" s="23">
        <f>'Рейтинговая таблица организаций'!AC28</f>
        <v>91.5</v>
      </c>
      <c r="O26" s="3">
        <f>'Рейтинговая таблица организаций'!AH28</f>
        <v>40</v>
      </c>
      <c r="P26" s="21">
        <f>'Рейтинговая таблица организаций'!AI28</f>
        <v>60</v>
      </c>
      <c r="Q26" s="21">
        <f>'Рейтинговая таблица организаций'!AJ28</f>
        <v>100</v>
      </c>
      <c r="R26" s="23">
        <f>'Рейтинговая таблица организаций'!AK28</f>
        <v>66</v>
      </c>
      <c r="S26" s="3">
        <f>'Рейтинговая таблица организаций'!AR28</f>
        <v>95</v>
      </c>
      <c r="T26" s="3">
        <f>'Рейтинговая таблица организаций'!AS28</f>
        <v>98</v>
      </c>
      <c r="U26" s="3">
        <f>'Рейтинговая таблица организаций'!AT28</f>
        <v>97</v>
      </c>
      <c r="V26" s="23">
        <f>'Рейтинговая таблица организаций'!AU28</f>
        <v>96.600000000000009</v>
      </c>
      <c r="W26" s="3">
        <f>'Рейтинговая таблица организаций'!BB28</f>
        <v>86</v>
      </c>
      <c r="X26" s="3">
        <f>'Рейтинговая таблица организаций'!BC28</f>
        <v>97</v>
      </c>
      <c r="Y26" s="3">
        <f>'Рейтинговая таблица организаций'!BD28</f>
        <v>91</v>
      </c>
      <c r="Z26" s="23">
        <f>'Рейтинговая таблица организаций'!BE28</f>
        <v>90.7</v>
      </c>
      <c r="AA26" s="24">
        <f>'Рейтинговая таблица организаций'!BF28</f>
        <v>88.179999999999993</v>
      </c>
    </row>
    <row r="27" spans="1:27">
      <c r="A27" s="5">
        <f>'бланки '!D31</f>
        <v>26</v>
      </c>
      <c r="B27" s="5" t="str">
        <f>'Рейтинговая таблица организаций'!B29</f>
        <v>Муниципальное автономное дошкольное образовательное учреждение Центр развития ребенка – «Детский сад № 88 «Антошка»</v>
      </c>
      <c r="C27" s="5">
        <f>'Рейтинговая таблица организаций'!M29</f>
        <v>100</v>
      </c>
      <c r="D27" s="5">
        <f>'Рейтинговая таблица организаций'!N29</f>
        <v>100</v>
      </c>
      <c r="E27" s="3">
        <f>'Рейтинговая таблица организаций'!Q29</f>
        <v>100</v>
      </c>
      <c r="F27" s="3">
        <f>'Рейтинговая таблица организаций'!R29</f>
        <v>100</v>
      </c>
      <c r="G27" s="3">
        <f>'Рейтинговая таблица организаций'!O29</f>
        <v>99.7229916897507</v>
      </c>
      <c r="H27" s="3">
        <f>'Рейтинговая таблица организаций'!P29</f>
        <v>99.175824175824175</v>
      </c>
      <c r="I27" s="3">
        <f>'Рейтинговая таблица организаций'!S29</f>
        <v>99</v>
      </c>
      <c r="J27" s="23">
        <f>'Рейтинговая таблица организаций'!T29</f>
        <v>99.6</v>
      </c>
      <c r="K27" s="3">
        <f>'Рейтинговая таблица организаций'!Z29</f>
        <v>100</v>
      </c>
      <c r="L27" s="3">
        <f t="shared" si="1"/>
        <v>99.5</v>
      </c>
      <c r="M27" s="3">
        <f>'Рейтинговая таблица организаций'!AB29</f>
        <v>99</v>
      </c>
      <c r="N27" s="23">
        <f>'Рейтинговая таблица организаций'!AC29</f>
        <v>99.5</v>
      </c>
      <c r="O27" s="3">
        <f>'Рейтинговая таблица организаций'!AH29</f>
        <v>80</v>
      </c>
      <c r="P27" s="21">
        <f>'Рейтинговая таблица организаций'!AI29</f>
        <v>80</v>
      </c>
      <c r="Q27" s="21">
        <f>'Рейтинговая таблица организаций'!AJ29</f>
        <v>100</v>
      </c>
      <c r="R27" s="23">
        <f>'Рейтинговая таблица организаций'!AK29</f>
        <v>86</v>
      </c>
      <c r="S27" s="3">
        <f>'Рейтинговая таблица организаций'!AR29</f>
        <v>99</v>
      </c>
      <c r="T27" s="3">
        <f>'Рейтинговая таблица организаций'!AS29</f>
        <v>99</v>
      </c>
      <c r="U27" s="3">
        <f>'Рейтинговая таблица организаций'!AT29</f>
        <v>100</v>
      </c>
      <c r="V27" s="23">
        <f>'Рейтинговая таблица организаций'!AU29</f>
        <v>99.2</v>
      </c>
      <c r="W27" s="3">
        <f>'Рейтинговая таблица организаций'!BB29</f>
        <v>99</v>
      </c>
      <c r="X27" s="3">
        <f>'Рейтинговая таблица организаций'!BC29</f>
        <v>99</v>
      </c>
      <c r="Y27" s="3">
        <f>'Рейтинговая таблица организаций'!BD29</f>
        <v>99</v>
      </c>
      <c r="Z27" s="23">
        <f>'Рейтинговая таблица организаций'!BE29</f>
        <v>99</v>
      </c>
      <c r="AA27" s="24">
        <f>'Рейтинговая таблица организаций'!BF29</f>
        <v>96.66</v>
      </c>
    </row>
    <row r="28" spans="1:27">
      <c r="A28" s="5">
        <f>'бланки '!D32</f>
        <v>27</v>
      </c>
      <c r="B28" s="5" t="str">
        <f>'Рейтинговая таблица организаций'!B30</f>
        <v>Муниципальное бюджетное дошкольное образовательное учреждение «Детский сад № 89 «Умка» комбинированного вида»</v>
      </c>
      <c r="C28" s="5">
        <f>'Рейтинговая таблица организаций'!M30</f>
        <v>95</v>
      </c>
      <c r="D28" s="5">
        <f>'Рейтинговая таблица организаций'!N30</f>
        <v>100</v>
      </c>
      <c r="E28" s="3">
        <f>'Рейтинговая таблица организаций'!Q30</f>
        <v>97</v>
      </c>
      <c r="F28" s="3">
        <f>'Рейтинговая таблица организаций'!R30</f>
        <v>100</v>
      </c>
      <c r="G28" s="3">
        <f>'Рейтинговая таблица организаций'!O30</f>
        <v>98.260869565217391</v>
      </c>
      <c r="H28" s="3">
        <f>'Рейтинговая таблица организаций'!P30</f>
        <v>96.638655462184872</v>
      </c>
      <c r="I28" s="3">
        <f>'Рейтинговая таблица организаций'!S30</f>
        <v>97</v>
      </c>
      <c r="J28" s="23">
        <f>'Рейтинговая таблица организаций'!T30</f>
        <v>97.9</v>
      </c>
      <c r="K28" s="3">
        <f>'Рейтинговая таблица организаций'!Z30</f>
        <v>100</v>
      </c>
      <c r="L28" s="3">
        <f t="shared" si="1"/>
        <v>96</v>
      </c>
      <c r="M28" s="3">
        <f>'Рейтинговая таблица организаций'!AB30</f>
        <v>92</v>
      </c>
      <c r="N28" s="23">
        <f>'Рейтинговая таблица организаций'!AC30</f>
        <v>96</v>
      </c>
      <c r="O28" s="3">
        <f>'Рейтинговая таблица организаций'!AH30</f>
        <v>40</v>
      </c>
      <c r="P28" s="21">
        <f>'Рейтинговая таблица организаций'!AI30</f>
        <v>40</v>
      </c>
      <c r="Q28" s="21">
        <f>'Рейтинговая таблица организаций'!AJ30</f>
        <v>100</v>
      </c>
      <c r="R28" s="23">
        <f>'Рейтинговая таблица организаций'!AK30</f>
        <v>58</v>
      </c>
      <c r="S28" s="3">
        <f>'Рейтинговая таблица организаций'!AR30</f>
        <v>97</v>
      </c>
      <c r="T28" s="3">
        <f>'Рейтинговая таблица организаций'!AS30</f>
        <v>94</v>
      </c>
      <c r="U28" s="3">
        <f>'Рейтинговая таблица организаций'!AT30</f>
        <v>98</v>
      </c>
      <c r="V28" s="23">
        <f>'Рейтинговая таблица организаций'!AU30</f>
        <v>96</v>
      </c>
      <c r="W28" s="3">
        <f>'Рейтинговая таблица организаций'!BB30</f>
        <v>95</v>
      </c>
      <c r="X28" s="3">
        <f>'Рейтинговая таблица организаций'!BC30</f>
        <v>98</v>
      </c>
      <c r="Y28" s="3">
        <f>'Рейтинговая таблица организаций'!BD30</f>
        <v>100</v>
      </c>
      <c r="Z28" s="23">
        <f>'Рейтинговая таблица организаций'!BE30</f>
        <v>98.1</v>
      </c>
      <c r="AA28" s="24">
        <f>'Рейтинговая таблица организаций'!BF30</f>
        <v>89.2</v>
      </c>
    </row>
    <row r="29" spans="1:27">
      <c r="A29" s="5">
        <f>'бланки '!D33</f>
        <v>28</v>
      </c>
      <c r="B29" s="5" t="str">
        <f>'Рейтинговая таблица организаций'!B31</f>
        <v>Муниципальное автономное общеобразовательное учреждение для детей дошкольного и младшего школьного возраста «Северодвинская прогимназия № 1»</v>
      </c>
      <c r="C29" s="5">
        <f>'Рейтинговая таблица организаций'!M31</f>
        <v>100</v>
      </c>
      <c r="D29" s="5">
        <f>'Рейтинговая таблица организаций'!N31</f>
        <v>100</v>
      </c>
      <c r="E29" s="3">
        <f>'Рейтинговая таблица организаций'!Q31</f>
        <v>100</v>
      </c>
      <c r="F29" s="3">
        <f>'Рейтинговая таблица организаций'!R31</f>
        <v>90</v>
      </c>
      <c r="G29" s="3">
        <f>'Рейтинговая таблица организаций'!O31</f>
        <v>99.6</v>
      </c>
      <c r="H29" s="3">
        <f>'Рейтинговая таблица организаций'!P31</f>
        <v>97.761194029850756</v>
      </c>
      <c r="I29" s="3">
        <f>'Рейтинговая таблица организаций'!S31</f>
        <v>99</v>
      </c>
      <c r="J29" s="23">
        <f>'Рейтинговая таблица организаций'!T31</f>
        <v>96.6</v>
      </c>
      <c r="K29" s="3">
        <f>'Рейтинговая таблица организаций'!Z31</f>
        <v>100</v>
      </c>
      <c r="L29" s="3">
        <f t="shared" si="1"/>
        <v>99</v>
      </c>
      <c r="M29" s="3">
        <f>'Рейтинговая таблица организаций'!AB31</f>
        <v>98</v>
      </c>
      <c r="N29" s="23">
        <f>'Рейтинговая таблица организаций'!AC31</f>
        <v>99</v>
      </c>
      <c r="O29" s="3">
        <f>'Рейтинговая таблица организаций'!AH31</f>
        <v>40</v>
      </c>
      <c r="P29" s="21">
        <f>'Рейтинговая таблица организаций'!AI31</f>
        <v>80</v>
      </c>
      <c r="Q29" s="21">
        <f>'Рейтинговая таблица организаций'!AJ31</f>
        <v>89</v>
      </c>
      <c r="R29" s="23">
        <f>'Рейтинговая таблица организаций'!AK31</f>
        <v>70.7</v>
      </c>
      <c r="S29" s="3">
        <f>'Рейтинговая таблица организаций'!AR31</f>
        <v>97</v>
      </c>
      <c r="T29" s="3">
        <f>'Рейтинговая таблица организаций'!AS31</f>
        <v>98</v>
      </c>
      <c r="U29" s="3">
        <f>'Рейтинговая таблица организаций'!AT31</f>
        <v>100</v>
      </c>
      <c r="V29" s="23">
        <f>'Рейтинговая таблица организаций'!AU31</f>
        <v>98</v>
      </c>
      <c r="W29" s="3">
        <f>'Рейтинговая таблица организаций'!BB31</f>
        <v>98</v>
      </c>
      <c r="X29" s="3">
        <f>'Рейтинговая таблица организаций'!BC31</f>
        <v>100</v>
      </c>
      <c r="Y29" s="3">
        <f>'Рейтинговая таблица организаций'!BD31</f>
        <v>98</v>
      </c>
      <c r="Z29" s="23">
        <f>'Рейтинговая таблица организаций'!BE31</f>
        <v>98.4</v>
      </c>
      <c r="AA29" s="24">
        <f>'Рейтинговая таблица организаций'!BF31</f>
        <v>92.54</v>
      </c>
    </row>
    <row r="30" spans="1:27">
      <c r="A30" s="5">
        <f>'бланки '!D34</f>
        <v>29</v>
      </c>
      <c r="B30" s="5" t="str">
        <f>'Рейтинговая таблица организаций'!B32</f>
        <v>Муниципальное автономное общеобразовательное учреждение «Средняя общеобразовательная школа № 2»</v>
      </c>
      <c r="C30" s="5">
        <f>'Рейтинговая таблица организаций'!M32</f>
        <v>100</v>
      </c>
      <c r="D30" s="5">
        <f>'Рейтинговая таблица организаций'!N32</f>
        <v>98.148148148148152</v>
      </c>
      <c r="E30" s="3">
        <f>'Рейтинговая таблица организаций'!Q32</f>
        <v>99</v>
      </c>
      <c r="F30" s="3">
        <f>'Рейтинговая таблица организаций'!R32</f>
        <v>100</v>
      </c>
      <c r="G30" s="3">
        <f>'Рейтинговая таблица организаций'!O32</f>
        <v>100</v>
      </c>
      <c r="H30" s="3">
        <f>'Рейтинговая таблица организаций'!P32</f>
        <v>100</v>
      </c>
      <c r="I30" s="3">
        <f>'Рейтинговая таблица организаций'!S32</f>
        <v>100</v>
      </c>
      <c r="J30" s="23">
        <f>'Рейтинговая таблица организаций'!T32</f>
        <v>99.7</v>
      </c>
      <c r="K30" s="3">
        <f>'Рейтинговая таблица организаций'!Z32</f>
        <v>100</v>
      </c>
      <c r="L30" s="3">
        <f t="shared" si="1"/>
        <v>100</v>
      </c>
      <c r="M30" s="3">
        <f>'Рейтинговая таблица организаций'!AB32</f>
        <v>100</v>
      </c>
      <c r="N30" s="23">
        <f>'Рейтинговая таблица организаций'!AC32</f>
        <v>100</v>
      </c>
      <c r="O30" s="3">
        <f>'Рейтинговая таблица организаций'!AH32</f>
        <v>80</v>
      </c>
      <c r="P30" s="21">
        <f>'Рейтинговая таблица организаций'!AI32</f>
        <v>100</v>
      </c>
      <c r="Q30" s="21">
        <f>'Рейтинговая таблица организаций'!AJ32</f>
        <v>80</v>
      </c>
      <c r="R30" s="23">
        <f>'Рейтинговая таблица организаций'!AK32</f>
        <v>88</v>
      </c>
      <c r="S30" s="3">
        <f>'Рейтинговая таблица организаций'!AR32</f>
        <v>100</v>
      </c>
      <c r="T30" s="3">
        <f>'Рейтинговая таблица организаций'!AS32</f>
        <v>100</v>
      </c>
      <c r="U30" s="3">
        <f>'Рейтинговая таблица организаций'!AT32</f>
        <v>100</v>
      </c>
      <c r="V30" s="23">
        <f>'Рейтинговая таблица организаций'!AU32</f>
        <v>100</v>
      </c>
      <c r="W30" s="3">
        <f>'Рейтинговая таблица организаций'!BB32</f>
        <v>100</v>
      </c>
      <c r="X30" s="3">
        <f>'Рейтинговая таблица организаций'!BC32</f>
        <v>100</v>
      </c>
      <c r="Y30" s="3">
        <f>'Рейтинговая таблица организаций'!BD32</f>
        <v>100</v>
      </c>
      <c r="Z30" s="23">
        <f>'Рейтинговая таблица организаций'!BE32</f>
        <v>100</v>
      </c>
      <c r="AA30" s="24">
        <f>'Рейтинговая таблица организаций'!BF32</f>
        <v>97.539999999999992</v>
      </c>
    </row>
    <row r="31" spans="1:27">
      <c r="A31" s="5">
        <f>'бланки '!D35</f>
        <v>30</v>
      </c>
      <c r="B31" s="5" t="str">
        <f>'Рейтинговая таблица организаций'!B33</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C31" s="5">
        <f>'Рейтинговая таблица организаций'!M33</f>
        <v>100</v>
      </c>
      <c r="D31" s="5">
        <f>'Рейтинговая таблица организаций'!N33</f>
        <v>92.10526315789474</v>
      </c>
      <c r="E31" s="3">
        <f>'Рейтинговая таблица организаций'!Q33</f>
        <v>96</v>
      </c>
      <c r="F31" s="3">
        <f>'Рейтинговая таблица организаций'!R33</f>
        <v>90</v>
      </c>
      <c r="G31" s="3">
        <f>'Рейтинговая таблица организаций'!O33</f>
        <v>100</v>
      </c>
      <c r="H31" s="3">
        <f>'Рейтинговая таблица организаций'!P33</f>
        <v>99.425287356321832</v>
      </c>
      <c r="I31" s="3">
        <f>'Рейтинговая таблица организаций'!S33</f>
        <v>100</v>
      </c>
      <c r="J31" s="23">
        <f>'Рейтинговая таблица организаций'!T33</f>
        <v>95.8</v>
      </c>
      <c r="K31" s="3">
        <f>'Рейтинговая таблица организаций'!Z33</f>
        <v>100</v>
      </c>
      <c r="L31" s="3">
        <f t="shared" si="1"/>
        <v>98.5</v>
      </c>
      <c r="M31" s="3">
        <f>'Рейтинговая таблица организаций'!AB33</f>
        <v>97</v>
      </c>
      <c r="N31" s="23">
        <f>'Рейтинговая таблица организаций'!AC33</f>
        <v>98.5</v>
      </c>
      <c r="O31" s="3">
        <f>'Рейтинговая таблица организаций'!AH33</f>
        <v>80</v>
      </c>
      <c r="P31" s="21">
        <f>'Рейтинговая таблица организаций'!AI33</f>
        <v>80</v>
      </c>
      <c r="Q31" s="21">
        <f>'Рейтинговая таблица организаций'!AJ33</f>
        <v>93</v>
      </c>
      <c r="R31" s="23">
        <f>'Рейтинговая таблица организаций'!AK33</f>
        <v>83.9</v>
      </c>
      <c r="S31" s="3">
        <f>'Рейтинговая таблица организаций'!AR33</f>
        <v>99</v>
      </c>
      <c r="T31" s="3">
        <f>'Рейтинговая таблица организаций'!AS33</f>
        <v>99</v>
      </c>
      <c r="U31" s="3">
        <f>'Рейтинговая таблица организаций'!AT33</f>
        <v>100</v>
      </c>
      <c r="V31" s="23">
        <f>'Рейтинговая таблица организаций'!AU33</f>
        <v>99.2</v>
      </c>
      <c r="W31" s="3">
        <f>'Рейтинговая таблица организаций'!BB33</f>
        <v>99</v>
      </c>
      <c r="X31" s="3">
        <f>'Рейтинговая таблица организаций'!BC33</f>
        <v>100</v>
      </c>
      <c r="Y31" s="3">
        <f>'Рейтинговая таблица организаций'!BD33</f>
        <v>100</v>
      </c>
      <c r="Z31" s="23">
        <f>'Рейтинговая таблица организаций'!BE33</f>
        <v>99.7</v>
      </c>
      <c r="AA31" s="24">
        <f>'Рейтинговая таблица организаций'!BF33</f>
        <v>95.42</v>
      </c>
    </row>
    <row r="32" spans="1:27">
      <c r="A32" s="5">
        <f>'бланки '!D36</f>
        <v>31</v>
      </c>
      <c r="B32" s="5" t="str">
        <f>'Рейтинговая таблица организаций'!B34</f>
        <v>Муниципальное автономное общеобразовательное учреждение «Средняя общеобразовательная школа № 5»</v>
      </c>
      <c r="C32" s="5">
        <f>'Рейтинговая таблица организаций'!M34</f>
        <v>100</v>
      </c>
      <c r="D32" s="5">
        <f>'Рейтинговая таблица организаций'!N34</f>
        <v>100</v>
      </c>
      <c r="E32" s="3">
        <f>'Рейтинговая таблица организаций'!Q34</f>
        <v>100</v>
      </c>
      <c r="F32" s="3">
        <f>'Рейтинговая таблица организаций'!R34</f>
        <v>100</v>
      </c>
      <c r="G32" s="3">
        <f>'Рейтинговая таблица организаций'!O34</f>
        <v>95.774647887323937</v>
      </c>
      <c r="H32" s="3">
        <f>'Рейтинговая таблица организаций'!P34</f>
        <v>94.274809160305338</v>
      </c>
      <c r="I32" s="3">
        <f>'Рейтинговая таблица организаций'!S34</f>
        <v>95</v>
      </c>
      <c r="J32" s="23">
        <f>'Рейтинговая таблица организаций'!T34</f>
        <v>98</v>
      </c>
      <c r="K32" s="3">
        <f>'Рейтинговая таблица организаций'!Z34</f>
        <v>100</v>
      </c>
      <c r="L32" s="3">
        <f t="shared" si="1"/>
        <v>91.5</v>
      </c>
      <c r="M32" s="3">
        <f>'Рейтинговая таблица организаций'!AB34</f>
        <v>83</v>
      </c>
      <c r="N32" s="23">
        <f>'Рейтинговая таблица организаций'!AC34</f>
        <v>91.5</v>
      </c>
      <c r="O32" s="3">
        <f>'Рейтинговая таблица организаций'!AH34</f>
        <v>100</v>
      </c>
      <c r="P32" s="21">
        <f>'Рейтинговая таблица организаций'!AI34</f>
        <v>100</v>
      </c>
      <c r="Q32" s="21">
        <f>'Рейтинговая таблица организаций'!AJ34</f>
        <v>86</v>
      </c>
      <c r="R32" s="23">
        <f>'Рейтинговая таблица организаций'!AK34</f>
        <v>95.8</v>
      </c>
      <c r="S32" s="3">
        <f>'Рейтинговая таблица организаций'!AR34</f>
        <v>90</v>
      </c>
      <c r="T32" s="3">
        <f>'Рейтинговая таблица организаций'!AS34</f>
        <v>89</v>
      </c>
      <c r="U32" s="3">
        <f>'Рейтинговая таблица организаций'!AT34</f>
        <v>96</v>
      </c>
      <c r="V32" s="23">
        <f>'Рейтинговая таблица организаций'!AU34</f>
        <v>90.8</v>
      </c>
      <c r="W32" s="3">
        <f>'Рейтинговая таблица организаций'!BB34</f>
        <v>88</v>
      </c>
      <c r="X32" s="3">
        <f>'Рейтинговая таблица организаций'!BC34</f>
        <v>94</v>
      </c>
      <c r="Y32" s="3">
        <f>'Рейтинговая таблица организаций'!BD34</f>
        <v>92</v>
      </c>
      <c r="Z32" s="23">
        <f>'Рейтинговая таблица организаций'!BE34</f>
        <v>91.2</v>
      </c>
      <c r="AA32" s="24">
        <f>'Рейтинговая таблица организаций'!BF34</f>
        <v>93.460000000000008</v>
      </c>
    </row>
    <row r="33" spans="1:27">
      <c r="A33" s="5">
        <f>'бланки '!D37</f>
        <v>32</v>
      </c>
      <c r="B33" s="5" t="str">
        <f>'Рейтинговая таблица организаций'!B35</f>
        <v>Муниципальное автономное общеобразовательное учреждение «Средняя общеобразовательная школа № 6 с углубленным изучением иностранных языков»</v>
      </c>
      <c r="C33" s="5">
        <f>'Рейтинговая таблица организаций'!M35</f>
        <v>100</v>
      </c>
      <c r="D33" s="5">
        <f>'Рейтинговая таблица организаций'!N35</f>
        <v>100</v>
      </c>
      <c r="E33" s="3">
        <f>'Рейтинговая таблица организаций'!Q35</f>
        <v>100</v>
      </c>
      <c r="F33" s="3">
        <f>'Рейтинговая таблица организаций'!R35</f>
        <v>100</v>
      </c>
      <c r="G33" s="3">
        <f>'Рейтинговая таблица организаций'!O35</f>
        <v>100</v>
      </c>
      <c r="H33" s="3">
        <f>'Рейтинговая таблица организаций'!P35</f>
        <v>99.577464788732399</v>
      </c>
      <c r="I33" s="3">
        <f>'Рейтинговая таблица организаций'!S35</f>
        <v>100</v>
      </c>
      <c r="J33" s="23">
        <f>'Рейтинговая таблица организаций'!T35</f>
        <v>100</v>
      </c>
      <c r="K33" s="3">
        <f>'Рейтинговая таблица организаций'!Z35</f>
        <v>100</v>
      </c>
      <c r="L33" s="3">
        <f t="shared" si="1"/>
        <v>99</v>
      </c>
      <c r="M33" s="3">
        <f>'Рейтинговая таблица организаций'!AB35</f>
        <v>98</v>
      </c>
      <c r="N33" s="23">
        <f>'Рейтинговая таблица организаций'!AC35</f>
        <v>99</v>
      </c>
      <c r="O33" s="3">
        <f>'Рейтинговая таблица организаций'!AH35</f>
        <v>80</v>
      </c>
      <c r="P33" s="21">
        <f>'Рейтинговая таблица организаций'!AI35</f>
        <v>100</v>
      </c>
      <c r="Q33" s="21">
        <f>'Рейтинговая таблица организаций'!AJ35</f>
        <v>100</v>
      </c>
      <c r="R33" s="23">
        <f>'Рейтинговая таблица организаций'!AK35</f>
        <v>94</v>
      </c>
      <c r="S33" s="3">
        <f>'Рейтинговая таблица организаций'!AR35</f>
        <v>99</v>
      </c>
      <c r="T33" s="3">
        <f>'Рейтинговая таблица организаций'!AS35</f>
        <v>100</v>
      </c>
      <c r="U33" s="3">
        <f>'Рейтинговая таблица организаций'!AT35</f>
        <v>100</v>
      </c>
      <c r="V33" s="23">
        <f>'Рейтинговая таблица организаций'!AU35</f>
        <v>99.6</v>
      </c>
      <c r="W33" s="3">
        <f>'Рейтинговая таблица организаций'!BB35</f>
        <v>100</v>
      </c>
      <c r="X33" s="3">
        <f>'Рейтинговая таблица организаций'!BC35</f>
        <v>100</v>
      </c>
      <c r="Y33" s="3">
        <f>'Рейтинговая таблица организаций'!BD35</f>
        <v>100</v>
      </c>
      <c r="Z33" s="23">
        <f>'Рейтинговая таблица организаций'!BE35</f>
        <v>100</v>
      </c>
      <c r="AA33" s="24">
        <f>'Рейтинговая таблица организаций'!BF35</f>
        <v>98.52000000000001</v>
      </c>
    </row>
    <row r="34" spans="1:27">
      <c r="A34" s="5">
        <f>'бланки '!D38</f>
        <v>33</v>
      </c>
      <c r="B34" s="5" t="str">
        <f>'Рейтинговая таблица организаций'!B36</f>
        <v>Муниципальное автономное общеобразовательное учреждение «Гуманитарная гимназия № 8»</v>
      </c>
      <c r="C34" s="5">
        <f>'Рейтинговая таблица организаций'!M36</f>
        <v>100</v>
      </c>
      <c r="D34" s="5">
        <f>'Рейтинговая таблица организаций'!N36</f>
        <v>100</v>
      </c>
      <c r="E34" s="3">
        <f>'Рейтинговая таблица организаций'!Q36</f>
        <v>100</v>
      </c>
      <c r="F34" s="3">
        <f>'Рейтинговая таблица организаций'!R36</f>
        <v>100</v>
      </c>
      <c r="G34" s="3">
        <f>'Рейтинговая таблица организаций'!O36</f>
        <v>96.108949416342412</v>
      </c>
      <c r="H34" s="3">
        <f>'Рейтинговая таблица организаций'!P36</f>
        <v>96</v>
      </c>
      <c r="I34" s="3">
        <f>'Рейтинговая таблица организаций'!S36</f>
        <v>96</v>
      </c>
      <c r="J34" s="23">
        <f>'Рейтинговая таблица организаций'!T36</f>
        <v>98.4</v>
      </c>
      <c r="K34" s="3">
        <f>'Рейтинговая таблица организаций'!Z36</f>
        <v>100</v>
      </c>
      <c r="L34" s="3">
        <f t="shared" si="1"/>
        <v>92</v>
      </c>
      <c r="M34" s="3">
        <f>'Рейтинговая таблица организаций'!AB36</f>
        <v>84</v>
      </c>
      <c r="N34" s="23">
        <f>'Рейтинговая таблица организаций'!AC36</f>
        <v>92</v>
      </c>
      <c r="O34" s="3">
        <f>'Рейтинговая таблица организаций'!AH36</f>
        <v>60</v>
      </c>
      <c r="P34" s="21">
        <f>'Рейтинговая таблица организаций'!AI36</f>
        <v>100</v>
      </c>
      <c r="Q34" s="21">
        <f>'Рейтинговая таблица организаций'!AJ36</f>
        <v>89</v>
      </c>
      <c r="R34" s="23">
        <f>'Рейтинговая таблица организаций'!AK36</f>
        <v>84.7</v>
      </c>
      <c r="S34" s="3">
        <f>'Рейтинговая таблица организаций'!AR36</f>
        <v>96</v>
      </c>
      <c r="T34" s="3">
        <f>'Рейтинговая таблица организаций'!AS36</f>
        <v>96</v>
      </c>
      <c r="U34" s="3">
        <f>'Рейтинговая таблица организаций'!AT36</f>
        <v>97</v>
      </c>
      <c r="V34" s="23">
        <f>'Рейтинговая таблица организаций'!AU36</f>
        <v>96.200000000000017</v>
      </c>
      <c r="W34" s="3">
        <f>'Рейтинговая таблица организаций'!BB36</f>
        <v>96</v>
      </c>
      <c r="X34" s="3">
        <f>'Рейтинговая таблица организаций'!BC36</f>
        <v>98</v>
      </c>
      <c r="Y34" s="3">
        <f>'Рейтинговая таблица организаций'!BD36</f>
        <v>95</v>
      </c>
      <c r="Z34" s="23">
        <f>'Рейтинговая таблица организаций'!BE36</f>
        <v>95.9</v>
      </c>
      <c r="AA34" s="24">
        <f>'Рейтинговая таблица организаций'!BF36</f>
        <v>93.440000000000012</v>
      </c>
    </row>
    <row r="35" spans="1:27">
      <c r="A35" s="5">
        <f>'бланки '!D39</f>
        <v>34</v>
      </c>
      <c r="B35" s="5" t="str">
        <f>'Рейтинговая таблица организаций'!B37</f>
        <v>Муниципальное автономное общеобразовательное учреждение «Средняя общеобразовательная школа № 9»</v>
      </c>
      <c r="C35" s="5">
        <f>'Рейтинговая таблица организаций'!M37</f>
        <v>100</v>
      </c>
      <c r="D35" s="5">
        <f>'Рейтинговая таблица организаций'!N37</f>
        <v>99.090909090909093</v>
      </c>
      <c r="E35" s="3">
        <f>'Рейтинговая таблица организаций'!Q37</f>
        <v>99</v>
      </c>
      <c r="F35" s="3">
        <f>'Рейтинговая таблица организаций'!R37</f>
        <v>100</v>
      </c>
      <c r="G35" s="3">
        <f>'Рейтинговая таблица организаций'!O37</f>
        <v>98.35526315789474</v>
      </c>
      <c r="H35" s="3">
        <f>'Рейтинговая таблица организаций'!P37</f>
        <v>94.034090909090907</v>
      </c>
      <c r="I35" s="3">
        <f>'Рейтинговая таблица организаций'!S37</f>
        <v>96</v>
      </c>
      <c r="J35" s="23">
        <f>'Рейтинговая таблица организаций'!T37</f>
        <v>98.100000000000009</v>
      </c>
      <c r="K35" s="3">
        <f>'Рейтинговая таблица организаций'!Z37</f>
        <v>100</v>
      </c>
      <c r="L35" s="3">
        <f t="shared" si="1"/>
        <v>92.5</v>
      </c>
      <c r="M35" s="3">
        <f>'Рейтинговая таблица организаций'!AB37</f>
        <v>85</v>
      </c>
      <c r="N35" s="23">
        <f>'Рейтинговая таблица организаций'!AC37</f>
        <v>92.5</v>
      </c>
      <c r="O35" s="3">
        <f>'Рейтинговая таблица организаций'!AH37</f>
        <v>100</v>
      </c>
      <c r="P35" s="21">
        <f>'Рейтинговая таблица организаций'!AI37</f>
        <v>100</v>
      </c>
      <c r="Q35" s="21">
        <f>'Рейтинговая таблица организаций'!AJ37</f>
        <v>80</v>
      </c>
      <c r="R35" s="23">
        <f>'Рейтинговая таблица организаций'!AK37</f>
        <v>94</v>
      </c>
      <c r="S35" s="3">
        <f>'Рейтинговая таблица организаций'!AR37</f>
        <v>96</v>
      </c>
      <c r="T35" s="3">
        <f>'Рейтинговая таблица организаций'!AS37</f>
        <v>95</v>
      </c>
      <c r="U35" s="3">
        <f>'Рейтинговая таблица организаций'!AT37</f>
        <v>98</v>
      </c>
      <c r="V35" s="23">
        <f>'Рейтинговая таблица организаций'!AU37</f>
        <v>96</v>
      </c>
      <c r="W35" s="3">
        <f>'Рейтинговая таблица организаций'!BB37</f>
        <v>90</v>
      </c>
      <c r="X35" s="3">
        <f>'Рейтинговая таблица организаций'!BC37</f>
        <v>98</v>
      </c>
      <c r="Y35" s="3">
        <f>'Рейтинговая таблица организаций'!BD37</f>
        <v>95</v>
      </c>
      <c r="Z35" s="23">
        <f>'Рейтинговая таблица организаций'!BE37</f>
        <v>94.1</v>
      </c>
      <c r="AA35" s="24">
        <f>'Рейтинговая таблица организаций'!BF37</f>
        <v>94.940000000000012</v>
      </c>
    </row>
    <row r="36" spans="1:27">
      <c r="A36" s="5">
        <f>'бланки '!D40</f>
        <v>35</v>
      </c>
      <c r="B36" s="5" t="str">
        <f>'Рейтинговая таблица организаций'!B38</f>
        <v>Муниципальное автономное общеобразовательное учреждение «Морская кадетская школа имени адмирала Котова Павла Григорьевича»</v>
      </c>
      <c r="C36" s="5">
        <f>'Рейтинговая таблица организаций'!M38</f>
        <v>92.857142857142861</v>
      </c>
      <c r="D36" s="5">
        <f>'Рейтинговая таблица организаций'!N38</f>
        <v>97.222222222222214</v>
      </c>
      <c r="E36" s="3">
        <f>'Рейтинговая таблица организаций'!Q38</f>
        <v>95</v>
      </c>
      <c r="F36" s="3">
        <f>'Рейтинговая таблица организаций'!R38</f>
        <v>100</v>
      </c>
      <c r="G36" s="3">
        <f>'Рейтинговая таблица организаций'!O38</f>
        <v>96.955503512880554</v>
      </c>
      <c r="H36" s="3">
        <f>'Рейтинговая таблица организаций'!P38</f>
        <v>96.178343949044589</v>
      </c>
      <c r="I36" s="3">
        <f>'Рейтинговая таблица организаций'!S38</f>
        <v>97</v>
      </c>
      <c r="J36" s="23">
        <f>'Рейтинговая таблица организаций'!T38</f>
        <v>97.300000000000011</v>
      </c>
      <c r="K36" s="3">
        <f>'Рейтинговая таблица организаций'!Z38</f>
        <v>100</v>
      </c>
      <c r="L36" s="3">
        <f t="shared" si="1"/>
        <v>94.5</v>
      </c>
      <c r="M36" s="3">
        <f>'Рейтинговая таблица организаций'!AB38</f>
        <v>89</v>
      </c>
      <c r="N36" s="23">
        <f>'Рейтинговая таблица организаций'!AC38</f>
        <v>94.5</v>
      </c>
      <c r="O36" s="3">
        <f>'Рейтинговая таблица организаций'!AH38</f>
        <v>20</v>
      </c>
      <c r="P36" s="21">
        <f>'Рейтинговая таблица организаций'!AI38</f>
        <v>80</v>
      </c>
      <c r="Q36" s="21">
        <f>'Рейтинговая таблица организаций'!AJ38</f>
        <v>94</v>
      </c>
      <c r="R36" s="23">
        <f>'Рейтинговая таблица организаций'!AK38</f>
        <v>66.2</v>
      </c>
      <c r="S36" s="3">
        <f>'Рейтинговая таблица организаций'!AR38</f>
        <v>95</v>
      </c>
      <c r="T36" s="3">
        <f>'Рейтинговая таблица организаций'!AS38</f>
        <v>94</v>
      </c>
      <c r="U36" s="3">
        <f>'Рейтинговая таблица организаций'!AT38</f>
        <v>98</v>
      </c>
      <c r="V36" s="23">
        <f>'Рейтинговая таблица организаций'!AU38</f>
        <v>95.199999999999989</v>
      </c>
      <c r="W36" s="3">
        <f>'Рейтинговая таблица организаций'!BB38</f>
        <v>93</v>
      </c>
      <c r="X36" s="3">
        <f>'Рейтинговая таблица организаций'!BC38</f>
        <v>98</v>
      </c>
      <c r="Y36" s="3">
        <f>'Рейтинговая таблица организаций'!BD38</f>
        <v>95</v>
      </c>
      <c r="Z36" s="23">
        <f>'Рейтинговая таблица организаций'!BE38</f>
        <v>95</v>
      </c>
      <c r="AA36" s="24">
        <f>'Рейтинговая таблица организаций'!BF38</f>
        <v>89.64</v>
      </c>
    </row>
    <row r="37" spans="1:27">
      <c r="A37" s="5">
        <f>'бланки '!D41</f>
        <v>36</v>
      </c>
      <c r="B37" s="5" t="str">
        <f>'Рейтинговая таблица организаций'!B39</f>
        <v>Муниципальное автономное общеобразовательное учреждение «Средняя общеобразовательная школа № 11»</v>
      </c>
      <c r="C37" s="5">
        <f>'Рейтинговая таблица организаций'!M39</f>
        <v>92.857142857142861</v>
      </c>
      <c r="D37" s="5">
        <f>'Рейтинговая таблица организаций'!N39</f>
        <v>98.148148148148152</v>
      </c>
      <c r="E37" s="3">
        <f>'Рейтинговая таблица организаций'!Q39</f>
        <v>95</v>
      </c>
      <c r="F37" s="3">
        <f>'Рейтинговая таблица организаций'!R39</f>
        <v>90</v>
      </c>
      <c r="G37" s="3">
        <f>'Рейтинговая таблица организаций'!O39</f>
        <v>98.36448598130842</v>
      </c>
      <c r="H37" s="3">
        <f>'Рейтинговая таблица организаций'!P39</f>
        <v>99.022004889975548</v>
      </c>
      <c r="I37" s="3">
        <f>'Рейтинговая таблица организаций'!S39</f>
        <v>99</v>
      </c>
      <c r="J37" s="23">
        <f>'Рейтинговая таблица организаций'!T39</f>
        <v>95.1</v>
      </c>
      <c r="K37" s="3">
        <f>'Рейтинговая таблица организаций'!Z39</f>
        <v>100</v>
      </c>
      <c r="L37" s="3">
        <f t="shared" si="1"/>
        <v>98</v>
      </c>
      <c r="M37" s="3">
        <f>'Рейтинговая таблица организаций'!AB39</f>
        <v>96</v>
      </c>
      <c r="N37" s="23">
        <f>'Рейтинговая таблица организаций'!AC39</f>
        <v>98</v>
      </c>
      <c r="O37" s="3">
        <f>'Рейтинговая таблица организаций'!AH39</f>
        <v>80</v>
      </c>
      <c r="P37" s="21">
        <f>'Рейтинговая таблица организаций'!AI39</f>
        <v>100</v>
      </c>
      <c r="Q37" s="21">
        <f>'Рейтинговая таблица организаций'!AJ39</f>
        <v>93</v>
      </c>
      <c r="R37" s="23">
        <f>'Рейтинговая таблица организаций'!AK39</f>
        <v>91.9</v>
      </c>
      <c r="S37" s="3">
        <f>'Рейтинговая таблица организаций'!AR39</f>
        <v>98</v>
      </c>
      <c r="T37" s="3">
        <f>'Рейтинговая таблица организаций'!AS39</f>
        <v>99</v>
      </c>
      <c r="U37" s="3">
        <f>'Рейтинговая таблица организаций'!AT39</f>
        <v>100</v>
      </c>
      <c r="V37" s="23">
        <f>'Рейтинговая таблица организаций'!AU39</f>
        <v>98.800000000000011</v>
      </c>
      <c r="W37" s="3">
        <f>'Рейтинговая таблица организаций'!BB39</f>
        <v>99</v>
      </c>
      <c r="X37" s="3">
        <f>'Рейтинговая таблица организаций'!BC39</f>
        <v>98</v>
      </c>
      <c r="Y37" s="3">
        <f>'Рейтинговая таблица организаций'!BD39</f>
        <v>99</v>
      </c>
      <c r="Z37" s="23">
        <f>'Рейтинговая таблица организаций'!BE39</f>
        <v>98.8</v>
      </c>
      <c r="AA37" s="24">
        <f>'Рейтинговая таблица организаций'!BF39</f>
        <v>96.52000000000001</v>
      </c>
    </row>
    <row r="38" spans="1:27">
      <c r="A38" s="5">
        <f>'бланки '!D42</f>
        <v>37</v>
      </c>
      <c r="B38" s="5" t="str">
        <f>'Рейтинговая таблица организаций'!B40</f>
        <v>Муниципальное автономное общеобразовательное учреждение «Средняя общеобразовательная школа № 12»</v>
      </c>
      <c r="C38" s="5">
        <f>'Рейтинговая таблица организаций'!M40</f>
        <v>100</v>
      </c>
      <c r="D38" s="5">
        <f>'Рейтинговая таблица организаций'!N40</f>
        <v>81.355932203389841</v>
      </c>
      <c r="E38" s="3">
        <f>'Рейтинговая таблица организаций'!Q40</f>
        <v>91</v>
      </c>
      <c r="F38" s="3">
        <f>'Рейтинговая таблица организаций'!R40</f>
        <v>100</v>
      </c>
      <c r="G38" s="3">
        <f>'Рейтинговая таблица организаций'!O40</f>
        <v>97.41935483870968</v>
      </c>
      <c r="H38" s="3">
        <f>'Рейтинговая таблица организаций'!P40</f>
        <v>96.71641791044776</v>
      </c>
      <c r="I38" s="3">
        <f>'Рейтинговая таблица организаций'!S40</f>
        <v>97</v>
      </c>
      <c r="J38" s="23">
        <f>'Рейтинговая таблица организаций'!T40</f>
        <v>96.1</v>
      </c>
      <c r="K38" s="3">
        <f>'Рейтинговая таблица организаций'!Z40</f>
        <v>100</v>
      </c>
      <c r="L38" s="3">
        <f t="shared" si="1"/>
        <v>93.5</v>
      </c>
      <c r="M38" s="3">
        <f>'Рейтинговая таблица организаций'!AB40</f>
        <v>87</v>
      </c>
      <c r="N38" s="23">
        <f>'Рейтинговая таблица организаций'!AC40</f>
        <v>93.5</v>
      </c>
      <c r="O38" s="3">
        <f>'Рейтинговая таблица организаций'!AH40</f>
        <v>40</v>
      </c>
      <c r="P38" s="21">
        <f>'Рейтинговая таблица организаций'!AI40</f>
        <v>100</v>
      </c>
      <c r="Q38" s="21">
        <f>'Рейтинговая таблица организаций'!AJ40</f>
        <v>78</v>
      </c>
      <c r="R38" s="23">
        <f>'Рейтинговая таблица организаций'!AK40</f>
        <v>75.400000000000006</v>
      </c>
      <c r="S38" s="3">
        <f>'Рейтинговая таблица организаций'!AR40</f>
        <v>93</v>
      </c>
      <c r="T38" s="3">
        <f>'Рейтинговая таблица организаций'!AS40</f>
        <v>93</v>
      </c>
      <c r="U38" s="3">
        <f>'Рейтинговая таблица организаций'!AT40</f>
        <v>98</v>
      </c>
      <c r="V38" s="23">
        <f>'Рейтинговая таблица организаций'!AU40</f>
        <v>94</v>
      </c>
      <c r="W38" s="3">
        <f>'Рейтинговая таблица организаций'!BB40</f>
        <v>90</v>
      </c>
      <c r="X38" s="3">
        <f>'Рейтинговая таблица организаций'!BC40</f>
        <v>94</v>
      </c>
      <c r="Y38" s="3">
        <f>'Рейтинговая таблица организаций'!BD40</f>
        <v>95</v>
      </c>
      <c r="Z38" s="23">
        <f>'Рейтинговая таблица организаций'!BE40</f>
        <v>93.3</v>
      </c>
      <c r="AA38" s="24">
        <f>'Рейтинговая таблица организаций'!BF40</f>
        <v>90.460000000000008</v>
      </c>
    </row>
    <row r="39" spans="1:27">
      <c r="A39" s="5">
        <f>'бланки '!D43</f>
        <v>38</v>
      </c>
      <c r="B39" s="5" t="str">
        <f>'Рейтинговая таблица организаций'!B41</f>
        <v>Муниципальное автономное общеобразовательное учреждение «Средняя общеобразовательная школа № 13»</v>
      </c>
      <c r="C39" s="5">
        <f>'Рейтинговая таблица организаций'!M41</f>
        <v>100</v>
      </c>
      <c r="D39" s="5">
        <f>'Рейтинговая таблица организаций'!N41</f>
        <v>98.148148148148152</v>
      </c>
      <c r="E39" s="3">
        <f>'Рейтинговая таблица организаций'!Q41</f>
        <v>99</v>
      </c>
      <c r="F39" s="3">
        <f>'Рейтинговая таблица организаций'!R41</f>
        <v>100</v>
      </c>
      <c r="G39" s="3">
        <f>'Рейтинговая таблица организаций'!O41</f>
        <v>96.726677577741398</v>
      </c>
      <c r="H39" s="3">
        <f>'Рейтинговая таблица организаций'!P41</f>
        <v>90.634441087613297</v>
      </c>
      <c r="I39" s="3">
        <f>'Рейтинговая таблица организаций'!S41</f>
        <v>94</v>
      </c>
      <c r="J39" s="23">
        <f>'Рейтинговая таблица организаций'!T41</f>
        <v>97.300000000000011</v>
      </c>
      <c r="K39" s="3">
        <f>'Рейтинговая таблица организаций'!Z41</f>
        <v>100</v>
      </c>
      <c r="L39" s="3">
        <f t="shared" si="1"/>
        <v>89</v>
      </c>
      <c r="M39" s="3">
        <f>'Рейтинговая таблица организаций'!AB41</f>
        <v>78</v>
      </c>
      <c r="N39" s="23">
        <f>'Рейтинговая таблица организаций'!AC41</f>
        <v>89</v>
      </c>
      <c r="O39" s="3">
        <f>'Рейтинговая таблица организаций'!AH41</f>
        <v>60</v>
      </c>
      <c r="P39" s="21">
        <f>'Рейтинговая таблица организаций'!AI41</f>
        <v>100</v>
      </c>
      <c r="Q39" s="21">
        <f>'Рейтинговая таблица организаций'!AJ41</f>
        <v>83</v>
      </c>
      <c r="R39" s="23">
        <f>'Рейтинговая таблица организаций'!AK41</f>
        <v>82.9</v>
      </c>
      <c r="S39" s="3">
        <f>'Рейтинговая таблица организаций'!AR41</f>
        <v>89</v>
      </c>
      <c r="T39" s="3">
        <f>'Рейтинговая таблица организаций'!AS41</f>
        <v>89</v>
      </c>
      <c r="U39" s="3">
        <f>'Рейтинговая таблица организаций'!AT41</f>
        <v>95</v>
      </c>
      <c r="V39" s="23">
        <f>'Рейтинговая таблица организаций'!AU41</f>
        <v>90.2</v>
      </c>
      <c r="W39" s="3">
        <f>'Рейтинговая таблица организаций'!BB41</f>
        <v>87</v>
      </c>
      <c r="X39" s="3">
        <f>'Рейтинговая таблица организаций'!BC41</f>
        <v>86</v>
      </c>
      <c r="Y39" s="3">
        <f>'Рейтинговая таблица организаций'!BD41</f>
        <v>92</v>
      </c>
      <c r="Z39" s="23">
        <f>'Рейтинговая таблица организаций'!BE41</f>
        <v>89.3</v>
      </c>
      <c r="AA39" s="24">
        <f>'Рейтинговая таблица организаций'!BF41</f>
        <v>89.740000000000009</v>
      </c>
    </row>
    <row r="40" spans="1:27">
      <c r="A40" s="5">
        <f>'бланки '!D44</f>
        <v>39</v>
      </c>
      <c r="B40" s="5" t="str">
        <f>'Рейтинговая таблица организаций'!B42</f>
        <v>Муниципальное автономное общеобразовательное учреждение «Северодвинская гимназия № 14»</v>
      </c>
      <c r="C40" s="5">
        <f>'Рейтинговая таблица организаций'!M42</f>
        <v>100</v>
      </c>
      <c r="D40" s="5">
        <f>'Рейтинговая таблица организаций'!N42</f>
        <v>100</v>
      </c>
      <c r="E40" s="3">
        <f>'Рейтинговая таблица организаций'!Q42</f>
        <v>100</v>
      </c>
      <c r="F40" s="3">
        <f>'Рейтинговая таблица организаций'!R42</f>
        <v>100</v>
      </c>
      <c r="G40" s="3">
        <f>'Рейтинговая таблица организаций'!O42</f>
        <v>92.796610169491515</v>
      </c>
      <c r="H40" s="3">
        <f>'Рейтинговая таблица организаций'!P42</f>
        <v>92.592592592592595</v>
      </c>
      <c r="I40" s="3">
        <f>'Рейтинговая таблица организаций'!S42</f>
        <v>93</v>
      </c>
      <c r="J40" s="23">
        <f>'Рейтинговая таблица организаций'!T42</f>
        <v>97.2</v>
      </c>
      <c r="K40" s="3">
        <f>'Рейтинговая таблица организаций'!Z42</f>
        <v>100</v>
      </c>
      <c r="L40" s="3">
        <f t="shared" si="1"/>
        <v>89.5</v>
      </c>
      <c r="M40" s="3">
        <f>'Рейтинговая таблица организаций'!AB42</f>
        <v>79</v>
      </c>
      <c r="N40" s="23">
        <f>'Рейтинговая таблица организаций'!AC42</f>
        <v>89.5</v>
      </c>
      <c r="O40" s="3">
        <f>'Рейтинговая таблица организаций'!AH42</f>
        <v>40</v>
      </c>
      <c r="P40" s="21">
        <f>'Рейтинговая таблица организаций'!AI42</f>
        <v>100</v>
      </c>
      <c r="Q40" s="21">
        <f>'Рейтинговая таблица организаций'!AJ42</f>
        <v>83</v>
      </c>
      <c r="R40" s="23">
        <f>'Рейтинговая таблица организаций'!AK42</f>
        <v>76.900000000000006</v>
      </c>
      <c r="S40" s="3">
        <f>'Рейтинговая таблица организаций'!AR42</f>
        <v>88</v>
      </c>
      <c r="T40" s="3">
        <f>'Рейтинговая таблица организаций'!AS42</f>
        <v>84</v>
      </c>
      <c r="U40" s="3">
        <f>'Рейтинговая таблица организаций'!AT42</f>
        <v>94</v>
      </c>
      <c r="V40" s="23">
        <f>'Рейтинговая таблица организаций'!AU42</f>
        <v>87.600000000000009</v>
      </c>
      <c r="W40" s="3">
        <f>'Рейтинговая таблица организаций'!BB42</f>
        <v>83</v>
      </c>
      <c r="X40" s="3">
        <f>'Рейтинговая таблица организаций'!BC42</f>
        <v>84</v>
      </c>
      <c r="Y40" s="3">
        <f>'Рейтинговая таблица организаций'!BD42</f>
        <v>90</v>
      </c>
      <c r="Z40" s="23">
        <f>'Рейтинговая таблица организаций'!BE42</f>
        <v>86.7</v>
      </c>
      <c r="AA40" s="24">
        <f>'Рейтинговая таблица организаций'!BF42</f>
        <v>87.580000000000013</v>
      </c>
    </row>
    <row r="41" spans="1:27">
      <c r="A41" s="5">
        <f>'бланки '!D45</f>
        <v>40</v>
      </c>
      <c r="B41" s="5" t="str">
        <f>'Рейтинговая таблица организаций'!B43</f>
        <v>Муниципальное автономное общеобразовательное учреждение «Средняя общеобразовательная школа № 16 оборонно-спортивной направленности»</v>
      </c>
      <c r="C41" s="5">
        <f>'Рейтинговая таблица организаций'!M43</f>
        <v>100</v>
      </c>
      <c r="D41" s="5">
        <f>'Рейтинговая таблица организаций'!N43</f>
        <v>94.444444444444443</v>
      </c>
      <c r="E41" s="3">
        <f>'Рейтинговая таблица организаций'!Q43</f>
        <v>97</v>
      </c>
      <c r="F41" s="3">
        <f>'Рейтинговая таблица организаций'!R43</f>
        <v>90</v>
      </c>
      <c r="G41" s="3">
        <f>'Рейтинговая таблица организаций'!O43</f>
        <v>94.509803921568619</v>
      </c>
      <c r="H41" s="3">
        <f>'Рейтинговая таблица организаций'!P43</f>
        <v>91.780821917808225</v>
      </c>
      <c r="I41" s="3">
        <f>'Рейтинговая таблица организаций'!S43</f>
        <v>93</v>
      </c>
      <c r="J41" s="23">
        <f>'Рейтинговая таблица организаций'!T43</f>
        <v>93.3</v>
      </c>
      <c r="K41" s="3">
        <f>'Рейтинговая таблица организаций'!Z43</f>
        <v>100</v>
      </c>
      <c r="L41" s="3">
        <f t="shared" si="1"/>
        <v>89.5</v>
      </c>
      <c r="M41" s="3">
        <f>'Рейтинговая таблица организаций'!AB43</f>
        <v>79</v>
      </c>
      <c r="N41" s="23">
        <f>'Рейтинговая таблица организаций'!AC43</f>
        <v>89.5</v>
      </c>
      <c r="O41" s="3">
        <f>'Рейтинговая таблица организаций'!AH43</f>
        <v>40</v>
      </c>
      <c r="P41" s="21">
        <f>'Рейтинговая таблица организаций'!AI43</f>
        <v>100</v>
      </c>
      <c r="Q41" s="21">
        <f>'Рейтинговая таблица организаций'!AJ43</f>
        <v>82</v>
      </c>
      <c r="R41" s="23">
        <f>'Рейтинговая таблица организаций'!AK43</f>
        <v>76.599999999999994</v>
      </c>
      <c r="S41" s="3">
        <f>'Рейтинговая таблица организаций'!AR43</f>
        <v>92</v>
      </c>
      <c r="T41" s="3">
        <f>'Рейтинговая таблица организаций'!AS43</f>
        <v>93</v>
      </c>
      <c r="U41" s="3">
        <f>'Рейтинговая таблица организаций'!AT43</f>
        <v>98</v>
      </c>
      <c r="V41" s="23">
        <f>'Рейтинговая таблица организаций'!AU43</f>
        <v>93.6</v>
      </c>
      <c r="W41" s="3">
        <f>'Рейтинговая таблица организаций'!BB43</f>
        <v>84</v>
      </c>
      <c r="X41" s="3">
        <f>'Рейтинговая таблица организаций'!BC43</f>
        <v>97</v>
      </c>
      <c r="Y41" s="3">
        <f>'Рейтинговая таблица организаций'!BD43</f>
        <v>92</v>
      </c>
      <c r="Z41" s="23">
        <f>'Рейтинговая таблица организаций'!BE43</f>
        <v>90.6</v>
      </c>
      <c r="AA41" s="24">
        <f>'Рейтинговая таблица организаций'!BF43</f>
        <v>88.72</v>
      </c>
    </row>
    <row r="42" spans="1:27">
      <c r="A42" s="5">
        <f>'бланки '!D46</f>
        <v>41</v>
      </c>
      <c r="B42" s="5" t="str">
        <f>'Рейтинговая таблица организаций'!B44</f>
        <v>Муниципальное автономное общеобразовательное учреждение «Лицей № 17»</v>
      </c>
      <c r="C42" s="5">
        <f>'Рейтинговая таблица организаций'!M44</f>
        <v>100</v>
      </c>
      <c r="D42" s="5">
        <f>'Рейтинговая таблица организаций'!N44</f>
        <v>95.370370370370367</v>
      </c>
      <c r="E42" s="3">
        <f>'Рейтинговая таблица организаций'!Q44</f>
        <v>98</v>
      </c>
      <c r="F42" s="3">
        <f>'Рейтинговая таблица организаций'!R44</f>
        <v>90</v>
      </c>
      <c r="G42" s="3">
        <f>'Рейтинговая таблица организаций'!O44</f>
        <v>96.533333333333331</v>
      </c>
      <c r="H42" s="3">
        <f>'Рейтинговая таблица организаций'!P44</f>
        <v>93.237704918032776</v>
      </c>
      <c r="I42" s="3">
        <f>'Рейтинговая таблица организаций'!S44</f>
        <v>95</v>
      </c>
      <c r="J42" s="23">
        <f>'Рейтинговая таблица организаций'!T44</f>
        <v>94.4</v>
      </c>
      <c r="K42" s="3">
        <f>'Рейтинговая таблица организаций'!Z44</f>
        <v>100</v>
      </c>
      <c r="L42" s="3">
        <f t="shared" si="1"/>
        <v>96.5</v>
      </c>
      <c r="M42" s="3">
        <f>'Рейтинговая таблица организаций'!AB44</f>
        <v>93</v>
      </c>
      <c r="N42" s="23">
        <f>'Рейтинговая таблица организаций'!AC44</f>
        <v>96.5</v>
      </c>
      <c r="O42" s="3">
        <f>'Рейтинговая таблица организаций'!AH44</f>
        <v>40</v>
      </c>
      <c r="P42" s="21">
        <f>'Рейтинговая таблица организаций'!AI44</f>
        <v>80</v>
      </c>
      <c r="Q42" s="21">
        <f>'Рейтинговая таблица организаций'!AJ44</f>
        <v>85</v>
      </c>
      <c r="R42" s="23">
        <f>'Рейтинговая таблица организаций'!AK44</f>
        <v>69.5</v>
      </c>
      <c r="S42" s="3">
        <f>'Рейтинговая таблица организаций'!AR44</f>
        <v>96</v>
      </c>
      <c r="T42" s="3">
        <f>'Рейтинговая таблица организаций'!AS44</f>
        <v>91</v>
      </c>
      <c r="U42" s="3">
        <f>'Рейтинговая таблица организаций'!AT44</f>
        <v>97</v>
      </c>
      <c r="V42" s="23">
        <f>'Рейтинговая таблица организаций'!AU44</f>
        <v>94.200000000000017</v>
      </c>
      <c r="W42" s="3">
        <f>'Рейтинговая таблица организаций'!BB44</f>
        <v>93</v>
      </c>
      <c r="X42" s="3">
        <f>'Рейтинговая таблица организаций'!BC44</f>
        <v>92</v>
      </c>
      <c r="Y42" s="3">
        <f>'Рейтинговая таблица организаций'!BD44</f>
        <v>96</v>
      </c>
      <c r="Z42" s="23">
        <f>'Рейтинговая таблица организаций'!BE44</f>
        <v>94.3</v>
      </c>
      <c r="AA42" s="24">
        <f>'Рейтинговая таблица организаций'!BF44</f>
        <v>89.78</v>
      </c>
    </row>
    <row r="43" spans="1:27">
      <c r="A43" s="5">
        <f>'бланки '!D47</f>
        <v>42</v>
      </c>
      <c r="B43" s="5" t="str">
        <f>'Рейтинговая таблица организаций'!B45</f>
        <v>Муниципальное автономное общеобразовательное учреждение «Средняя общеобразовательная школа № 19»</v>
      </c>
      <c r="C43" s="5">
        <f>'Рейтинговая таблица организаций'!M45</f>
        <v>100</v>
      </c>
      <c r="D43" s="5">
        <f>'Рейтинговая таблица организаций'!N45</f>
        <v>99.074074074074076</v>
      </c>
      <c r="E43" s="3">
        <f>'Рейтинговая таблица организаций'!Q45</f>
        <v>99</v>
      </c>
      <c r="F43" s="3">
        <f>'Рейтинговая таблица организаций'!R45</f>
        <v>100</v>
      </c>
      <c r="G43" s="3">
        <f>'Рейтинговая таблица организаций'!O45</f>
        <v>98.209718670076725</v>
      </c>
      <c r="H43" s="3">
        <f>'Рейтинговая таблица организаций'!P45</f>
        <v>95.948827292110877</v>
      </c>
      <c r="I43" s="3">
        <f>'Рейтинговая таблица организаций'!S45</f>
        <v>97</v>
      </c>
      <c r="J43" s="23">
        <f>'Рейтинговая таблица организаций'!T45</f>
        <v>98.5</v>
      </c>
      <c r="K43" s="3">
        <f>'Рейтинговая таблица организаций'!Z45</f>
        <v>100</v>
      </c>
      <c r="L43" s="3">
        <f t="shared" si="1"/>
        <v>98.5</v>
      </c>
      <c r="M43" s="3">
        <f>'Рейтинговая таблица организаций'!AB45</f>
        <v>97</v>
      </c>
      <c r="N43" s="23">
        <f>'Рейтинговая таблица организаций'!AC45</f>
        <v>98.5</v>
      </c>
      <c r="O43" s="3">
        <f>'Рейтинговая таблица организаций'!AH45</f>
        <v>100</v>
      </c>
      <c r="P43" s="21">
        <f>'Рейтинговая таблица организаций'!AI45</f>
        <v>80</v>
      </c>
      <c r="Q43" s="21">
        <f>'Рейтинговая таблица организаций'!AJ45</f>
        <v>91</v>
      </c>
      <c r="R43" s="23">
        <f>'Рейтинговая таблица организаций'!AK45</f>
        <v>89.3</v>
      </c>
      <c r="S43" s="3">
        <f>'Рейтинговая таблица организаций'!AR45</f>
        <v>97</v>
      </c>
      <c r="T43" s="3">
        <f>'Рейтинговая таблица организаций'!AS45</f>
        <v>99</v>
      </c>
      <c r="U43" s="3">
        <f>'Рейтинговая таблица организаций'!AT45</f>
        <v>99</v>
      </c>
      <c r="V43" s="23">
        <f>'Рейтинговая таблица организаций'!AU45</f>
        <v>98.2</v>
      </c>
      <c r="W43" s="3">
        <f>'Рейтинговая таблица организаций'!BB45</f>
        <v>97</v>
      </c>
      <c r="X43" s="3">
        <f>'Рейтинговая таблица организаций'!BC45</f>
        <v>98</v>
      </c>
      <c r="Y43" s="3">
        <f>'Рейтинговая таблица организаций'!BD45</f>
        <v>100</v>
      </c>
      <c r="Z43" s="23">
        <f>'Рейтинговая таблица организаций'!BE45</f>
        <v>98.7</v>
      </c>
      <c r="AA43" s="24">
        <f>'Рейтинговая таблица организаций'!BF45</f>
        <v>96.64</v>
      </c>
    </row>
    <row r="44" spans="1:27">
      <c r="A44" s="5">
        <f>'бланки '!D48</f>
        <v>43</v>
      </c>
      <c r="B44" s="5" t="str">
        <f>'Рейтинговая таблица организаций'!B46</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C44" s="5">
        <f>'Рейтинговая таблица организаций'!M46</f>
        <v>100</v>
      </c>
      <c r="D44" s="5">
        <f>'Рейтинговая таблица организаций'!N46</f>
        <v>100</v>
      </c>
      <c r="E44" s="3">
        <f>'Рейтинговая таблица организаций'!Q46</f>
        <v>100</v>
      </c>
      <c r="F44" s="3">
        <f>'Рейтинговая таблица организаций'!R46</f>
        <v>100</v>
      </c>
      <c r="G44" s="3">
        <f>'Рейтинговая таблица организаций'!O46</f>
        <v>95.402298850574709</v>
      </c>
      <c r="H44" s="3">
        <f>'Рейтинговая таблица организаций'!P46</f>
        <v>93.94736842105263</v>
      </c>
      <c r="I44" s="3">
        <f>'Рейтинговая таблица организаций'!S46</f>
        <v>95</v>
      </c>
      <c r="J44" s="23">
        <f>'Рейтинговая таблица организаций'!T46</f>
        <v>98</v>
      </c>
      <c r="K44" s="3">
        <f>'Рейтинговая таблица организаций'!Z46</f>
        <v>100</v>
      </c>
      <c r="L44" s="3">
        <f t="shared" ref="L44:L107" si="2">N44</f>
        <v>91.5</v>
      </c>
      <c r="M44" s="3">
        <f>'Рейтинговая таблица организаций'!AB46</f>
        <v>83</v>
      </c>
      <c r="N44" s="23">
        <f>'Рейтинговая таблица организаций'!AC46</f>
        <v>91.5</v>
      </c>
      <c r="O44" s="3">
        <f>'Рейтинговая таблица организаций'!AH46</f>
        <v>60</v>
      </c>
      <c r="P44" s="21">
        <f>'Рейтинговая таблица организаций'!AI46</f>
        <v>100</v>
      </c>
      <c r="Q44" s="21">
        <f>'Рейтинговая таблица организаций'!AJ46</f>
        <v>92</v>
      </c>
      <c r="R44" s="23">
        <f>'Рейтинговая таблица организаций'!AK46</f>
        <v>85.6</v>
      </c>
      <c r="S44" s="3">
        <f>'Рейтинговая таблица организаций'!AR46</f>
        <v>94</v>
      </c>
      <c r="T44" s="3">
        <f>'Рейтинговая таблица организаций'!AS46</f>
        <v>93</v>
      </c>
      <c r="U44" s="3">
        <f>'Рейтинговая таблица организаций'!AT46</f>
        <v>97</v>
      </c>
      <c r="V44" s="23">
        <f>'Рейтинговая таблица организаций'!AU46</f>
        <v>94.200000000000017</v>
      </c>
      <c r="W44" s="3">
        <f>'Рейтинговая таблица организаций'!BB46</f>
        <v>96</v>
      </c>
      <c r="X44" s="3">
        <f>'Рейтинговая таблица организаций'!BC46</f>
        <v>90</v>
      </c>
      <c r="Y44" s="3">
        <f>'Рейтинговая таблица организаций'!BD46</f>
        <v>95</v>
      </c>
      <c r="Z44" s="23">
        <f>'Рейтинговая таблица организаций'!BE46</f>
        <v>94.3</v>
      </c>
      <c r="AA44" s="24">
        <f>'Рейтинговая таблица организаций'!BF46</f>
        <v>92.720000000000013</v>
      </c>
    </row>
    <row r="45" spans="1:27">
      <c r="A45" s="5">
        <f>'бланки '!D49</f>
        <v>44</v>
      </c>
      <c r="B45" s="5" t="str">
        <f>'Рейтинговая таблица организаций'!B47</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C45" s="5">
        <f>'Рейтинговая таблица организаций'!M47</f>
        <v>92.857142857142861</v>
      </c>
      <c r="D45" s="5">
        <f>'Рейтинговая таблица организаций'!N47</f>
        <v>97.457627118644069</v>
      </c>
      <c r="E45" s="3">
        <f>'Рейтинговая таблица организаций'!Q47</f>
        <v>95</v>
      </c>
      <c r="F45" s="3">
        <f>'Рейтинговая таблица организаций'!R47</f>
        <v>90</v>
      </c>
      <c r="G45" s="3">
        <f>'Рейтинговая таблица организаций'!O47</f>
        <v>96.320346320346317</v>
      </c>
      <c r="H45" s="3">
        <f>'Рейтинговая таблица организаций'!P47</f>
        <v>91.851851851851848</v>
      </c>
      <c r="I45" s="3">
        <f>'Рейтинговая таблица организаций'!S47</f>
        <v>94</v>
      </c>
      <c r="J45" s="23">
        <f>'Рейтинговая таблица организаций'!T47</f>
        <v>93.1</v>
      </c>
      <c r="K45" s="3">
        <f>'Рейтинговая таблица организаций'!Z47</f>
        <v>100</v>
      </c>
      <c r="L45" s="3">
        <f t="shared" si="2"/>
        <v>90.5</v>
      </c>
      <c r="M45" s="3">
        <f>'Рейтинговая таблица организаций'!AB47</f>
        <v>81</v>
      </c>
      <c r="N45" s="23">
        <f>'Рейтинговая таблица организаций'!AC47</f>
        <v>90.5</v>
      </c>
      <c r="O45" s="3">
        <f>'Рейтинговая таблица организаций'!AH47</f>
        <v>60</v>
      </c>
      <c r="P45" s="21">
        <f>'Рейтинговая таблица организаций'!AI47</f>
        <v>100</v>
      </c>
      <c r="Q45" s="21">
        <f>'Рейтинговая таблица организаций'!AJ47</f>
        <v>77</v>
      </c>
      <c r="R45" s="23">
        <f>'Рейтинговая таблица организаций'!AK47</f>
        <v>81.099999999999994</v>
      </c>
      <c r="S45" s="3">
        <f>'Рейтинговая таблица организаций'!AR47</f>
        <v>93</v>
      </c>
      <c r="T45" s="3">
        <f>'Рейтинговая таблица организаций'!AS47</f>
        <v>89</v>
      </c>
      <c r="U45" s="3">
        <f>'Рейтинговая таблица организаций'!AT47</f>
        <v>94</v>
      </c>
      <c r="V45" s="23">
        <f>'Рейтинговая таблица организаций'!AU47</f>
        <v>91.600000000000009</v>
      </c>
      <c r="W45" s="3">
        <f>'Рейтинговая таблица организаций'!BB47</f>
        <v>91</v>
      </c>
      <c r="X45" s="3">
        <f>'Рейтинговая таблица организаций'!BC47</f>
        <v>92</v>
      </c>
      <c r="Y45" s="3">
        <f>'Рейтинговая таблица организаций'!BD47</f>
        <v>92</v>
      </c>
      <c r="Z45" s="23">
        <f>'Рейтинговая таблица организаций'!BE47</f>
        <v>91.7</v>
      </c>
      <c r="AA45" s="24">
        <f>'Рейтинговая таблица организаций'!BF47</f>
        <v>89.6</v>
      </c>
    </row>
    <row r="46" spans="1:27">
      <c r="A46" s="5">
        <f>'бланки '!D50</f>
        <v>45</v>
      </c>
      <c r="B46" s="5" t="str">
        <f>'Рейтинговая таблица организаций'!B48</f>
        <v>Муниципальное автономное общеобразовательное учреждение «Средняя общеобразовательная школа № 22»</v>
      </c>
      <c r="C46" s="5">
        <f>'Рейтинговая таблица организаций'!M48</f>
        <v>96.428571428571431</v>
      </c>
      <c r="D46" s="5">
        <f>'Рейтинговая таблица организаций'!N48</f>
        <v>98.181818181818187</v>
      </c>
      <c r="E46" s="3">
        <f>'Рейтинговая таблица организаций'!Q48</f>
        <v>97</v>
      </c>
      <c r="F46" s="3">
        <f>'Рейтинговая таблица организаций'!R48</f>
        <v>90</v>
      </c>
      <c r="G46" s="3">
        <f>'Рейтинговая таблица организаций'!O48</f>
        <v>98.742138364779876</v>
      </c>
      <c r="H46" s="3">
        <f>'Рейтинговая таблица организаций'!P48</f>
        <v>97.360703812316714</v>
      </c>
      <c r="I46" s="3">
        <f>'Рейтинговая таблица организаций'!S48</f>
        <v>98</v>
      </c>
      <c r="J46" s="23">
        <f>'Рейтинговая таблица организаций'!T48</f>
        <v>95.3</v>
      </c>
      <c r="K46" s="3">
        <f>'Рейтинговая таблица организаций'!Z48</f>
        <v>100</v>
      </c>
      <c r="L46" s="3">
        <f t="shared" si="2"/>
        <v>93</v>
      </c>
      <c r="M46" s="3">
        <f>'Рейтинговая таблица организаций'!AB48</f>
        <v>86</v>
      </c>
      <c r="N46" s="23">
        <f>'Рейтинговая таблица организаций'!AC48</f>
        <v>93</v>
      </c>
      <c r="O46" s="3">
        <f>'Рейтинговая таблица организаций'!AH48</f>
        <v>100</v>
      </c>
      <c r="P46" s="21">
        <f>'Рейтинговая таблица организаций'!AI48</f>
        <v>100</v>
      </c>
      <c r="Q46" s="21">
        <f>'Рейтинговая таблица организаций'!AJ48</f>
        <v>86</v>
      </c>
      <c r="R46" s="23">
        <f>'Рейтинговая таблица организаций'!AK48</f>
        <v>95.8</v>
      </c>
      <c r="S46" s="3">
        <f>'Рейтинговая таблица организаций'!AR48</f>
        <v>96</v>
      </c>
      <c r="T46" s="3">
        <f>'Рейтинговая таблица организаций'!AS48</f>
        <v>97</v>
      </c>
      <c r="U46" s="3">
        <f>'Рейтинговая таблица организаций'!AT48</f>
        <v>98</v>
      </c>
      <c r="V46" s="23">
        <f>'Рейтинговая таблица организаций'!AU48</f>
        <v>96.800000000000011</v>
      </c>
      <c r="W46" s="3">
        <f>'Рейтинговая таблица организаций'!BB48</f>
        <v>89</v>
      </c>
      <c r="X46" s="3">
        <f>'Рейтинговая таблица организаций'!BC48</f>
        <v>94</v>
      </c>
      <c r="Y46" s="3">
        <f>'Рейтинговая таблица организаций'!BD48</f>
        <v>95</v>
      </c>
      <c r="Z46" s="23">
        <f>'Рейтинговая таблица организаций'!BE48</f>
        <v>93</v>
      </c>
      <c r="AA46" s="24">
        <f>'Рейтинговая таблица организаций'!BF48</f>
        <v>94.78</v>
      </c>
    </row>
    <row r="47" spans="1:27">
      <c r="A47" s="5">
        <f>'бланки '!D51</f>
        <v>46</v>
      </c>
      <c r="B47" s="5" t="str">
        <f>'Рейтинговая таблица организаций'!B49</f>
        <v>Муниципальное автономное общеобразовательное учреждение «Средняя общеобразовательная школа № 23»</v>
      </c>
      <c r="C47" s="5">
        <f>'Рейтинговая таблица организаций'!M49</f>
        <v>100</v>
      </c>
      <c r="D47" s="5">
        <f>'Рейтинговая таблица организаций'!N49</f>
        <v>99.074074074074076</v>
      </c>
      <c r="E47" s="3">
        <f>'Рейтинговая таблица организаций'!Q49</f>
        <v>99</v>
      </c>
      <c r="F47" s="3">
        <f>'Рейтинговая таблица организаций'!R49</f>
        <v>100</v>
      </c>
      <c r="G47" s="3">
        <f>'Рейтинговая таблица организаций'!O49</f>
        <v>99.195710455764072</v>
      </c>
      <c r="H47" s="3">
        <f>'Рейтинговая таблица организаций'!P49</f>
        <v>98.969072164948457</v>
      </c>
      <c r="I47" s="3">
        <f>'Рейтинговая таблица организаций'!S49</f>
        <v>99</v>
      </c>
      <c r="J47" s="23">
        <f>'Рейтинговая таблица организаций'!T49</f>
        <v>99.300000000000011</v>
      </c>
      <c r="K47" s="3">
        <f>'Рейтинговая таблица организаций'!Z49</f>
        <v>100</v>
      </c>
      <c r="L47" s="3">
        <f t="shared" si="2"/>
        <v>97</v>
      </c>
      <c r="M47" s="3">
        <f>'Рейтинговая таблица организаций'!AB49</f>
        <v>94</v>
      </c>
      <c r="N47" s="23">
        <f>'Рейтинговая таблица организаций'!AC49</f>
        <v>97</v>
      </c>
      <c r="O47" s="3">
        <f>'Рейтинговая таблица организаций'!AH49</f>
        <v>60</v>
      </c>
      <c r="P47" s="21">
        <f>'Рейтинговая таблица организаций'!AI49</f>
        <v>100</v>
      </c>
      <c r="Q47" s="21">
        <f>'Рейтинговая таблица организаций'!AJ49</f>
        <v>100</v>
      </c>
      <c r="R47" s="23">
        <f>'Рейтинговая таблица организаций'!AK49</f>
        <v>88</v>
      </c>
      <c r="S47" s="3">
        <f>'Рейтинговая таблица организаций'!AR49</f>
        <v>98</v>
      </c>
      <c r="T47" s="3">
        <f>'Рейтинговая таблица организаций'!AS49</f>
        <v>97</v>
      </c>
      <c r="U47" s="3">
        <f>'Рейтинговая таблица организаций'!AT49</f>
        <v>99</v>
      </c>
      <c r="V47" s="23">
        <f>'Рейтинговая таблица организаций'!AU49</f>
        <v>97.8</v>
      </c>
      <c r="W47" s="3">
        <f>'Рейтинговая таблица организаций'!BB49</f>
        <v>97</v>
      </c>
      <c r="X47" s="3">
        <f>'Рейтинговая таблица организаций'!BC49</f>
        <v>95</v>
      </c>
      <c r="Y47" s="3">
        <f>'Рейтинговая таблица организаций'!BD49</f>
        <v>97</v>
      </c>
      <c r="Z47" s="23">
        <f>'Рейтинговая таблица организаций'!BE49</f>
        <v>96.6</v>
      </c>
      <c r="AA47" s="24">
        <f>'Рейтинговая таблица организаций'!BF49</f>
        <v>95.740000000000009</v>
      </c>
    </row>
    <row r="48" spans="1:27">
      <c r="A48" s="5">
        <f>'бланки '!D52</f>
        <v>47</v>
      </c>
      <c r="B48" s="5" t="str">
        <f>'Рейтинговая таблица организаций'!B50</f>
        <v>Муниципальное автономное общеобразовательное учреждение «Средняя общеобразовательная школа № 24»</v>
      </c>
      <c r="C48" s="5">
        <f>'Рейтинговая таблица организаций'!M50</f>
        <v>100</v>
      </c>
      <c r="D48" s="5">
        <f>'Рейтинговая таблица организаций'!N50</f>
        <v>98.148148148148152</v>
      </c>
      <c r="E48" s="3">
        <f>'Рейтинговая таблица организаций'!Q50</f>
        <v>99</v>
      </c>
      <c r="F48" s="3">
        <f>'Рейтинговая таблица организаций'!R50</f>
        <v>90</v>
      </c>
      <c r="G48" s="3">
        <f>'Рейтинговая таблица организаций'!O50</f>
        <v>94.894894894894904</v>
      </c>
      <c r="H48" s="3">
        <f>'Рейтинговая таблица организаций'!P50</f>
        <v>89.389920424403186</v>
      </c>
      <c r="I48" s="3">
        <f>'Рейтинговая таблица организаций'!S50</f>
        <v>92</v>
      </c>
      <c r="J48" s="23">
        <f>'Рейтинговая таблица организаций'!T50</f>
        <v>93.5</v>
      </c>
      <c r="K48" s="3">
        <f>'Рейтинговая таблица организаций'!Z50</f>
        <v>100</v>
      </c>
      <c r="L48" s="3">
        <f t="shared" si="2"/>
        <v>90</v>
      </c>
      <c r="M48" s="3">
        <f>'Рейтинговая таблица организаций'!AB50</f>
        <v>80</v>
      </c>
      <c r="N48" s="23">
        <f>'Рейтинговая таблица организаций'!AC50</f>
        <v>90</v>
      </c>
      <c r="O48" s="3">
        <f>'Рейтинговая таблица организаций'!AH50</f>
        <v>40</v>
      </c>
      <c r="P48" s="21">
        <f>'Рейтинговая таблица организаций'!AI50</f>
        <v>80</v>
      </c>
      <c r="Q48" s="21">
        <f>'Рейтинговая таблица организаций'!AJ50</f>
        <v>75</v>
      </c>
      <c r="R48" s="23">
        <f>'Рейтинговая таблица организаций'!AK50</f>
        <v>66.5</v>
      </c>
      <c r="S48" s="3">
        <f>'Рейтинговая таблица организаций'!AR50</f>
        <v>88</v>
      </c>
      <c r="T48" s="3">
        <f>'Рейтинговая таблица организаций'!AS50</f>
        <v>85</v>
      </c>
      <c r="U48" s="3">
        <f>'Рейтинговая таблица организаций'!AT50</f>
        <v>94</v>
      </c>
      <c r="V48" s="23">
        <f>'Рейтинговая таблица организаций'!AU50</f>
        <v>88</v>
      </c>
      <c r="W48" s="3">
        <f>'Рейтинговая таблица организаций'!BB50</f>
        <v>85</v>
      </c>
      <c r="X48" s="3">
        <f>'Рейтинговая таблица организаций'!BC50</f>
        <v>91</v>
      </c>
      <c r="Y48" s="3">
        <f>'Рейтинговая таблица организаций'!BD50</f>
        <v>88</v>
      </c>
      <c r="Z48" s="23">
        <f>'Рейтинговая таблица организаций'!BE50</f>
        <v>87.7</v>
      </c>
      <c r="AA48" s="24">
        <f>'Рейтинговая таблица организаций'!BF50</f>
        <v>85.14</v>
      </c>
    </row>
    <row r="49" spans="1:27">
      <c r="A49" s="5">
        <f>'бланки '!D53</f>
        <v>48</v>
      </c>
      <c r="B49" s="5" t="str">
        <f>'Рейтинговая таблица организаций'!B51</f>
        <v>Муниципальное автономное общеобразовательное учреждение «Средняя общеобразовательная школа № 25»</v>
      </c>
      <c r="C49" s="5">
        <f>'Рейтинговая таблица организаций'!M51</f>
        <v>100</v>
      </c>
      <c r="D49" s="5">
        <f>'Рейтинговая таблица организаций'!N51</f>
        <v>96.296296296296291</v>
      </c>
      <c r="E49" s="3">
        <f>'Рейтинговая таблица организаций'!Q51</f>
        <v>98</v>
      </c>
      <c r="F49" s="3">
        <f>'Рейтинговая таблица организаций'!R51</f>
        <v>100</v>
      </c>
      <c r="G49" s="3">
        <f>'Рейтинговая таблица организаций'!O51</f>
        <v>96.858638743455501</v>
      </c>
      <c r="H49" s="3">
        <f>'Рейтинговая таблица организаций'!P51</f>
        <v>95.089285714285708</v>
      </c>
      <c r="I49" s="3">
        <f>'Рейтинговая таблица организаций'!S51</f>
        <v>96</v>
      </c>
      <c r="J49" s="23">
        <f>'Рейтинговая таблица организаций'!T51</f>
        <v>97.800000000000011</v>
      </c>
      <c r="K49" s="3">
        <f>'Рейтинговая таблица организаций'!Z51</f>
        <v>100</v>
      </c>
      <c r="L49" s="3">
        <f t="shared" si="2"/>
        <v>90</v>
      </c>
      <c r="M49" s="3">
        <f>'Рейтинговая таблица организаций'!AB51</f>
        <v>80</v>
      </c>
      <c r="N49" s="23">
        <f>'Рейтинговая таблица организаций'!AC51</f>
        <v>90</v>
      </c>
      <c r="O49" s="3">
        <f>'Рейтинговая таблица организаций'!AH51</f>
        <v>60</v>
      </c>
      <c r="P49" s="21">
        <f>'Рейтинговая таблица организаций'!AI51</f>
        <v>100</v>
      </c>
      <c r="Q49" s="21">
        <f>'Рейтинговая таблица организаций'!AJ51</f>
        <v>84</v>
      </c>
      <c r="R49" s="23">
        <f>'Рейтинговая таблица организаций'!AK51</f>
        <v>83.2</v>
      </c>
      <c r="S49" s="3">
        <f>'Рейтинговая таблица организаций'!AR51</f>
        <v>90</v>
      </c>
      <c r="T49" s="3">
        <f>'Рейтинговая таблица организаций'!AS51</f>
        <v>92</v>
      </c>
      <c r="U49" s="3">
        <f>'Рейтинговая таблица организаций'!AT51</f>
        <v>98</v>
      </c>
      <c r="V49" s="23">
        <f>'Рейтинговая таблица организаций'!AU51</f>
        <v>92.4</v>
      </c>
      <c r="W49" s="3">
        <f>'Рейтинговая таблица организаций'!BB51</f>
        <v>81</v>
      </c>
      <c r="X49" s="3">
        <f>'Рейтинговая таблица организаций'!BC51</f>
        <v>92</v>
      </c>
      <c r="Y49" s="3">
        <f>'Рейтинговая таблица организаций'!BD51</f>
        <v>91</v>
      </c>
      <c r="Z49" s="23">
        <f>'Рейтинговая таблица организаций'!BE51</f>
        <v>88.2</v>
      </c>
      <c r="AA49" s="24">
        <f>'Рейтинговая таблица организаций'!BF51</f>
        <v>90.32</v>
      </c>
    </row>
    <row r="50" spans="1:27">
      <c r="A50" s="5">
        <f>'бланки '!D54</f>
        <v>49</v>
      </c>
      <c r="B50" s="5" t="str">
        <f>'Рейтинговая таблица организаций'!B52</f>
        <v>Муниципальное автономное общеобразовательное учреждение «Средняя общеобразовательная школа № 26»</v>
      </c>
      <c r="C50" s="5">
        <f>'Рейтинговая таблица организаций'!M52</f>
        <v>100</v>
      </c>
      <c r="D50" s="5">
        <f>'Рейтинговая таблица организаций'!N52</f>
        <v>87.962962962962962</v>
      </c>
      <c r="E50" s="3">
        <f>'Рейтинговая таблица организаций'!Q52</f>
        <v>94</v>
      </c>
      <c r="F50" s="3">
        <f>'Рейтинговая таблица организаций'!R52</f>
        <v>90</v>
      </c>
      <c r="G50" s="3">
        <f>'Рейтинговая таблица организаций'!O52</f>
        <v>88.888888888888886</v>
      </c>
      <c r="H50" s="3">
        <f>'Рейтинговая таблица организаций'!P52</f>
        <v>100</v>
      </c>
      <c r="I50" s="3">
        <f>'Рейтинговая таблица организаций'!S52</f>
        <v>94</v>
      </c>
      <c r="J50" s="23">
        <f>'Рейтинговая таблица организаций'!T52</f>
        <v>92.800000000000011</v>
      </c>
      <c r="K50" s="3">
        <f>'Рейтинговая таблица организаций'!Z52</f>
        <v>100</v>
      </c>
      <c r="L50" s="3">
        <f t="shared" si="2"/>
        <v>100</v>
      </c>
      <c r="M50" s="3">
        <f>'Рейтинговая таблица организаций'!AB52</f>
        <v>100</v>
      </c>
      <c r="N50" s="23">
        <f>'Рейтинговая таблица организаций'!AC52</f>
        <v>100</v>
      </c>
      <c r="O50" s="3">
        <f>'Рейтинговая таблица организаций'!AH52</f>
        <v>40</v>
      </c>
      <c r="P50" s="21">
        <f>'Рейтинговая таблица организаций'!AI52</f>
        <v>100</v>
      </c>
      <c r="Q50" s="21">
        <f>'Рейтинговая таблица организаций'!AJ52</f>
        <v>100</v>
      </c>
      <c r="R50" s="23">
        <f>'Рейтинговая таблица организаций'!AK52</f>
        <v>82</v>
      </c>
      <c r="S50" s="3">
        <f>'Рейтинговая таблица организаций'!AR52</f>
        <v>89</v>
      </c>
      <c r="T50" s="3">
        <f>'Рейтинговая таблица организаций'!AS52</f>
        <v>100</v>
      </c>
      <c r="U50" s="3">
        <f>'Рейтинговая таблица организаций'!AT52</f>
        <v>100</v>
      </c>
      <c r="V50" s="23">
        <f>'Рейтинговая таблица организаций'!AU52</f>
        <v>95.6</v>
      </c>
      <c r="W50" s="3">
        <f>'Рейтинговая таблица организаций'!BB52</f>
        <v>89</v>
      </c>
      <c r="X50" s="3">
        <f>'Рейтинговая таблица организаций'!BC52</f>
        <v>100</v>
      </c>
      <c r="Y50" s="3">
        <f>'Рейтинговая таблица организаций'!BD52</f>
        <v>89</v>
      </c>
      <c r="Z50" s="23">
        <f>'Рейтинговая таблица организаций'!BE52</f>
        <v>91.2</v>
      </c>
      <c r="AA50" s="24">
        <f>'Рейтинговая таблица организаций'!BF52</f>
        <v>92.32</v>
      </c>
    </row>
    <row r="51" spans="1:27">
      <c r="A51" s="5">
        <f>'бланки '!D55</f>
        <v>50</v>
      </c>
      <c r="B51" s="5" t="str">
        <f>'Рейтинговая таблица организаций'!B53</f>
        <v>Муниципальное автономное общеобразовательное учреждение «Лингвистическая гимназия № 27»</v>
      </c>
      <c r="C51" s="5">
        <f>'Рейтинговая таблица организаций'!M53</f>
        <v>100</v>
      </c>
      <c r="D51" s="5">
        <f>'Рейтинговая таблица организаций'!N53</f>
        <v>100</v>
      </c>
      <c r="E51" s="3">
        <f>'Рейтинговая таблица организаций'!Q53</f>
        <v>100</v>
      </c>
      <c r="F51" s="3">
        <f>'Рейтинговая таблица организаций'!R53</f>
        <v>100</v>
      </c>
      <c r="G51" s="3">
        <f>'Рейтинговая таблица организаций'!O53</f>
        <v>99.063670411985015</v>
      </c>
      <c r="H51" s="3">
        <f>'Рейтинговая таблица организаций'!P53</f>
        <v>97.340425531914903</v>
      </c>
      <c r="I51" s="3">
        <f>'Рейтинговая таблица организаций'!S53</f>
        <v>98</v>
      </c>
      <c r="J51" s="23">
        <f>'Рейтинговая таблица организаций'!T53</f>
        <v>99.2</v>
      </c>
      <c r="K51" s="3">
        <f>'Рейтинговая таблица организаций'!Z53</f>
        <v>100</v>
      </c>
      <c r="L51" s="3">
        <f t="shared" si="2"/>
        <v>96.5</v>
      </c>
      <c r="M51" s="3">
        <f>'Рейтинговая таблица организаций'!AB53</f>
        <v>93</v>
      </c>
      <c r="N51" s="23">
        <f>'Рейтинговая таблица организаций'!AC53</f>
        <v>96.5</v>
      </c>
      <c r="O51" s="3">
        <f>'Рейтинговая таблица организаций'!AH53</f>
        <v>40</v>
      </c>
      <c r="P51" s="21">
        <f>'Рейтинговая таблица организаций'!AI53</f>
        <v>80</v>
      </c>
      <c r="Q51" s="21">
        <f>'Рейтинговая таблица организаций'!AJ53</f>
        <v>81</v>
      </c>
      <c r="R51" s="23">
        <f>'Рейтинговая таблица организаций'!AK53</f>
        <v>68.3</v>
      </c>
      <c r="S51" s="3">
        <f>'Рейтинговая таблица организаций'!AR53</f>
        <v>97</v>
      </c>
      <c r="T51" s="3">
        <f>'Рейтинговая таблица организаций'!AS53</f>
        <v>96</v>
      </c>
      <c r="U51" s="3">
        <f>'Рейтинговая таблица организаций'!AT53</f>
        <v>99</v>
      </c>
      <c r="V51" s="23">
        <f>'Рейтинговая таблица организаций'!AU53</f>
        <v>97.000000000000014</v>
      </c>
      <c r="W51" s="3">
        <f>'Рейтинговая таблица организаций'!BB53</f>
        <v>98</v>
      </c>
      <c r="X51" s="3">
        <f>'Рейтинговая таблица организаций'!BC53</f>
        <v>98</v>
      </c>
      <c r="Y51" s="3">
        <f>'Рейтинговая таблица организаций'!BD53</f>
        <v>99</v>
      </c>
      <c r="Z51" s="23">
        <f>'Рейтинговая таблица организаций'!BE53</f>
        <v>98.5</v>
      </c>
      <c r="AA51" s="24">
        <f>'Рейтинговая таблица организаций'!BF53</f>
        <v>91.9</v>
      </c>
    </row>
    <row r="52" spans="1:27">
      <c r="A52" s="5">
        <f>'бланки '!D56</f>
        <v>51</v>
      </c>
      <c r="B52" s="5" t="str">
        <f>'Рейтинговая таблица организаций'!B54</f>
        <v>Муниципальное автономное общеобразовательное учреждение «Средняя общеобразовательная школа № 28»</v>
      </c>
      <c r="C52" s="5">
        <f>'Рейтинговая таблица организаций'!M54</f>
        <v>100</v>
      </c>
      <c r="D52" s="5">
        <f>'Рейтинговая таблица организаций'!N54</f>
        <v>98.148148148148152</v>
      </c>
      <c r="E52" s="3">
        <f>'Рейтинговая таблица организаций'!Q54</f>
        <v>99</v>
      </c>
      <c r="F52" s="3">
        <f>'Рейтинговая таблица организаций'!R54</f>
        <v>100</v>
      </c>
      <c r="G52" s="3">
        <f>'Рейтинговая таблица организаций'!O54</f>
        <v>100</v>
      </c>
      <c r="H52" s="3">
        <f>'Рейтинговая таблица организаций'!P54</f>
        <v>99.843014128728413</v>
      </c>
      <c r="I52" s="3">
        <f>'Рейтинговая таблица организаций'!S54</f>
        <v>100</v>
      </c>
      <c r="J52" s="23">
        <f>'Рейтинговая таблица организаций'!T54</f>
        <v>99.7</v>
      </c>
      <c r="K52" s="3">
        <f>'Рейтинговая таблица организаций'!Z54</f>
        <v>100</v>
      </c>
      <c r="L52" s="3">
        <f t="shared" si="2"/>
        <v>100</v>
      </c>
      <c r="M52" s="3">
        <f>'Рейтинговая таблица организаций'!AB54</f>
        <v>100</v>
      </c>
      <c r="N52" s="23">
        <f>'Рейтинговая таблица организаций'!AC54</f>
        <v>100</v>
      </c>
      <c r="O52" s="3">
        <f>'Рейтинговая таблица организаций'!AH54</f>
        <v>40</v>
      </c>
      <c r="P52" s="21">
        <f>'Рейтинговая таблица организаций'!AI54</f>
        <v>100</v>
      </c>
      <c r="Q52" s="21">
        <f>'Рейтинговая таблица организаций'!AJ54</f>
        <v>84</v>
      </c>
      <c r="R52" s="23">
        <f>'Рейтинговая таблица организаций'!AK54</f>
        <v>77.2</v>
      </c>
      <c r="S52" s="3">
        <f>'Рейтинговая таблица организаций'!AR54</f>
        <v>100</v>
      </c>
      <c r="T52" s="3">
        <f>'Рейтинговая таблица организаций'!AS54</f>
        <v>100</v>
      </c>
      <c r="U52" s="3">
        <f>'Рейтинговая таблица организаций'!AT54</f>
        <v>100</v>
      </c>
      <c r="V52" s="23">
        <f>'Рейтинговая таблица организаций'!AU54</f>
        <v>100</v>
      </c>
      <c r="W52" s="3">
        <f>'Рейтинговая таблица организаций'!BB54</f>
        <v>100</v>
      </c>
      <c r="X52" s="3">
        <f>'Рейтинговая таблица организаций'!BC54</f>
        <v>100</v>
      </c>
      <c r="Y52" s="3">
        <f>'Рейтинговая таблица организаций'!BD54</f>
        <v>100</v>
      </c>
      <c r="Z52" s="23">
        <f>'Рейтинговая таблица организаций'!BE54</f>
        <v>100</v>
      </c>
      <c r="AA52" s="24">
        <f>'Рейтинговая таблица организаций'!BF54</f>
        <v>95.38</v>
      </c>
    </row>
    <row r="53" spans="1:27">
      <c r="A53" s="5">
        <f>'бланки '!D57</f>
        <v>52</v>
      </c>
      <c r="B53" s="5" t="str">
        <f>'Рейтинговая таблица организаций'!B55</f>
        <v>Муниципальное автономное общеобразовательное учреждение «Средняя общеобразовательная школа № 29»</v>
      </c>
      <c r="C53" s="5">
        <f>'Рейтинговая таблица организаций'!M55</f>
        <v>100</v>
      </c>
      <c r="D53" s="5">
        <f>'Рейтинговая таблица организаций'!N55</f>
        <v>99.074074074074076</v>
      </c>
      <c r="E53" s="3">
        <f>'Рейтинговая таблица организаций'!Q55</f>
        <v>99</v>
      </c>
      <c r="F53" s="3">
        <f>'Рейтинговая таблица организаций'!R55</f>
        <v>100</v>
      </c>
      <c r="G53" s="3">
        <f>'Рейтинговая таблица организаций'!O55</f>
        <v>98.442367601246104</v>
      </c>
      <c r="H53" s="3">
        <f>'Рейтинговая таблица организаций'!P55</f>
        <v>94.88636363636364</v>
      </c>
      <c r="I53" s="3">
        <f>'Рейтинговая таблица организаций'!S55</f>
        <v>97</v>
      </c>
      <c r="J53" s="23">
        <f>'Рейтинговая таблица организаций'!T55</f>
        <v>98.5</v>
      </c>
      <c r="K53" s="3">
        <f>'Рейтинговая таблица организаций'!Z55</f>
        <v>100</v>
      </c>
      <c r="L53" s="3">
        <f t="shared" si="2"/>
        <v>96</v>
      </c>
      <c r="M53" s="3">
        <f>'Рейтинговая таблица организаций'!AB55</f>
        <v>92</v>
      </c>
      <c r="N53" s="23">
        <f>'Рейтинговая таблица организаций'!AC55</f>
        <v>96</v>
      </c>
      <c r="O53" s="3">
        <f>'Рейтинговая таблица организаций'!AH55</f>
        <v>100</v>
      </c>
      <c r="P53" s="21">
        <f>'Рейтинговая таблица организаций'!AI55</f>
        <v>100</v>
      </c>
      <c r="Q53" s="21">
        <f>'Рейтинговая таблица организаций'!AJ55</f>
        <v>75</v>
      </c>
      <c r="R53" s="23">
        <f>'Рейтинговая таблица организаций'!AK55</f>
        <v>92.5</v>
      </c>
      <c r="S53" s="3">
        <f>'Рейтинговая таблица организаций'!AR55</f>
        <v>95</v>
      </c>
      <c r="T53" s="3">
        <f>'Рейтинговая таблица организаций'!AS55</f>
        <v>95</v>
      </c>
      <c r="U53" s="3">
        <f>'Рейтинговая таблица организаций'!AT55</f>
        <v>98</v>
      </c>
      <c r="V53" s="23">
        <f>'Рейтинговая таблица организаций'!AU55</f>
        <v>95.6</v>
      </c>
      <c r="W53" s="3">
        <f>'Рейтинговая таблица организаций'!BB55</f>
        <v>95</v>
      </c>
      <c r="X53" s="3">
        <f>'Рейтинговая таблица организаций'!BC55</f>
        <v>98</v>
      </c>
      <c r="Y53" s="3">
        <f>'Рейтинговая таблица организаций'!BD55</f>
        <v>96</v>
      </c>
      <c r="Z53" s="23">
        <f>'Рейтинговая таблица организаций'!BE55</f>
        <v>96.1</v>
      </c>
      <c r="AA53" s="24">
        <f>'Рейтинговая таблица организаций'!BF55</f>
        <v>95.740000000000009</v>
      </c>
    </row>
    <row r="54" spans="1:27">
      <c r="A54" s="5">
        <f>'бланки '!D58</f>
        <v>53</v>
      </c>
      <c r="B54" s="5" t="str">
        <f>'Рейтинговая таблица организаций'!B56</f>
        <v>Муниципальное автономное общеобразовательное учреждение «Средняя общеобразовательная школа № 30»</v>
      </c>
      <c r="C54" s="5">
        <f>'Рейтинговая таблица организаций'!M56</f>
        <v>96.428571428571431</v>
      </c>
      <c r="D54" s="5">
        <f>'Рейтинговая таблица организаций'!N56</f>
        <v>99.090909090909093</v>
      </c>
      <c r="E54" s="3">
        <f>'Рейтинговая таблица организаций'!Q56</f>
        <v>98</v>
      </c>
      <c r="F54" s="3">
        <f>'Рейтинговая таблица организаций'!R56</f>
        <v>90</v>
      </c>
      <c r="G54" s="3">
        <f>'Рейтинговая таблица организаций'!O56</f>
        <v>94.285714285714278</v>
      </c>
      <c r="H54" s="3">
        <f>'Рейтинговая таблица организаций'!P56</f>
        <v>90.796019900497512</v>
      </c>
      <c r="I54" s="3">
        <f>'Рейтинговая таблица организаций'!S56</f>
        <v>92</v>
      </c>
      <c r="J54" s="23">
        <f>'Рейтинговая таблица организаций'!T56</f>
        <v>93.2</v>
      </c>
      <c r="K54" s="3">
        <f>'Рейтинговая таблица организаций'!Z56</f>
        <v>100</v>
      </c>
      <c r="L54" s="3">
        <f t="shared" si="2"/>
        <v>91</v>
      </c>
      <c r="M54" s="3">
        <f>'Рейтинговая таблица организаций'!AB56</f>
        <v>82</v>
      </c>
      <c r="N54" s="23">
        <f>'Рейтинговая таблица организаций'!AC56</f>
        <v>91</v>
      </c>
      <c r="O54" s="3">
        <f>'Рейтинговая таблица организаций'!AH56</f>
        <v>60</v>
      </c>
      <c r="P54" s="21">
        <f>'Рейтинговая таблица организаций'!AI56</f>
        <v>100</v>
      </c>
      <c r="Q54" s="21">
        <f>'Рейтинговая таблица организаций'!AJ56</f>
        <v>80</v>
      </c>
      <c r="R54" s="23">
        <f>'Рейтинговая таблица организаций'!AK56</f>
        <v>82</v>
      </c>
      <c r="S54" s="3">
        <f>'Рейтинговая таблица организаций'!AR56</f>
        <v>92</v>
      </c>
      <c r="T54" s="3">
        <f>'Рейтинговая таблица организаций'!AS56</f>
        <v>91</v>
      </c>
      <c r="U54" s="3">
        <f>'Рейтинговая таблица организаций'!AT56</f>
        <v>97</v>
      </c>
      <c r="V54" s="23">
        <f>'Рейтинговая таблица организаций'!AU56</f>
        <v>92.600000000000009</v>
      </c>
      <c r="W54" s="3">
        <f>'Рейтинговая таблица организаций'!BB56</f>
        <v>86</v>
      </c>
      <c r="X54" s="3">
        <f>'Рейтинговая таблица организаций'!BC56</f>
        <v>92</v>
      </c>
      <c r="Y54" s="3">
        <f>'Рейтинговая таблица организаций'!BD56</f>
        <v>90</v>
      </c>
      <c r="Z54" s="23">
        <f>'Рейтинговая таблица организаций'!BE56</f>
        <v>89.2</v>
      </c>
      <c r="AA54" s="24">
        <f>'Рейтинговая таблица организаций'!BF56</f>
        <v>89.6</v>
      </c>
    </row>
    <row r="55" spans="1:27">
      <c r="A55" s="5">
        <f>'бланки '!D59</f>
        <v>54</v>
      </c>
      <c r="B55" s="5" t="str">
        <f>'Рейтинговая таблица организаций'!B57</f>
        <v>Муниципальное автономное общеобразовательное учреждение «Ягринская гимназия»</v>
      </c>
      <c r="C55" s="5">
        <f>'Рейтинговая таблица организаций'!M57</f>
        <v>100</v>
      </c>
      <c r="D55" s="5">
        <f>'Рейтинговая таблица организаций'!N57</f>
        <v>99.074074074074076</v>
      </c>
      <c r="E55" s="3">
        <f>'Рейтинговая таблица организаций'!Q57</f>
        <v>99</v>
      </c>
      <c r="F55" s="3">
        <f>'Рейтинговая таблица организаций'!R57</f>
        <v>100</v>
      </c>
      <c r="G55" s="3">
        <f>'Рейтинговая таблица организаций'!O57</f>
        <v>93.859649122807014</v>
      </c>
      <c r="H55" s="3">
        <f>'Рейтинговая таблица организаций'!P57</f>
        <v>84.259259259259252</v>
      </c>
      <c r="I55" s="3">
        <f>'Рейтинговая таблица организаций'!S57</f>
        <v>89</v>
      </c>
      <c r="J55" s="23">
        <f>'Рейтинговая таблица организаций'!T57</f>
        <v>95.300000000000011</v>
      </c>
      <c r="K55" s="3">
        <f>'Рейтинговая таблица организаций'!Z57</f>
        <v>100</v>
      </c>
      <c r="L55" s="3">
        <f t="shared" si="2"/>
        <v>94</v>
      </c>
      <c r="M55" s="3">
        <f>'Рейтинговая таблица организаций'!AB57</f>
        <v>88</v>
      </c>
      <c r="N55" s="23">
        <f>'Рейтинговая таблица организаций'!AC57</f>
        <v>94</v>
      </c>
      <c r="O55" s="3">
        <f>'Рейтинговая таблица организаций'!AH57</f>
        <v>60</v>
      </c>
      <c r="P55" s="21">
        <f>'Рейтинговая таблица организаций'!AI57</f>
        <v>100</v>
      </c>
      <c r="Q55" s="21">
        <f>'Рейтинговая таблица организаций'!AJ57</f>
        <v>89</v>
      </c>
      <c r="R55" s="23">
        <f>'Рейтинговая таблица организаций'!AK57</f>
        <v>84.7</v>
      </c>
      <c r="S55" s="3">
        <f>'Рейтинговая таблица организаций'!AR57</f>
        <v>91</v>
      </c>
      <c r="T55" s="3">
        <f>'Рейтинговая таблица организаций'!AS57</f>
        <v>88</v>
      </c>
      <c r="U55" s="3">
        <f>'Рейтинговая таблица организаций'!AT57</f>
        <v>95</v>
      </c>
      <c r="V55" s="23">
        <f>'Рейтинговая таблица организаций'!AU57</f>
        <v>90.6</v>
      </c>
      <c r="W55" s="3">
        <f>'Рейтинговая таблица организаций'!BB57</f>
        <v>83</v>
      </c>
      <c r="X55" s="3">
        <f>'Рейтинговая таблица организаций'!BC57</f>
        <v>91</v>
      </c>
      <c r="Y55" s="3">
        <f>'Рейтинговая таблица организаций'!BD57</f>
        <v>87</v>
      </c>
      <c r="Z55" s="23">
        <f>'Рейтинговая таблица организаций'!BE57</f>
        <v>86.6</v>
      </c>
      <c r="AA55" s="24">
        <f>'Рейтинговая таблица организаций'!BF57</f>
        <v>90.240000000000009</v>
      </c>
    </row>
    <row r="56" spans="1:27">
      <c r="A56" s="5">
        <f>'бланки '!D60</f>
        <v>55</v>
      </c>
      <c r="B56" s="5" t="str">
        <f>'Рейтинговая таблица организаций'!B58</f>
        <v>Муниципальное автономное общеобразовательное учреждение «Средняя общеобразовательная школа № 36»</v>
      </c>
      <c r="C56" s="5">
        <f>'Рейтинговая таблица организаций'!M58</f>
        <v>92.857142857142861</v>
      </c>
      <c r="D56" s="5">
        <f>'Рейтинговая таблица организаций'!N58</f>
        <v>75.925925925925924</v>
      </c>
      <c r="E56" s="3">
        <f>'Рейтинговая таблица организаций'!Q58</f>
        <v>84</v>
      </c>
      <c r="F56" s="3">
        <f>'Рейтинговая таблица организаций'!R58</f>
        <v>100</v>
      </c>
      <c r="G56" s="3">
        <f>'Рейтинговая таблица организаций'!O58</f>
        <v>100</v>
      </c>
      <c r="H56" s="3">
        <f>'Рейтинговая таблица организаций'!P58</f>
        <v>100</v>
      </c>
      <c r="I56" s="3">
        <f>'Рейтинговая таблица организаций'!S58</f>
        <v>100</v>
      </c>
      <c r="J56" s="23">
        <f>'Рейтинговая таблица организаций'!T58</f>
        <v>95.2</v>
      </c>
      <c r="K56" s="3">
        <f>'Рейтинговая таблица организаций'!Z58</f>
        <v>100</v>
      </c>
      <c r="L56" s="3">
        <f t="shared" si="2"/>
        <v>95</v>
      </c>
      <c r="M56" s="3">
        <f>'Рейтинговая таблица организаций'!AB58</f>
        <v>90</v>
      </c>
      <c r="N56" s="23">
        <f>'Рейтинговая таблица организаций'!AC58</f>
        <v>95</v>
      </c>
      <c r="O56" s="3">
        <f>'Рейтинговая таблица организаций'!AH58</f>
        <v>60</v>
      </c>
      <c r="P56" s="21">
        <f>'Рейтинговая таблица организаций'!AI58</f>
        <v>60</v>
      </c>
      <c r="Q56" s="21">
        <f>'Рейтинговая таблица организаций'!AJ58</f>
        <v>100</v>
      </c>
      <c r="R56" s="23">
        <f>'Рейтинговая таблица организаций'!AK58</f>
        <v>72</v>
      </c>
      <c r="S56" s="3">
        <f>'Рейтинговая таблица организаций'!AR58</f>
        <v>95</v>
      </c>
      <c r="T56" s="3">
        <f>'Рейтинговая таблица организаций'!AS58</f>
        <v>95</v>
      </c>
      <c r="U56" s="3">
        <f>'Рейтинговая таблица организаций'!AT58</f>
        <v>100</v>
      </c>
      <c r="V56" s="23">
        <f>'Рейтинговая таблица организаций'!AU58</f>
        <v>96</v>
      </c>
      <c r="W56" s="3">
        <f>'Рейтинговая таблица организаций'!BB58</f>
        <v>86</v>
      </c>
      <c r="X56" s="3">
        <f>'Рейтинговая таблица организаций'!BC58</f>
        <v>95</v>
      </c>
      <c r="Y56" s="3">
        <f>'Рейтинговая таблица организаций'!BD58</f>
        <v>81</v>
      </c>
      <c r="Z56" s="23">
        <f>'Рейтинговая таблица организаций'!BE58</f>
        <v>85.3</v>
      </c>
      <c r="AA56" s="24">
        <f>'Рейтинговая таблица организаций'!BF58</f>
        <v>88.7</v>
      </c>
    </row>
    <row r="57" spans="1:27">
      <c r="A57" s="5">
        <f>'бланки '!D61</f>
        <v>56</v>
      </c>
      <c r="B57" s="5" t="str">
        <f>'Рейтинговая таблица организаций'!B59</f>
        <v>Муниципальное бюджетное образовательное учреждение дополнительного образования «Спортивная школа № 1»</v>
      </c>
      <c r="C57" s="5">
        <f>'Рейтинговая таблица организаций'!M59</f>
        <v>45</v>
      </c>
      <c r="D57" s="5">
        <f>'Рейтинговая таблица организаций'!N59</f>
        <v>72.340425531914903</v>
      </c>
      <c r="E57" s="3">
        <f>'Рейтинговая таблица организаций'!Q59</f>
        <v>59</v>
      </c>
      <c r="F57" s="3">
        <f>'Рейтинговая таблица организаций'!R59</f>
        <v>100</v>
      </c>
      <c r="G57" s="3">
        <f>'Рейтинговая таблица организаций'!O59</f>
        <v>97.115384615384613</v>
      </c>
      <c r="H57" s="3">
        <f>'Рейтинговая таблица организаций'!P59</f>
        <v>98.019801980198025</v>
      </c>
      <c r="I57" s="3">
        <f>'Рейтинговая таблица организаций'!S59</f>
        <v>98</v>
      </c>
      <c r="J57" s="23">
        <f>'Рейтинговая таблица организаций'!T59</f>
        <v>86.9</v>
      </c>
      <c r="K57" s="3">
        <f>'Рейтинговая таблица организаций'!Z59</f>
        <v>100</v>
      </c>
      <c r="L57" s="3">
        <f t="shared" si="2"/>
        <v>94.5</v>
      </c>
      <c r="M57" s="3">
        <f>'Рейтинговая таблица организаций'!AB59</f>
        <v>89</v>
      </c>
      <c r="N57" s="23">
        <f>'Рейтинговая таблица организаций'!AC59</f>
        <v>94.5</v>
      </c>
      <c r="O57" s="3">
        <f>'Рейтинговая таблица организаций'!AH59</f>
        <v>40</v>
      </c>
      <c r="P57" s="21">
        <f>'Рейтинговая таблица организаций'!AI59</f>
        <v>60</v>
      </c>
      <c r="Q57" s="21">
        <f>'Рейтинговая таблица организаций'!AJ59</f>
        <v>75</v>
      </c>
      <c r="R57" s="23">
        <f>'Рейтинговая таблица организаций'!AK59</f>
        <v>58.5</v>
      </c>
      <c r="S57" s="3">
        <f>'Рейтинговая таблица организаций'!AR59</f>
        <v>98</v>
      </c>
      <c r="T57" s="3">
        <f>'Рейтинговая таблица организаций'!AS59</f>
        <v>99</v>
      </c>
      <c r="U57" s="3">
        <f>'Рейтинговая таблица организаций'!AT59</f>
        <v>100</v>
      </c>
      <c r="V57" s="23">
        <f>'Рейтинговая таблица организаций'!AU59</f>
        <v>98.800000000000011</v>
      </c>
      <c r="W57" s="3">
        <f>'Рейтинговая таблица организаций'!BB59</f>
        <v>99</v>
      </c>
      <c r="X57" s="3">
        <f>'Рейтинговая таблица организаций'!BC59</f>
        <v>98</v>
      </c>
      <c r="Y57" s="3">
        <f>'Рейтинговая таблица организаций'!BD59</f>
        <v>99</v>
      </c>
      <c r="Z57" s="23">
        <f>'Рейтинговая таблица организаций'!BE59</f>
        <v>98.8</v>
      </c>
      <c r="AA57" s="24">
        <f>'Рейтинговая таблица организаций'!BF59</f>
        <v>87.500000000000014</v>
      </c>
    </row>
    <row r="58" spans="1:27">
      <c r="A58" s="5">
        <f>'бланки '!D62</f>
        <v>57</v>
      </c>
      <c r="B58" s="5" t="str">
        <f>'Рейтинговая таблица организаций'!B60</f>
        <v>Муниципальное бюджетное образовательное учреждение дополнительного образования «Спортивная школа № 2»</v>
      </c>
      <c r="C58" s="5">
        <f>'Рейтинговая таблица организаций'!M60</f>
        <v>70</v>
      </c>
      <c r="D58" s="5">
        <f>'Рейтинговая таблица организаций'!N60</f>
        <v>55.102040816326522</v>
      </c>
      <c r="E58" s="3">
        <f>'Рейтинговая таблица организаций'!Q60</f>
        <v>63</v>
      </c>
      <c r="F58" s="3">
        <f>'Рейтинговая таблица организаций'!R60</f>
        <v>60</v>
      </c>
      <c r="G58" s="3">
        <f>'Рейтинговая таблица организаций'!O60</f>
        <v>98.878923766816143</v>
      </c>
      <c r="H58" s="3">
        <f>'Рейтинговая таблица организаций'!P60</f>
        <v>96.55913978494624</v>
      </c>
      <c r="I58" s="3">
        <f>'Рейтинговая таблица организаций'!S60</f>
        <v>98</v>
      </c>
      <c r="J58" s="23">
        <f>'Рейтинговая таблица организаций'!T60</f>
        <v>76.099999999999994</v>
      </c>
      <c r="K58" s="3">
        <f>'Рейтинговая таблица организаций'!Z60</f>
        <v>100</v>
      </c>
      <c r="L58" s="3">
        <f t="shared" si="2"/>
        <v>96.5</v>
      </c>
      <c r="M58" s="3">
        <f>'Рейтинговая таблица организаций'!AB60</f>
        <v>93</v>
      </c>
      <c r="N58" s="23">
        <f>'Рейтинговая таблица организаций'!AC60</f>
        <v>96.5</v>
      </c>
      <c r="O58" s="3">
        <f>'Рейтинговая таблица организаций'!AH60</f>
        <v>60</v>
      </c>
      <c r="P58" s="21">
        <f>'Рейтинговая таблица организаций'!AI60</f>
        <v>80</v>
      </c>
      <c r="Q58" s="21">
        <f>'Рейтинговая таблица организаций'!AJ60</f>
        <v>96</v>
      </c>
      <c r="R58" s="23">
        <f>'Рейтинговая таблица организаций'!AK60</f>
        <v>78.8</v>
      </c>
      <c r="S58" s="3">
        <f>'Рейтинговая таблица организаций'!AR60</f>
        <v>97</v>
      </c>
      <c r="T58" s="3">
        <f>'Рейтинговая таблица организаций'!AS60</f>
        <v>98</v>
      </c>
      <c r="U58" s="3">
        <f>'Рейтинговая таблица организаций'!AT60</f>
        <v>99</v>
      </c>
      <c r="V58" s="23">
        <f>'Рейтинговая таблица организаций'!AU60</f>
        <v>97.8</v>
      </c>
      <c r="W58" s="3">
        <f>'Рейтинговая таблица организаций'!BB60</f>
        <v>97</v>
      </c>
      <c r="X58" s="3">
        <f>'Рейтинговая таблица организаций'!BC60</f>
        <v>97</v>
      </c>
      <c r="Y58" s="3">
        <f>'Рейтинговая таблица организаций'!BD60</f>
        <v>97</v>
      </c>
      <c r="Z58" s="23">
        <f>'Рейтинговая таблица организаций'!BE60</f>
        <v>97</v>
      </c>
      <c r="AA58" s="24">
        <f>'Рейтинговая таблица организаций'!BF60</f>
        <v>89.24</v>
      </c>
    </row>
    <row r="59" spans="1:27">
      <c r="A59" s="5">
        <f>'бланки '!D63</f>
        <v>58</v>
      </c>
      <c r="B59" s="5" t="str">
        <f>'Рейтинговая таблица организаций'!B61</f>
        <v>Муниципальное бюджетное образовательное учреждение дополнительного образования «Детский морской центр «Североморец»</v>
      </c>
      <c r="C59" s="5">
        <f>'Рейтинговая таблица организаций'!M61</f>
        <v>100</v>
      </c>
      <c r="D59" s="5">
        <f>'Рейтинговая таблица организаций'!N61</f>
        <v>97.959183673469383</v>
      </c>
      <c r="E59" s="3">
        <f>'Рейтинговая таблица организаций'!Q61</f>
        <v>99</v>
      </c>
      <c r="F59" s="3">
        <f>'Рейтинговая таблица организаций'!R61</f>
        <v>90</v>
      </c>
      <c r="G59" s="3">
        <f>'Рейтинговая таблица организаций'!O61</f>
        <v>98.571428571428584</v>
      </c>
      <c r="H59" s="3">
        <f>'Рейтинговая таблица организаций'!P61</f>
        <v>95.481927710843379</v>
      </c>
      <c r="I59" s="3">
        <f>'Рейтинговая таблица организаций'!S61</f>
        <v>97</v>
      </c>
      <c r="J59" s="23">
        <f>'Рейтинговая таблица организаций'!T61</f>
        <v>95.5</v>
      </c>
      <c r="K59" s="3">
        <f>'Рейтинговая таблица организаций'!Z61</f>
        <v>100</v>
      </c>
      <c r="L59" s="3">
        <f t="shared" si="2"/>
        <v>97</v>
      </c>
      <c r="M59" s="3">
        <f>'Рейтинговая таблица организаций'!AB61</f>
        <v>94</v>
      </c>
      <c r="N59" s="23">
        <f>'Рейтинговая таблица организаций'!AC61</f>
        <v>97</v>
      </c>
      <c r="O59" s="3">
        <f>'Рейтинговая таблица организаций'!AH61</f>
        <v>60</v>
      </c>
      <c r="P59" s="21">
        <f>'Рейтинговая таблица организаций'!AI61</f>
        <v>60</v>
      </c>
      <c r="Q59" s="21">
        <f>'Рейтинговая таблица организаций'!AJ61</f>
        <v>93</v>
      </c>
      <c r="R59" s="23">
        <f>'Рейтинговая таблица организаций'!AK61</f>
        <v>69.900000000000006</v>
      </c>
      <c r="S59" s="3">
        <f>'Рейтинговая таблица организаций'!AR61</f>
        <v>98</v>
      </c>
      <c r="T59" s="3">
        <f>'Рейтинговая таблица организаций'!AS61</f>
        <v>98</v>
      </c>
      <c r="U59" s="3">
        <f>'Рейтинговая таблица организаций'!AT61</f>
        <v>99</v>
      </c>
      <c r="V59" s="23">
        <f>'Рейтинговая таблица организаций'!AU61</f>
        <v>98.2</v>
      </c>
      <c r="W59" s="3">
        <f>'Рейтинговая таблица организаций'!BB61</f>
        <v>97</v>
      </c>
      <c r="X59" s="3">
        <f>'Рейтинговая таблица организаций'!BC61</f>
        <v>96</v>
      </c>
      <c r="Y59" s="3">
        <f>'Рейтинговая таблица организаций'!BD61</f>
        <v>97</v>
      </c>
      <c r="Z59" s="23">
        <f>'Рейтинговая таблица организаций'!BE61</f>
        <v>96.8</v>
      </c>
      <c r="AA59" s="24">
        <f>'Рейтинговая таблица организаций'!BF61</f>
        <v>91.47999999999999</v>
      </c>
    </row>
    <row r="60" spans="1:27">
      <c r="A60" s="5">
        <f>'бланки '!D64</f>
        <v>59</v>
      </c>
      <c r="B60" s="5" t="str">
        <f>'Рейтинговая таблица организаций'!B62</f>
        <v>Муниципальное автономное образовательное учреждение дополнительного образования «Детский центр культуры»</v>
      </c>
      <c r="C60" s="5">
        <f>'Рейтинговая таблица организаций'!M62</f>
        <v>100</v>
      </c>
      <c r="D60" s="5">
        <f>'Рейтинговая таблица организаций'!N62</f>
        <v>97.872340425531917</v>
      </c>
      <c r="E60" s="3">
        <f>'Рейтинговая таблица организаций'!Q62</f>
        <v>99</v>
      </c>
      <c r="F60" s="3">
        <f>'Рейтинговая таблица организаций'!R62</f>
        <v>100</v>
      </c>
      <c r="G60" s="3">
        <f>'Рейтинговая таблица организаций'!O62</f>
        <v>99.406528189910986</v>
      </c>
      <c r="H60" s="3">
        <f>'Рейтинговая таблица организаций'!P62</f>
        <v>99.382716049382708</v>
      </c>
      <c r="I60" s="3">
        <f>'Рейтинговая таблица организаций'!S62</f>
        <v>99</v>
      </c>
      <c r="J60" s="23">
        <f>'Рейтинговая таблица организаций'!T62</f>
        <v>99.300000000000011</v>
      </c>
      <c r="K60" s="3">
        <f>'Рейтинговая таблица организаций'!Z62</f>
        <v>100</v>
      </c>
      <c r="L60" s="3">
        <f t="shared" si="2"/>
        <v>98</v>
      </c>
      <c r="M60" s="3">
        <f>'Рейтинговая таблица организаций'!AB62</f>
        <v>96</v>
      </c>
      <c r="N60" s="23">
        <f>'Рейтинговая таблица организаций'!AC62</f>
        <v>98</v>
      </c>
      <c r="O60" s="3">
        <f>'Рейтинговая таблица организаций'!AH62</f>
        <v>60</v>
      </c>
      <c r="P60" s="21">
        <f>'Рейтинговая таблица организаций'!AI62</f>
        <v>60</v>
      </c>
      <c r="Q60" s="21">
        <f>'Рейтинговая таблица организаций'!AJ62</f>
        <v>77</v>
      </c>
      <c r="R60" s="23">
        <f>'Рейтинговая таблица организаций'!AK62</f>
        <v>65.099999999999994</v>
      </c>
      <c r="S60" s="3">
        <f>'Рейтинговая таблица организаций'!AR62</f>
        <v>100</v>
      </c>
      <c r="T60" s="3">
        <f>'Рейтинговая таблица организаций'!AS62</f>
        <v>100</v>
      </c>
      <c r="U60" s="3">
        <f>'Рейтинговая таблица организаций'!AT62</f>
        <v>100</v>
      </c>
      <c r="V60" s="23">
        <f>'Рейтинговая таблица организаций'!AU62</f>
        <v>100</v>
      </c>
      <c r="W60" s="3">
        <f>'Рейтинговая таблица организаций'!BB62</f>
        <v>100</v>
      </c>
      <c r="X60" s="3">
        <f>'Рейтинговая таблица организаций'!BC62</f>
        <v>100</v>
      </c>
      <c r="Y60" s="3">
        <f>'Рейтинговая таблица организаций'!BD62</f>
        <v>100</v>
      </c>
      <c r="Z60" s="23">
        <f>'Рейтинговая таблица организаций'!BE62</f>
        <v>100</v>
      </c>
      <c r="AA60" s="24">
        <f>'Рейтинговая таблица организаций'!BF62</f>
        <v>92.47999999999999</v>
      </c>
    </row>
    <row r="61" spans="1:27">
      <c r="A61" s="5">
        <f>'бланки '!D65</f>
        <v>60</v>
      </c>
      <c r="B61" s="5" t="str">
        <f>'Рейтинговая таблица организаций'!B63</f>
        <v>Муниципальное бюджетное образовательное учреждение «Центр психолого-педагогической, медицинской и социальной помощи»</v>
      </c>
      <c r="C61" s="5">
        <f>'Рейтинговая таблица организаций'!M63</f>
        <v>90.909090909090907</v>
      </c>
      <c r="D61" s="5">
        <f>'Рейтинговая таблица организаций'!N63</f>
        <v>87.2340425531915</v>
      </c>
      <c r="E61" s="3">
        <f>'Рейтинговая таблица организаций'!Q63</f>
        <v>89</v>
      </c>
      <c r="F61" s="3">
        <f>'Рейтинговая таблица организаций'!R63</f>
        <v>60</v>
      </c>
      <c r="G61" s="3">
        <f>'Рейтинговая таблица организаций'!O63</f>
        <v>98.540145985401466</v>
      </c>
      <c r="H61" s="3">
        <f>'Рейтинговая таблица организаций'!P63</f>
        <v>94.685990338164245</v>
      </c>
      <c r="I61" s="3">
        <f>'Рейтинговая таблица организаций'!S63</f>
        <v>97</v>
      </c>
      <c r="J61" s="23">
        <f>'Рейтинговая таблица организаций'!T63</f>
        <v>83.5</v>
      </c>
      <c r="K61" s="3">
        <f>'Рейтинговая таблица организаций'!Z63</f>
        <v>100</v>
      </c>
      <c r="L61" s="3">
        <f t="shared" si="2"/>
        <v>95</v>
      </c>
      <c r="M61" s="3">
        <f>'Рейтинговая таблица организаций'!AB63</f>
        <v>90</v>
      </c>
      <c r="N61" s="23">
        <f>'Рейтинговая таблица организаций'!AC63</f>
        <v>95</v>
      </c>
      <c r="O61" s="3">
        <f>'Рейтинговая таблица организаций'!AH63</f>
        <v>60</v>
      </c>
      <c r="P61" s="21">
        <f>'Рейтинговая таблица организаций'!AI63</f>
        <v>100</v>
      </c>
      <c r="Q61" s="21">
        <f>'Рейтинговая таблица организаций'!AJ63</f>
        <v>97</v>
      </c>
      <c r="R61" s="23">
        <f>'Рейтинговая таблица организаций'!AK63</f>
        <v>87.1</v>
      </c>
      <c r="S61" s="3">
        <f>'Рейтинговая таблица организаций'!AR63</f>
        <v>98</v>
      </c>
      <c r="T61" s="3">
        <f>'Рейтинговая таблица организаций'!AS63</f>
        <v>98</v>
      </c>
      <c r="U61" s="3">
        <f>'Рейтинговая таблица организаций'!AT63</f>
        <v>99</v>
      </c>
      <c r="V61" s="23">
        <f>'Рейтинговая таблица организаций'!AU63</f>
        <v>98.2</v>
      </c>
      <c r="W61" s="3">
        <f>'Рейтинговая таблица организаций'!BB63</f>
        <v>98</v>
      </c>
      <c r="X61" s="3">
        <f>'Рейтинговая таблица организаций'!BC63</f>
        <v>96</v>
      </c>
      <c r="Y61" s="3">
        <f>'Рейтинговая таблица организаций'!BD63</f>
        <v>96</v>
      </c>
      <c r="Z61" s="23">
        <f>'Рейтинговая таблица организаций'!BE63</f>
        <v>96.6</v>
      </c>
      <c r="AA61" s="24">
        <f>'Рейтинговая таблица организаций'!BF63</f>
        <v>92.08</v>
      </c>
    </row>
    <row r="62" spans="1:27">
      <c r="A62" s="5">
        <f>'бланки '!D66</f>
        <v>61</v>
      </c>
      <c r="B62" s="5" t="str">
        <f>'Рейтинговая таблица организаций'!B64</f>
        <v>Муниципальное автономное образовательное учреждение дополнительного образования «Северный Кванториум»</v>
      </c>
      <c r="C62" s="5">
        <f>'Рейтинговая таблица организаций'!M64</f>
        <v>100</v>
      </c>
      <c r="D62" s="5">
        <f>'Рейтинговая таблица организаций'!N64</f>
        <v>97.959183673469383</v>
      </c>
      <c r="E62" s="3">
        <f>'Рейтинговая таблица организаций'!Q64</f>
        <v>99</v>
      </c>
      <c r="F62" s="3">
        <f>'Рейтинговая таблица организаций'!R64</f>
        <v>100</v>
      </c>
      <c r="G62" s="3">
        <f>'Рейтинговая таблица организаций'!O64</f>
        <v>99.843260188087783</v>
      </c>
      <c r="H62" s="3">
        <f>'Рейтинговая таблица организаций'!P64</f>
        <v>100</v>
      </c>
      <c r="I62" s="3">
        <f>'Рейтинговая таблица организаций'!S64</f>
        <v>100</v>
      </c>
      <c r="J62" s="23">
        <f>'Рейтинговая таблица организаций'!T64</f>
        <v>99.7</v>
      </c>
      <c r="K62" s="3">
        <f>'Рейтинговая таблица организаций'!Z64</f>
        <v>100</v>
      </c>
      <c r="L62" s="3">
        <f t="shared" si="2"/>
        <v>99.5</v>
      </c>
      <c r="M62" s="3">
        <f>'Рейтинговая таблица организаций'!AB64</f>
        <v>99</v>
      </c>
      <c r="N62" s="23">
        <f>'Рейтинговая таблица организаций'!AC64</f>
        <v>99.5</v>
      </c>
      <c r="O62" s="3">
        <f>'Рейтинговая таблица организаций'!AH64</f>
        <v>100</v>
      </c>
      <c r="P62" s="21">
        <f>'Рейтинговая таблица организаций'!AI64</f>
        <v>100</v>
      </c>
      <c r="Q62" s="21">
        <f>'Рейтинговая таблица организаций'!AJ64</f>
        <v>100</v>
      </c>
      <c r="R62" s="23">
        <f>'Рейтинговая таблица организаций'!AK64</f>
        <v>100</v>
      </c>
      <c r="S62" s="3">
        <f>'Рейтинговая таблица организаций'!AR64</f>
        <v>100</v>
      </c>
      <c r="T62" s="3">
        <f>'Рейтинговая таблица организаций'!AS64</f>
        <v>100</v>
      </c>
      <c r="U62" s="3">
        <f>'Рейтинговая таблица организаций'!AT64</f>
        <v>100</v>
      </c>
      <c r="V62" s="23">
        <f>'Рейтинговая таблица организаций'!AU64</f>
        <v>100</v>
      </c>
      <c r="W62" s="3">
        <f>'Рейтинговая таблица организаций'!BB64</f>
        <v>100</v>
      </c>
      <c r="X62" s="3">
        <f>'Рейтинговая таблица организаций'!BC64</f>
        <v>100</v>
      </c>
      <c r="Y62" s="3">
        <f>'Рейтинговая таблица организаций'!BD64</f>
        <v>100</v>
      </c>
      <c r="Z62" s="23">
        <f>'Рейтинговая таблица организаций'!BE64</f>
        <v>100</v>
      </c>
      <c r="AA62" s="24">
        <f>'Рейтинговая таблица организаций'!BF64</f>
        <v>99.84</v>
      </c>
    </row>
    <row r="63" spans="1:27">
      <c r="A63" s="5">
        <f>'бланки '!D67</f>
        <v>62</v>
      </c>
      <c r="B63" s="5" t="str">
        <f>'Рейтинговая таблица организаций'!B65</f>
        <v>Муниципальное автономное образовательное учреждение дополнительного образования Детско-юношеский центр</v>
      </c>
      <c r="C63" s="5">
        <f>'Рейтинговая таблица организаций'!M65</f>
        <v>100</v>
      </c>
      <c r="D63" s="5">
        <f>'Рейтинговая таблица организаций'!N65</f>
        <v>95.918367346938766</v>
      </c>
      <c r="E63" s="3">
        <f>'Рейтинговая таблица организаций'!Q65</f>
        <v>98</v>
      </c>
      <c r="F63" s="3">
        <f>'Рейтинговая таблица организаций'!R65</f>
        <v>100</v>
      </c>
      <c r="G63" s="3">
        <f>'Рейтинговая таблица организаций'!O65</f>
        <v>98.51973684210526</v>
      </c>
      <c r="H63" s="3">
        <f>'Рейтинговая таблица организаций'!P65</f>
        <v>98</v>
      </c>
      <c r="I63" s="3">
        <f>'Рейтинговая таблица организаций'!S65</f>
        <v>98</v>
      </c>
      <c r="J63" s="23">
        <f>'Рейтинговая таблица организаций'!T65</f>
        <v>98.6</v>
      </c>
      <c r="K63" s="3">
        <f>'Рейтинговая таблица организаций'!Z65</f>
        <v>100</v>
      </c>
      <c r="L63" s="3">
        <f t="shared" si="2"/>
        <v>97.5</v>
      </c>
      <c r="M63" s="3">
        <f>'Рейтинговая таблица организаций'!AB65</f>
        <v>95</v>
      </c>
      <c r="N63" s="23">
        <f>'Рейтинговая таблица организаций'!AC65</f>
        <v>97.5</v>
      </c>
      <c r="O63" s="3">
        <f>'Рейтинговая таблица организаций'!AH65</f>
        <v>40</v>
      </c>
      <c r="P63" s="21">
        <f>'Рейтинговая таблица организаций'!AI65</f>
        <v>100</v>
      </c>
      <c r="Q63" s="21">
        <f>'Рейтинговая таблица организаций'!AJ65</f>
        <v>89</v>
      </c>
      <c r="R63" s="23">
        <f>'Рейтинговая таблица организаций'!AK65</f>
        <v>78.7</v>
      </c>
      <c r="S63" s="3">
        <f>'Рейтинговая таблица организаций'!AR65</f>
        <v>99</v>
      </c>
      <c r="T63" s="3">
        <f>'Рейтинговая таблица организаций'!AS65</f>
        <v>99</v>
      </c>
      <c r="U63" s="3">
        <f>'Рейтинговая таблица организаций'!AT65</f>
        <v>100</v>
      </c>
      <c r="V63" s="23">
        <f>'Рейтинговая таблица организаций'!AU65</f>
        <v>99.2</v>
      </c>
      <c r="W63" s="3">
        <f>'Рейтинговая таблица организаций'!BB65</f>
        <v>99</v>
      </c>
      <c r="X63" s="3">
        <f>'Рейтинговая таблица организаций'!BC65</f>
        <v>98</v>
      </c>
      <c r="Y63" s="3">
        <f>'Рейтинговая таблица организаций'!BD65</f>
        <v>99</v>
      </c>
      <c r="Z63" s="23">
        <f>'Рейтинговая таблица организаций'!BE65</f>
        <v>98.8</v>
      </c>
      <c r="AA63" s="24">
        <f>'Рейтинговая таблица организаций'!BF65</f>
        <v>94.56</v>
      </c>
    </row>
    <row r="64" spans="1:27">
      <c r="A64" s="5">
        <f>'бланки '!D68</f>
        <v>63</v>
      </c>
      <c r="B64" s="5" t="str">
        <f>'Рейтинговая таблица организаций'!B66</f>
        <v>Муниципальное бюджетное учреждение дополнительного образования «Детская музыкальная школа № 3»</v>
      </c>
      <c r="C64" s="5">
        <f>'Рейтинговая таблица организаций'!M66</f>
        <v>100</v>
      </c>
      <c r="D64" s="5">
        <f>'Рейтинговая таблица организаций'!N66</f>
        <v>93.61702127659575</v>
      </c>
      <c r="E64" s="3">
        <f>'Рейтинговая таблица организаций'!Q66</f>
        <v>97</v>
      </c>
      <c r="F64" s="3">
        <f>'Рейтинговая таблица организаций'!R66</f>
        <v>100</v>
      </c>
      <c r="G64" s="3">
        <f>'Рейтинговая таблица организаций'!O66</f>
        <v>99.019607843137265</v>
      </c>
      <c r="H64" s="3">
        <f>'Рейтинговая таблица организаций'!P66</f>
        <v>98.756218905472636</v>
      </c>
      <c r="I64" s="3">
        <f>'Рейтинговая таблица организаций'!S66</f>
        <v>99</v>
      </c>
      <c r="J64" s="23">
        <f>'Рейтинговая таблица организаций'!T66</f>
        <v>98.699999999999989</v>
      </c>
      <c r="K64" s="3">
        <f>'Рейтинговая таблица организаций'!Z66</f>
        <v>100</v>
      </c>
      <c r="L64" s="3">
        <f t="shared" si="2"/>
        <v>98.5</v>
      </c>
      <c r="M64" s="3">
        <f>'Рейтинговая таблица организаций'!AB66</f>
        <v>97</v>
      </c>
      <c r="N64" s="23">
        <f>'Рейтинговая таблица организаций'!AC66</f>
        <v>98.5</v>
      </c>
      <c r="O64" s="3">
        <f>'Рейтинговая таблица организаций'!AH66</f>
        <v>80</v>
      </c>
      <c r="P64" s="21">
        <f>'Рейтинговая таблица организаций'!AI66</f>
        <v>80</v>
      </c>
      <c r="Q64" s="21">
        <f>'Рейтинговая таблица организаций'!AJ66</f>
        <v>96</v>
      </c>
      <c r="R64" s="23">
        <f>'Рейтинговая таблица организаций'!AK66</f>
        <v>84.8</v>
      </c>
      <c r="S64" s="3">
        <f>'Рейтинговая таблица организаций'!AR66</f>
        <v>100</v>
      </c>
      <c r="T64" s="3">
        <f>'Рейтинговая таблица организаций'!AS66</f>
        <v>99</v>
      </c>
      <c r="U64" s="3">
        <f>'Рейтинговая таблица организаций'!AT66</f>
        <v>100</v>
      </c>
      <c r="V64" s="23">
        <f>'Рейтинговая таблица организаций'!AU66</f>
        <v>99.6</v>
      </c>
      <c r="W64" s="3">
        <f>'Рейтинговая таблица организаций'!BB66</f>
        <v>99</v>
      </c>
      <c r="X64" s="3">
        <f>'Рейтинговая таблица организаций'!BC66</f>
        <v>99</v>
      </c>
      <c r="Y64" s="3">
        <f>'Рейтинговая таблица организаций'!BD66</f>
        <v>99</v>
      </c>
      <c r="Z64" s="23">
        <f>'Рейтинговая таблица организаций'!BE66</f>
        <v>99</v>
      </c>
      <c r="AA64" s="24">
        <f>'Рейтинговая таблица организаций'!BF66</f>
        <v>96.12</v>
      </c>
    </row>
    <row r="65" spans="1:27">
      <c r="A65" s="5">
        <f>'бланки '!D69</f>
        <v>64</v>
      </c>
      <c r="B65" s="5" t="str">
        <f>'Рейтинговая таблица организаций'!B67</f>
        <v>Муниципальное автономное учреждение дополнительного образования «Детская музыкальная школа № 36»</v>
      </c>
      <c r="C65" s="5">
        <f>'Рейтинговая таблица организаций'!M67</f>
        <v>100</v>
      </c>
      <c r="D65" s="5">
        <f>'Рейтинговая таблица организаций'!N67</f>
        <v>92.553191489361694</v>
      </c>
      <c r="E65" s="3">
        <f>'Рейтинговая таблица организаций'!Q67</f>
        <v>96</v>
      </c>
      <c r="F65" s="3">
        <f>'Рейтинговая таблица организаций'!R67</f>
        <v>100</v>
      </c>
      <c r="G65" s="3">
        <f>'Рейтинговая таблица организаций'!O67</f>
        <v>100</v>
      </c>
      <c r="H65" s="3">
        <f>'Рейтинговая таблица организаций'!P67</f>
        <v>100</v>
      </c>
      <c r="I65" s="3">
        <f>'Рейтинговая таблица организаций'!S67</f>
        <v>100</v>
      </c>
      <c r="J65" s="23">
        <f>'Рейтинговая таблица организаций'!T67</f>
        <v>98.8</v>
      </c>
      <c r="K65" s="3">
        <f>'Рейтинговая таблица организаций'!Z67</f>
        <v>100</v>
      </c>
      <c r="L65" s="3">
        <f t="shared" si="2"/>
        <v>100</v>
      </c>
      <c r="M65" s="3">
        <f>'Рейтинговая таблица организаций'!AB67</f>
        <v>100</v>
      </c>
      <c r="N65" s="23">
        <f>'Рейтинговая таблица организаций'!AC67</f>
        <v>100</v>
      </c>
      <c r="O65" s="3">
        <f>'Рейтинговая таблица организаций'!AH67</f>
        <v>80</v>
      </c>
      <c r="P65" s="21">
        <f>'Рейтинговая таблица организаций'!AI67</f>
        <v>100</v>
      </c>
      <c r="Q65" s="21">
        <f>'Рейтинговая таблица организаций'!AJ67</f>
        <v>100</v>
      </c>
      <c r="R65" s="23">
        <f>'Рейтинговая таблица организаций'!AK67</f>
        <v>94</v>
      </c>
      <c r="S65" s="3">
        <f>'Рейтинговая таблица организаций'!AR67</f>
        <v>100</v>
      </c>
      <c r="T65" s="3">
        <f>'Рейтинговая таблица организаций'!AS67</f>
        <v>100</v>
      </c>
      <c r="U65" s="3">
        <f>'Рейтинговая таблица организаций'!AT67</f>
        <v>100</v>
      </c>
      <c r="V65" s="23">
        <f>'Рейтинговая таблица организаций'!AU67</f>
        <v>100</v>
      </c>
      <c r="W65" s="3">
        <f>'Рейтинговая таблица организаций'!BB67</f>
        <v>100</v>
      </c>
      <c r="X65" s="3">
        <f>'Рейтинговая таблица организаций'!BC67</f>
        <v>100</v>
      </c>
      <c r="Y65" s="3">
        <f>'Рейтинговая таблица организаций'!BD67</f>
        <v>100</v>
      </c>
      <c r="Z65" s="23">
        <f>'Рейтинговая таблица организаций'!BE67</f>
        <v>100</v>
      </c>
      <c r="AA65" s="24">
        <f>'Рейтинговая таблица организаций'!BF67</f>
        <v>98.56</v>
      </c>
    </row>
    <row r="66" spans="1:27">
      <c r="A66" s="5">
        <f>'бланки '!D70</f>
        <v>65</v>
      </c>
      <c r="B66" s="5" t="str">
        <f>'Рейтинговая таблица организаций'!B68</f>
        <v>Муниципальное бюджетное учреждение дополнительного образования «Детская школа искусств № 34»</v>
      </c>
      <c r="C66" s="5">
        <f>'Рейтинговая таблица организаций'!M68</f>
        <v>63.636363636363633</v>
      </c>
      <c r="D66" s="5">
        <f>'Рейтинговая таблица организаций'!N68</f>
        <v>86.734693877551024</v>
      </c>
      <c r="E66" s="3">
        <f>'Рейтинговая таблица организаций'!Q68</f>
        <v>75</v>
      </c>
      <c r="F66" s="3">
        <f>'Рейтинговая таблица организаций'!R68</f>
        <v>100</v>
      </c>
      <c r="G66" s="3">
        <f>'Рейтинговая таблица организаций'!O68</f>
        <v>97.192982456140356</v>
      </c>
      <c r="H66" s="3">
        <f>'Рейтинговая таблица организаций'!P68</f>
        <v>98.134328358208961</v>
      </c>
      <c r="I66" s="3">
        <f>'Рейтинговая таблица организаций'!S68</f>
        <v>98</v>
      </c>
      <c r="J66" s="23">
        <f>'Рейтинговая таблица организаций'!T68</f>
        <v>91.7</v>
      </c>
      <c r="K66" s="3">
        <f>'Рейтинговая таблица организаций'!Z68</f>
        <v>100</v>
      </c>
      <c r="L66" s="3">
        <f t="shared" si="2"/>
        <v>95.5</v>
      </c>
      <c r="M66" s="3">
        <f>'Рейтинговая таблица организаций'!AB68</f>
        <v>91</v>
      </c>
      <c r="N66" s="23">
        <f>'Рейтинговая таблица организаций'!AC68</f>
        <v>95.5</v>
      </c>
      <c r="O66" s="3">
        <f>'Рейтинговая таблица организаций'!AH68</f>
        <v>60</v>
      </c>
      <c r="P66" s="21">
        <f>'Рейтинговая таблица организаций'!AI68</f>
        <v>60</v>
      </c>
      <c r="Q66" s="21">
        <f>'Рейтинговая таблица организаций'!AJ68</f>
        <v>100</v>
      </c>
      <c r="R66" s="23">
        <f>'Рейтинговая таблица организаций'!AK68</f>
        <v>72</v>
      </c>
      <c r="S66" s="3">
        <f>'Рейтинговая таблица организаций'!AR68</f>
        <v>99</v>
      </c>
      <c r="T66" s="3">
        <f>'Рейтинговая таблица организаций'!AS68</f>
        <v>99</v>
      </c>
      <c r="U66" s="3">
        <f>'Рейтинговая таблица организаций'!AT68</f>
        <v>99</v>
      </c>
      <c r="V66" s="23">
        <f>'Рейтинговая таблица организаций'!AU68</f>
        <v>99</v>
      </c>
      <c r="W66" s="3">
        <f>'Рейтинговая таблица организаций'!BB68</f>
        <v>99</v>
      </c>
      <c r="X66" s="3">
        <f>'Рейтинговая таблица организаций'!BC68</f>
        <v>98</v>
      </c>
      <c r="Y66" s="3">
        <f>'Рейтинговая таблица организаций'!BD68</f>
        <v>100</v>
      </c>
      <c r="Z66" s="23">
        <f>'Рейтинговая таблица организаций'!BE68</f>
        <v>99.3</v>
      </c>
      <c r="AA66" s="24">
        <f>'Рейтинговая таблица организаций'!BF68</f>
        <v>91.5</v>
      </c>
    </row>
    <row r="67" spans="1:27">
      <c r="A67" s="5">
        <f>'бланки '!D71</f>
        <v>66</v>
      </c>
      <c r="B67" s="5" t="str">
        <f>'Рейтинговая таблица организаций'!B69</f>
        <v>Муниципальное автономное учреждение дополнительного образования «Детская художественная школа № 2»</v>
      </c>
      <c r="C67" s="5">
        <f>'Рейтинговая таблица организаций'!M69</f>
        <v>90.909090909090907</v>
      </c>
      <c r="D67" s="5">
        <f>'Рейтинговая таблица организаций'!N69</f>
        <v>80.612244897959187</v>
      </c>
      <c r="E67" s="3">
        <f>'Рейтинговая таблица организаций'!Q69</f>
        <v>86</v>
      </c>
      <c r="F67" s="3">
        <f>'Рейтинговая таблица организаций'!R69</f>
        <v>100</v>
      </c>
      <c r="G67" s="3">
        <f>'Рейтинговая таблица организаций'!O69</f>
        <v>99.563318777292579</v>
      </c>
      <c r="H67" s="3">
        <f>'Рейтинговая таблица организаций'!P69</f>
        <v>98.775510204081627</v>
      </c>
      <c r="I67" s="3">
        <f>'Рейтинговая таблица организаций'!S69</f>
        <v>99</v>
      </c>
      <c r="J67" s="23">
        <f>'Рейтинговая таблица организаций'!T69</f>
        <v>95.4</v>
      </c>
      <c r="K67" s="3">
        <f>'Рейтинговая таблица организаций'!Z69</f>
        <v>100</v>
      </c>
      <c r="L67" s="3">
        <f t="shared" si="2"/>
        <v>99</v>
      </c>
      <c r="M67" s="3">
        <f>'Рейтинговая таблица организаций'!AB69</f>
        <v>98</v>
      </c>
      <c r="N67" s="23">
        <f>'Рейтинговая таблица организаций'!AC69</f>
        <v>99</v>
      </c>
      <c r="O67" s="3">
        <f>'Рейтинговая таблица организаций'!AH69</f>
        <v>40</v>
      </c>
      <c r="P67" s="21">
        <f>'Рейтинговая таблица организаций'!AI69</f>
        <v>100</v>
      </c>
      <c r="Q67" s="21">
        <f>'Рейтинговая таблица организаций'!AJ69</f>
        <v>100</v>
      </c>
      <c r="R67" s="23">
        <f>'Рейтинговая таблица организаций'!AK69</f>
        <v>82</v>
      </c>
      <c r="S67" s="3">
        <f>'Рейтинговая таблица организаций'!AR69</f>
        <v>100</v>
      </c>
      <c r="T67" s="3">
        <f>'Рейтинговая таблица организаций'!AS69</f>
        <v>99</v>
      </c>
      <c r="U67" s="3">
        <f>'Рейтинговая таблица организаций'!AT69</f>
        <v>100</v>
      </c>
      <c r="V67" s="23">
        <f>'Рейтинговая таблица организаций'!AU69</f>
        <v>99.6</v>
      </c>
      <c r="W67" s="3">
        <f>'Рейтинговая таблица организаций'!BB69</f>
        <v>99</v>
      </c>
      <c r="X67" s="3">
        <f>'Рейтинговая таблица организаций'!BC69</f>
        <v>95</v>
      </c>
      <c r="Y67" s="3">
        <f>'Рейтинговая таблица организаций'!BD69</f>
        <v>99</v>
      </c>
      <c r="Z67" s="23">
        <f>'Рейтинговая таблица организаций'!BE69</f>
        <v>98.2</v>
      </c>
      <c r="AA67" s="24">
        <f>'Рейтинговая таблица организаций'!BF69</f>
        <v>94.84</v>
      </c>
    </row>
    <row r="68" spans="1:27">
      <c r="A68" s="5">
        <f>'бланки '!D72</f>
        <v>67</v>
      </c>
      <c r="B68" s="5" t="str">
        <f>'Рейтинговая таблица организаций'!B70</f>
        <v>Муниципальное автономное учреждение дополнительного образования «Спортивная школа «Строитель»</v>
      </c>
      <c r="C68" s="5">
        <f>'Рейтинговая таблица организаций'!M70</f>
        <v>100</v>
      </c>
      <c r="D68" s="5">
        <f>'Рейтинговая таблица организаций'!N70</f>
        <v>95.918367346938766</v>
      </c>
      <c r="E68" s="3">
        <f>'Рейтинговая таблица организаций'!Q70</f>
        <v>98</v>
      </c>
      <c r="F68" s="3">
        <f>'Рейтинговая таблица организаций'!R70</f>
        <v>90</v>
      </c>
      <c r="G68" s="3">
        <f>'Рейтинговая таблица организаций'!O70</f>
        <v>98.245614035087712</v>
      </c>
      <c r="H68" s="3">
        <f>'Рейтинговая таблица организаций'!P70</f>
        <v>92.592592592592595</v>
      </c>
      <c r="I68" s="3">
        <f>'Рейтинговая таблица организаций'!S70</f>
        <v>95</v>
      </c>
      <c r="J68" s="23">
        <f>'Рейтинговая таблица организаций'!T70</f>
        <v>94.4</v>
      </c>
      <c r="K68" s="3">
        <f>'Рейтинговая таблица организаций'!Z70</f>
        <v>100</v>
      </c>
      <c r="L68" s="3">
        <f t="shared" si="2"/>
        <v>91.5</v>
      </c>
      <c r="M68" s="3">
        <f>'Рейтинговая таблица организаций'!AB70</f>
        <v>83</v>
      </c>
      <c r="N68" s="23">
        <f>'Рейтинговая таблица организаций'!AC70</f>
        <v>91.5</v>
      </c>
      <c r="O68" s="3">
        <f>'Рейтинговая таблица организаций'!AH70</f>
        <v>60</v>
      </c>
      <c r="P68" s="21">
        <f>'Рейтинговая таблица организаций'!AI70</f>
        <v>40</v>
      </c>
      <c r="Q68" s="21">
        <f>'Рейтинговая таблица организаций'!AJ70</f>
        <v>100</v>
      </c>
      <c r="R68" s="23">
        <f>'Рейтинговая таблица организаций'!AK70</f>
        <v>64</v>
      </c>
      <c r="S68" s="3">
        <f>'Рейтинговая таблица организаций'!AR70</f>
        <v>97</v>
      </c>
      <c r="T68" s="3">
        <f>'Рейтинговая таблица организаций'!AS70</f>
        <v>97</v>
      </c>
      <c r="U68" s="3">
        <f>'Рейтинговая таблица организаций'!AT70</f>
        <v>100</v>
      </c>
      <c r="V68" s="23">
        <f>'Рейтинговая таблица организаций'!AU70</f>
        <v>97.600000000000009</v>
      </c>
      <c r="W68" s="3">
        <f>'Рейтинговая таблица организаций'!BB70</f>
        <v>96</v>
      </c>
      <c r="X68" s="3">
        <f>'Рейтинговая таблица организаций'!BC70</f>
        <v>99</v>
      </c>
      <c r="Y68" s="3">
        <f>'Рейтинговая таблица организаций'!BD70</f>
        <v>99</v>
      </c>
      <c r="Z68" s="23">
        <f>'Рейтинговая таблица организаций'!BE70</f>
        <v>98.1</v>
      </c>
      <c r="AA68" s="24">
        <f>'Рейтинговая таблица организаций'!BF70</f>
        <v>89.12</v>
      </c>
    </row>
    <row r="69" spans="1:27">
      <c r="A69" s="5">
        <f>'бланки '!D73</f>
        <v>68</v>
      </c>
      <c r="B69" s="5" t="str">
        <f>'Рейтинговая таблица организаций'!B71</f>
        <v>Муниципальное дошкольное образовательное учреждение «Детский сад «Солнышко»</v>
      </c>
      <c r="C69" s="5">
        <f>'Рейтинговая таблица организаций'!M71</f>
        <v>100</v>
      </c>
      <c r="D69" s="5">
        <f>'Рейтинговая таблица организаций'!N71</f>
        <v>100</v>
      </c>
      <c r="E69" s="3">
        <f>'Рейтинговая таблица организаций'!Q71</f>
        <v>100</v>
      </c>
      <c r="F69" s="3">
        <f>'Рейтинговая таблица организаций'!R71</f>
        <v>90</v>
      </c>
      <c r="G69" s="3">
        <f>'Рейтинговая таблица организаций'!O71</f>
        <v>100</v>
      </c>
      <c r="H69" s="3">
        <f>'Рейтинговая таблица организаций'!P71</f>
        <v>99.462365591397855</v>
      </c>
      <c r="I69" s="3">
        <f>'Рейтинговая таблица организаций'!S71</f>
        <v>100</v>
      </c>
      <c r="J69" s="23">
        <f>'Рейтинговая таблица организаций'!T71</f>
        <v>97</v>
      </c>
      <c r="K69" s="3">
        <f>'Рейтинговая таблица организаций'!Z71</f>
        <v>100</v>
      </c>
      <c r="L69" s="3">
        <f t="shared" si="2"/>
        <v>99.5</v>
      </c>
      <c r="M69" s="3">
        <f>'Рейтинговая таблица организаций'!AB71</f>
        <v>99</v>
      </c>
      <c r="N69" s="23">
        <f>'Рейтинговая таблица организаций'!AC71</f>
        <v>99.5</v>
      </c>
      <c r="O69" s="3">
        <f>'Рейтинговая таблица организаций'!AH71</f>
        <v>40</v>
      </c>
      <c r="P69" s="21">
        <f>'Рейтинговая таблица организаций'!AI71</f>
        <v>60</v>
      </c>
      <c r="Q69" s="21">
        <f>'Рейтинговая таблица организаций'!AJ71</f>
        <v>100</v>
      </c>
      <c r="R69" s="23">
        <f>'Рейтинговая таблица организаций'!AK71</f>
        <v>66</v>
      </c>
      <c r="S69" s="3">
        <f>'Рейтинговая таблица организаций'!AR71</f>
        <v>100</v>
      </c>
      <c r="T69" s="3">
        <f>'Рейтинговая таблица организаций'!AS71</f>
        <v>99</v>
      </c>
      <c r="U69" s="3">
        <f>'Рейтинговая таблица организаций'!AT71</f>
        <v>99</v>
      </c>
      <c r="V69" s="23">
        <f>'Рейтинговая таблица организаций'!AU71</f>
        <v>99.399999999999991</v>
      </c>
      <c r="W69" s="3">
        <f>'Рейтинговая таблица организаций'!BB71</f>
        <v>100</v>
      </c>
      <c r="X69" s="3">
        <f>'Рейтинговая таблица организаций'!BC71</f>
        <v>98</v>
      </c>
      <c r="Y69" s="3">
        <f>'Рейтинговая таблица организаций'!BD71</f>
        <v>99</v>
      </c>
      <c r="Z69" s="23">
        <f>'Рейтинговая таблица организаций'!BE71</f>
        <v>99.1</v>
      </c>
      <c r="AA69" s="24">
        <f>'Рейтинговая таблица организаций'!BF71</f>
        <v>92.2</v>
      </c>
    </row>
    <row r="70" spans="1:27">
      <c r="A70" s="5">
        <f>'бланки '!D74</f>
        <v>69</v>
      </c>
      <c r="B70" s="5" t="str">
        <f>'Рейтинговая таблица организаций'!B72</f>
        <v>Муниципальное дошкольное образовательное учреждение «Детский сад №14 «Родничок» общеразвивающего вида»</v>
      </c>
      <c r="C70" s="5">
        <f>'Рейтинговая таблица организаций'!M72</f>
        <v>100</v>
      </c>
      <c r="D70" s="5">
        <f>'Рейтинговая таблица организаций'!N72</f>
        <v>90.697674418604649</v>
      </c>
      <c r="E70" s="3">
        <f>'Рейтинговая таблица организаций'!Q72</f>
        <v>95</v>
      </c>
      <c r="F70" s="3">
        <f>'Рейтинговая таблица организаций'!R72</f>
        <v>100</v>
      </c>
      <c r="G70" s="3">
        <f>'Рейтинговая таблица организаций'!O72</f>
        <v>96.703296703296701</v>
      </c>
      <c r="H70" s="3">
        <f>'Рейтинговая таблица организаций'!P72</f>
        <v>97.297297297297305</v>
      </c>
      <c r="I70" s="3">
        <f>'Рейтинговая таблица организаций'!S72</f>
        <v>97</v>
      </c>
      <c r="J70" s="23">
        <f>'Рейтинговая таблица организаций'!T72</f>
        <v>97.300000000000011</v>
      </c>
      <c r="K70" s="3">
        <f>'Рейтинговая таблица организаций'!Z72</f>
        <v>100</v>
      </c>
      <c r="L70" s="3">
        <f t="shared" si="2"/>
        <v>89.5</v>
      </c>
      <c r="M70" s="3">
        <f>'Рейтинговая таблица организаций'!AB72</f>
        <v>79</v>
      </c>
      <c r="N70" s="23">
        <f>'Рейтинговая таблица организаций'!AC72</f>
        <v>89.5</v>
      </c>
      <c r="O70" s="3">
        <f>'Рейтинговая таблица организаций'!AH72</f>
        <v>20</v>
      </c>
      <c r="P70" s="21">
        <f>'Рейтинговая таблица организаций'!AI72</f>
        <v>60</v>
      </c>
      <c r="Q70" s="21">
        <f>'Рейтинговая таблица организаций'!AJ72</f>
        <v>100</v>
      </c>
      <c r="R70" s="23">
        <f>'Рейтинговая таблица организаций'!AK72</f>
        <v>60</v>
      </c>
      <c r="S70" s="3">
        <f>'Рейтинговая таблица организаций'!AR72</f>
        <v>94</v>
      </c>
      <c r="T70" s="3">
        <f>'Рейтинговая таблица организаций'!AS72</f>
        <v>94</v>
      </c>
      <c r="U70" s="3">
        <f>'Рейтинговая таблица организаций'!AT72</f>
        <v>95</v>
      </c>
      <c r="V70" s="23">
        <f>'Рейтинговая таблица организаций'!AU72</f>
        <v>94.2</v>
      </c>
      <c r="W70" s="3">
        <f>'Рейтинговая таблица организаций'!BB72</f>
        <v>91</v>
      </c>
      <c r="X70" s="3">
        <f>'Рейтинговая таблица организаций'!BC72</f>
        <v>97</v>
      </c>
      <c r="Y70" s="3">
        <f>'Рейтинговая таблица организаций'!BD72</f>
        <v>91</v>
      </c>
      <c r="Z70" s="23">
        <f>'Рейтинговая таблица организаций'!BE72</f>
        <v>92.2</v>
      </c>
      <c r="AA70" s="24">
        <f>'Рейтинговая таблица организаций'!BF72</f>
        <v>86.64</v>
      </c>
    </row>
    <row r="71" spans="1:27">
      <c r="A71" s="5">
        <f>'бланки '!D75</f>
        <v>70</v>
      </c>
      <c r="B71" s="5" t="str">
        <f>'Рейтинговая таблица организаций'!B73</f>
        <v>Муниципальное дошкольное образовательное учреждение «Детский сад «Радуга»</v>
      </c>
      <c r="C71" s="5">
        <f>'Рейтинговая таблица организаций'!M73</f>
        <v>85</v>
      </c>
      <c r="D71" s="5">
        <f>'Рейтинговая таблица организаций'!N73</f>
        <v>100</v>
      </c>
      <c r="E71" s="3">
        <f>'Рейтинговая таблица организаций'!Q73</f>
        <v>92</v>
      </c>
      <c r="F71" s="3">
        <f>'Рейтинговая таблица организаций'!R73</f>
        <v>90</v>
      </c>
      <c r="G71" s="3">
        <f>'Рейтинговая таблица организаций'!O73</f>
        <v>100</v>
      </c>
      <c r="H71" s="3">
        <f>'Рейтинговая таблица организаций'!P73</f>
        <v>87.692307692307693</v>
      </c>
      <c r="I71" s="3">
        <f>'Рейтинговая таблица организаций'!S73</f>
        <v>94</v>
      </c>
      <c r="J71" s="23">
        <f>'Рейтинговая таблица организаций'!T73</f>
        <v>92.199999999999989</v>
      </c>
      <c r="K71" s="3">
        <f>'Рейтинговая таблица организаций'!Z73</f>
        <v>100</v>
      </c>
      <c r="L71" s="3">
        <f t="shared" si="2"/>
        <v>96</v>
      </c>
      <c r="M71" s="3">
        <f>'Рейтинговая таблица организаций'!AB73</f>
        <v>92</v>
      </c>
      <c r="N71" s="23">
        <f>'Рейтинговая таблица организаций'!AC73</f>
        <v>96</v>
      </c>
      <c r="O71" s="3">
        <f>'Рейтинговая таблица организаций'!AH73</f>
        <v>60</v>
      </c>
      <c r="P71" s="21">
        <f>'Рейтинговая таблица организаций'!AI73</f>
        <v>60</v>
      </c>
      <c r="Q71" s="21">
        <f>'Рейтинговая таблица организаций'!AJ73</f>
        <v>100</v>
      </c>
      <c r="R71" s="23">
        <f>'Рейтинговая таблица организаций'!AK73</f>
        <v>72</v>
      </c>
      <c r="S71" s="3">
        <f>'Рейтинговая таблица организаций'!AR73</f>
        <v>99</v>
      </c>
      <c r="T71" s="3">
        <f>'Рейтинговая таблица организаций'!AS73</f>
        <v>96</v>
      </c>
      <c r="U71" s="3">
        <f>'Рейтинговая таблица организаций'!AT73</f>
        <v>100</v>
      </c>
      <c r="V71" s="23">
        <f>'Рейтинговая таблица организаций'!AU73</f>
        <v>98</v>
      </c>
      <c r="W71" s="3">
        <f>'Рейтинговая таблица организаций'!BB73</f>
        <v>96</v>
      </c>
      <c r="X71" s="3">
        <f>'Рейтинговая таблица организаций'!BC73</f>
        <v>100</v>
      </c>
      <c r="Y71" s="3">
        <f>'Рейтинговая таблица организаций'!BD73</f>
        <v>100</v>
      </c>
      <c r="Z71" s="23">
        <f>'Рейтинговая таблица организаций'!BE73</f>
        <v>98.8</v>
      </c>
      <c r="AA71" s="24">
        <f>'Рейтинговая таблица организаций'!BF73</f>
        <v>91.4</v>
      </c>
    </row>
    <row r="72" spans="1:27">
      <c r="A72" s="5">
        <f>'бланки '!D76</f>
        <v>71</v>
      </c>
      <c r="B72" s="5" t="str">
        <f>'Рейтинговая таблица организаций'!B74</f>
        <v>Муниципальное дошкольное образовательное учреждение «Центр развития ребенка - Детский сад №17 «Малыш»</v>
      </c>
      <c r="C72" s="5">
        <f>'Рейтинговая таблица организаций'!M74</f>
        <v>100</v>
      </c>
      <c r="D72" s="5">
        <f>'Рейтинговая таблица организаций'!N74</f>
        <v>81.395348837209298</v>
      </c>
      <c r="E72" s="3">
        <f>'Рейтинговая таблица организаций'!Q74</f>
        <v>91</v>
      </c>
      <c r="F72" s="3">
        <f>'Рейтинговая таблица организаций'!R74</f>
        <v>60</v>
      </c>
      <c r="G72" s="3">
        <f>'Рейтинговая таблица организаций'!O74</f>
        <v>100</v>
      </c>
      <c r="H72" s="3">
        <f>'Рейтинговая таблица организаций'!P74</f>
        <v>94.827586206896555</v>
      </c>
      <c r="I72" s="3">
        <f>'Рейтинговая таблица организаций'!S74</f>
        <v>97</v>
      </c>
      <c r="J72" s="23">
        <f>'Рейтинговая таблица организаций'!T74</f>
        <v>84.1</v>
      </c>
      <c r="K72" s="3">
        <f>'Рейтинговая таблица организаций'!Z74</f>
        <v>100</v>
      </c>
      <c r="L72" s="3">
        <f t="shared" si="2"/>
        <v>90</v>
      </c>
      <c r="M72" s="3">
        <f>'Рейтинговая таблица организаций'!AB74</f>
        <v>80</v>
      </c>
      <c r="N72" s="23">
        <f>'Рейтинговая таблица организаций'!AC74</f>
        <v>90</v>
      </c>
      <c r="O72" s="3">
        <f>'Рейтинговая таблица организаций'!AH74</f>
        <v>40</v>
      </c>
      <c r="P72" s="21">
        <f>'Рейтинговая таблица организаций'!AI74</f>
        <v>60</v>
      </c>
      <c r="Q72" s="21">
        <f>'Рейтинговая таблица организаций'!AJ74</f>
        <v>75</v>
      </c>
      <c r="R72" s="23">
        <f>'Рейтинговая таблица организаций'!AK74</f>
        <v>58.5</v>
      </c>
      <c r="S72" s="3">
        <f>'Рейтинговая таблица организаций'!AR74</f>
        <v>94</v>
      </c>
      <c r="T72" s="3">
        <f>'Рейтинговая таблица организаций'!AS74</f>
        <v>97</v>
      </c>
      <c r="U72" s="3">
        <f>'Рейтинговая таблица организаций'!AT74</f>
        <v>97</v>
      </c>
      <c r="V72" s="23">
        <f>'Рейтинговая таблица организаций'!AU74</f>
        <v>95.800000000000011</v>
      </c>
      <c r="W72" s="3">
        <f>'Рейтинговая таблица организаций'!BB74</f>
        <v>90</v>
      </c>
      <c r="X72" s="3">
        <f>'Рейтинговая таблица организаций'!BC74</f>
        <v>97</v>
      </c>
      <c r="Y72" s="3">
        <f>'Рейтинговая таблица организаций'!BD74</f>
        <v>95</v>
      </c>
      <c r="Z72" s="23">
        <f>'Рейтинговая таблица организаций'!BE74</f>
        <v>93.9</v>
      </c>
      <c r="AA72" s="24">
        <f>'Рейтинговая таблица организаций'!BF74</f>
        <v>84.46</v>
      </c>
    </row>
    <row r="73" spans="1:27">
      <c r="A73" s="5">
        <f>'бланки '!D77</f>
        <v>72</v>
      </c>
      <c r="B73" s="5" t="str">
        <f>'Рейтинговая таблица организаций'!B75</f>
        <v>Муниципальное дошкольное образовательное учреждение «Детский сад «Лесовичок»</v>
      </c>
      <c r="C73" s="5">
        <f>'Рейтинговая таблица организаций'!M75</f>
        <v>100</v>
      </c>
      <c r="D73" s="5">
        <f>'Рейтинговая таблица организаций'!N75</f>
        <v>100</v>
      </c>
      <c r="E73" s="3">
        <f>'Рейтинговая таблица организаций'!Q75</f>
        <v>100</v>
      </c>
      <c r="F73" s="3">
        <f>'Рейтинговая таблица организаций'!R75</f>
        <v>100</v>
      </c>
      <c r="G73" s="3">
        <f>'Рейтинговая таблица организаций'!O75</f>
        <v>99.275362318840578</v>
      </c>
      <c r="H73" s="3">
        <f>'Рейтинговая таблица организаций'!P75</f>
        <v>98.095238095238088</v>
      </c>
      <c r="I73" s="3">
        <f>'Рейтинговая таблица организаций'!S75</f>
        <v>99</v>
      </c>
      <c r="J73" s="23">
        <f>'Рейтинговая таблица организаций'!T75</f>
        <v>99.6</v>
      </c>
      <c r="K73" s="3">
        <f>'Рейтинговая таблица организаций'!Z75</f>
        <v>100</v>
      </c>
      <c r="L73" s="3">
        <f t="shared" si="2"/>
        <v>99</v>
      </c>
      <c r="M73" s="3">
        <f>'Рейтинговая таблица организаций'!AB75</f>
        <v>98</v>
      </c>
      <c r="N73" s="23">
        <f>'Рейтинговая таблица организаций'!AC75</f>
        <v>99</v>
      </c>
      <c r="O73" s="3">
        <f>'Рейтинговая таблица организаций'!AH75</f>
        <v>40</v>
      </c>
      <c r="P73" s="21">
        <f>'Рейтинговая таблица организаций'!AI75</f>
        <v>100</v>
      </c>
      <c r="Q73" s="21">
        <f>'Рейтинговая таблица организаций'!AJ75</f>
        <v>100</v>
      </c>
      <c r="R73" s="23">
        <f>'Рейтинговая таблица организаций'!AK75</f>
        <v>82</v>
      </c>
      <c r="S73" s="3">
        <f>'Рейтинговая таблица организаций'!AR75</f>
        <v>100</v>
      </c>
      <c r="T73" s="3">
        <f>'Рейтинговая таблица организаций'!AS75</f>
        <v>100</v>
      </c>
      <c r="U73" s="3">
        <f>'Рейтинговая таблица организаций'!AT75</f>
        <v>100</v>
      </c>
      <c r="V73" s="23">
        <f>'Рейтинговая таблица организаций'!AU75</f>
        <v>100</v>
      </c>
      <c r="W73" s="3">
        <f>'Рейтинговая таблица организаций'!BB75</f>
        <v>99</v>
      </c>
      <c r="X73" s="3">
        <f>'Рейтинговая таблица организаций'!BC75</f>
        <v>100</v>
      </c>
      <c r="Y73" s="3">
        <f>'Рейтинговая таблица организаций'!BD75</f>
        <v>99</v>
      </c>
      <c r="Z73" s="23">
        <f>'Рейтинговая таблица организаций'!BE75</f>
        <v>99.2</v>
      </c>
      <c r="AA73" s="24">
        <f>'Рейтинговая таблица организаций'!BF75</f>
        <v>95.960000000000008</v>
      </c>
    </row>
    <row r="74" spans="1:27">
      <c r="A74" s="5">
        <f>'бланки '!D78</f>
        <v>73</v>
      </c>
      <c r="B74" s="5" t="str">
        <f>'Рейтинговая таблица организаций'!B76</f>
        <v>Муниципальное дошкольное образовательное учреждение «Детский сад «Чебурашка»</v>
      </c>
      <c r="C74" s="5">
        <f>'Рейтинговая таблица организаций'!M76</f>
        <v>100</v>
      </c>
      <c r="D74" s="5">
        <f>'Рейтинговая таблица организаций'!N76</f>
        <v>100</v>
      </c>
      <c r="E74" s="3">
        <f>'Рейтинговая таблица организаций'!Q76</f>
        <v>100</v>
      </c>
      <c r="F74" s="3">
        <f>'Рейтинговая таблица организаций'!R76</f>
        <v>100</v>
      </c>
      <c r="G74" s="3">
        <f>'Рейтинговая таблица организаций'!O76</f>
        <v>98.496240601503757</v>
      </c>
      <c r="H74" s="3">
        <f>'Рейтинговая таблица организаций'!P76</f>
        <v>100</v>
      </c>
      <c r="I74" s="3">
        <f>'Рейтинговая таблица организаций'!S76</f>
        <v>99</v>
      </c>
      <c r="J74" s="23">
        <f>'Рейтинговая таблица организаций'!T76</f>
        <v>99.6</v>
      </c>
      <c r="K74" s="3">
        <f>'Рейтинговая таблица организаций'!Z76</f>
        <v>100</v>
      </c>
      <c r="L74" s="3">
        <f t="shared" si="2"/>
        <v>100</v>
      </c>
      <c r="M74" s="3">
        <f>'Рейтинговая таблица организаций'!AB76</f>
        <v>100</v>
      </c>
      <c r="N74" s="23">
        <f>'Рейтинговая таблица организаций'!AC76</f>
        <v>100</v>
      </c>
      <c r="O74" s="3">
        <f>'Рейтинговая таблица организаций'!AH76</f>
        <v>60</v>
      </c>
      <c r="P74" s="21">
        <f>'Рейтинговая таблица организаций'!AI76</f>
        <v>40</v>
      </c>
      <c r="Q74" s="21">
        <f>'Рейтинговая таблица организаций'!AJ76</f>
        <v>86</v>
      </c>
      <c r="R74" s="23">
        <f>'Рейтинговая таблица организаций'!AK76</f>
        <v>59.8</v>
      </c>
      <c r="S74" s="3">
        <f>'Рейтинговая таблица организаций'!AR76</f>
        <v>100</v>
      </c>
      <c r="T74" s="3">
        <f>'Рейтинговая таблица организаций'!AS76</f>
        <v>100</v>
      </c>
      <c r="U74" s="3">
        <f>'Рейтинговая таблица организаций'!AT76</f>
        <v>100</v>
      </c>
      <c r="V74" s="23">
        <f>'Рейтинговая таблица организаций'!AU76</f>
        <v>100</v>
      </c>
      <c r="W74" s="3">
        <f>'Рейтинговая таблица организаций'!BB76</f>
        <v>100</v>
      </c>
      <c r="X74" s="3">
        <f>'Рейтинговая таблица организаций'!BC76</f>
        <v>100</v>
      </c>
      <c r="Y74" s="3">
        <f>'Рейтинговая таблица организаций'!BD76</f>
        <v>100</v>
      </c>
      <c r="Z74" s="23">
        <f>'Рейтинговая таблица организаций'!BE76</f>
        <v>100</v>
      </c>
      <c r="AA74" s="24">
        <f>'Рейтинговая таблица организаций'!BF76</f>
        <v>91.88</v>
      </c>
    </row>
    <row r="75" spans="1:27">
      <c r="A75" s="5">
        <f>'бланки '!D79</f>
        <v>74</v>
      </c>
      <c r="B75" s="5" t="str">
        <f>'Рейтинговая таблица организаций'!B77</f>
        <v>Муниципальное образовательное учреждение «Средняя общеобразовательная школа № 2 имени В.И. Захарова»</v>
      </c>
      <c r="C75" s="5">
        <f>'Рейтинговая таблица организаций'!M77</f>
        <v>89.285714285714292</v>
      </c>
      <c r="D75" s="5">
        <f>'Рейтинговая таблица организаций'!N77</f>
        <v>100</v>
      </c>
      <c r="E75" s="3">
        <f>'Рейтинговая таблица организаций'!Q77</f>
        <v>95</v>
      </c>
      <c r="F75" s="3">
        <f>'Рейтинговая таблица организаций'!R77</f>
        <v>100</v>
      </c>
      <c r="G75" s="3">
        <f>'Рейтинговая таблица организаций'!O77</f>
        <v>98.734177215189874</v>
      </c>
      <c r="H75" s="3">
        <f>'Рейтинговая таблица организаций'!P77</f>
        <v>96.226415094339629</v>
      </c>
      <c r="I75" s="3">
        <f>'Рейтинговая таблица организаций'!S77</f>
        <v>97</v>
      </c>
      <c r="J75" s="23">
        <f>'Рейтинговая таблица организаций'!T77</f>
        <v>97.300000000000011</v>
      </c>
      <c r="K75" s="3">
        <f>'Рейтинговая таблица организаций'!Z77</f>
        <v>100</v>
      </c>
      <c r="L75" s="3">
        <f t="shared" si="2"/>
        <v>91.5</v>
      </c>
      <c r="M75" s="3">
        <f>'Рейтинговая таблица организаций'!AB77</f>
        <v>83</v>
      </c>
      <c r="N75" s="23">
        <f>'Рейтинговая таблица организаций'!AC77</f>
        <v>91.5</v>
      </c>
      <c r="O75" s="3">
        <f>'Рейтинговая таблица организаций'!AH77</f>
        <v>40</v>
      </c>
      <c r="P75" s="21">
        <f>'Рейтинговая таблица организаций'!AI77</f>
        <v>60</v>
      </c>
      <c r="Q75" s="21">
        <f>'Рейтинговая таблица организаций'!AJ77</f>
        <v>75</v>
      </c>
      <c r="R75" s="23">
        <f>'Рейтинговая таблица организаций'!AK77</f>
        <v>58.5</v>
      </c>
      <c r="S75" s="3">
        <f>'Рейтинговая таблица организаций'!AR77</f>
        <v>97</v>
      </c>
      <c r="T75" s="3">
        <f>'Рейтинговая таблица организаций'!AS77</f>
        <v>88</v>
      </c>
      <c r="U75" s="3">
        <f>'Рейтинговая таблица организаций'!AT77</f>
        <v>97</v>
      </c>
      <c r="V75" s="23">
        <f>'Рейтинговая таблица организаций'!AU77</f>
        <v>93.4</v>
      </c>
      <c r="W75" s="3">
        <f>'Рейтинговая таблица организаций'!BB77</f>
        <v>96</v>
      </c>
      <c r="X75" s="3">
        <f>'Рейтинговая таблица организаций'!BC77</f>
        <v>83</v>
      </c>
      <c r="Y75" s="3">
        <f>'Рейтинговая таблица организаций'!BD77</f>
        <v>95</v>
      </c>
      <c r="Z75" s="23">
        <f>'Рейтинговая таблица организаций'!BE77</f>
        <v>92.9</v>
      </c>
      <c r="AA75" s="24">
        <f>'Рейтинговая таблица организаций'!BF77</f>
        <v>86.72</v>
      </c>
    </row>
    <row r="76" spans="1:27">
      <c r="A76" s="5">
        <f>'бланки '!D80</f>
        <v>75</v>
      </c>
      <c r="B76" s="5" t="str">
        <f>'Рейтинговая таблица организаций'!B78</f>
        <v>Муниципальное образовательное учреждение «Средняя общеобразовательная школа № 3»</v>
      </c>
      <c r="C76" s="5">
        <f>'Рейтинговая таблица организаций'!M78</f>
        <v>82.142857142857139</v>
      </c>
      <c r="D76" s="5">
        <f>'Рейтинговая таблица организаций'!N78</f>
        <v>92.72727272727272</v>
      </c>
      <c r="E76" s="3">
        <f>'Рейтинговая таблица организаций'!Q78</f>
        <v>87</v>
      </c>
      <c r="F76" s="3">
        <f>'Рейтинговая таблица организаций'!R78</f>
        <v>100</v>
      </c>
      <c r="G76" s="3">
        <f>'Рейтинговая таблица организаций'!O78</f>
        <v>91.641791044776127</v>
      </c>
      <c r="H76" s="3">
        <f>'Рейтинговая таблица организаций'!P78</f>
        <v>89.382716049382722</v>
      </c>
      <c r="I76" s="3">
        <f>'Рейтинговая таблица организаций'!S78</f>
        <v>90</v>
      </c>
      <c r="J76" s="23">
        <f>'Рейтинговая таблица организаций'!T78</f>
        <v>92.1</v>
      </c>
      <c r="K76" s="3">
        <f>'Рейтинговая таблица организаций'!Z78</f>
        <v>100</v>
      </c>
      <c r="L76" s="3">
        <f t="shared" si="2"/>
        <v>89.5</v>
      </c>
      <c r="M76" s="3">
        <f>'Рейтинговая таблица организаций'!AB78</f>
        <v>79</v>
      </c>
      <c r="N76" s="23">
        <f>'Рейтинговая таблица организаций'!AC78</f>
        <v>89.5</v>
      </c>
      <c r="O76" s="3">
        <f>'Рейтинговая таблица организаций'!AH78</f>
        <v>80</v>
      </c>
      <c r="P76" s="21">
        <f>'Рейтинговая таблица организаций'!AI78</f>
        <v>60</v>
      </c>
      <c r="Q76" s="21">
        <f>'Рейтинговая таблица организаций'!AJ78</f>
        <v>76</v>
      </c>
      <c r="R76" s="23">
        <f>'Рейтинговая таблица организаций'!AK78</f>
        <v>70.8</v>
      </c>
      <c r="S76" s="3">
        <f>'Рейтинговая таблица организаций'!AR78</f>
        <v>88</v>
      </c>
      <c r="T76" s="3">
        <f>'Рейтинговая таблица организаций'!AS78</f>
        <v>83</v>
      </c>
      <c r="U76" s="3">
        <f>'Рейтинговая таблица организаций'!AT78</f>
        <v>94</v>
      </c>
      <c r="V76" s="23">
        <f>'Рейтинговая таблица организаций'!AU78</f>
        <v>87.2</v>
      </c>
      <c r="W76" s="3">
        <f>'Рейтинговая таблица организаций'!BB78</f>
        <v>83</v>
      </c>
      <c r="X76" s="3">
        <f>'Рейтинговая таблица организаций'!BC78</f>
        <v>82</v>
      </c>
      <c r="Y76" s="3">
        <f>'Рейтинговая таблица организаций'!BD78</f>
        <v>83</v>
      </c>
      <c r="Z76" s="23">
        <f>'Рейтинговая таблица организаций'!BE78</f>
        <v>82.8</v>
      </c>
      <c r="AA76" s="24">
        <f>'Рейтинговая таблица организаций'!BF78</f>
        <v>84.47999999999999</v>
      </c>
    </row>
    <row r="77" spans="1:27">
      <c r="A77" s="5">
        <f>'бланки '!D81</f>
        <v>76</v>
      </c>
      <c r="B77" s="5" t="str">
        <f>'Рейтинговая таблица организаций'!B79</f>
        <v>Муниципальное образовательное учреждение «Средняя общеобразовательная школа № 6»</v>
      </c>
      <c r="C77" s="5">
        <f>'Рейтинговая таблица организаций'!M79</f>
        <v>100</v>
      </c>
      <c r="D77" s="5">
        <f>'Рейтинговая таблица организаций'!N79</f>
        <v>100</v>
      </c>
      <c r="E77" s="3">
        <f>'Рейтинговая таблица организаций'!Q79</f>
        <v>100</v>
      </c>
      <c r="F77" s="3">
        <f>'Рейтинговая таблица организаций'!R79</f>
        <v>100</v>
      </c>
      <c r="G77" s="3">
        <f>'Рейтинговая таблица организаций'!O79</f>
        <v>99.732620320855617</v>
      </c>
      <c r="H77" s="3">
        <f>'Рейтинговая таблица организаций'!P79</f>
        <v>100</v>
      </c>
      <c r="I77" s="3">
        <f>'Рейтинговая таблица организаций'!S79</f>
        <v>100</v>
      </c>
      <c r="J77" s="23">
        <f>'Рейтинговая таблица организаций'!T79</f>
        <v>100</v>
      </c>
      <c r="K77" s="3">
        <f>'Рейтинговая таблица организаций'!Z79</f>
        <v>100</v>
      </c>
      <c r="L77" s="3">
        <f t="shared" si="2"/>
        <v>99.5</v>
      </c>
      <c r="M77" s="3">
        <f>'Рейтинговая таблица организаций'!AB79</f>
        <v>99</v>
      </c>
      <c r="N77" s="23">
        <f>'Рейтинговая таблица организаций'!AC79</f>
        <v>99.5</v>
      </c>
      <c r="O77" s="3">
        <f>'Рейтинговая таблица организаций'!AH79</f>
        <v>60</v>
      </c>
      <c r="P77" s="21">
        <f>'Рейтинговая таблица организаций'!AI79</f>
        <v>60</v>
      </c>
      <c r="Q77" s="21">
        <f>'Рейтинговая таблица организаций'!AJ79</f>
        <v>100</v>
      </c>
      <c r="R77" s="23">
        <f>'Рейтинговая таблица организаций'!AK79</f>
        <v>72</v>
      </c>
      <c r="S77" s="3">
        <f>'Рейтинговая таблица организаций'!AR79</f>
        <v>100</v>
      </c>
      <c r="T77" s="3">
        <f>'Рейтинговая таблица организаций'!AS79</f>
        <v>100</v>
      </c>
      <c r="U77" s="3">
        <f>'Рейтинговая таблица организаций'!AT79</f>
        <v>100</v>
      </c>
      <c r="V77" s="23">
        <f>'Рейтинговая таблица организаций'!AU79</f>
        <v>100</v>
      </c>
      <c r="W77" s="3">
        <f>'Рейтинговая таблица организаций'!BB79</f>
        <v>99</v>
      </c>
      <c r="X77" s="3">
        <f>'Рейтинговая таблица организаций'!BC79</f>
        <v>99</v>
      </c>
      <c r="Y77" s="3">
        <f>'Рейтинговая таблица организаций'!BD79</f>
        <v>100</v>
      </c>
      <c r="Z77" s="23">
        <f>'Рейтинговая таблица организаций'!BE79</f>
        <v>99.5</v>
      </c>
      <c r="AA77" s="24">
        <f>'Рейтинговая таблица организаций'!BF79</f>
        <v>94.2</v>
      </c>
    </row>
    <row r="78" spans="1:27">
      <c r="A78" s="5">
        <f>'бланки '!D82</f>
        <v>77</v>
      </c>
      <c r="B78" s="5" t="str">
        <f>'Рейтинговая таблица организаций'!B80</f>
        <v>Муниципальное образовательное учреждение «Средняя общеобразовательная школа № 7»</v>
      </c>
      <c r="C78" s="5">
        <f>'Рейтинговая таблица организаций'!M80</f>
        <v>92.857142857142861</v>
      </c>
      <c r="D78" s="5">
        <f>'Рейтинговая таблица организаций'!N80</f>
        <v>95.370370370370367</v>
      </c>
      <c r="E78" s="3">
        <f>'Рейтинговая таблица организаций'!Q80</f>
        <v>94</v>
      </c>
      <c r="F78" s="3">
        <f>'Рейтинговая таблица организаций'!R80</f>
        <v>100</v>
      </c>
      <c r="G78" s="3">
        <f>'Рейтинговая таблица организаций'!O80</f>
        <v>94.308943089430898</v>
      </c>
      <c r="H78" s="3">
        <f>'Рейтинговая таблица организаций'!P80</f>
        <v>92.783505154639172</v>
      </c>
      <c r="I78" s="3">
        <f>'Рейтинговая таблица организаций'!S80</f>
        <v>93</v>
      </c>
      <c r="J78" s="23">
        <f>'Рейтинговая таблица организаций'!T80</f>
        <v>95.4</v>
      </c>
      <c r="K78" s="3">
        <f>'Рейтинговая таблица организаций'!Z80</f>
        <v>100</v>
      </c>
      <c r="L78" s="3">
        <f t="shared" si="2"/>
        <v>88</v>
      </c>
      <c r="M78" s="3">
        <f>'Рейтинговая таблица организаций'!AB80</f>
        <v>76</v>
      </c>
      <c r="N78" s="23">
        <f>'Рейтинговая таблица организаций'!AC80</f>
        <v>88</v>
      </c>
      <c r="O78" s="3">
        <f>'Рейтинговая таблица организаций'!AH80</f>
        <v>40</v>
      </c>
      <c r="P78" s="21">
        <f>'Рейтинговая таблица организаций'!AI80</f>
        <v>80</v>
      </c>
      <c r="Q78" s="21">
        <f>'Рейтинговая таблица организаций'!AJ80</f>
        <v>78</v>
      </c>
      <c r="R78" s="23">
        <f>'Рейтинговая таблица организаций'!AK80</f>
        <v>67.400000000000006</v>
      </c>
      <c r="S78" s="3">
        <f>'Рейтинговая таблица организаций'!AR80</f>
        <v>92</v>
      </c>
      <c r="T78" s="3">
        <f>'Рейтинговая таблица организаций'!AS80</f>
        <v>91</v>
      </c>
      <c r="U78" s="3">
        <f>'Рейтинговая таблица организаций'!AT80</f>
        <v>97</v>
      </c>
      <c r="V78" s="23">
        <f>'Рейтинговая таблица организаций'!AU80</f>
        <v>92.600000000000009</v>
      </c>
      <c r="W78" s="3">
        <f>'Рейтинговая таблица организаций'!BB80</f>
        <v>84</v>
      </c>
      <c r="X78" s="3">
        <f>'Рейтинговая таблица организаций'!BC80</f>
        <v>90</v>
      </c>
      <c r="Y78" s="3">
        <f>'Рейтинговая таблица организаций'!BD80</f>
        <v>90</v>
      </c>
      <c r="Z78" s="23">
        <f>'Рейтинговая таблица организаций'!BE80</f>
        <v>88.2</v>
      </c>
      <c r="AA78" s="24">
        <f>'Рейтинговая таблица организаций'!BF80</f>
        <v>86.320000000000007</v>
      </c>
    </row>
    <row r="79" spans="1:27">
      <c r="A79" s="5">
        <f>'бланки '!D83</f>
        <v>78</v>
      </c>
      <c r="B79" s="5" t="str">
        <f>'Рейтинговая таблица организаций'!B81</f>
        <v>Муниципальное образовательное учреждение «Новодвинская гимназия»</v>
      </c>
      <c r="C79" s="5">
        <f>'Рейтинговая таблица организаций'!M81</f>
        <v>100</v>
      </c>
      <c r="D79" s="5">
        <f>'Рейтинговая таблица организаций'!N81</f>
        <v>100</v>
      </c>
      <c r="E79" s="3">
        <f>'Рейтинговая таблица организаций'!Q81</f>
        <v>100</v>
      </c>
      <c r="F79" s="3">
        <f>'Рейтинговая таблица организаций'!R81</f>
        <v>60</v>
      </c>
      <c r="G79" s="3">
        <f>'Рейтинговая таблица организаций'!O81</f>
        <v>98.76543209876543</v>
      </c>
      <c r="H79" s="3">
        <f>'Рейтинговая таблица организаций'!P81</f>
        <v>97.196261682242991</v>
      </c>
      <c r="I79" s="3">
        <f>'Рейтинговая таблица организаций'!S81</f>
        <v>98</v>
      </c>
      <c r="J79" s="23">
        <f>'Рейтинговая таблица организаций'!T81</f>
        <v>87.2</v>
      </c>
      <c r="K79" s="3">
        <f>'Рейтинговая таблица организаций'!Z81</f>
        <v>100</v>
      </c>
      <c r="L79" s="3">
        <f t="shared" si="2"/>
        <v>92</v>
      </c>
      <c r="M79" s="3">
        <f>'Рейтинговая таблица организаций'!AB81</f>
        <v>84</v>
      </c>
      <c r="N79" s="23">
        <f>'Рейтинговая таблица организаций'!AC81</f>
        <v>92</v>
      </c>
      <c r="O79" s="3">
        <f>'Рейтинговая таблица организаций'!AH81</f>
        <v>0</v>
      </c>
      <c r="P79" s="21">
        <f>'Рейтинговая таблица организаций'!AI81</f>
        <v>60</v>
      </c>
      <c r="Q79" s="21">
        <f>'Рейтинговая таблица организаций'!AJ81</f>
        <v>100</v>
      </c>
      <c r="R79" s="23">
        <f>'Рейтинговая таблица организаций'!AK81</f>
        <v>54</v>
      </c>
      <c r="S79" s="3">
        <f>'Рейтинговая таблица организаций'!AR81</f>
        <v>98</v>
      </c>
      <c r="T79" s="3">
        <f>'Рейтинговая таблица организаций'!AS81</f>
        <v>88</v>
      </c>
      <c r="U79" s="3">
        <f>'Рейтинговая таблица организаций'!AT81</f>
        <v>98</v>
      </c>
      <c r="V79" s="23">
        <f>'Рейтинговая таблица организаций'!AU81</f>
        <v>94</v>
      </c>
      <c r="W79" s="3">
        <f>'Рейтинговая таблица организаций'!BB81</f>
        <v>95</v>
      </c>
      <c r="X79" s="3">
        <f>'Рейтинговая таблица организаций'!BC81</f>
        <v>99</v>
      </c>
      <c r="Y79" s="3">
        <f>'Рейтинговая таблица организаций'!BD81</f>
        <v>93</v>
      </c>
      <c r="Z79" s="23">
        <f>'Рейтинговая таблица организаций'!BE81</f>
        <v>94.8</v>
      </c>
      <c r="AA79" s="24">
        <f>'Рейтинговая таблица организаций'!BF81</f>
        <v>84.4</v>
      </c>
    </row>
    <row r="80" spans="1:27">
      <c r="A80" s="5">
        <f>'бланки '!D84</f>
        <v>79</v>
      </c>
      <c r="B80" s="5" t="str">
        <f>'Рейтинговая таблица организаций'!B82</f>
        <v>Муниципальное образовательное учреждение дополнительного образования «Дом детского творчества»</v>
      </c>
      <c r="C80" s="5">
        <f>'Рейтинговая таблица организаций'!M82</f>
        <v>90.909090909090907</v>
      </c>
      <c r="D80" s="5">
        <f>'Рейтинговая таблица организаций'!N82</f>
        <v>93.877551020408163</v>
      </c>
      <c r="E80" s="3">
        <f>'Рейтинговая таблица организаций'!Q82</f>
        <v>92</v>
      </c>
      <c r="F80" s="3">
        <f>'Рейтинговая таблица организаций'!R82</f>
        <v>100</v>
      </c>
      <c r="G80" s="3">
        <f>'Рейтинговая таблица организаций'!O82</f>
        <v>96.289752650176681</v>
      </c>
      <c r="H80" s="3">
        <f>'Рейтинговая таблица организаций'!P82</f>
        <v>96.740994854202398</v>
      </c>
      <c r="I80" s="3">
        <f>'Рейтинговая таблица организаций'!S82</f>
        <v>96</v>
      </c>
      <c r="J80" s="23">
        <f>'Рейтинговая таблица организаций'!T82</f>
        <v>96</v>
      </c>
      <c r="K80" s="3">
        <f>'Рейтинговая таблица организаций'!Z82</f>
        <v>100</v>
      </c>
      <c r="L80" s="3">
        <f t="shared" si="2"/>
        <v>96</v>
      </c>
      <c r="M80" s="3">
        <f>'Рейтинговая таблица организаций'!AB82</f>
        <v>92</v>
      </c>
      <c r="N80" s="23">
        <f>'Рейтинговая таблица организаций'!AC82</f>
        <v>96</v>
      </c>
      <c r="O80" s="3">
        <f>'Рейтинговая таблица организаций'!AH82</f>
        <v>60</v>
      </c>
      <c r="P80" s="21">
        <f>'Рейтинговая таблица организаций'!AI82</f>
        <v>40</v>
      </c>
      <c r="Q80" s="21">
        <f>'Рейтинговая таблица организаций'!AJ82</f>
        <v>96</v>
      </c>
      <c r="R80" s="23">
        <f>'Рейтинговая таблица организаций'!AK82</f>
        <v>62.8</v>
      </c>
      <c r="S80" s="3">
        <f>'Рейтинговая таблица организаций'!AR82</f>
        <v>97</v>
      </c>
      <c r="T80" s="3">
        <f>'Рейтинговая таблица организаций'!AS82</f>
        <v>99</v>
      </c>
      <c r="U80" s="3">
        <f>'Рейтинговая таблица организаций'!AT82</f>
        <v>99</v>
      </c>
      <c r="V80" s="23">
        <f>'Рейтинговая таблица организаций'!AU82</f>
        <v>98.2</v>
      </c>
      <c r="W80" s="3">
        <f>'Рейтинговая таблица организаций'!BB82</f>
        <v>98</v>
      </c>
      <c r="X80" s="3">
        <f>'Рейтинговая таблица организаций'!BC82</f>
        <v>98</v>
      </c>
      <c r="Y80" s="3">
        <f>'Рейтинговая таблица организаций'!BD82</f>
        <v>98</v>
      </c>
      <c r="Z80" s="23">
        <f>'Рейтинговая таблица организаций'!BE82</f>
        <v>98</v>
      </c>
      <c r="AA80" s="24">
        <f>'Рейтинговая таблица организаций'!BF82</f>
        <v>90.2</v>
      </c>
    </row>
    <row r="81" spans="1:27">
      <c r="A81" s="5">
        <f>'бланки '!D85</f>
        <v>80</v>
      </c>
      <c r="B81" s="5" t="str">
        <f>'Рейтинговая таблица организаций'!B83</f>
        <v>Муниципальное бюджетное учреждение дополнительного образования «Новодвинская спортивная школа имени С.В. Быкова»</v>
      </c>
      <c r="C81" s="5">
        <f>'Рейтинговая таблица организаций'!M83</f>
        <v>105</v>
      </c>
      <c r="D81" s="5">
        <f>'Рейтинговая таблица организаций'!N83</f>
        <v>103.0612244897959</v>
      </c>
      <c r="E81" s="3">
        <f>'Рейтинговая таблица организаций'!Q83</f>
        <v>104</v>
      </c>
      <c r="F81" s="3">
        <f>'Рейтинговая таблица организаций'!R83</f>
        <v>60</v>
      </c>
      <c r="G81" s="3">
        <f>'Рейтинговая таблица организаций'!O83</f>
        <v>98.4375</v>
      </c>
      <c r="H81" s="3">
        <f>'Рейтинговая таблица организаций'!P83</f>
        <v>90.322580645161281</v>
      </c>
      <c r="I81" s="3">
        <f>'Рейтинговая таблица организаций'!S83</f>
        <v>94</v>
      </c>
      <c r="J81" s="23">
        <f>'Рейтинговая таблица организаций'!T83</f>
        <v>86.800000000000011</v>
      </c>
      <c r="K81" s="3">
        <f>'Рейтинговая таблица организаций'!Z83</f>
        <v>100</v>
      </c>
      <c r="L81" s="3">
        <f t="shared" si="2"/>
        <v>87.5</v>
      </c>
      <c r="M81" s="3">
        <f>'Рейтинговая таблица организаций'!AB83</f>
        <v>75</v>
      </c>
      <c r="N81" s="23">
        <f>'Рейтинговая таблица организаций'!AC83</f>
        <v>87.5</v>
      </c>
      <c r="O81" s="3">
        <f>'Рейтинговая таблица организаций'!AH83</f>
        <v>60</v>
      </c>
      <c r="P81" s="21">
        <f>'Рейтинговая таблица организаций'!AI83</f>
        <v>60</v>
      </c>
      <c r="Q81" s="21">
        <f>'Рейтинговая таблица организаций'!AJ83</f>
        <v>100</v>
      </c>
      <c r="R81" s="23">
        <f>'Рейтинговая таблица организаций'!AK83</f>
        <v>72</v>
      </c>
      <c r="S81" s="3">
        <f>'Рейтинговая таблица организаций'!AR83</f>
        <v>91</v>
      </c>
      <c r="T81" s="3">
        <f>'Рейтинговая таблица организаций'!AS83</f>
        <v>94</v>
      </c>
      <c r="U81" s="3">
        <f>'Рейтинговая таблица организаций'!AT83</f>
        <v>97</v>
      </c>
      <c r="V81" s="23">
        <f>'Рейтинговая таблица организаций'!AU83</f>
        <v>93.4</v>
      </c>
      <c r="W81" s="3">
        <f>'Рейтинговая таблица организаций'!BB83</f>
        <v>95</v>
      </c>
      <c r="X81" s="3">
        <f>'Рейтинговая таблица организаций'!BC83</f>
        <v>92</v>
      </c>
      <c r="Y81" s="3">
        <f>'Рейтинговая таблица организаций'!BD83</f>
        <v>91</v>
      </c>
      <c r="Z81" s="23">
        <f>'Рейтинговая таблица организаций'!BE83</f>
        <v>92.4</v>
      </c>
      <c r="AA81" s="24">
        <f>'Рейтинговая таблица организаций'!BF83</f>
        <v>86.42</v>
      </c>
    </row>
    <row r="82" spans="1:27">
      <c r="A82" s="5">
        <f>'бланки '!D86</f>
        <v>81</v>
      </c>
      <c r="B82" s="5" t="str">
        <f>'Рейтинговая таблица организаций'!B84</f>
        <v>Муниципальное бюджетное учреждение дополнительного образования «Новодвинская детская школа искусств»</v>
      </c>
      <c r="C82" s="5">
        <f>'Рейтинговая таблица организаций'!M84</f>
        <v>95.454545454545453</v>
      </c>
      <c r="D82" s="5">
        <f>'Рейтинговая таблица организаций'!N84</f>
        <v>92.553191489361694</v>
      </c>
      <c r="E82" s="3">
        <f>'Рейтинговая таблица организаций'!Q84</f>
        <v>94</v>
      </c>
      <c r="F82" s="3">
        <f>'Рейтинговая таблица организаций'!R84</f>
        <v>100</v>
      </c>
      <c r="G82" s="3">
        <f>'Рейтинговая таблица организаций'!O84</f>
        <v>99.300699300699307</v>
      </c>
      <c r="H82" s="3">
        <f>'Рейтинговая таблица организаций'!P84</f>
        <v>96.894409937888199</v>
      </c>
      <c r="I82" s="3">
        <f>'Рейтинговая таблица организаций'!S84</f>
        <v>98</v>
      </c>
      <c r="J82" s="23">
        <f>'Рейтинговая таблица организаций'!T84</f>
        <v>97.4</v>
      </c>
      <c r="K82" s="3">
        <f>'Рейтинговая таблица организаций'!Z84</f>
        <v>100</v>
      </c>
      <c r="L82" s="3">
        <f t="shared" si="2"/>
        <v>96.5</v>
      </c>
      <c r="M82" s="3">
        <f>'Рейтинговая таблица организаций'!AB84</f>
        <v>93</v>
      </c>
      <c r="N82" s="23">
        <f>'Рейтинговая таблица организаций'!AC84</f>
        <v>96.5</v>
      </c>
      <c r="O82" s="3">
        <f>'Рейтинговая таблица организаций'!AH84</f>
        <v>40</v>
      </c>
      <c r="P82" s="21">
        <f>'Рейтинговая таблица организаций'!AI84</f>
        <v>60</v>
      </c>
      <c r="Q82" s="21">
        <f>'Рейтинговая таблица организаций'!AJ84</f>
        <v>100</v>
      </c>
      <c r="R82" s="23">
        <f>'Рейтинговая таблица организаций'!AK84</f>
        <v>66</v>
      </c>
      <c r="S82" s="3">
        <f>'Рейтинговая таблица организаций'!AR84</f>
        <v>94</v>
      </c>
      <c r="T82" s="3">
        <f>'Рейтинговая таблица организаций'!AS84</f>
        <v>96</v>
      </c>
      <c r="U82" s="3">
        <f>'Рейтинговая таблица организаций'!AT84</f>
        <v>97</v>
      </c>
      <c r="V82" s="23">
        <f>'Рейтинговая таблица организаций'!AU84</f>
        <v>95.4</v>
      </c>
      <c r="W82" s="3">
        <f>'Рейтинговая таблица организаций'!BB84</f>
        <v>97</v>
      </c>
      <c r="X82" s="3">
        <f>'Рейтинговая таблица организаций'!BC84</f>
        <v>95</v>
      </c>
      <c r="Y82" s="3">
        <f>'Рейтинговая таблица организаций'!BD84</f>
        <v>97</v>
      </c>
      <c r="Z82" s="23">
        <f>'Рейтинговая таблица организаций'!BE84</f>
        <v>96.6</v>
      </c>
      <c r="AA82" s="24">
        <f>'Рейтинговая таблица организаций'!BF84</f>
        <v>90.38</v>
      </c>
    </row>
    <row r="83" spans="1:27">
      <c r="A83" s="5">
        <f>'бланки '!D87</f>
        <v>82</v>
      </c>
      <c r="B83" s="5" t="str">
        <f>'Рейтинговая таблица организаций'!B85</f>
        <v>Муниципальное бюджетное образовательное учреждение Верхнетоемского муниципального округа «Авнюгская средняя общеобразовательная школа»</v>
      </c>
      <c r="C83" s="5">
        <f>'Рейтинговая таблица организаций'!M85</f>
        <v>100</v>
      </c>
      <c r="D83" s="5">
        <f>'Рейтинговая таблица организаций'!N85</f>
        <v>95.370370370370367</v>
      </c>
      <c r="E83" s="3">
        <f>'Рейтинговая таблица организаций'!Q85</f>
        <v>98</v>
      </c>
      <c r="F83" s="3">
        <f>'Рейтинговая таблица организаций'!R85</f>
        <v>90</v>
      </c>
      <c r="G83" s="3">
        <f>'Рейтинговая таблица организаций'!O85</f>
        <v>100</v>
      </c>
      <c r="H83" s="3">
        <f>'Рейтинговая таблица организаций'!P85</f>
        <v>94.444444444444443</v>
      </c>
      <c r="I83" s="3">
        <f>'Рейтинговая таблица организаций'!S85</f>
        <v>97</v>
      </c>
      <c r="J83" s="23">
        <f>'Рейтинговая таблица организаций'!T85</f>
        <v>95.2</v>
      </c>
      <c r="K83" s="3">
        <f>'Рейтинговая таблица организаций'!Z85</f>
        <v>100</v>
      </c>
      <c r="L83" s="3">
        <f t="shared" si="2"/>
        <v>91.5</v>
      </c>
      <c r="M83" s="3">
        <f>'Рейтинговая таблица организаций'!AB85</f>
        <v>83</v>
      </c>
      <c r="N83" s="23">
        <f>'Рейтинговая таблица организаций'!AC85</f>
        <v>91.5</v>
      </c>
      <c r="O83" s="3">
        <f>'Рейтинговая таблица организаций'!AH85</f>
        <v>60</v>
      </c>
      <c r="P83" s="21">
        <f>'Рейтинговая таблица организаций'!AI85</f>
        <v>60</v>
      </c>
      <c r="Q83" s="21">
        <f>'Рейтинговая таблица организаций'!AJ85</f>
        <v>75</v>
      </c>
      <c r="R83" s="23">
        <f>'Рейтинговая таблица организаций'!AK85</f>
        <v>64.5</v>
      </c>
      <c r="S83" s="3">
        <f>'Рейтинговая таблица организаций'!AR85</f>
        <v>81</v>
      </c>
      <c r="T83" s="3">
        <f>'Рейтинговая таблица организаций'!AS85</f>
        <v>78</v>
      </c>
      <c r="U83" s="3">
        <f>'Рейтинговая таблица организаций'!AT85</f>
        <v>91</v>
      </c>
      <c r="V83" s="23">
        <f>'Рейтинговая таблица организаций'!AU85</f>
        <v>81.8</v>
      </c>
      <c r="W83" s="3">
        <f>'Рейтинговая таблица организаций'!BB85</f>
        <v>71</v>
      </c>
      <c r="X83" s="3">
        <f>'Рейтинговая таблица организаций'!BC85</f>
        <v>95</v>
      </c>
      <c r="Y83" s="3">
        <f>'Рейтинговая таблица организаций'!BD85</f>
        <v>86</v>
      </c>
      <c r="Z83" s="23">
        <f>'Рейтинговая таблица организаций'!BE85</f>
        <v>83.3</v>
      </c>
      <c r="AA83" s="24">
        <f>'Рейтинговая таблица организаций'!BF85</f>
        <v>83.26</v>
      </c>
    </row>
    <row r="84" spans="1:27">
      <c r="A84" s="5">
        <f>'бланки '!D88</f>
        <v>83</v>
      </c>
      <c r="B84" s="5" t="str">
        <f>'Рейтинговая таблица организаций'!B86</f>
        <v>Муниципальное бюджетное образовательное учреждение Верхнетоемского муниципального округа «Афанасьевская средняя общеобразовательная школа»</v>
      </c>
      <c r="C84" s="5">
        <f>'Рейтинговая таблица организаций'!M86</f>
        <v>100</v>
      </c>
      <c r="D84" s="5">
        <f>'Рейтинговая таблица организаций'!N86</f>
        <v>91.525423728813564</v>
      </c>
      <c r="E84" s="3">
        <f>'Рейтинговая таблица организаций'!Q86</f>
        <v>96</v>
      </c>
      <c r="F84" s="3">
        <f>'Рейтинговая таблица организаций'!R86</f>
        <v>90</v>
      </c>
      <c r="G84" s="3">
        <f>'Рейтинговая таблица организаций'!O86</f>
        <v>100</v>
      </c>
      <c r="H84" s="3">
        <f>'Рейтинговая таблица организаций'!P86</f>
        <v>95.652173913043484</v>
      </c>
      <c r="I84" s="3">
        <f>'Рейтинговая таблица организаций'!S86</f>
        <v>98</v>
      </c>
      <c r="J84" s="23">
        <f>'Рейтинговая таблица организаций'!T86</f>
        <v>95</v>
      </c>
      <c r="K84" s="3">
        <f>'Рейтинговая таблица организаций'!Z86</f>
        <v>100</v>
      </c>
      <c r="L84" s="3">
        <f t="shared" si="2"/>
        <v>94.5</v>
      </c>
      <c r="M84" s="3">
        <f>'Рейтинговая таблица организаций'!AB86</f>
        <v>89</v>
      </c>
      <c r="N84" s="23">
        <f>'Рейтинговая таблица организаций'!AC86</f>
        <v>94.5</v>
      </c>
      <c r="O84" s="3">
        <f>'Рейтинговая таблица организаций'!AH86</f>
        <v>80</v>
      </c>
      <c r="P84" s="21">
        <f>'Рейтинговая таблица организаций'!AI86</f>
        <v>80</v>
      </c>
      <c r="Q84" s="21">
        <f>'Рейтинговая таблица организаций'!AJ86</f>
        <v>100</v>
      </c>
      <c r="R84" s="23">
        <f>'Рейтинговая таблица организаций'!AK86</f>
        <v>86</v>
      </c>
      <c r="S84" s="3">
        <f>'Рейтинговая таблица организаций'!AR86</f>
        <v>97</v>
      </c>
      <c r="T84" s="3">
        <f>'Рейтинговая таблица организаций'!AS86</f>
        <v>100</v>
      </c>
      <c r="U84" s="3">
        <f>'Рейтинговая таблица организаций'!AT86</f>
        <v>100</v>
      </c>
      <c r="V84" s="23">
        <f>'Рейтинговая таблица организаций'!AU86</f>
        <v>98.800000000000011</v>
      </c>
      <c r="W84" s="3">
        <f>'Рейтинговая таблица организаций'!BB86</f>
        <v>100</v>
      </c>
      <c r="X84" s="3">
        <f>'Рейтинговая таблица организаций'!BC86</f>
        <v>100</v>
      </c>
      <c r="Y84" s="3">
        <f>'Рейтинговая таблица организаций'!BD86</f>
        <v>100</v>
      </c>
      <c r="Z84" s="23">
        <f>'Рейтинговая таблица организаций'!BE86</f>
        <v>100</v>
      </c>
      <c r="AA84" s="24">
        <f>'Рейтинговая таблица организаций'!BF86</f>
        <v>94.86</v>
      </c>
    </row>
    <row r="85" spans="1:27">
      <c r="A85" s="5">
        <f>'бланки '!D89</f>
        <v>84</v>
      </c>
      <c r="B85" s="5" t="str">
        <f>'Рейтинговая таблица организаций'!B87</f>
        <v>Муниципальное бюджетное образовательное учреждение Верхнетоемского муниципального округа «Верхнетоемская средняя общеобразовательная школа»</v>
      </c>
      <c r="C85" s="5">
        <f>'Рейтинговая таблица организаций'!M87</f>
        <v>100</v>
      </c>
      <c r="D85" s="5">
        <f>'Рейтинговая таблица организаций'!N87</f>
        <v>99.074074074074076</v>
      </c>
      <c r="E85" s="3">
        <f>'Рейтинговая таблица организаций'!Q87</f>
        <v>99</v>
      </c>
      <c r="F85" s="3">
        <f>'Рейтинговая таблица организаций'!R87</f>
        <v>60</v>
      </c>
      <c r="G85" s="3">
        <f>'Рейтинговая таблица организаций'!O87</f>
        <v>97.196261682242991</v>
      </c>
      <c r="H85" s="3">
        <f>'Рейтинговая таблица организаций'!P87</f>
        <v>96.739130434782609</v>
      </c>
      <c r="I85" s="3">
        <f>'Рейтинговая таблица организаций'!S87</f>
        <v>97</v>
      </c>
      <c r="J85" s="23">
        <f>'Рейтинговая таблица организаций'!T87</f>
        <v>86.5</v>
      </c>
      <c r="K85" s="3">
        <f>'Рейтинговая таблица организаций'!Z87</f>
        <v>100</v>
      </c>
      <c r="L85" s="3">
        <f t="shared" si="2"/>
        <v>89</v>
      </c>
      <c r="M85" s="3">
        <f>'Рейтинговая таблица организаций'!AB87</f>
        <v>78</v>
      </c>
      <c r="N85" s="23">
        <f>'Рейтинговая таблица организаций'!AC87</f>
        <v>89</v>
      </c>
      <c r="O85" s="3">
        <f>'Рейтинговая таблица организаций'!AH87</f>
        <v>0</v>
      </c>
      <c r="P85" s="21">
        <f>'Рейтинговая таблица организаций'!AI87</f>
        <v>60</v>
      </c>
      <c r="Q85" s="21">
        <f>'Рейтинговая таблица организаций'!AJ87</f>
        <v>86</v>
      </c>
      <c r="R85" s="23">
        <f>'Рейтинговая таблица организаций'!AK87</f>
        <v>49.8</v>
      </c>
      <c r="S85" s="3">
        <f>'Рейтинговая таблица организаций'!AR87</f>
        <v>97</v>
      </c>
      <c r="T85" s="3">
        <f>'Рейтинговая таблица организаций'!AS87</f>
        <v>96</v>
      </c>
      <c r="U85" s="3">
        <f>'Рейтинговая таблица организаций'!AT87</f>
        <v>95</v>
      </c>
      <c r="V85" s="23">
        <f>'Рейтинговая таблица организаций'!AU87</f>
        <v>96.200000000000017</v>
      </c>
      <c r="W85" s="3">
        <f>'Рейтинговая таблица организаций'!BB87</f>
        <v>85</v>
      </c>
      <c r="X85" s="3">
        <f>'Рейтинговая таблица организаций'!BC87</f>
        <v>84</v>
      </c>
      <c r="Y85" s="3">
        <f>'Рейтинговая таблица организаций'!BD87</f>
        <v>91</v>
      </c>
      <c r="Z85" s="23">
        <f>'Рейтинговая таблица организаций'!BE87</f>
        <v>87.8</v>
      </c>
      <c r="AA85" s="24">
        <f>'Рейтинговая таблица организаций'!BF87</f>
        <v>81.86</v>
      </c>
    </row>
    <row r="86" spans="1:27">
      <c r="A86" s="5">
        <f>'бланки '!D90</f>
        <v>85</v>
      </c>
      <c r="B86" s="5" t="str">
        <f>'Рейтинговая таблица организаций'!B88</f>
        <v>Муниципальное бюджетное образовательное учреждение Верхнетоемского муниципального округа «Выйская средняя общеобразовательная школа»</v>
      </c>
      <c r="C86" s="5">
        <f>'Рейтинговая таблица организаций'!M88</f>
        <v>100</v>
      </c>
      <c r="D86" s="5">
        <f>'Рейтинговая таблица организаций'!N88</f>
        <v>98.305084745762713</v>
      </c>
      <c r="E86" s="3">
        <f>'Рейтинговая таблица организаций'!Q88</f>
        <v>99</v>
      </c>
      <c r="F86" s="3">
        <f>'Рейтинговая таблица организаций'!R88</f>
        <v>100</v>
      </c>
      <c r="G86" s="3">
        <f>'Рейтинговая таблица организаций'!O88</f>
        <v>88.888888888888886</v>
      </c>
      <c r="H86" s="3">
        <f>'Рейтинговая таблица организаций'!P88</f>
        <v>75</v>
      </c>
      <c r="I86" s="3">
        <f>'Рейтинговая таблица организаций'!S88</f>
        <v>82</v>
      </c>
      <c r="J86" s="23">
        <f>'Рейтинговая таблица организаций'!T88</f>
        <v>92.5</v>
      </c>
      <c r="K86" s="3">
        <f>'Рейтинговая таблица организаций'!Z88</f>
        <v>80</v>
      </c>
      <c r="L86" s="3">
        <f t="shared" si="2"/>
        <v>79</v>
      </c>
      <c r="M86" s="3">
        <f>'Рейтинговая таблица организаций'!AB88</f>
        <v>78</v>
      </c>
      <c r="N86" s="23">
        <f>'Рейтинговая таблица организаций'!AC88</f>
        <v>79</v>
      </c>
      <c r="O86" s="3">
        <f>'Рейтинговая таблица организаций'!AH88</f>
        <v>20</v>
      </c>
      <c r="P86" s="21">
        <f>'Рейтинговая таблица организаций'!AI88</f>
        <v>60</v>
      </c>
      <c r="Q86" s="21">
        <f>'Рейтинговая таблица организаций'!AJ88</f>
        <v>100</v>
      </c>
      <c r="R86" s="23">
        <f>'Рейтинговая таблица организаций'!AK88</f>
        <v>60</v>
      </c>
      <c r="S86" s="3">
        <f>'Рейтинговая таблица организаций'!AR88</f>
        <v>78</v>
      </c>
      <c r="T86" s="3">
        <f>'Рейтинговая таблица организаций'!AS88</f>
        <v>89</v>
      </c>
      <c r="U86" s="3">
        <f>'Рейтинговая таблица организаций'!AT88</f>
        <v>100</v>
      </c>
      <c r="V86" s="23">
        <f>'Рейтинговая таблица организаций'!AU88</f>
        <v>86.800000000000011</v>
      </c>
      <c r="W86" s="3">
        <f>'Рейтинговая таблица организаций'!BB88</f>
        <v>78</v>
      </c>
      <c r="X86" s="3">
        <f>'Рейтинговая таблица организаций'!BC88</f>
        <v>89</v>
      </c>
      <c r="Y86" s="3">
        <f>'Рейтинговая таблица организаций'!BD88</f>
        <v>67</v>
      </c>
      <c r="Z86" s="23">
        <f>'Рейтинговая таблица организаций'!BE88</f>
        <v>74.7</v>
      </c>
      <c r="AA86" s="24">
        <f>'Рейтинговая таблица организаций'!BF88</f>
        <v>78.599999999999994</v>
      </c>
    </row>
    <row r="87" spans="1:27">
      <c r="A87" s="5">
        <f>'бланки '!D91</f>
        <v>86</v>
      </c>
      <c r="B87" s="5" t="str">
        <f>'Рейтинговая таблица организаций'!B89</f>
        <v>Муниципальное бюджетное образовательное учреждение Верхнетоемского муниципального округа «Горковская средняя общеобразовательная школа»</v>
      </c>
      <c r="C87" s="5">
        <f>'Рейтинговая таблица организаций'!M89</f>
        <v>92.857142857142861</v>
      </c>
      <c r="D87" s="5">
        <f>'Рейтинговая таблица организаций'!N89</f>
        <v>100</v>
      </c>
      <c r="E87" s="3">
        <f>'Рейтинговая таблица организаций'!Q89</f>
        <v>96</v>
      </c>
      <c r="F87" s="3">
        <f>'Рейтинговая таблица организаций'!R89</f>
        <v>90</v>
      </c>
      <c r="G87" s="3">
        <f>'Рейтинговая таблица организаций'!O89</f>
        <v>93.548387096774192</v>
      </c>
      <c r="H87" s="3">
        <f>'Рейтинговая таблица организаций'!P89</f>
        <v>96.666666666666671</v>
      </c>
      <c r="I87" s="3">
        <f>'Рейтинговая таблица организаций'!S89</f>
        <v>95</v>
      </c>
      <c r="J87" s="23">
        <f>'Рейтинговая таблица организаций'!T89</f>
        <v>93.8</v>
      </c>
      <c r="K87" s="3">
        <f>'Рейтинговая таблица организаций'!Z89</f>
        <v>100</v>
      </c>
      <c r="L87" s="3">
        <f t="shared" si="2"/>
        <v>88</v>
      </c>
      <c r="M87" s="3">
        <f>'Рейтинговая таблица организаций'!AB89</f>
        <v>76</v>
      </c>
      <c r="N87" s="23">
        <f>'Рейтинговая таблица организаций'!AC89</f>
        <v>88</v>
      </c>
      <c r="O87" s="3">
        <f>'Рейтинговая таблица организаций'!AH89</f>
        <v>100</v>
      </c>
      <c r="P87" s="21">
        <f>'Рейтинговая таблица организаций'!AI89</f>
        <v>100</v>
      </c>
      <c r="Q87" s="21">
        <f>'Рейтинговая таблица организаций'!AJ89</f>
        <v>100</v>
      </c>
      <c r="R87" s="23">
        <f>'Рейтинговая таблица организаций'!AK89</f>
        <v>100</v>
      </c>
      <c r="S87" s="3">
        <f>'Рейтинговая таблица организаций'!AR89</f>
        <v>100</v>
      </c>
      <c r="T87" s="3">
        <f>'Рейтинговая таблица организаций'!AS89</f>
        <v>97</v>
      </c>
      <c r="U87" s="3">
        <f>'Рейтинговая таблица организаций'!AT89</f>
        <v>100</v>
      </c>
      <c r="V87" s="23">
        <f>'Рейтинговая таблица организаций'!AU89</f>
        <v>98.800000000000011</v>
      </c>
      <c r="W87" s="3">
        <f>'Рейтинговая таблица организаций'!BB89</f>
        <v>82</v>
      </c>
      <c r="X87" s="3">
        <f>'Рейтинговая таблица организаций'!BC89</f>
        <v>94</v>
      </c>
      <c r="Y87" s="3">
        <f>'Рейтинговая таблица организаций'!BD89</f>
        <v>94</v>
      </c>
      <c r="Z87" s="23">
        <f>'Рейтинговая таблица организаций'!BE89</f>
        <v>90.4</v>
      </c>
      <c r="AA87" s="24">
        <f>'Рейтинговая таблица организаций'!BF89</f>
        <v>94.2</v>
      </c>
    </row>
    <row r="88" spans="1:27">
      <c r="A88" s="5">
        <f>'бланки '!D92</f>
        <v>87</v>
      </c>
      <c r="B88" s="5" t="str">
        <f>'Рейтинговая таблица организаций'!B90</f>
        <v>Муниципальное бюджетное образовательное учреждение Верхнетоемского муниципального округа «Зеленниковская средняя общеобразовательная школа»</v>
      </c>
      <c r="C88" s="5">
        <f>'Рейтинговая таблица организаций'!M90</f>
        <v>92.857142857142861</v>
      </c>
      <c r="D88" s="5">
        <f>'Рейтинговая таблица организаций'!N90</f>
        <v>97.222222222222214</v>
      </c>
      <c r="E88" s="3">
        <f>'Рейтинговая таблица организаций'!Q90</f>
        <v>95</v>
      </c>
      <c r="F88" s="3">
        <f>'Рейтинговая таблица организаций'!R90</f>
        <v>90</v>
      </c>
      <c r="G88" s="3">
        <f>'Рейтинговая таблица организаций'!O90</f>
        <v>100</v>
      </c>
      <c r="H88" s="3">
        <f>'Рейтинговая таблица организаций'!P90</f>
        <v>81.818181818181827</v>
      </c>
      <c r="I88" s="3">
        <f>'Рейтинговая таблица организаций'!S90</f>
        <v>91</v>
      </c>
      <c r="J88" s="23">
        <f>'Рейтинговая таблица организаций'!T90</f>
        <v>91.9</v>
      </c>
      <c r="K88" s="3">
        <f>'Рейтинговая таблица организаций'!Z90</f>
        <v>100</v>
      </c>
      <c r="L88" s="3">
        <f t="shared" si="2"/>
        <v>90</v>
      </c>
      <c r="M88" s="3">
        <f>'Рейтинговая таблица организаций'!AB90</f>
        <v>80</v>
      </c>
      <c r="N88" s="23">
        <f>'Рейтинговая таблица организаций'!AC90</f>
        <v>90</v>
      </c>
      <c r="O88" s="3">
        <f>'Рейтинговая таблица организаций'!AH90</f>
        <v>60</v>
      </c>
      <c r="P88" s="21">
        <f>'Рейтинговая таблица организаций'!AI90</f>
        <v>60</v>
      </c>
      <c r="Q88" s="21">
        <f>'Рейтинговая таблица организаций'!AJ90</f>
        <v>100</v>
      </c>
      <c r="R88" s="23">
        <f>'Рейтинговая таблица организаций'!AK90</f>
        <v>72</v>
      </c>
      <c r="S88" s="3">
        <f>'Рейтинговая таблица организаций'!AR90</f>
        <v>90</v>
      </c>
      <c r="T88" s="3">
        <f>'Рейтинговая таблица организаций'!AS90</f>
        <v>100</v>
      </c>
      <c r="U88" s="3">
        <f>'Рейтинговая таблица организаций'!AT90</f>
        <v>93</v>
      </c>
      <c r="V88" s="23">
        <f>'Рейтинговая таблица организаций'!AU90</f>
        <v>94.6</v>
      </c>
      <c r="W88" s="3">
        <f>'Рейтинговая таблица организаций'!BB90</f>
        <v>80</v>
      </c>
      <c r="X88" s="3">
        <f>'Рейтинговая таблица организаций'!BC90</f>
        <v>85</v>
      </c>
      <c r="Y88" s="3">
        <f>'Рейтинговая таблица организаций'!BD90</f>
        <v>100</v>
      </c>
      <c r="Z88" s="23">
        <f>'Рейтинговая таблица организаций'!BE90</f>
        <v>91</v>
      </c>
      <c r="AA88" s="24">
        <f>'Рейтинговая таблица организаций'!BF90</f>
        <v>87.9</v>
      </c>
    </row>
    <row r="89" spans="1:27">
      <c r="A89" s="5">
        <f>'бланки '!D93</f>
        <v>88</v>
      </c>
      <c r="B89" s="5" t="str">
        <f>'Рейтинговая таблица организаций'!B91</f>
        <v>Муниципальное бюджетное образовательное учреждение Верхнетоемского муниципального округа «Корниловская средняя общеобразовательная школа»</v>
      </c>
      <c r="C89" s="5">
        <f>'Рейтинговая таблица организаций'!M91</f>
        <v>85.714285714285708</v>
      </c>
      <c r="D89" s="5">
        <f>'Рейтинговая таблица организаций'!N91</f>
        <v>92.592592592592595</v>
      </c>
      <c r="E89" s="3">
        <f>'Рейтинговая таблица организаций'!Q91</f>
        <v>89</v>
      </c>
      <c r="F89" s="3">
        <f>'Рейтинговая таблица организаций'!R91</f>
        <v>100</v>
      </c>
      <c r="G89" s="3">
        <f>'Рейтинговая таблица организаций'!O91</f>
        <v>95.121951219512198</v>
      </c>
      <c r="H89" s="3">
        <f>'Рейтинговая таблица организаций'!P91</f>
        <v>86.111111111111114</v>
      </c>
      <c r="I89" s="3">
        <f>'Рейтинговая таблица организаций'!S91</f>
        <v>91</v>
      </c>
      <c r="J89" s="23">
        <f>'Рейтинговая таблица организаций'!T91</f>
        <v>93.1</v>
      </c>
      <c r="K89" s="3">
        <f>'Рейтинговая таблица организаций'!Z91</f>
        <v>100</v>
      </c>
      <c r="L89" s="3">
        <f t="shared" si="2"/>
        <v>90.5</v>
      </c>
      <c r="M89" s="3">
        <f>'Рейтинговая таблица организаций'!AB91</f>
        <v>81</v>
      </c>
      <c r="N89" s="23">
        <f>'Рейтинговая таблица организаций'!AC91</f>
        <v>90.5</v>
      </c>
      <c r="O89" s="3">
        <f>'Рейтинговая таблица организаций'!AH91</f>
        <v>60</v>
      </c>
      <c r="P89" s="21">
        <f>'Рейтинговая таблица организаций'!AI91</f>
        <v>80</v>
      </c>
      <c r="Q89" s="21">
        <f>'Рейтинговая таблица организаций'!AJ91</f>
        <v>100</v>
      </c>
      <c r="R89" s="23">
        <f>'Рейтинговая таблица организаций'!AK91</f>
        <v>80</v>
      </c>
      <c r="S89" s="3">
        <f>'Рейтинговая таблица организаций'!AR91</f>
        <v>79</v>
      </c>
      <c r="T89" s="3">
        <f>'Рейтинговая таблица организаций'!AS91</f>
        <v>92</v>
      </c>
      <c r="U89" s="3">
        <f>'Рейтинговая таблица организаций'!AT91</f>
        <v>88</v>
      </c>
      <c r="V89" s="23">
        <f>'Рейтинговая таблица организаций'!AU91</f>
        <v>86</v>
      </c>
      <c r="W89" s="3">
        <f>'Рейтинговая таблица организаций'!BB91</f>
        <v>79</v>
      </c>
      <c r="X89" s="3">
        <f>'Рейтинговая таблица организаций'!BC91</f>
        <v>94</v>
      </c>
      <c r="Y89" s="3">
        <f>'Рейтинговая таблица организаций'!BD91</f>
        <v>83</v>
      </c>
      <c r="Z89" s="23">
        <f>'Рейтинговая таблица организаций'!BE91</f>
        <v>84</v>
      </c>
      <c r="AA89" s="24">
        <f>'Рейтинговая таблица организаций'!BF91</f>
        <v>86.72</v>
      </c>
    </row>
    <row r="90" spans="1:27">
      <c r="A90" s="5">
        <f>'бланки '!D94</f>
        <v>89</v>
      </c>
      <c r="B90" s="5" t="str">
        <f>'Рейтинговая таблица организаций'!B92</f>
        <v>Муниципальное бюджетное образовательное учреждение Верхнетоемского муниципального округа «Нижнетоемская средняя общеобразовательная школа»</v>
      </c>
      <c r="C90" s="5">
        <f>'Рейтинговая таблица организаций'!M92</f>
        <v>100</v>
      </c>
      <c r="D90" s="5">
        <f>'Рейтинговая таблица организаций'!N92</f>
        <v>99.074074074074076</v>
      </c>
      <c r="E90" s="3">
        <f>'Рейтинговая таблица организаций'!Q92</f>
        <v>99</v>
      </c>
      <c r="F90" s="3">
        <f>'Рейтинговая таблица организаций'!R92</f>
        <v>100</v>
      </c>
      <c r="G90" s="3">
        <f>'Рейтинговая таблица организаций'!O92</f>
        <v>100</v>
      </c>
      <c r="H90" s="3">
        <f>'Рейтинговая таблица организаций'!P92</f>
        <v>100</v>
      </c>
      <c r="I90" s="3">
        <f>'Рейтинговая таблица организаций'!S92</f>
        <v>100</v>
      </c>
      <c r="J90" s="23">
        <f>'Рейтинговая таблица организаций'!T92</f>
        <v>99.7</v>
      </c>
      <c r="K90" s="3">
        <f>'Рейтинговая таблица организаций'!Z92</f>
        <v>100</v>
      </c>
      <c r="L90" s="3">
        <f t="shared" si="2"/>
        <v>100</v>
      </c>
      <c r="M90" s="3">
        <f>'Рейтинговая таблица организаций'!AB92</f>
        <v>100</v>
      </c>
      <c r="N90" s="23">
        <f>'Рейтинговая таблица организаций'!AC92</f>
        <v>100</v>
      </c>
      <c r="O90" s="3">
        <f>'Рейтинговая таблица организаций'!AH92</f>
        <v>100</v>
      </c>
      <c r="P90" s="21">
        <f>'Рейтинговая таблица организаций'!AI92</f>
        <v>80</v>
      </c>
      <c r="Q90" s="21">
        <f>'Рейтинговая таблица организаций'!AJ92</f>
        <v>100</v>
      </c>
      <c r="R90" s="23">
        <f>'Рейтинговая таблица организаций'!AK92</f>
        <v>92</v>
      </c>
      <c r="S90" s="3">
        <f>'Рейтинговая таблица организаций'!AR92</f>
        <v>100</v>
      </c>
      <c r="T90" s="3">
        <f>'Рейтинговая таблица организаций'!AS92</f>
        <v>100</v>
      </c>
      <c r="U90" s="3">
        <f>'Рейтинговая таблица организаций'!AT92</f>
        <v>100</v>
      </c>
      <c r="V90" s="23">
        <f>'Рейтинговая таблица организаций'!AU92</f>
        <v>100</v>
      </c>
      <c r="W90" s="3">
        <f>'Рейтинговая таблица организаций'!BB92</f>
        <v>100</v>
      </c>
      <c r="X90" s="3">
        <f>'Рейтинговая таблица организаций'!BC92</f>
        <v>100</v>
      </c>
      <c r="Y90" s="3">
        <f>'Рейтинговая таблица организаций'!BD92</f>
        <v>100</v>
      </c>
      <c r="Z90" s="23">
        <f>'Рейтинговая таблица организаций'!BE92</f>
        <v>100</v>
      </c>
      <c r="AA90" s="24">
        <f>'Рейтинговая таблица организаций'!BF92</f>
        <v>98.34</v>
      </c>
    </row>
    <row r="91" spans="1:27">
      <c r="A91" s="5">
        <f>'бланки '!D95</f>
        <v>90</v>
      </c>
      <c r="B91" s="5" t="str">
        <f>'Рейтинговая таблица организаций'!B93</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C91" s="5">
        <f>'Рейтинговая таблица организаций'!M93</f>
        <v>100</v>
      </c>
      <c r="D91" s="5">
        <f>'Рейтинговая таблица организаций'!N93</f>
        <v>82.978723404255319</v>
      </c>
      <c r="E91" s="3">
        <f>'Рейтинговая таблица организаций'!Q93</f>
        <v>91</v>
      </c>
      <c r="F91" s="3">
        <f>'Рейтинговая таблица организаций'!R93</f>
        <v>60</v>
      </c>
      <c r="G91" s="3">
        <f>'Рейтинговая таблица организаций'!O93</f>
        <v>94.520547945205479</v>
      </c>
      <c r="H91" s="3">
        <f>'Рейтинговая таблица организаций'!P93</f>
        <v>98.550724637681171</v>
      </c>
      <c r="I91" s="3">
        <f>'Рейтинговая таблица организаций'!S93</f>
        <v>96</v>
      </c>
      <c r="J91" s="23">
        <f>'Рейтинговая таблица организаций'!T93</f>
        <v>83.7</v>
      </c>
      <c r="K91" s="3">
        <f>'Рейтинговая таблица организаций'!Z93</f>
        <v>100</v>
      </c>
      <c r="L91" s="3">
        <f t="shared" si="2"/>
        <v>91.5</v>
      </c>
      <c r="M91" s="3">
        <f>'Рейтинговая таблица организаций'!AB93</f>
        <v>83</v>
      </c>
      <c r="N91" s="23">
        <f>'Рейтинговая таблица организаций'!AC93</f>
        <v>91.5</v>
      </c>
      <c r="O91" s="3">
        <f>'Рейтинговая таблица организаций'!AH93</f>
        <v>60</v>
      </c>
      <c r="P91" s="21">
        <f>'Рейтинговая таблица организаций'!AI93</f>
        <v>60</v>
      </c>
      <c r="Q91" s="21">
        <f>'Рейтинговая таблица организаций'!AJ93</f>
        <v>100</v>
      </c>
      <c r="R91" s="23">
        <f>'Рейтинговая таблица организаций'!AK93</f>
        <v>72</v>
      </c>
      <c r="S91" s="3">
        <f>'Рейтинговая таблица организаций'!AR93</f>
        <v>98</v>
      </c>
      <c r="T91" s="3">
        <f>'Рейтинговая таблица организаций'!AS93</f>
        <v>100</v>
      </c>
      <c r="U91" s="3">
        <f>'Рейтинговая таблица организаций'!AT93</f>
        <v>100</v>
      </c>
      <c r="V91" s="23">
        <f>'Рейтинговая таблица организаций'!AU93</f>
        <v>99.2</v>
      </c>
      <c r="W91" s="3">
        <f>'Рейтинговая таблица организаций'!BB93</f>
        <v>100</v>
      </c>
      <c r="X91" s="3">
        <f>'Рейтинговая таблица организаций'!BC93</f>
        <v>96</v>
      </c>
      <c r="Y91" s="3">
        <f>'Рейтинговая таблица организаций'!BD93</f>
        <v>100</v>
      </c>
      <c r="Z91" s="23">
        <f>'Рейтинговая таблица организаций'!BE93</f>
        <v>99.2</v>
      </c>
      <c r="AA91" s="24">
        <f>'Рейтинговая таблица организаций'!BF93</f>
        <v>89.11999999999999</v>
      </c>
    </row>
    <row r="92" spans="1:27">
      <c r="A92" s="5">
        <f>'бланки '!D96</f>
        <v>91</v>
      </c>
      <c r="B92" s="5" t="str">
        <f>'Рейтинговая таблица организаций'!B94</f>
        <v>Муниципальное бюджетное учреждение дополнительного образования Верхнетоемского муниципального округа «Детская школа искусств №25»</v>
      </c>
      <c r="C92" s="5">
        <f>'Рейтинговая таблица организаций'!M94</f>
        <v>100</v>
      </c>
      <c r="D92" s="5">
        <f>'Рейтинговая таблица организаций'!N94</f>
        <v>87.755102040816325</v>
      </c>
      <c r="E92" s="3">
        <f>'Рейтинговая таблица организаций'!Q94</f>
        <v>94</v>
      </c>
      <c r="F92" s="3">
        <f>'Рейтинговая таблица организаций'!R94</f>
        <v>100</v>
      </c>
      <c r="G92" s="3">
        <f>'Рейтинговая таблица организаций'!O94</f>
        <v>100</v>
      </c>
      <c r="H92" s="3">
        <f>'Рейтинговая таблица организаций'!P94</f>
        <v>98.148148148148152</v>
      </c>
      <c r="I92" s="3">
        <f>'Рейтинговая таблица организаций'!S94</f>
        <v>99</v>
      </c>
      <c r="J92" s="23">
        <f>'Рейтинговая таблица организаций'!T94</f>
        <v>97.800000000000011</v>
      </c>
      <c r="K92" s="3">
        <f>'Рейтинговая таблица организаций'!Z94</f>
        <v>100</v>
      </c>
      <c r="L92" s="3">
        <f t="shared" si="2"/>
        <v>91.5</v>
      </c>
      <c r="M92" s="3">
        <f>'Рейтинговая таблица организаций'!AB94</f>
        <v>83</v>
      </c>
      <c r="N92" s="23">
        <f>'Рейтинговая таблица организаций'!AC94</f>
        <v>91.5</v>
      </c>
      <c r="O92" s="3">
        <f>'Рейтинговая таблица организаций'!AH94</f>
        <v>60</v>
      </c>
      <c r="P92" s="21">
        <f>'Рейтинговая таблица организаций'!AI94</f>
        <v>80</v>
      </c>
      <c r="Q92" s="21">
        <f>'Рейтинговая таблица организаций'!AJ94</f>
        <v>100</v>
      </c>
      <c r="R92" s="23">
        <f>'Рейтинговая таблица организаций'!AK94</f>
        <v>80</v>
      </c>
      <c r="S92" s="3">
        <f>'Рейтинговая таблица организаций'!AR94</f>
        <v>99</v>
      </c>
      <c r="T92" s="3">
        <f>'Рейтинговая таблица организаций'!AS94</f>
        <v>100</v>
      </c>
      <c r="U92" s="3">
        <f>'Рейтинговая таблица организаций'!AT94</f>
        <v>100</v>
      </c>
      <c r="V92" s="23">
        <f>'Рейтинговая таблица организаций'!AU94</f>
        <v>99.6</v>
      </c>
      <c r="W92" s="3">
        <f>'Рейтинговая таблица организаций'!BB94</f>
        <v>99</v>
      </c>
      <c r="X92" s="3">
        <f>'Рейтинговая таблица организаций'!BC94</f>
        <v>100</v>
      </c>
      <c r="Y92" s="3">
        <f>'Рейтинговая таблица организаций'!BD94</f>
        <v>99</v>
      </c>
      <c r="Z92" s="23">
        <f>'Рейтинговая таблица организаций'!BE94</f>
        <v>99.2</v>
      </c>
      <c r="AA92" s="24">
        <f>'Рейтинговая таблица организаций'!BF94</f>
        <v>93.61999999999999</v>
      </c>
    </row>
    <row r="93" spans="1:27">
      <c r="A93" s="5">
        <f>'бланки '!D97</f>
        <v>92</v>
      </c>
      <c r="B93" s="5" t="str">
        <f>'Рейтинговая таблица организаций'!B95</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C93" s="5">
        <f>'Рейтинговая таблица организаций'!M95</f>
        <v>96.428571428571431</v>
      </c>
      <c r="D93" s="5">
        <f>'Рейтинговая таблица организаций'!N95</f>
        <v>87.719298245614027</v>
      </c>
      <c r="E93" s="3">
        <f>'Рейтинговая таблица организаций'!Q95</f>
        <v>92</v>
      </c>
      <c r="F93" s="3">
        <f>'Рейтинговая таблица организаций'!R95</f>
        <v>90</v>
      </c>
      <c r="G93" s="3">
        <f>'Рейтинговая таблица организаций'!O95</f>
        <v>96.506550218340621</v>
      </c>
      <c r="H93" s="3">
        <f>'Рейтинговая таблица организаций'!P95</f>
        <v>94.238683127572017</v>
      </c>
      <c r="I93" s="3">
        <f>'Рейтинговая таблица организаций'!S95</f>
        <v>95</v>
      </c>
      <c r="J93" s="23">
        <f>'Рейтинговая таблица организаций'!T95</f>
        <v>92.6</v>
      </c>
      <c r="K93" s="3">
        <f>'Рейтинговая таблица организаций'!Z95</f>
        <v>100</v>
      </c>
      <c r="L93" s="3">
        <f t="shared" si="2"/>
        <v>92</v>
      </c>
      <c r="M93" s="3">
        <f>'Рейтинговая таблица организаций'!AB95</f>
        <v>84</v>
      </c>
      <c r="N93" s="23">
        <f>'Рейтинговая таблица организаций'!AC95</f>
        <v>92</v>
      </c>
      <c r="O93" s="3">
        <f>'Рейтинговая таблица организаций'!AH95</f>
        <v>100</v>
      </c>
      <c r="P93" s="21">
        <f>'Рейтинговая таблица организаций'!AI95</f>
        <v>80</v>
      </c>
      <c r="Q93" s="21">
        <f>'Рейтинговая таблица организаций'!AJ95</f>
        <v>93</v>
      </c>
      <c r="R93" s="23">
        <f>'Рейтинговая таблица организаций'!AK95</f>
        <v>89.9</v>
      </c>
      <c r="S93" s="3">
        <f>'Рейтинговая таблица организаций'!AR95</f>
        <v>86</v>
      </c>
      <c r="T93" s="3">
        <f>'Рейтинговая таблица организаций'!AS95</f>
        <v>93</v>
      </c>
      <c r="U93" s="3">
        <f>'Рейтинговая таблица организаций'!AT95</f>
        <v>97</v>
      </c>
      <c r="V93" s="23">
        <f>'Рейтинговая таблица организаций'!AU95</f>
        <v>91</v>
      </c>
      <c r="W93" s="3">
        <f>'Рейтинговая таблица организаций'!BB95</f>
        <v>88</v>
      </c>
      <c r="X93" s="3">
        <f>'Рейтинговая таблица организаций'!BC95</f>
        <v>94</v>
      </c>
      <c r="Y93" s="3">
        <f>'Рейтинговая таблица организаций'!BD95</f>
        <v>91</v>
      </c>
      <c r="Z93" s="23">
        <f>'Рейтинговая таблица организаций'!BE95</f>
        <v>90.7</v>
      </c>
      <c r="AA93" s="24">
        <f>'Рейтинговая таблица организаций'!BF95</f>
        <v>91.24</v>
      </c>
    </row>
    <row r="94" spans="1:27">
      <c r="A94" s="5">
        <f>'бланки '!D98</f>
        <v>93</v>
      </c>
      <c r="B94" s="5" t="str">
        <f>'Рейтинговая таблица организаций'!B96</f>
        <v>Муниципальное бюджетное общеобразовательное учреждение «Рочегодская средняя школа»</v>
      </c>
      <c r="C94" s="5">
        <f>'Рейтинговая таблица организаций'!M96</f>
        <v>100</v>
      </c>
      <c r="D94" s="5">
        <f>'Рейтинговая таблица организаций'!N96</f>
        <v>86.111111111111114</v>
      </c>
      <c r="E94" s="3">
        <f>'Рейтинговая таблица организаций'!Q96</f>
        <v>93</v>
      </c>
      <c r="F94" s="3">
        <f>'Рейтинговая таблица организаций'!R96</f>
        <v>100</v>
      </c>
      <c r="G94" s="3">
        <f>'Рейтинговая таблица организаций'!O96</f>
        <v>95.522388059701484</v>
      </c>
      <c r="H94" s="3">
        <f>'Рейтинговая таблица организаций'!P96</f>
        <v>96.610169491525426</v>
      </c>
      <c r="I94" s="3">
        <f>'Рейтинговая таблица организаций'!S96</f>
        <v>96</v>
      </c>
      <c r="J94" s="23">
        <f>'Рейтинговая таблица организаций'!T96</f>
        <v>96.300000000000011</v>
      </c>
      <c r="K94" s="3">
        <f>'Рейтинговая таблица организаций'!Z96</f>
        <v>100</v>
      </c>
      <c r="L94" s="3">
        <f t="shared" si="2"/>
        <v>93.5</v>
      </c>
      <c r="M94" s="3">
        <f>'Рейтинговая таблица организаций'!AB96</f>
        <v>87</v>
      </c>
      <c r="N94" s="23">
        <f>'Рейтинговая таблица организаций'!AC96</f>
        <v>93.5</v>
      </c>
      <c r="O94" s="3">
        <f>'Рейтинговая таблица организаций'!AH96</f>
        <v>60</v>
      </c>
      <c r="P94" s="21">
        <f>'Рейтинговая таблица организаций'!AI96</f>
        <v>80</v>
      </c>
      <c r="Q94" s="21">
        <f>'Рейтинговая таблица организаций'!AJ96</f>
        <v>100</v>
      </c>
      <c r="R94" s="23">
        <f>'Рейтинговая таблица организаций'!AK96</f>
        <v>80</v>
      </c>
      <c r="S94" s="3">
        <f>'Рейтинговая таблица организаций'!AR96</f>
        <v>88</v>
      </c>
      <c r="T94" s="3">
        <f>'Рейтинговая таблица организаций'!AS96</f>
        <v>89</v>
      </c>
      <c r="U94" s="3">
        <f>'Рейтинговая таблица организаций'!AT96</f>
        <v>97</v>
      </c>
      <c r="V94" s="23">
        <f>'Рейтинговая таблица организаций'!AU96</f>
        <v>90.200000000000017</v>
      </c>
      <c r="W94" s="3">
        <f>'Рейтинговая таблица организаций'!BB96</f>
        <v>78</v>
      </c>
      <c r="X94" s="3">
        <f>'Рейтинговая таблица организаций'!BC96</f>
        <v>95</v>
      </c>
      <c r="Y94" s="3">
        <f>'Рейтинговая таблица организаций'!BD96</f>
        <v>88</v>
      </c>
      <c r="Z94" s="23">
        <f>'Рейтинговая таблица организаций'!BE96</f>
        <v>86.4</v>
      </c>
      <c r="AA94" s="24">
        <f>'Рейтинговая таблица организаций'!BF96</f>
        <v>89.28</v>
      </c>
    </row>
    <row r="95" spans="1:27">
      <c r="A95" s="5">
        <f>'бланки '!D99</f>
        <v>94</v>
      </c>
      <c r="B95" s="5" t="str">
        <f>'Рейтинговая таблица организаций'!B97</f>
        <v>Муниципальное бюджетное общеобразовательное учреждение «Сельменьгская средняя школа»</v>
      </c>
      <c r="C95" s="5">
        <f>'Рейтинговая таблица организаций'!M97</f>
        <v>100</v>
      </c>
      <c r="D95" s="5">
        <f>'Рейтинговая таблица организаций'!N97</f>
        <v>100</v>
      </c>
      <c r="E95" s="3">
        <f>'Рейтинговая таблица организаций'!Q97</f>
        <v>100</v>
      </c>
      <c r="F95" s="3">
        <f>'Рейтинговая таблица организаций'!R97</f>
        <v>100</v>
      </c>
      <c r="G95" s="3">
        <f>'Рейтинговая таблица организаций'!O97</f>
        <v>96.36363636363636</v>
      </c>
      <c r="H95" s="3">
        <f>'Рейтинговая таблица организаций'!P97</f>
        <v>98.148148148148152</v>
      </c>
      <c r="I95" s="3">
        <f>'Рейтинговая таблица организаций'!S97</f>
        <v>97</v>
      </c>
      <c r="J95" s="23">
        <f>'Рейтинговая таблица организаций'!T97</f>
        <v>98.800000000000011</v>
      </c>
      <c r="K95" s="3">
        <f>'Рейтинговая таблица организаций'!Z97</f>
        <v>100</v>
      </c>
      <c r="L95" s="3">
        <f t="shared" si="2"/>
        <v>97</v>
      </c>
      <c r="M95" s="3">
        <f>'Рейтинговая таблица организаций'!AB97</f>
        <v>94</v>
      </c>
      <c r="N95" s="23">
        <f>'Рейтинговая таблица организаций'!AC97</f>
        <v>97</v>
      </c>
      <c r="O95" s="3">
        <f>'Рейтинговая таблица организаций'!AH97</f>
        <v>100</v>
      </c>
      <c r="P95" s="21">
        <f>'Рейтинговая таблица организаций'!AI97</f>
        <v>80</v>
      </c>
      <c r="Q95" s="21">
        <f>'Рейтинговая таблица организаций'!AJ97</f>
        <v>75</v>
      </c>
      <c r="R95" s="23">
        <f>'Рейтинговая таблица организаций'!AK97</f>
        <v>84.5</v>
      </c>
      <c r="S95" s="3">
        <f>'Рейтинговая таблица организаций'!AR97</f>
        <v>97</v>
      </c>
      <c r="T95" s="3">
        <f>'Рейтинговая таблица организаций'!AS97</f>
        <v>93</v>
      </c>
      <c r="U95" s="3">
        <f>'Рейтинговая таблица организаций'!AT97</f>
        <v>98</v>
      </c>
      <c r="V95" s="23">
        <f>'Рейтинговая таблица организаций'!AU97</f>
        <v>95.6</v>
      </c>
      <c r="W95" s="3">
        <f>'Рейтинговая таблица организаций'!BB97</f>
        <v>89</v>
      </c>
      <c r="X95" s="3">
        <f>'Рейтинговая таблица организаций'!BC97</f>
        <v>93</v>
      </c>
      <c r="Y95" s="3">
        <f>'Рейтинговая таблица организаций'!BD97</f>
        <v>96</v>
      </c>
      <c r="Z95" s="23">
        <f>'Рейтинговая таблица организаций'!BE97</f>
        <v>93.3</v>
      </c>
      <c r="AA95" s="24">
        <f>'Рейтинговая таблица организаций'!BF97</f>
        <v>93.84</v>
      </c>
    </row>
    <row r="96" spans="1:27">
      <c r="A96" s="5">
        <f>'бланки '!D100</f>
        <v>95</v>
      </c>
      <c r="B96" s="5" t="str">
        <f>'Рейтинговая таблица организаций'!B98</f>
        <v>Муниципальное бюджетное общеобразовательное учреждение «Хетовская средняя школа»</v>
      </c>
      <c r="C96" s="5">
        <f>'Рейтинговая таблица организаций'!M98</f>
        <v>100</v>
      </c>
      <c r="D96" s="5">
        <f>'Рейтинговая таблица организаций'!N98</f>
        <v>72.222222222222214</v>
      </c>
      <c r="E96" s="3">
        <f>'Рейтинговая таблица организаций'!Q98</f>
        <v>86</v>
      </c>
      <c r="F96" s="3">
        <f>'Рейтинговая таблица организаций'!R98</f>
        <v>100</v>
      </c>
      <c r="G96" s="3">
        <f>'Рейтинговая таблица организаций'!O98</f>
        <v>98.666666666666671</v>
      </c>
      <c r="H96" s="3">
        <f>'Рейтинговая таблица организаций'!P98</f>
        <v>98.333333333333329</v>
      </c>
      <c r="I96" s="3">
        <f>'Рейтинговая таблица организаций'!S98</f>
        <v>98</v>
      </c>
      <c r="J96" s="23">
        <f>'Рейтинговая таблица организаций'!T98</f>
        <v>95</v>
      </c>
      <c r="K96" s="3">
        <f>'Рейтинговая таблица организаций'!Z98</f>
        <v>100</v>
      </c>
      <c r="L96" s="3">
        <f t="shared" si="2"/>
        <v>97</v>
      </c>
      <c r="M96" s="3">
        <f>'Рейтинговая таблица организаций'!AB98</f>
        <v>94</v>
      </c>
      <c r="N96" s="23">
        <f>'Рейтинговая таблица организаций'!AC98</f>
        <v>97</v>
      </c>
      <c r="O96" s="3">
        <f>'Рейтинговая таблица организаций'!AH98</f>
        <v>80</v>
      </c>
      <c r="P96" s="21">
        <f>'Рейтинговая таблица организаций'!AI98</f>
        <v>60</v>
      </c>
      <c r="Q96" s="21">
        <f>'Рейтинговая таблица организаций'!AJ98</f>
        <v>83</v>
      </c>
      <c r="R96" s="23">
        <f>'Рейтинговая таблица организаций'!AK98</f>
        <v>72.900000000000006</v>
      </c>
      <c r="S96" s="3">
        <f>'Рейтинговая таблица организаций'!AR98</f>
        <v>95</v>
      </c>
      <c r="T96" s="3">
        <f>'Рейтинговая таблица организаций'!AS98</f>
        <v>92</v>
      </c>
      <c r="U96" s="3">
        <f>'Рейтинговая таблица организаций'!AT98</f>
        <v>100</v>
      </c>
      <c r="V96" s="23">
        <f>'Рейтинговая таблица организаций'!AU98</f>
        <v>94.800000000000011</v>
      </c>
      <c r="W96" s="3">
        <f>'Рейтинговая таблица организаций'!BB98</f>
        <v>88</v>
      </c>
      <c r="X96" s="3">
        <f>'Рейтинговая таблица организаций'!BC98</f>
        <v>98</v>
      </c>
      <c r="Y96" s="3">
        <f>'Рейтинговая таблица организаций'!BD98</f>
        <v>96</v>
      </c>
      <c r="Z96" s="23">
        <f>'Рейтинговая таблица организаций'!BE98</f>
        <v>94</v>
      </c>
      <c r="AA96" s="24">
        <f>'Рейтинговая таблица организаций'!BF98</f>
        <v>90.74</v>
      </c>
    </row>
    <row r="97" spans="1:27">
      <c r="A97" s="5">
        <f>'бланки '!D101</f>
        <v>96</v>
      </c>
      <c r="B97" s="5" t="str">
        <f>'Рейтинговая таблица организаций'!B99</f>
        <v>Муниципальное бюджетное общеобразовательное учреждение «Важская основная школа»</v>
      </c>
      <c r="C97" s="5">
        <f>'Рейтинговая таблица организаций'!M99</f>
        <v>100</v>
      </c>
      <c r="D97" s="5">
        <f>'Рейтинговая таблица организаций'!N99</f>
        <v>96.296296296296291</v>
      </c>
      <c r="E97" s="3">
        <f>'Рейтинговая таблица организаций'!Q99</f>
        <v>98</v>
      </c>
      <c r="F97" s="3">
        <f>'Рейтинговая таблица организаций'!R99</f>
        <v>90</v>
      </c>
      <c r="G97" s="3">
        <f>'Рейтинговая таблица организаций'!O99</f>
        <v>100</v>
      </c>
      <c r="H97" s="3">
        <f>'Рейтинговая таблица организаций'!P99</f>
        <v>100</v>
      </c>
      <c r="I97" s="3">
        <f>'Рейтинговая таблица организаций'!S99</f>
        <v>100</v>
      </c>
      <c r="J97" s="23">
        <f>'Рейтинговая таблица организаций'!T99</f>
        <v>96.4</v>
      </c>
      <c r="K97" s="3">
        <f>'Рейтинговая таблица организаций'!Z99</f>
        <v>100</v>
      </c>
      <c r="L97" s="3">
        <f t="shared" si="2"/>
        <v>97.5</v>
      </c>
      <c r="M97" s="3">
        <f>'Рейтинговая таблица организаций'!AB99</f>
        <v>95</v>
      </c>
      <c r="N97" s="23">
        <f>'Рейтинговая таблица организаций'!AC99</f>
        <v>97.5</v>
      </c>
      <c r="O97" s="3">
        <f>'Рейтинговая таблица организаций'!AH99</f>
        <v>60</v>
      </c>
      <c r="P97" s="21">
        <f>'Рейтинговая таблица организаций'!AI99</f>
        <v>60</v>
      </c>
      <c r="Q97" s="21">
        <f>'Рейтинговая таблица организаций'!AJ99</f>
        <v>100</v>
      </c>
      <c r="R97" s="23">
        <f>'Рейтинговая таблица организаций'!AK99</f>
        <v>72</v>
      </c>
      <c r="S97" s="3">
        <f>'Рейтинговая таблица организаций'!AR99</f>
        <v>95</v>
      </c>
      <c r="T97" s="3">
        <f>'Рейтинговая таблица организаций'!AS99</f>
        <v>95</v>
      </c>
      <c r="U97" s="3">
        <f>'Рейтинговая таблица организаций'!AT99</f>
        <v>100</v>
      </c>
      <c r="V97" s="23">
        <f>'Рейтинговая таблица организаций'!AU99</f>
        <v>96</v>
      </c>
      <c r="W97" s="3">
        <f>'Рейтинговая таблица организаций'!BB99</f>
        <v>86</v>
      </c>
      <c r="X97" s="3">
        <f>'Рейтинговая таблица организаций'!BC99</f>
        <v>95</v>
      </c>
      <c r="Y97" s="3">
        <f>'Рейтинговая таблица организаций'!BD99</f>
        <v>95</v>
      </c>
      <c r="Z97" s="23">
        <f>'Рейтинговая таблица организаций'!BE99</f>
        <v>92.3</v>
      </c>
      <c r="AA97" s="24">
        <f>'Рейтинговая таблица организаций'!BF99</f>
        <v>90.84</v>
      </c>
    </row>
    <row r="98" spans="1:27">
      <c r="A98" s="5">
        <f>'бланки '!D102</f>
        <v>97</v>
      </c>
      <c r="B98" s="5" t="str">
        <f>'Рейтинговая таблица организаций'!B100</f>
        <v>Муниципальное бюджетное общеобразовательное учреждение «Осиновская основная школа»</v>
      </c>
      <c r="C98" s="5">
        <f>'Рейтинговая таблица организаций'!M100</f>
        <v>71.428571428571431</v>
      </c>
      <c r="D98" s="5">
        <f>'Рейтинговая таблица организаций'!N100</f>
        <v>79.629629629629633</v>
      </c>
      <c r="E98" s="3">
        <f>'Рейтинговая таблица организаций'!Q100</f>
        <v>75</v>
      </c>
      <c r="F98" s="3">
        <f>'Рейтинговая таблица организаций'!R100</f>
        <v>90</v>
      </c>
      <c r="G98" s="3">
        <f>'Рейтинговая таблица организаций'!O100</f>
        <v>100</v>
      </c>
      <c r="H98" s="3">
        <f>'Рейтинговая таблица организаций'!P100</f>
        <v>100</v>
      </c>
      <c r="I98" s="3">
        <f>'Рейтинговая таблица организаций'!S100</f>
        <v>100</v>
      </c>
      <c r="J98" s="23">
        <f>'Рейтинговая таблица организаций'!T100</f>
        <v>89.5</v>
      </c>
      <c r="K98" s="3">
        <f>'Рейтинговая таблица организаций'!Z100</f>
        <v>100</v>
      </c>
      <c r="L98" s="3">
        <f t="shared" si="2"/>
        <v>97</v>
      </c>
      <c r="M98" s="3">
        <f>'Рейтинговая таблица организаций'!AB100</f>
        <v>94</v>
      </c>
      <c r="N98" s="23">
        <f>'Рейтинговая таблица организаций'!AC100</f>
        <v>97</v>
      </c>
      <c r="O98" s="3">
        <f>'Рейтинговая таблица организаций'!AH100</f>
        <v>60</v>
      </c>
      <c r="P98" s="21">
        <f>'Рейтинговая таблица организаций'!AI100</f>
        <v>100</v>
      </c>
      <c r="Q98" s="21">
        <f>'Рейтинговая таблица организаций'!AJ100</f>
        <v>100</v>
      </c>
      <c r="R98" s="23">
        <f>'Рейтинговая таблица организаций'!AK100</f>
        <v>88</v>
      </c>
      <c r="S98" s="3">
        <f>'Рейтинговая таблица организаций'!AR100</f>
        <v>100</v>
      </c>
      <c r="T98" s="3">
        <f>'Рейтинговая таблица организаций'!AS100</f>
        <v>100</v>
      </c>
      <c r="U98" s="3">
        <f>'Рейтинговая таблица организаций'!AT100</f>
        <v>100</v>
      </c>
      <c r="V98" s="23">
        <f>'Рейтинговая таблица организаций'!AU100</f>
        <v>100</v>
      </c>
      <c r="W98" s="3">
        <f>'Рейтинговая таблица организаций'!BB100</f>
        <v>94</v>
      </c>
      <c r="X98" s="3">
        <f>'Рейтинговая таблица организаций'!BC100</f>
        <v>100</v>
      </c>
      <c r="Y98" s="3">
        <f>'Рейтинговая таблица организаций'!BD100</f>
        <v>94</v>
      </c>
      <c r="Z98" s="23">
        <f>'Рейтинговая таблица организаций'!BE100</f>
        <v>95.2</v>
      </c>
      <c r="AA98" s="24">
        <f>'Рейтинговая таблица организаций'!BF100</f>
        <v>93.94</v>
      </c>
    </row>
    <row r="99" spans="1:27">
      <c r="A99" s="5">
        <f>'бланки '!D103</f>
        <v>98</v>
      </c>
      <c r="B99" s="5" t="str">
        <f>'Рейтинговая таблица организаций'!B101</f>
        <v>Муниципальное бюджетное учреждение дополнительного образования «Центр дополнительного образования»</v>
      </c>
      <c r="C99" s="5">
        <f>'Рейтинговая таблица организаций'!M101</f>
        <v>81.818181818181827</v>
      </c>
      <c r="D99" s="5">
        <f>'Рейтинговая таблица организаций'!N101</f>
        <v>72.448979591836732</v>
      </c>
      <c r="E99" s="3">
        <f>'Рейтинговая таблица организаций'!Q101</f>
        <v>77</v>
      </c>
      <c r="F99" s="3">
        <f>'Рейтинговая таблица организаций'!R101</f>
        <v>100</v>
      </c>
      <c r="G99" s="3">
        <f>'Рейтинговая таблица организаций'!O101</f>
        <v>96.629213483146074</v>
      </c>
      <c r="H99" s="3">
        <f>'Рейтинговая таблица организаций'!P101</f>
        <v>97.222222222222214</v>
      </c>
      <c r="I99" s="3">
        <f>'Рейтинговая таблица организаций'!S101</f>
        <v>97</v>
      </c>
      <c r="J99" s="23">
        <f>'Рейтинговая таблица организаций'!T101</f>
        <v>91.9</v>
      </c>
      <c r="K99" s="3">
        <f>'Рейтинговая таблица организаций'!Z101</f>
        <v>100</v>
      </c>
      <c r="L99" s="3">
        <f t="shared" si="2"/>
        <v>95</v>
      </c>
      <c r="M99" s="3">
        <f>'Рейтинговая таблица организаций'!AB101</f>
        <v>90</v>
      </c>
      <c r="N99" s="23">
        <f>'Рейтинговая таблица организаций'!AC101</f>
        <v>95</v>
      </c>
      <c r="O99" s="3">
        <f>'Рейтинговая таблица организаций'!AH101</f>
        <v>80</v>
      </c>
      <c r="P99" s="21">
        <f>'Рейтинговая таблица организаций'!AI101</f>
        <v>40</v>
      </c>
      <c r="Q99" s="21">
        <f>'Рейтинговая таблица организаций'!AJ101</f>
        <v>75</v>
      </c>
      <c r="R99" s="23">
        <f>'Рейтинговая таблица организаций'!AK101</f>
        <v>62.5</v>
      </c>
      <c r="S99" s="3">
        <f>'Рейтинговая таблица организаций'!AR101</f>
        <v>99</v>
      </c>
      <c r="T99" s="3">
        <f>'Рейтинговая таблица организаций'!AS101</f>
        <v>99</v>
      </c>
      <c r="U99" s="3">
        <f>'Рейтинговая таблица организаций'!AT101</f>
        <v>99</v>
      </c>
      <c r="V99" s="23">
        <f>'Рейтинговая таблица организаций'!AU101</f>
        <v>99</v>
      </c>
      <c r="W99" s="3">
        <f>'Рейтинговая таблица организаций'!BB101</f>
        <v>98</v>
      </c>
      <c r="X99" s="3">
        <f>'Рейтинговая таблица организаций'!BC101</f>
        <v>94</v>
      </c>
      <c r="Y99" s="3">
        <f>'Рейтинговая таблица организаций'!BD101</f>
        <v>96</v>
      </c>
      <c r="Z99" s="23">
        <f>'Рейтинговая таблица организаций'!BE101</f>
        <v>96.2</v>
      </c>
      <c r="AA99" s="24">
        <f>'Рейтинговая таблица организаций'!BF101</f>
        <v>88.919999999999987</v>
      </c>
    </row>
    <row r="100" spans="1:27">
      <c r="A100" s="5">
        <f>'бланки '!D104</f>
        <v>99</v>
      </c>
      <c r="B100" s="5" t="str">
        <f>'Рейтинговая таблица организаций'!B102</f>
        <v>Муниципальное бюджетное учреждение дополнительного образования «Детская школа искусств №17»</v>
      </c>
      <c r="C100" s="5">
        <f>'Рейтинговая таблица организаций'!M102</f>
        <v>72.727272727272734</v>
      </c>
      <c r="D100" s="5">
        <f>'Рейтинговая таблица организаций'!N102</f>
        <v>58.163265306122447</v>
      </c>
      <c r="E100" s="3">
        <f>'Рейтинговая таблица организаций'!Q102</f>
        <v>65</v>
      </c>
      <c r="F100" s="3">
        <f>'Рейтинговая таблица организаций'!R102</f>
        <v>100</v>
      </c>
      <c r="G100" s="3">
        <f>'Рейтинговая таблица организаций'!O102</f>
        <v>97.959183673469383</v>
      </c>
      <c r="H100" s="3">
        <f>'Рейтинговая таблица организаций'!P102</f>
        <v>97.560975609756099</v>
      </c>
      <c r="I100" s="3">
        <f>'Рейтинговая таблица организаций'!S102</f>
        <v>98</v>
      </c>
      <c r="J100" s="23">
        <f>'Рейтинговая таблица организаций'!T102</f>
        <v>88.7</v>
      </c>
      <c r="K100" s="3">
        <f>'Рейтинговая таблица организаций'!Z102</f>
        <v>100</v>
      </c>
      <c r="L100" s="3">
        <f t="shared" si="2"/>
        <v>92</v>
      </c>
      <c r="M100" s="3">
        <f>'Рейтинговая таблица организаций'!AB102</f>
        <v>84</v>
      </c>
      <c r="N100" s="23">
        <f>'Рейтинговая таблица организаций'!AC102</f>
        <v>92</v>
      </c>
      <c r="O100" s="3">
        <f>'Рейтинговая таблица организаций'!AH102</f>
        <v>60</v>
      </c>
      <c r="P100" s="21">
        <f>'Рейтинговая таблица организаций'!AI102</f>
        <v>60</v>
      </c>
      <c r="Q100" s="21">
        <f>'Рейтинговая таблица организаций'!AJ102</f>
        <v>100</v>
      </c>
      <c r="R100" s="23">
        <f>'Рейтинговая таблица организаций'!AK102</f>
        <v>72</v>
      </c>
      <c r="S100" s="3">
        <f>'Рейтинговая таблица организаций'!AR102</f>
        <v>100</v>
      </c>
      <c r="T100" s="3">
        <f>'Рейтинговая таблица организаций'!AS102</f>
        <v>100</v>
      </c>
      <c r="U100" s="3">
        <f>'Рейтинговая таблица организаций'!AT102</f>
        <v>100</v>
      </c>
      <c r="V100" s="23">
        <f>'Рейтинговая таблица организаций'!AU102</f>
        <v>100</v>
      </c>
      <c r="W100" s="3">
        <f>'Рейтинговая таблица организаций'!BB102</f>
        <v>98</v>
      </c>
      <c r="X100" s="3">
        <f>'Рейтинговая таблица организаций'!BC102</f>
        <v>96</v>
      </c>
      <c r="Y100" s="3">
        <f>'Рейтинговая таблица организаций'!BD102</f>
        <v>96</v>
      </c>
      <c r="Z100" s="23">
        <f>'Рейтинговая таблица организаций'!BE102</f>
        <v>96.6</v>
      </c>
      <c r="AA100" s="24">
        <f>'Рейтинговая таблица организаций'!BF102</f>
        <v>89.859999999999985</v>
      </c>
    </row>
    <row r="101" spans="1:27">
      <c r="A101" s="5">
        <f>'бланки '!D105</f>
        <v>100</v>
      </c>
      <c r="B101" s="5" t="str">
        <f>'Рейтинговая таблица организаций'!B103</f>
        <v>Муниципальное бюджетное общеобразовательное учреждение «Средняя общеобразовательная школа №1 г.Онеги»</v>
      </c>
      <c r="C101" s="5">
        <f>'Рейтинговая таблица организаций'!M103</f>
        <v>92.857142857142861</v>
      </c>
      <c r="D101" s="5">
        <f>'Рейтинговая таблица организаций'!N103</f>
        <v>94.444444444444443</v>
      </c>
      <c r="E101" s="3">
        <f>'Рейтинговая таблица организаций'!Q103</f>
        <v>94</v>
      </c>
      <c r="F101" s="3">
        <f>'Рейтинговая таблица организаций'!R103</f>
        <v>60</v>
      </c>
      <c r="G101" s="3">
        <f>'Рейтинговая таблица организаций'!O103</f>
        <v>94.011976047904184</v>
      </c>
      <c r="H101" s="3">
        <f>'Рейтинговая таблица организаций'!P103</f>
        <v>92.307692307692307</v>
      </c>
      <c r="I101" s="3">
        <f>'Рейтинговая таблица организаций'!S103</f>
        <v>93</v>
      </c>
      <c r="J101" s="23">
        <f>'Рейтинговая таблица организаций'!T103</f>
        <v>83.4</v>
      </c>
      <c r="K101" s="3">
        <f>'Рейтинговая таблица организаций'!Z103</f>
        <v>100</v>
      </c>
      <c r="L101" s="3">
        <f t="shared" si="2"/>
        <v>89</v>
      </c>
      <c r="M101" s="3">
        <f>'Рейтинговая таблица организаций'!AB103</f>
        <v>78</v>
      </c>
      <c r="N101" s="23">
        <f>'Рейтинговая таблица организаций'!AC103</f>
        <v>89</v>
      </c>
      <c r="O101" s="3">
        <f>'Рейтинговая таблица организаций'!AH103</f>
        <v>80</v>
      </c>
      <c r="P101" s="21">
        <f>'Рейтинговая таблица организаций'!AI103</f>
        <v>60</v>
      </c>
      <c r="Q101" s="21">
        <f>'Рейтинговая таблица организаций'!AJ103</f>
        <v>86</v>
      </c>
      <c r="R101" s="23">
        <f>'Рейтинговая таблица организаций'!AK103</f>
        <v>73.8</v>
      </c>
      <c r="S101" s="3">
        <f>'Рейтинговая таблица организаций'!AR103</f>
        <v>93</v>
      </c>
      <c r="T101" s="3">
        <f>'Рейтинговая таблица организаций'!AS103</f>
        <v>91</v>
      </c>
      <c r="U101" s="3">
        <f>'Рейтинговая таблица организаций'!AT103</f>
        <v>96</v>
      </c>
      <c r="V101" s="23">
        <f>'Рейтинговая таблица организаций'!AU103</f>
        <v>92.8</v>
      </c>
      <c r="W101" s="3">
        <f>'Рейтинговая таблица организаций'!BB103</f>
        <v>86</v>
      </c>
      <c r="X101" s="3">
        <f>'Рейтинговая таблица организаций'!BC103</f>
        <v>67</v>
      </c>
      <c r="Y101" s="3">
        <f>'Рейтинговая таблица организаций'!BD103</f>
        <v>90</v>
      </c>
      <c r="Z101" s="23">
        <f>'Рейтинговая таблица организаций'!BE103</f>
        <v>84.2</v>
      </c>
      <c r="AA101" s="24">
        <f>'Рейтинговая таблица организаций'!BF103</f>
        <v>84.64</v>
      </c>
    </row>
    <row r="102" spans="1:27">
      <c r="A102" s="5">
        <f>'бланки '!D106</f>
        <v>101</v>
      </c>
      <c r="B102" s="5" t="str">
        <f>'Рейтинговая таблица организаций'!B104</f>
        <v>Муниципальное бюджетное общеобразовательное учреждение «Средняя школа №2 г.Онеги»</v>
      </c>
      <c r="C102" s="5">
        <f>'Рейтинговая таблица организаций'!M104</f>
        <v>100</v>
      </c>
      <c r="D102" s="5">
        <f>'Рейтинговая таблица организаций'!N104</f>
        <v>100</v>
      </c>
      <c r="E102" s="3">
        <f>'Рейтинговая таблица организаций'!Q104</f>
        <v>100</v>
      </c>
      <c r="F102" s="3">
        <f>'Рейтинговая таблица организаций'!R104</f>
        <v>90</v>
      </c>
      <c r="G102" s="3">
        <f>'Рейтинговая таблица организаций'!O104</f>
        <v>92.465753424657535</v>
      </c>
      <c r="H102" s="3">
        <f>'Рейтинговая таблица организаций'!P104</f>
        <v>91.19496855345912</v>
      </c>
      <c r="I102" s="3">
        <f>'Рейтинговая таблица организаций'!S104</f>
        <v>92</v>
      </c>
      <c r="J102" s="23">
        <f>'Рейтинговая таблица организаций'!T104</f>
        <v>93.800000000000011</v>
      </c>
      <c r="K102" s="3">
        <f>'Рейтинговая таблица организаций'!Z104</f>
        <v>100</v>
      </c>
      <c r="L102" s="3">
        <f t="shared" si="2"/>
        <v>90</v>
      </c>
      <c r="M102" s="3">
        <f>'Рейтинговая таблица организаций'!AB104</f>
        <v>80</v>
      </c>
      <c r="N102" s="23">
        <f>'Рейтинговая таблица организаций'!AC104</f>
        <v>90</v>
      </c>
      <c r="O102" s="3">
        <f>'Рейтинговая таблица организаций'!AH104</f>
        <v>80</v>
      </c>
      <c r="P102" s="21">
        <f>'Рейтинговая таблица организаций'!AI104</f>
        <v>60</v>
      </c>
      <c r="Q102" s="21">
        <f>'Рейтинговая таблица организаций'!AJ104</f>
        <v>83</v>
      </c>
      <c r="R102" s="23">
        <f>'Рейтинговая таблица организаций'!AK104</f>
        <v>72.900000000000006</v>
      </c>
      <c r="S102" s="3">
        <f>'Рейтинговая таблица организаций'!AR104</f>
        <v>91</v>
      </c>
      <c r="T102" s="3">
        <f>'Рейтинговая таблица организаций'!AS104</f>
        <v>88</v>
      </c>
      <c r="U102" s="3">
        <f>'Рейтинговая таблица организаций'!AT104</f>
        <v>94</v>
      </c>
      <c r="V102" s="23">
        <f>'Рейтинговая таблица организаций'!AU104</f>
        <v>90.399999999999991</v>
      </c>
      <c r="W102" s="3">
        <f>'Рейтинговая таблица организаций'!BB104</f>
        <v>80</v>
      </c>
      <c r="X102" s="3">
        <f>'Рейтинговая таблица организаций'!BC104</f>
        <v>91</v>
      </c>
      <c r="Y102" s="3">
        <f>'Рейтинговая таблица организаций'!BD104</f>
        <v>87</v>
      </c>
      <c r="Z102" s="23">
        <f>'Рейтинговая таблица организаций'!BE104</f>
        <v>85.7</v>
      </c>
      <c r="AA102" s="24">
        <f>'Рейтинговая таблица организаций'!BF104</f>
        <v>86.56</v>
      </c>
    </row>
    <row r="103" spans="1:27">
      <c r="A103" s="5">
        <f>'бланки '!D107</f>
        <v>102</v>
      </c>
      <c r="B103" s="5" t="str">
        <f>'Рейтинговая таблица организаций'!B105</f>
        <v>Муниципальное бюджетное общеобразовательное учреждение «Средняя школа №4 имени Дважды Героя Советского Союза Александра Осиповича Шабалина»</v>
      </c>
      <c r="C103" s="5">
        <f>'Рейтинговая таблица организаций'!M105</f>
        <v>96.428571428571431</v>
      </c>
      <c r="D103" s="5">
        <f>'Рейтинговая таблица организаций'!N105</f>
        <v>90.740740740740748</v>
      </c>
      <c r="E103" s="3">
        <f>'Рейтинговая таблица организаций'!Q105</f>
        <v>94</v>
      </c>
      <c r="F103" s="3">
        <f>'Рейтинговая таблица организаций'!R105</f>
        <v>90</v>
      </c>
      <c r="G103" s="3">
        <f>'Рейтинговая таблица организаций'!O105</f>
        <v>93.00911854103343</v>
      </c>
      <c r="H103" s="3">
        <f>'Рейтинговая таблица организаций'!P105</f>
        <v>91.576086956521735</v>
      </c>
      <c r="I103" s="3">
        <f>'Рейтинговая таблица организаций'!S105</f>
        <v>92</v>
      </c>
      <c r="J103" s="23">
        <f>'Рейтинговая таблица организаций'!T105</f>
        <v>92</v>
      </c>
      <c r="K103" s="3">
        <f>'Рейтинговая таблица организаций'!Z105</f>
        <v>100</v>
      </c>
      <c r="L103" s="3">
        <f t="shared" si="2"/>
        <v>88.5</v>
      </c>
      <c r="M103" s="3">
        <f>'Рейтинговая таблица организаций'!AB105</f>
        <v>77</v>
      </c>
      <c r="N103" s="23">
        <f>'Рейтинговая таблица организаций'!AC105</f>
        <v>88.5</v>
      </c>
      <c r="O103" s="3">
        <f>'Рейтинговая таблица организаций'!AH105</f>
        <v>80</v>
      </c>
      <c r="P103" s="21">
        <f>'Рейтинговая таблица организаций'!AI105</f>
        <v>80</v>
      </c>
      <c r="Q103" s="21">
        <f>'Рейтинговая таблица организаций'!AJ105</f>
        <v>80</v>
      </c>
      <c r="R103" s="23">
        <f>'Рейтинговая таблица организаций'!AK105</f>
        <v>80</v>
      </c>
      <c r="S103" s="3">
        <f>'Рейтинговая таблица организаций'!AR105</f>
        <v>90</v>
      </c>
      <c r="T103" s="3">
        <f>'Рейтинговая таблица организаций'!AS105</f>
        <v>89</v>
      </c>
      <c r="U103" s="3">
        <f>'Рейтинговая таблица организаций'!AT105</f>
        <v>93</v>
      </c>
      <c r="V103" s="23">
        <f>'Рейтинговая таблица организаций'!AU105</f>
        <v>90.199999999999989</v>
      </c>
      <c r="W103" s="3">
        <f>'Рейтинговая таблица организаций'!BB105</f>
        <v>89</v>
      </c>
      <c r="X103" s="3">
        <f>'Рейтинговая таблица организаций'!BC105</f>
        <v>94</v>
      </c>
      <c r="Y103" s="3">
        <f>'Рейтинговая таблица организаций'!BD105</f>
        <v>93</v>
      </c>
      <c r="Z103" s="23">
        <f>'Рейтинговая таблица организаций'!BE105</f>
        <v>92</v>
      </c>
      <c r="AA103" s="24">
        <f>'Рейтинговая таблица организаций'!BF105</f>
        <v>88.539999999999992</v>
      </c>
    </row>
    <row r="104" spans="1:27">
      <c r="A104" s="5">
        <f>'бланки '!D108</f>
        <v>103</v>
      </c>
      <c r="B104" s="5" t="str">
        <f>'Рейтинговая таблица организаций'!B106</f>
        <v>Муниципальное бюджетное общеобразовательное учреждение «Открытая (сменная) общеобразовательная школа г.Онеги»</v>
      </c>
      <c r="C104" s="5">
        <f>'Рейтинговая таблица организаций'!M106</f>
        <v>96.428571428571431</v>
      </c>
      <c r="D104" s="5">
        <f>'Рейтинговая таблица организаций'!N106</f>
        <v>76.785714285714292</v>
      </c>
      <c r="E104" s="3">
        <f>'Рейтинговая таблица организаций'!Q106</f>
        <v>87</v>
      </c>
      <c r="F104" s="3">
        <f>'Рейтинговая таблица организаций'!R106</f>
        <v>60</v>
      </c>
      <c r="G104" s="3">
        <f>'Рейтинговая таблица организаций'!O106</f>
        <v>100</v>
      </c>
      <c r="H104" s="3">
        <f>'Рейтинговая таблица организаций'!P106</f>
        <v>100</v>
      </c>
      <c r="I104" s="3">
        <f>'Рейтинговая таблица организаций'!S106</f>
        <v>100</v>
      </c>
      <c r="J104" s="23">
        <f>'Рейтинговая таблица организаций'!T106</f>
        <v>84.1</v>
      </c>
      <c r="K104" s="3">
        <f>'Рейтинговая таблица организаций'!Z106</f>
        <v>100</v>
      </c>
      <c r="L104" s="3">
        <f t="shared" si="2"/>
        <v>99</v>
      </c>
      <c r="M104" s="3">
        <f>'Рейтинговая таблица организаций'!AB106</f>
        <v>98</v>
      </c>
      <c r="N104" s="23">
        <f>'Рейтинговая таблица организаций'!AC106</f>
        <v>99</v>
      </c>
      <c r="O104" s="3">
        <f>'Рейтинговая таблица организаций'!AH106</f>
        <v>40</v>
      </c>
      <c r="P104" s="21">
        <f>'Рейтинговая таблица организаций'!AI106</f>
        <v>60</v>
      </c>
      <c r="Q104" s="21">
        <f>'Рейтинговая таблица организаций'!AJ106</f>
        <v>75</v>
      </c>
      <c r="R104" s="23">
        <f>'Рейтинговая таблица организаций'!AK106</f>
        <v>58.5</v>
      </c>
      <c r="S104" s="3">
        <f>'Рейтинговая таблица организаций'!AR106</f>
        <v>94</v>
      </c>
      <c r="T104" s="3">
        <f>'Рейтинговая таблица организаций'!AS106</f>
        <v>98</v>
      </c>
      <c r="U104" s="3">
        <f>'Рейтинговая таблица организаций'!AT106</f>
        <v>100</v>
      </c>
      <c r="V104" s="23">
        <f>'Рейтинговая таблица организаций'!AU106</f>
        <v>96.800000000000011</v>
      </c>
      <c r="W104" s="3">
        <f>'Рейтинговая таблица организаций'!BB106</f>
        <v>98</v>
      </c>
      <c r="X104" s="3">
        <f>'Рейтинговая таблица организаций'!BC106</f>
        <v>93</v>
      </c>
      <c r="Y104" s="3">
        <f>'Рейтинговая таблица организаций'!BD106</f>
        <v>98</v>
      </c>
      <c r="Z104" s="23">
        <f>'Рейтинговая таблица организаций'!BE106</f>
        <v>97</v>
      </c>
      <c r="AA104" s="24">
        <f>'Рейтинговая таблица организаций'!BF106</f>
        <v>87.08</v>
      </c>
    </row>
    <row r="105" spans="1:27">
      <c r="A105" s="5">
        <f>'бланки '!D109</f>
        <v>104</v>
      </c>
      <c r="B105" s="5" t="str">
        <f>'Рейтинговая таблица организаций'!B107</f>
        <v>Муниципальное бюджетное общеобразовательное учреждение «Кодинская средняя общеобразовательная школа»</v>
      </c>
      <c r="C105" s="5">
        <f>'Рейтинговая таблица организаций'!M107</f>
        <v>92.857142857142861</v>
      </c>
      <c r="D105" s="5">
        <f>'Рейтинговая таблица организаций'!N107</f>
        <v>100</v>
      </c>
      <c r="E105" s="3">
        <f>'Рейтинговая таблица организаций'!Q107</f>
        <v>96</v>
      </c>
      <c r="F105" s="3">
        <f>'Рейтинговая таблица организаций'!R107</f>
        <v>100</v>
      </c>
      <c r="G105" s="3">
        <f>'Рейтинговая таблица организаций'!O107</f>
        <v>100</v>
      </c>
      <c r="H105" s="3">
        <f>'Рейтинговая таблица организаций'!P107</f>
        <v>96</v>
      </c>
      <c r="I105" s="3">
        <f>'Рейтинговая таблица организаций'!S107</f>
        <v>98</v>
      </c>
      <c r="J105" s="23">
        <f>'Рейтинговая таблица организаций'!T107</f>
        <v>98</v>
      </c>
      <c r="K105" s="3">
        <f>'Рейтинговая таблица организаций'!Z107</f>
        <v>100</v>
      </c>
      <c r="L105" s="3">
        <f t="shared" si="2"/>
        <v>98</v>
      </c>
      <c r="M105" s="3">
        <f>'Рейтинговая таблица организаций'!AB107</f>
        <v>96</v>
      </c>
      <c r="N105" s="23">
        <f>'Рейтинговая таблица организаций'!AC107</f>
        <v>98</v>
      </c>
      <c r="O105" s="3">
        <f>'Рейтинговая таблица организаций'!AH107</f>
        <v>60</v>
      </c>
      <c r="P105" s="21">
        <f>'Рейтинговая таблица организаций'!AI107</f>
        <v>80</v>
      </c>
      <c r="Q105" s="21">
        <f>'Рейтинговая таблица организаций'!AJ107</f>
        <v>100</v>
      </c>
      <c r="R105" s="23">
        <f>'Рейтинговая таблица организаций'!AK107</f>
        <v>80</v>
      </c>
      <c r="S105" s="3">
        <f>'Рейтинговая таблица организаций'!AR107</f>
        <v>100</v>
      </c>
      <c r="T105" s="3">
        <f>'Рейтинговая таблица организаций'!AS107</f>
        <v>96</v>
      </c>
      <c r="U105" s="3">
        <f>'Рейтинговая таблица организаций'!AT107</f>
        <v>96</v>
      </c>
      <c r="V105" s="23">
        <f>'Рейтинговая таблица организаций'!AU107</f>
        <v>97.600000000000009</v>
      </c>
      <c r="W105" s="3">
        <f>'Рейтинговая таблица организаций'!BB107</f>
        <v>92</v>
      </c>
      <c r="X105" s="3">
        <f>'Рейтинговая таблица организаций'!BC107</f>
        <v>100</v>
      </c>
      <c r="Y105" s="3">
        <f>'Рейтинговая таблица организаций'!BD107</f>
        <v>100</v>
      </c>
      <c r="Z105" s="23">
        <f>'Рейтинговая таблица организаций'!BE107</f>
        <v>97.6</v>
      </c>
      <c r="AA105" s="24">
        <f>'Рейтинговая таблица организаций'!BF107</f>
        <v>94.240000000000009</v>
      </c>
    </row>
    <row r="106" spans="1:27">
      <c r="A106" s="5">
        <f>'бланки '!D110</f>
        <v>105</v>
      </c>
      <c r="B106" s="5" t="str">
        <f>'Рейтинговая таблица организаций'!B108</f>
        <v>Муниципальное бюджетное общеобразовательное учреждение «Малошуйская средняя общеобразовательная школа»</v>
      </c>
      <c r="C106" s="5">
        <f>'Рейтинговая таблица организаций'!M108</f>
        <v>100</v>
      </c>
      <c r="D106" s="5">
        <f>'Рейтинговая таблица организаций'!N108</f>
        <v>81.481481481481481</v>
      </c>
      <c r="E106" s="3">
        <f>'Рейтинговая таблица организаций'!Q108</f>
        <v>91</v>
      </c>
      <c r="F106" s="3">
        <f>'Рейтинговая таблица организаций'!R108</f>
        <v>100</v>
      </c>
      <c r="G106" s="3">
        <f>'Рейтинговая таблица организаций'!O108</f>
        <v>90.090090090090087</v>
      </c>
      <c r="H106" s="3">
        <f>'Рейтинговая таблица организаций'!P108</f>
        <v>94.845360824742258</v>
      </c>
      <c r="I106" s="3">
        <f>'Рейтинговая таблица организаций'!S108</f>
        <v>92</v>
      </c>
      <c r="J106" s="23">
        <f>'Рейтинговая таблица организаций'!T108</f>
        <v>94.1</v>
      </c>
      <c r="K106" s="3">
        <f>'Рейтинговая таблица организаций'!Z108</f>
        <v>100</v>
      </c>
      <c r="L106" s="3">
        <f t="shared" si="2"/>
        <v>89.5</v>
      </c>
      <c r="M106" s="3">
        <f>'Рейтинговая таблица организаций'!AB108</f>
        <v>79</v>
      </c>
      <c r="N106" s="23">
        <f>'Рейтинговая таблица организаций'!AC108</f>
        <v>89.5</v>
      </c>
      <c r="O106" s="3">
        <f>'Рейтинговая таблица организаций'!AH108</f>
        <v>40</v>
      </c>
      <c r="P106" s="21">
        <f>'Рейтинговая таблица организаций'!AI108</f>
        <v>80</v>
      </c>
      <c r="Q106" s="21">
        <f>'Рейтинговая таблица организаций'!AJ108</f>
        <v>75</v>
      </c>
      <c r="R106" s="23">
        <f>'Рейтинговая таблица организаций'!AK108</f>
        <v>66.5</v>
      </c>
      <c r="S106" s="3">
        <f>'Рейтинговая таблица организаций'!AR108</f>
        <v>86</v>
      </c>
      <c r="T106" s="3">
        <f>'Рейтинговая таблица организаций'!AS108</f>
        <v>88</v>
      </c>
      <c r="U106" s="3">
        <f>'Рейтинговая таблица организаций'!AT108</f>
        <v>96</v>
      </c>
      <c r="V106" s="23">
        <f>'Рейтинговая таблица организаций'!AU108</f>
        <v>88.8</v>
      </c>
      <c r="W106" s="3">
        <f>'Рейтинговая таблица организаций'!BB108</f>
        <v>75</v>
      </c>
      <c r="X106" s="3">
        <f>'Рейтинговая таблица организаций'!BC108</f>
        <v>95</v>
      </c>
      <c r="Y106" s="3">
        <f>'Рейтинговая таблица организаций'!BD108</f>
        <v>86</v>
      </c>
      <c r="Z106" s="23">
        <f>'Рейтинговая таблица организаций'!BE108</f>
        <v>84.5</v>
      </c>
      <c r="AA106" s="24">
        <f>'Рейтинговая таблица организаций'!BF108</f>
        <v>84.679999999999993</v>
      </c>
    </row>
    <row r="107" spans="1:27">
      <c r="A107" s="5">
        <f>'бланки '!D111</f>
        <v>106</v>
      </c>
      <c r="B107" s="5" t="str">
        <f>'Рейтинговая таблица организаций'!B109</f>
        <v>Муниципальное бюджетное общеобразовательное учреждение «Покровская средняя школа»</v>
      </c>
      <c r="C107" s="5">
        <f>'Рейтинговая таблица организаций'!M109</f>
        <v>100</v>
      </c>
      <c r="D107" s="5">
        <f>'Рейтинговая таблица организаций'!N109</f>
        <v>65.254237288135599</v>
      </c>
      <c r="E107" s="3">
        <f>'Рейтинговая таблица организаций'!Q109</f>
        <v>83</v>
      </c>
      <c r="F107" s="3">
        <f>'Рейтинговая таблица организаций'!R109</f>
        <v>60</v>
      </c>
      <c r="G107" s="3">
        <f>'Рейтинговая таблица организаций'!O109</f>
        <v>94.871794871794862</v>
      </c>
      <c r="H107" s="3">
        <f>'Рейтинговая таблица организаций'!P109</f>
        <v>96.875</v>
      </c>
      <c r="I107" s="3">
        <f>'Рейтинговая таблица организаций'!S109</f>
        <v>96</v>
      </c>
      <c r="J107" s="23">
        <f>'Рейтинговая таблица организаций'!T109</f>
        <v>81.300000000000011</v>
      </c>
      <c r="K107" s="3">
        <f>'Рейтинговая таблица организаций'!Z109</f>
        <v>100</v>
      </c>
      <c r="L107" s="3">
        <f t="shared" si="2"/>
        <v>91</v>
      </c>
      <c r="M107" s="3">
        <f>'Рейтинговая таблица организаций'!AB109</f>
        <v>82</v>
      </c>
      <c r="N107" s="23">
        <f>'Рейтинговая таблица организаций'!AC109</f>
        <v>91</v>
      </c>
      <c r="O107" s="3">
        <f>'Рейтинговая таблица организаций'!AH109</f>
        <v>40</v>
      </c>
      <c r="P107" s="21">
        <f>'Рейтинговая таблица организаций'!AI109</f>
        <v>60</v>
      </c>
      <c r="Q107" s="21">
        <f>'Рейтинговая таблица организаций'!AJ109</f>
        <v>100</v>
      </c>
      <c r="R107" s="23">
        <f>'Рейтинговая таблица организаций'!AK109</f>
        <v>66</v>
      </c>
      <c r="S107" s="3">
        <f>'Рейтинговая таблица организаций'!AR109</f>
        <v>96</v>
      </c>
      <c r="T107" s="3">
        <f>'Рейтинговая таблица организаций'!AS109</f>
        <v>96</v>
      </c>
      <c r="U107" s="3">
        <f>'Рейтинговая таблица организаций'!AT109</f>
        <v>100</v>
      </c>
      <c r="V107" s="23">
        <f>'Рейтинговая таблица организаций'!AU109</f>
        <v>96.800000000000011</v>
      </c>
      <c r="W107" s="3">
        <f>'Рейтинговая таблица организаций'!BB109</f>
        <v>90</v>
      </c>
      <c r="X107" s="3">
        <f>'Рейтинговая таблица организаций'!BC109</f>
        <v>96</v>
      </c>
      <c r="Y107" s="3">
        <f>'Рейтинговая таблица организаций'!BD109</f>
        <v>100</v>
      </c>
      <c r="Z107" s="23">
        <f>'Рейтинговая таблица организаций'!BE109</f>
        <v>96.2</v>
      </c>
      <c r="AA107" s="24">
        <f>'Рейтинговая таблица организаций'!BF109</f>
        <v>86.26</v>
      </c>
    </row>
    <row r="108" spans="1:27">
      <c r="A108" s="5">
        <f>'бланки '!D112</f>
        <v>107</v>
      </c>
      <c r="B108" s="5" t="str">
        <f>'Рейтинговая таблица организаций'!B110</f>
        <v>Муниципальное бюджетное общеобразовательное учреждение «Чекуевская средняя общеобразовательная школа»</v>
      </c>
      <c r="C108" s="5">
        <f>'Рейтинговая таблица организаций'!M110</f>
        <v>100</v>
      </c>
      <c r="D108" s="5">
        <f>'Рейтинговая таблица организаций'!N110</f>
        <v>100</v>
      </c>
      <c r="E108" s="3">
        <f>'Рейтинговая таблица организаций'!Q110</f>
        <v>100</v>
      </c>
      <c r="F108" s="3">
        <f>'Рейтинговая таблица организаций'!R110</f>
        <v>100</v>
      </c>
      <c r="G108" s="3">
        <f>'Рейтинговая таблица организаций'!O110</f>
        <v>88.235294117647058</v>
      </c>
      <c r="H108" s="3">
        <f>'Рейтинговая таблица организаций'!P110</f>
        <v>84.615384615384613</v>
      </c>
      <c r="I108" s="3">
        <f>'Рейтинговая таблица организаций'!S110</f>
        <v>86</v>
      </c>
      <c r="J108" s="23">
        <f>'Рейтинговая таблица организаций'!T110</f>
        <v>94.4</v>
      </c>
      <c r="K108" s="3">
        <f>'Рейтинговая таблица организаций'!Z110</f>
        <v>100</v>
      </c>
      <c r="L108" s="3">
        <f t="shared" ref="L108:L171" si="3">N108</f>
        <v>88</v>
      </c>
      <c r="M108" s="3">
        <f>'Рейтинговая таблица организаций'!AB110</f>
        <v>76</v>
      </c>
      <c r="N108" s="23">
        <f>'Рейтинговая таблица организаций'!AC110</f>
        <v>88</v>
      </c>
      <c r="O108" s="3">
        <f>'Рейтинговая таблица организаций'!AH110</f>
        <v>40</v>
      </c>
      <c r="P108" s="21">
        <f>'Рейтинговая таблица организаций'!AI110</f>
        <v>100</v>
      </c>
      <c r="Q108" s="21">
        <f>'Рейтинговая таблица организаций'!AJ110</f>
        <v>100</v>
      </c>
      <c r="R108" s="23">
        <f>'Рейтинговая таблица организаций'!AK110</f>
        <v>82</v>
      </c>
      <c r="S108" s="3">
        <f>'Рейтинговая таблица организаций'!AR110</f>
        <v>90</v>
      </c>
      <c r="T108" s="3">
        <f>'Рейтинговая таблица организаций'!AS110</f>
        <v>79</v>
      </c>
      <c r="U108" s="3">
        <f>'Рейтинговая таблица организаций'!AT110</f>
        <v>76</v>
      </c>
      <c r="V108" s="23">
        <f>'Рейтинговая таблица организаций'!AU110</f>
        <v>82.8</v>
      </c>
      <c r="W108" s="3">
        <f>'Рейтинговая таблица организаций'!BB110</f>
        <v>62</v>
      </c>
      <c r="X108" s="3">
        <f>'Рейтинговая таблица организаций'!BC110</f>
        <v>97</v>
      </c>
      <c r="Y108" s="3">
        <f>'Рейтинговая таблица организаций'!BD110</f>
        <v>76</v>
      </c>
      <c r="Z108" s="23">
        <f>'Рейтинговая таблица организаций'!BE110</f>
        <v>76</v>
      </c>
      <c r="AA108" s="24">
        <f>'Рейтинговая таблица организаций'!BF110</f>
        <v>84.64</v>
      </c>
    </row>
    <row r="109" spans="1:27">
      <c r="A109" s="5">
        <f>'бланки '!D113</f>
        <v>108</v>
      </c>
      <c r="B109" s="5" t="str">
        <f>'Рейтинговая таблица организаций'!B111</f>
        <v>Муниципальное бюджетное общеобразовательное учреждение «Глазанская основная общеобразовательная школа»</v>
      </c>
      <c r="C109" s="5">
        <f>'Рейтинговая таблица организаций'!M111</f>
        <v>96.428571428571431</v>
      </c>
      <c r="D109" s="5">
        <f>'Рейтинговая таблица организаций'!N111</f>
        <v>82.142857142857139</v>
      </c>
      <c r="E109" s="3">
        <f>'Рейтинговая таблица организаций'!Q111</f>
        <v>89</v>
      </c>
      <c r="F109" s="3">
        <f>'Рейтинговая таблица организаций'!R111</f>
        <v>100</v>
      </c>
      <c r="G109" s="3">
        <f>'Рейтинговая таблица организаций'!O111</f>
        <v>100</v>
      </c>
      <c r="H109" s="3">
        <f>'Рейтинговая таблица организаций'!P111</f>
        <v>100</v>
      </c>
      <c r="I109" s="3">
        <f>'Рейтинговая таблица организаций'!S111</f>
        <v>100</v>
      </c>
      <c r="J109" s="23">
        <f>'Рейтинговая таблица организаций'!T111</f>
        <v>96.7</v>
      </c>
      <c r="K109" s="3">
        <f>'Рейтинговая таблица организаций'!Z111</f>
        <v>100</v>
      </c>
      <c r="L109" s="3">
        <f t="shared" si="3"/>
        <v>100</v>
      </c>
      <c r="M109" s="3">
        <f>'Рейтинговая таблица организаций'!AB111</f>
        <v>100</v>
      </c>
      <c r="N109" s="23">
        <f>'Рейтинговая таблица организаций'!AC111</f>
        <v>100</v>
      </c>
      <c r="O109" s="3">
        <f>'Рейтинговая таблица организаций'!AH111</f>
        <v>60</v>
      </c>
      <c r="P109" s="21">
        <f>'Рейтинговая таблица организаций'!AI111</f>
        <v>100</v>
      </c>
      <c r="Q109" s="21">
        <f>'Рейтинговая таблица организаций'!AJ111</f>
        <v>100</v>
      </c>
      <c r="R109" s="23">
        <f>'Рейтинговая таблица организаций'!AK111</f>
        <v>88</v>
      </c>
      <c r="S109" s="3">
        <f>'Рейтинговая таблица организаций'!AR111</f>
        <v>100</v>
      </c>
      <c r="T109" s="3">
        <f>'Рейтинговая таблица организаций'!AS111</f>
        <v>100</v>
      </c>
      <c r="U109" s="3">
        <f>'Рейтинговая таблица организаций'!AT111</f>
        <v>100</v>
      </c>
      <c r="V109" s="23">
        <f>'Рейтинговая таблица организаций'!AU111</f>
        <v>100</v>
      </c>
      <c r="W109" s="3">
        <f>'Рейтинговая таблица организаций'!BB111</f>
        <v>100</v>
      </c>
      <c r="X109" s="3">
        <f>'Рейтинговая таблица организаций'!BC111</f>
        <v>100</v>
      </c>
      <c r="Y109" s="3">
        <f>'Рейтинговая таблица организаций'!BD111</f>
        <v>100</v>
      </c>
      <c r="Z109" s="23">
        <f>'Рейтинговая таблица организаций'!BE111</f>
        <v>100</v>
      </c>
      <c r="AA109" s="24">
        <f>'Рейтинговая таблица организаций'!BF111</f>
        <v>96.94</v>
      </c>
    </row>
    <row r="110" spans="1:27">
      <c r="A110" s="5">
        <f>'бланки '!D114</f>
        <v>109</v>
      </c>
      <c r="B110" s="5" t="str">
        <f>'Рейтинговая таблица организаций'!B112</f>
        <v>Муниципальное бюджетное общеобразовательное учреждение «Золотухская основная общеобразовательная школа»</v>
      </c>
      <c r="C110" s="5">
        <f>'Рейтинговая таблица организаций'!M112</f>
        <v>100</v>
      </c>
      <c r="D110" s="5">
        <f>'Рейтинговая таблица организаций'!N112</f>
        <v>96.296296296296291</v>
      </c>
      <c r="E110" s="3">
        <f>'Рейтинговая таблица организаций'!Q112</f>
        <v>98</v>
      </c>
      <c r="F110" s="3">
        <f>'Рейтинговая таблица организаций'!R112</f>
        <v>100</v>
      </c>
      <c r="G110" s="3">
        <f>'Рейтинговая таблица организаций'!O112</f>
        <v>94.73684210526315</v>
      </c>
      <c r="H110" s="3">
        <f>'Рейтинговая таблица организаций'!P112</f>
        <v>84.210526315789465</v>
      </c>
      <c r="I110" s="3">
        <f>'Рейтинговая таблица организаций'!S112</f>
        <v>89</v>
      </c>
      <c r="J110" s="23">
        <f>'Рейтинговая таблица организаций'!T112</f>
        <v>95</v>
      </c>
      <c r="K110" s="3">
        <f>'Рейтинговая таблица организаций'!Z112</f>
        <v>100</v>
      </c>
      <c r="L110" s="3">
        <f t="shared" si="3"/>
        <v>100</v>
      </c>
      <c r="M110" s="3">
        <f>'Рейтинговая таблица организаций'!AB112</f>
        <v>100</v>
      </c>
      <c r="N110" s="23">
        <f>'Рейтинговая таблица организаций'!AC112</f>
        <v>100</v>
      </c>
      <c r="O110" s="3">
        <f>'Рейтинговая таблица организаций'!AH112</f>
        <v>60</v>
      </c>
      <c r="P110" s="21">
        <f>'Рейтинговая таблица организаций'!AI112</f>
        <v>60</v>
      </c>
      <c r="Q110" s="21">
        <f>'Рейтинговая таблица организаций'!AJ112</f>
        <v>100</v>
      </c>
      <c r="R110" s="23">
        <f>'Рейтинговая таблица организаций'!AK112</f>
        <v>72</v>
      </c>
      <c r="S110" s="3">
        <f>'Рейтинговая таблица организаций'!AR112</f>
        <v>100</v>
      </c>
      <c r="T110" s="3">
        <f>'Рейтинговая таблица организаций'!AS112</f>
        <v>100</v>
      </c>
      <c r="U110" s="3">
        <f>'Рейтинговая таблица организаций'!AT112</f>
        <v>100</v>
      </c>
      <c r="V110" s="23">
        <f>'Рейтинговая таблица организаций'!AU112</f>
        <v>100</v>
      </c>
      <c r="W110" s="3">
        <f>'Рейтинговая таблица организаций'!BB112</f>
        <v>96</v>
      </c>
      <c r="X110" s="3">
        <f>'Рейтинговая таблица организаций'!BC112</f>
        <v>100</v>
      </c>
      <c r="Y110" s="3">
        <f>'Рейтинговая таблица организаций'!BD112</f>
        <v>100</v>
      </c>
      <c r="Z110" s="23">
        <f>'Рейтинговая таблица организаций'!BE112</f>
        <v>98.8</v>
      </c>
      <c r="AA110" s="24">
        <f>'Рейтинговая таблица организаций'!BF112</f>
        <v>93.16</v>
      </c>
    </row>
    <row r="111" spans="1:27">
      <c r="A111" s="5">
        <f>'бланки '!D115</f>
        <v>110</v>
      </c>
      <c r="B111" s="5" t="str">
        <f>'Рейтинговая таблица организаций'!B113</f>
        <v>Муниципальное бюджетное общеобразовательное учреждение «Нименьгская основная общеобразовательная школа»</v>
      </c>
      <c r="C111" s="5">
        <f>'Рейтинговая таблица организаций'!M113</f>
        <v>100</v>
      </c>
      <c r="D111" s="5">
        <f>'Рейтинговая таблица организаций'!N113</f>
        <v>85.18518518518519</v>
      </c>
      <c r="E111" s="3">
        <f>'Рейтинговая таблица организаций'!Q113</f>
        <v>93</v>
      </c>
      <c r="F111" s="3">
        <f>'Рейтинговая таблица организаций'!R113</f>
        <v>60</v>
      </c>
      <c r="G111" s="3">
        <f>'Рейтинговая таблица организаций'!O113</f>
        <v>100</v>
      </c>
      <c r="H111" s="3">
        <f>'Рейтинговая таблица организаций'!P113</f>
        <v>100</v>
      </c>
      <c r="I111" s="3">
        <f>'Рейтинговая таблица организаций'!S113</f>
        <v>100</v>
      </c>
      <c r="J111" s="23">
        <f>'Рейтинговая таблица организаций'!T113</f>
        <v>85.9</v>
      </c>
      <c r="K111" s="3">
        <f>'Рейтинговая таблица организаций'!Z113</f>
        <v>100</v>
      </c>
      <c r="L111" s="3">
        <f t="shared" si="3"/>
        <v>93.5</v>
      </c>
      <c r="M111" s="3">
        <f>'Рейтинговая таблица организаций'!AB113</f>
        <v>87</v>
      </c>
      <c r="N111" s="23">
        <f>'Рейтинговая таблица организаций'!AC113</f>
        <v>93.5</v>
      </c>
      <c r="O111" s="3">
        <f>'Рейтинговая таблица организаций'!AH113</f>
        <v>60</v>
      </c>
      <c r="P111" s="21">
        <f>'Рейтинговая таблица организаций'!AI113</f>
        <v>100</v>
      </c>
      <c r="Q111" s="21">
        <f>'Рейтинговая таблица организаций'!AJ113</f>
        <v>100</v>
      </c>
      <c r="R111" s="23">
        <f>'Рейтинговая таблица организаций'!AK113</f>
        <v>88</v>
      </c>
      <c r="S111" s="3">
        <f>'Рейтинговая таблица организаций'!AR113</f>
        <v>100</v>
      </c>
      <c r="T111" s="3">
        <f>'Рейтинговая таблица организаций'!AS113</f>
        <v>94</v>
      </c>
      <c r="U111" s="3">
        <f>'Рейтинговая таблица организаций'!AT113</f>
        <v>100</v>
      </c>
      <c r="V111" s="23">
        <f>'Рейтинговая таблица организаций'!AU113</f>
        <v>97.6</v>
      </c>
      <c r="W111" s="3">
        <f>'Рейтинговая таблица организаций'!BB113</f>
        <v>87</v>
      </c>
      <c r="X111" s="3">
        <f>'Рейтинговая таблица организаций'!BC113</f>
        <v>100</v>
      </c>
      <c r="Y111" s="3">
        <f>'Рейтинговая таблица организаций'!BD113</f>
        <v>94</v>
      </c>
      <c r="Z111" s="23">
        <f>'Рейтинговая таблица организаций'!BE113</f>
        <v>93.1</v>
      </c>
      <c r="AA111" s="24">
        <f>'Рейтинговая таблица организаций'!BF113</f>
        <v>91.62</v>
      </c>
    </row>
    <row r="112" spans="1:27">
      <c r="A112" s="5">
        <f>'бланки '!D116</f>
        <v>111</v>
      </c>
      <c r="B112" s="5" t="str">
        <f>'Рейтинговая таблица организаций'!B114</f>
        <v>Муниципальное бюджетное общеобразовательное учреждение «Порожская основная общеобразовательная школа»</v>
      </c>
      <c r="C112" s="5">
        <f>'Рейтинговая таблица организаций'!M114</f>
        <v>89.285714285714292</v>
      </c>
      <c r="D112" s="5">
        <f>'Рейтинговая таблица организаций'!N114</f>
        <v>89.65517241379311</v>
      </c>
      <c r="E112" s="3">
        <f>'Рейтинговая таблица организаций'!Q114</f>
        <v>89</v>
      </c>
      <c r="F112" s="3">
        <f>'Рейтинговая таблица организаций'!R114</f>
        <v>60</v>
      </c>
      <c r="G112" s="3">
        <f>'Рейтинговая таблица организаций'!O114</f>
        <v>93.333333333333329</v>
      </c>
      <c r="H112" s="3">
        <f>'Рейтинговая таблица организаций'!P114</f>
        <v>90</v>
      </c>
      <c r="I112" s="3">
        <f>'Рейтинговая таблица организаций'!S114</f>
        <v>92</v>
      </c>
      <c r="J112" s="23">
        <f>'Рейтинговая таблица организаций'!T114</f>
        <v>81.5</v>
      </c>
      <c r="K112" s="3">
        <f>'Рейтинговая таблица организаций'!Z114</f>
        <v>100</v>
      </c>
      <c r="L112" s="3">
        <f t="shared" si="3"/>
        <v>91.5</v>
      </c>
      <c r="M112" s="3">
        <f>'Рейтинговая таблица организаций'!AB114</f>
        <v>83</v>
      </c>
      <c r="N112" s="23">
        <f>'Рейтинговая таблица организаций'!AC114</f>
        <v>91.5</v>
      </c>
      <c r="O112" s="3">
        <f>'Рейтинговая таблица организаций'!AH114</f>
        <v>60</v>
      </c>
      <c r="P112" s="21">
        <f>'Рейтинговая таблица организаций'!AI114</f>
        <v>60</v>
      </c>
      <c r="Q112" s="21">
        <f>'Рейтинговая таблица организаций'!AJ114</f>
        <v>100</v>
      </c>
      <c r="R112" s="23">
        <f>'Рейтинговая таблица организаций'!AK114</f>
        <v>72</v>
      </c>
      <c r="S112" s="3">
        <f>'Рейтинговая таблица организаций'!AR114</f>
        <v>96</v>
      </c>
      <c r="T112" s="3">
        <f>'Рейтинговая таблица организаций'!AS114</f>
        <v>100</v>
      </c>
      <c r="U112" s="3">
        <f>'Рейтинговая таблица организаций'!AT114</f>
        <v>100</v>
      </c>
      <c r="V112" s="23">
        <f>'Рейтинговая таблица организаций'!AU114</f>
        <v>98.4</v>
      </c>
      <c r="W112" s="3">
        <f>'Рейтинговая таблица организаций'!BB114</f>
        <v>75</v>
      </c>
      <c r="X112" s="3">
        <f>'Рейтинговая таблица организаций'!BC114</f>
        <v>92</v>
      </c>
      <c r="Y112" s="3">
        <f>'Рейтинговая таблица организаций'!BD114</f>
        <v>87</v>
      </c>
      <c r="Z112" s="23">
        <f>'Рейтинговая таблица организаций'!BE114</f>
        <v>84.4</v>
      </c>
      <c r="AA112" s="24">
        <f>'Рейтинговая таблица организаций'!BF114</f>
        <v>85.559999999999988</v>
      </c>
    </row>
    <row r="113" spans="1:27">
      <c r="A113" s="5">
        <f>'бланки '!D117</f>
        <v>112</v>
      </c>
      <c r="B113" s="5" t="str">
        <f>'Рейтинговая таблица организаций'!B115</f>
        <v>Муниципальное бюджетное учреждение дополнительного образования «Спортивная школа г.Онеги»</v>
      </c>
      <c r="C113" s="5">
        <f>'Рейтинговая таблица организаций'!M115</f>
        <v>100</v>
      </c>
      <c r="D113" s="5">
        <f>'Рейтинговая таблица организаций'!N115</f>
        <v>100</v>
      </c>
      <c r="E113" s="3">
        <f>'Рейтинговая таблица организаций'!Q115</f>
        <v>100</v>
      </c>
      <c r="F113" s="3">
        <f>'Рейтинговая таблица организаций'!R115</f>
        <v>100</v>
      </c>
      <c r="G113" s="3">
        <f>'Рейтинговая таблица организаций'!O115</f>
        <v>98.113207547169807</v>
      </c>
      <c r="H113" s="3">
        <f>'Рейтинговая таблица организаций'!P115</f>
        <v>91.509433962264154</v>
      </c>
      <c r="I113" s="3">
        <f>'Рейтинговая таблица организаций'!S115</f>
        <v>95</v>
      </c>
      <c r="J113" s="23">
        <f>'Рейтинговая таблица организаций'!T115</f>
        <v>98</v>
      </c>
      <c r="K113" s="3">
        <f>'Рейтинговая таблица организаций'!Z115</f>
        <v>100</v>
      </c>
      <c r="L113" s="3">
        <f t="shared" si="3"/>
        <v>93.5</v>
      </c>
      <c r="M113" s="3">
        <f>'Рейтинговая таблица организаций'!AB115</f>
        <v>87</v>
      </c>
      <c r="N113" s="23">
        <f>'Рейтинговая таблица организаций'!AC115</f>
        <v>93.5</v>
      </c>
      <c r="O113" s="3">
        <f>'Рейтинговая таблица организаций'!AH115</f>
        <v>60</v>
      </c>
      <c r="P113" s="21">
        <f>'Рейтинговая таблица организаций'!AI115</f>
        <v>60</v>
      </c>
      <c r="Q113" s="21">
        <f>'Рейтинговая таблица организаций'!AJ115</f>
        <v>100</v>
      </c>
      <c r="R113" s="23">
        <f>'Рейтинговая таблица организаций'!AK115</f>
        <v>72</v>
      </c>
      <c r="S113" s="3">
        <f>'Рейтинговая таблица организаций'!AR115</f>
        <v>95</v>
      </c>
      <c r="T113" s="3">
        <f>'Рейтинговая таблица организаций'!AS115</f>
        <v>97</v>
      </c>
      <c r="U113" s="3">
        <f>'Рейтинговая таблица организаций'!AT115</f>
        <v>98</v>
      </c>
      <c r="V113" s="23">
        <f>'Рейтинговая таблица организаций'!AU115</f>
        <v>96.4</v>
      </c>
      <c r="W113" s="3">
        <f>'Рейтинговая таблица организаций'!BB115</f>
        <v>95</v>
      </c>
      <c r="X113" s="3">
        <f>'Рейтинговая таблица организаций'!BC115</f>
        <v>91</v>
      </c>
      <c r="Y113" s="3">
        <f>'Рейтинговая таблица организаций'!BD115</f>
        <v>94</v>
      </c>
      <c r="Z113" s="23">
        <f>'Рейтинговая таблица организаций'!BE115</f>
        <v>93.7</v>
      </c>
      <c r="AA113" s="24">
        <f>'Рейтинговая таблица организаций'!BF115</f>
        <v>90.72</v>
      </c>
    </row>
    <row r="114" spans="1:27">
      <c r="A114" s="5">
        <f>'бланки '!D118</f>
        <v>113</v>
      </c>
      <c r="B114" s="5" t="str">
        <f>'Рейтинговая таблица организаций'!B116</f>
        <v>Муниципальное бюджетное учреждение дополнительного образования «Онежская детская школа искусств»</v>
      </c>
      <c r="C114" s="5">
        <f>'Рейтинговая таблица организаций'!M116</f>
        <v>100</v>
      </c>
      <c r="D114" s="5">
        <f>'Рейтинговая таблица организаций'!N116</f>
        <v>100</v>
      </c>
      <c r="E114" s="3">
        <f>'Рейтинговая таблица организаций'!Q116</f>
        <v>100</v>
      </c>
      <c r="F114" s="3">
        <f>'Рейтинговая таблица организаций'!R116</f>
        <v>100</v>
      </c>
      <c r="G114" s="3">
        <f>'Рейтинговая таблица организаций'!O116</f>
        <v>92.537313432835816</v>
      </c>
      <c r="H114" s="3">
        <f>'Рейтинговая таблица организаций'!P116</f>
        <v>96.610169491525426</v>
      </c>
      <c r="I114" s="3">
        <f>'Рейтинговая таблица организаций'!S116</f>
        <v>95</v>
      </c>
      <c r="J114" s="23">
        <f>'Рейтинговая таблица организаций'!T116</f>
        <v>98</v>
      </c>
      <c r="K114" s="3">
        <f>'Рейтинговая таблица организаций'!Z116</f>
        <v>100</v>
      </c>
      <c r="L114" s="3">
        <f t="shared" si="3"/>
        <v>94</v>
      </c>
      <c r="M114" s="3">
        <f>'Рейтинговая таблица организаций'!AB116</f>
        <v>88</v>
      </c>
      <c r="N114" s="23">
        <f>'Рейтинговая таблица организаций'!AC116</f>
        <v>94</v>
      </c>
      <c r="O114" s="3">
        <f>'Рейтинговая таблица организаций'!AH116</f>
        <v>60</v>
      </c>
      <c r="P114" s="21">
        <f>'Рейтинговая таблица организаций'!AI116</f>
        <v>100</v>
      </c>
      <c r="Q114" s="21">
        <f>'Рейтинговая таблица организаций'!AJ116</f>
        <v>100</v>
      </c>
      <c r="R114" s="23">
        <f>'Рейтинговая таблица организаций'!AK116</f>
        <v>88</v>
      </c>
      <c r="S114" s="3">
        <f>'Рейтинговая таблица организаций'!AR116</f>
        <v>95</v>
      </c>
      <c r="T114" s="3">
        <f>'Рейтинговая таблица организаций'!AS116</f>
        <v>96</v>
      </c>
      <c r="U114" s="3">
        <f>'Рейтинговая таблица организаций'!AT116</f>
        <v>100</v>
      </c>
      <c r="V114" s="23">
        <f>'Рейтинговая таблица организаций'!AU116</f>
        <v>96.4</v>
      </c>
      <c r="W114" s="3">
        <f>'Рейтинговая таблица организаций'!BB116</f>
        <v>98</v>
      </c>
      <c r="X114" s="3">
        <f>'Рейтинговая таблица организаций'!BC116</f>
        <v>96</v>
      </c>
      <c r="Y114" s="3">
        <f>'Рейтинговая таблица организаций'!BD116</f>
        <v>99</v>
      </c>
      <c r="Z114" s="23">
        <f>'Рейтинговая таблица организаций'!BE116</f>
        <v>98.1</v>
      </c>
      <c r="AA114" s="24">
        <f>'Рейтинговая таблица организаций'!BF116</f>
        <v>94.9</v>
      </c>
    </row>
    <row r="115" spans="1:27">
      <c r="A115" s="5">
        <f>'бланки '!D119</f>
        <v>114</v>
      </c>
      <c r="B115" s="5" t="str">
        <f>'Рейтинговая таблица организаций'!B117</f>
        <v>Муниципальное бюджетное общеобразовательное учреждение «Нюхченская основная школа № 11»</v>
      </c>
      <c r="C115" s="5">
        <f>'Рейтинговая таблица организаций'!M117</f>
        <v>96.428571428571431</v>
      </c>
      <c r="D115" s="5">
        <f>'Рейтинговая таблица организаций'!N117</f>
        <v>87.037037037037038</v>
      </c>
      <c r="E115" s="3">
        <f>'Рейтинговая таблица организаций'!Q117</f>
        <v>92</v>
      </c>
      <c r="F115" s="3">
        <f>'Рейтинговая таблица организаций'!R117</f>
        <v>60</v>
      </c>
      <c r="G115" s="3">
        <f>'Рейтинговая таблица организаций'!O117</f>
        <v>100</v>
      </c>
      <c r="H115" s="3">
        <f>'Рейтинговая таблица организаций'!P117</f>
        <v>100</v>
      </c>
      <c r="I115" s="3">
        <f>'Рейтинговая таблица организаций'!S117</f>
        <v>100</v>
      </c>
      <c r="J115" s="23">
        <f>'Рейтинговая таблица организаций'!T117</f>
        <v>85.6</v>
      </c>
      <c r="K115" s="3">
        <f>'Рейтинговая таблица организаций'!Z117</f>
        <v>100</v>
      </c>
      <c r="L115" s="3">
        <f t="shared" si="3"/>
        <v>89</v>
      </c>
      <c r="M115" s="3">
        <f>'Рейтинговая таблица организаций'!AB117</f>
        <v>78</v>
      </c>
      <c r="N115" s="23">
        <f>'Рейтинговая таблица организаций'!AC117</f>
        <v>89</v>
      </c>
      <c r="O115" s="3">
        <f>'Рейтинговая таблица организаций'!AH117</f>
        <v>60</v>
      </c>
      <c r="P115" s="21">
        <f>'Рейтинговая таблица организаций'!AI117</f>
        <v>60</v>
      </c>
      <c r="Q115" s="21">
        <f>'Рейтинговая таблица организаций'!AJ117</f>
        <v>100</v>
      </c>
      <c r="R115" s="23">
        <f>'Рейтинговая таблица организаций'!AK117</f>
        <v>72</v>
      </c>
      <c r="S115" s="3">
        <f>'Рейтинговая таблица организаций'!AR117</f>
        <v>100</v>
      </c>
      <c r="T115" s="3">
        <f>'Рейтинговая таблица организаций'!AS117</f>
        <v>100</v>
      </c>
      <c r="U115" s="3">
        <f>'Рейтинговая таблица организаций'!AT117</f>
        <v>93</v>
      </c>
      <c r="V115" s="23">
        <f>'Рейтинговая таблица организаций'!AU117</f>
        <v>98.6</v>
      </c>
      <c r="W115" s="3">
        <f>'Рейтинговая таблица организаций'!BB117</f>
        <v>94</v>
      </c>
      <c r="X115" s="3">
        <f>'Рейтинговая таблица организаций'!BC117</f>
        <v>100</v>
      </c>
      <c r="Y115" s="3">
        <f>'Рейтинговая таблица организаций'!BD117</f>
        <v>94</v>
      </c>
      <c r="Z115" s="23">
        <f>'Рейтинговая таблица организаций'!BE117</f>
        <v>95.2</v>
      </c>
      <c r="AA115" s="24">
        <f>'Рейтинговая таблица организаций'!BF117</f>
        <v>88.08</v>
      </c>
    </row>
    <row r="116" spans="1:27">
      <c r="A116" s="5">
        <f>'бланки '!D120</f>
        <v>115</v>
      </c>
      <c r="B116" s="5" t="str">
        <f>'Рейтинговая таблица организаций'!B118</f>
        <v>Муниципальное бюджетное общеобразовательное учреждение  «Сосновская средняя школа № 1»</v>
      </c>
      <c r="C116" s="5">
        <f>'Рейтинговая таблица организаций'!M118</f>
        <v>100</v>
      </c>
      <c r="D116" s="5">
        <f>'Рейтинговая таблица организаций'!N118</f>
        <v>97.321428571428569</v>
      </c>
      <c r="E116" s="3">
        <f>'Рейтинговая таблица организаций'!Q118</f>
        <v>99</v>
      </c>
      <c r="F116" s="3">
        <f>'Рейтинговая таблица организаций'!R118</f>
        <v>90</v>
      </c>
      <c r="G116" s="3">
        <f>'Рейтинговая таблица организаций'!O118</f>
        <v>92.857142857142861</v>
      </c>
      <c r="H116" s="3">
        <f>'Рейтинговая таблица организаций'!P118</f>
        <v>94.444444444444443</v>
      </c>
      <c r="I116" s="3">
        <f>'Рейтинговая таблица организаций'!S118</f>
        <v>94</v>
      </c>
      <c r="J116" s="23">
        <f>'Рейтинговая таблица организаций'!T118</f>
        <v>94.300000000000011</v>
      </c>
      <c r="K116" s="3">
        <f>'Рейтинговая таблица организаций'!Z118</f>
        <v>100</v>
      </c>
      <c r="L116" s="3">
        <f t="shared" si="3"/>
        <v>87</v>
      </c>
      <c r="M116" s="3">
        <f>'Рейтинговая таблица организаций'!AB118</f>
        <v>74</v>
      </c>
      <c r="N116" s="23">
        <f>'Рейтинговая таблица организаций'!AC118</f>
        <v>87</v>
      </c>
      <c r="O116" s="3">
        <f>'Рейтинговая таблица организаций'!AH118</f>
        <v>100</v>
      </c>
      <c r="P116" s="21">
        <f>'Рейтинговая таблица организаций'!AI118</f>
        <v>60</v>
      </c>
      <c r="Q116" s="21">
        <f>'Рейтинговая таблица организаций'!AJ118</f>
        <v>75</v>
      </c>
      <c r="R116" s="23">
        <f>'Рейтинговая таблица организаций'!AK118</f>
        <v>76.5</v>
      </c>
      <c r="S116" s="3">
        <f>'Рейтинговая таблица организаций'!AR118</f>
        <v>86</v>
      </c>
      <c r="T116" s="3">
        <f>'Рейтинговая таблица организаций'!AS118</f>
        <v>88</v>
      </c>
      <c r="U116" s="3">
        <f>'Рейтинговая таблица организаций'!AT118</f>
        <v>98</v>
      </c>
      <c r="V116" s="23">
        <f>'Рейтинговая таблица организаций'!AU118</f>
        <v>89.199999999999989</v>
      </c>
      <c r="W116" s="3">
        <f>'Рейтинговая таблица организаций'!BB118</f>
        <v>69</v>
      </c>
      <c r="X116" s="3">
        <f>'Рейтинговая таблица организаций'!BC118</f>
        <v>95</v>
      </c>
      <c r="Y116" s="3">
        <f>'Рейтинговая таблица организаций'!BD118</f>
        <v>83</v>
      </c>
      <c r="Z116" s="23">
        <f>'Рейтинговая таблица организаций'!BE118</f>
        <v>81.2</v>
      </c>
      <c r="AA116" s="24">
        <f>'Рейтинговая таблица организаций'!BF118</f>
        <v>85.64</v>
      </c>
    </row>
    <row r="117" spans="1:27">
      <c r="A117" s="5">
        <f>'бланки '!D121</f>
        <v>116</v>
      </c>
      <c r="B117" s="5" t="str">
        <f>'Рейтинговая таблица организаций'!B119</f>
        <v>Муниципальное бюджетное общеобразовательное учреждение «Сурская средняя школа № 2»</v>
      </c>
      <c r="C117" s="5">
        <f>'Рейтинговая таблица организаций'!M119</f>
        <v>100</v>
      </c>
      <c r="D117" s="5">
        <f>'Рейтинговая таблица организаций'!N119</f>
        <v>100</v>
      </c>
      <c r="E117" s="3">
        <f>'Рейтинговая таблица организаций'!Q119</f>
        <v>100</v>
      </c>
      <c r="F117" s="3">
        <f>'Рейтинговая таблица организаций'!R119</f>
        <v>100</v>
      </c>
      <c r="G117" s="3">
        <f>'Рейтинговая таблица организаций'!O119</f>
        <v>100</v>
      </c>
      <c r="H117" s="3">
        <f>'Рейтинговая таблица организаций'!P119</f>
        <v>100</v>
      </c>
      <c r="I117" s="3">
        <f>'Рейтинговая таблица организаций'!S119</f>
        <v>100</v>
      </c>
      <c r="J117" s="23">
        <f>'Рейтинговая таблица организаций'!T119</f>
        <v>100</v>
      </c>
      <c r="K117" s="3">
        <f>'Рейтинговая таблица организаций'!Z119</f>
        <v>100</v>
      </c>
      <c r="L117" s="3">
        <f t="shared" si="3"/>
        <v>100</v>
      </c>
      <c r="M117" s="3">
        <f>'Рейтинговая таблица организаций'!AB119</f>
        <v>100</v>
      </c>
      <c r="N117" s="23">
        <f>'Рейтинговая таблица организаций'!AC119</f>
        <v>100</v>
      </c>
      <c r="O117" s="3">
        <f>'Рейтинговая таблица организаций'!AH119</f>
        <v>60</v>
      </c>
      <c r="P117" s="21">
        <f>'Рейтинговая таблица организаций'!AI119</f>
        <v>60</v>
      </c>
      <c r="Q117" s="21">
        <f>'Рейтинговая таблица организаций'!AJ119</f>
        <v>100</v>
      </c>
      <c r="R117" s="23">
        <f>'Рейтинговая таблица организаций'!AK119</f>
        <v>72</v>
      </c>
      <c r="S117" s="3">
        <f>'Рейтинговая таблица организаций'!AR119</f>
        <v>100</v>
      </c>
      <c r="T117" s="3">
        <f>'Рейтинговая таблица организаций'!AS119</f>
        <v>100</v>
      </c>
      <c r="U117" s="3">
        <f>'Рейтинговая таблица организаций'!AT119</f>
        <v>100</v>
      </c>
      <c r="V117" s="23">
        <f>'Рейтинговая таблица организаций'!AU119</f>
        <v>100</v>
      </c>
      <c r="W117" s="3">
        <f>'Рейтинговая таблица организаций'!BB119</f>
        <v>100</v>
      </c>
      <c r="X117" s="3">
        <f>'Рейтинговая таблица организаций'!BC119</f>
        <v>100</v>
      </c>
      <c r="Y117" s="3">
        <f>'Рейтинговая таблица организаций'!BD119</f>
        <v>100</v>
      </c>
      <c r="Z117" s="23">
        <f>'Рейтинговая таблица организаций'!BE119</f>
        <v>100</v>
      </c>
      <c r="AA117" s="24">
        <f>'Рейтинговая таблица организаций'!BF119</f>
        <v>94.4</v>
      </c>
    </row>
    <row r="118" spans="1:27">
      <c r="A118" s="5">
        <f>'бланки '!D122</f>
        <v>117</v>
      </c>
      <c r="B118" s="5" t="str">
        <f>'Рейтинговая таблица организаций'!B120</f>
        <v>Муниципальное бюджетное общеобразовательное учреждение «Новолавельская средняя школа № 3»</v>
      </c>
      <c r="C118" s="5">
        <f>'Рейтинговая таблица организаций'!M120</f>
        <v>92.857142857142861</v>
      </c>
      <c r="D118" s="5">
        <f>'Рейтинговая таблица организаций'!N120</f>
        <v>98.181818181818187</v>
      </c>
      <c r="E118" s="3">
        <f>'Рейтинговая таблица организаций'!Q120</f>
        <v>95</v>
      </c>
      <c r="F118" s="3">
        <f>'Рейтинговая таблица организаций'!R120</f>
        <v>100</v>
      </c>
      <c r="G118" s="3">
        <f>'Рейтинговая таблица организаций'!O120</f>
        <v>100</v>
      </c>
      <c r="H118" s="3">
        <f>'Рейтинговая таблица организаций'!P120</f>
        <v>100</v>
      </c>
      <c r="I118" s="3">
        <f>'Рейтинговая таблица организаций'!S120</f>
        <v>100</v>
      </c>
      <c r="J118" s="23">
        <f>'Рейтинговая таблица организаций'!T120</f>
        <v>98.5</v>
      </c>
      <c r="K118" s="3">
        <f>'Рейтинговая таблица организаций'!Z120</f>
        <v>100</v>
      </c>
      <c r="L118" s="3">
        <f t="shared" si="3"/>
        <v>97</v>
      </c>
      <c r="M118" s="3">
        <f>'Рейтинговая таблица организаций'!AB120</f>
        <v>94</v>
      </c>
      <c r="N118" s="23">
        <f>'Рейтинговая таблица организаций'!AC120</f>
        <v>97</v>
      </c>
      <c r="O118" s="3">
        <f>'Рейтинговая таблица организаций'!AH120</f>
        <v>60</v>
      </c>
      <c r="P118" s="21">
        <f>'Рейтинговая таблица организаций'!AI120</f>
        <v>60</v>
      </c>
      <c r="Q118" s="21">
        <f>'Рейтинговая таблица организаций'!AJ120</f>
        <v>100</v>
      </c>
      <c r="R118" s="23">
        <f>'Рейтинговая таблица организаций'!AK120</f>
        <v>72</v>
      </c>
      <c r="S118" s="3">
        <f>'Рейтинговая таблица организаций'!AR120</f>
        <v>100</v>
      </c>
      <c r="T118" s="3">
        <f>'Рейтинговая таблица организаций'!AS120</f>
        <v>100</v>
      </c>
      <c r="U118" s="3">
        <f>'Рейтинговая таблица организаций'!AT120</f>
        <v>97</v>
      </c>
      <c r="V118" s="23">
        <f>'Рейтинговая таблица организаций'!AU120</f>
        <v>99.4</v>
      </c>
      <c r="W118" s="3">
        <f>'Рейтинговая таблица организаций'!BB120</f>
        <v>100</v>
      </c>
      <c r="X118" s="3">
        <f>'Рейтинговая таблица организаций'!BC120</f>
        <v>94</v>
      </c>
      <c r="Y118" s="3">
        <f>'Рейтинговая таблица организаций'!BD120</f>
        <v>94</v>
      </c>
      <c r="Z118" s="23">
        <f>'Рейтинговая таблица организаций'!BE120</f>
        <v>95.8</v>
      </c>
      <c r="AA118" s="24">
        <f>'Рейтинговая таблица организаций'!BF120</f>
        <v>92.539999999999992</v>
      </c>
    </row>
    <row r="119" spans="1:27">
      <c r="A119" s="5">
        <f>'бланки '!D123</f>
        <v>118</v>
      </c>
      <c r="B119" s="5" t="str">
        <f>'Рейтинговая таблица организаций'!B121</f>
        <v>Муниципальное бюджетное общеобразовательное учреждение «Кушкопальская средняя школа № 4»</v>
      </c>
      <c r="C119" s="5">
        <f>'Рейтинговая таблица организаций'!M121</f>
        <v>100</v>
      </c>
      <c r="D119" s="5">
        <f>'Рейтинговая таблица организаций'!N121</f>
        <v>99.074074074074076</v>
      </c>
      <c r="E119" s="3">
        <f>'Рейтинговая таблица организаций'!Q121</f>
        <v>99</v>
      </c>
      <c r="F119" s="3">
        <f>'Рейтинговая таблица организаций'!R121</f>
        <v>90</v>
      </c>
      <c r="G119" s="3">
        <f>'Рейтинговая таблица организаций'!O121</f>
        <v>100</v>
      </c>
      <c r="H119" s="3">
        <f>'Рейтинговая таблица организаций'!P121</f>
        <v>100</v>
      </c>
      <c r="I119" s="3">
        <f>'Рейтинговая таблица организаций'!S121</f>
        <v>100</v>
      </c>
      <c r="J119" s="23">
        <f>'Рейтинговая таблица организаций'!T121</f>
        <v>96.7</v>
      </c>
      <c r="K119" s="3">
        <f>'Рейтинговая таблица организаций'!Z121</f>
        <v>100</v>
      </c>
      <c r="L119" s="3">
        <f t="shared" si="3"/>
        <v>94</v>
      </c>
      <c r="M119" s="3">
        <f>'Рейтинговая таблица организаций'!AB121</f>
        <v>88</v>
      </c>
      <c r="N119" s="23">
        <f>'Рейтинговая таблица организаций'!AC121</f>
        <v>94</v>
      </c>
      <c r="O119" s="3">
        <f>'Рейтинговая таблица организаций'!AH121</f>
        <v>60</v>
      </c>
      <c r="P119" s="21">
        <f>'Рейтинговая таблица организаций'!AI121</f>
        <v>80</v>
      </c>
      <c r="Q119" s="21">
        <f>'Рейтинговая таблица организаций'!AJ121</f>
        <v>100</v>
      </c>
      <c r="R119" s="23">
        <f>'Рейтинговая таблица организаций'!AK121</f>
        <v>80</v>
      </c>
      <c r="S119" s="3">
        <f>'Рейтинговая таблица организаций'!AR121</f>
        <v>94</v>
      </c>
      <c r="T119" s="3">
        <f>'Рейтинговая таблица организаций'!AS121</f>
        <v>92</v>
      </c>
      <c r="U119" s="3">
        <f>'Рейтинговая таблица организаций'!AT121</f>
        <v>97</v>
      </c>
      <c r="V119" s="23">
        <f>'Рейтинговая таблица организаций'!AU121</f>
        <v>93.800000000000011</v>
      </c>
      <c r="W119" s="3">
        <f>'Рейтинговая таблица организаций'!BB121</f>
        <v>78</v>
      </c>
      <c r="X119" s="3">
        <f>'Рейтинговая таблица организаций'!BC121</f>
        <v>94</v>
      </c>
      <c r="Y119" s="3">
        <f>'Рейтинговая таблица организаций'!BD121</f>
        <v>92</v>
      </c>
      <c r="Z119" s="23">
        <f>'Рейтинговая таблица организаций'!BE121</f>
        <v>88.2</v>
      </c>
      <c r="AA119" s="24">
        <f>'Рейтинговая таблица организаций'!BF121</f>
        <v>90.539999999999992</v>
      </c>
    </row>
    <row r="120" spans="1:27">
      <c r="A120" s="5">
        <f>'бланки '!D124</f>
        <v>119</v>
      </c>
      <c r="B120" s="5" t="str">
        <f>'Рейтинговая таблица организаций'!B122</f>
        <v>Муниципальное бюджетное общеобразовательное учреждение «Кеврольская основная школа № 18 имени М.Ф.Теплова»</v>
      </c>
      <c r="C120" s="5">
        <f>'Рейтинговая таблица организаций'!M122</f>
        <v>100</v>
      </c>
      <c r="D120" s="5">
        <f>'Рейтинговая таблица организаций'!N122</f>
        <v>84.259259259259252</v>
      </c>
      <c r="E120" s="3">
        <f>'Рейтинговая таблица организаций'!Q122</f>
        <v>92</v>
      </c>
      <c r="F120" s="3">
        <f>'Рейтинговая таблица организаций'!R122</f>
        <v>100</v>
      </c>
      <c r="G120" s="3">
        <f>'Рейтинговая таблица организаций'!O122</f>
        <v>100</v>
      </c>
      <c r="H120" s="3">
        <f>'Рейтинговая таблица организаций'!P122</f>
        <v>100</v>
      </c>
      <c r="I120" s="3">
        <f>'Рейтинговая таблица организаций'!S122</f>
        <v>100</v>
      </c>
      <c r="J120" s="23">
        <f>'Рейтинговая таблица организаций'!T122</f>
        <v>97.6</v>
      </c>
      <c r="K120" s="3">
        <f>'Рейтинговая таблица организаций'!Z122</f>
        <v>100</v>
      </c>
      <c r="L120" s="3">
        <f t="shared" si="3"/>
        <v>87.5</v>
      </c>
      <c r="M120" s="3">
        <f>'Рейтинговая таблица организаций'!AB122</f>
        <v>75</v>
      </c>
      <c r="N120" s="23">
        <f>'Рейтинговая таблица организаций'!AC122</f>
        <v>87.5</v>
      </c>
      <c r="O120" s="3">
        <f>'Рейтинговая таблица организаций'!AH122</f>
        <v>60</v>
      </c>
      <c r="P120" s="21">
        <f>'Рейтинговая таблица организаций'!AI122</f>
        <v>60</v>
      </c>
      <c r="Q120" s="21">
        <f>'Рейтинговая таблица организаций'!AJ122</f>
        <v>100</v>
      </c>
      <c r="R120" s="23">
        <f>'Рейтинговая таблица организаций'!AK122</f>
        <v>72</v>
      </c>
      <c r="S120" s="3">
        <f>'Рейтинговая таблица организаций'!AR122</f>
        <v>75</v>
      </c>
      <c r="T120" s="3">
        <f>'Рейтинговая таблица организаций'!AS122</f>
        <v>87</v>
      </c>
      <c r="U120" s="3">
        <f>'Рейтинговая таблица организаций'!AT122</f>
        <v>100</v>
      </c>
      <c r="V120" s="23">
        <f>'Рейтинговая таблица организаций'!AU122</f>
        <v>84.800000000000011</v>
      </c>
      <c r="W120" s="3">
        <f>'Рейтинговая таблица организаций'!BB122</f>
        <v>62</v>
      </c>
      <c r="X120" s="3">
        <f>'Рейтинговая таблица организаций'!BC122</f>
        <v>87</v>
      </c>
      <c r="Y120" s="3">
        <f>'Рейтинговая таблица организаций'!BD122</f>
        <v>75</v>
      </c>
      <c r="Z120" s="23">
        <f>'Рейтинговая таблица организаций'!BE122</f>
        <v>73.5</v>
      </c>
      <c r="AA120" s="24">
        <f>'Рейтинговая таблица организаций'!BF122</f>
        <v>83.080000000000013</v>
      </c>
    </row>
    <row r="121" spans="1:27">
      <c r="A121" s="5">
        <f>'бланки '!D125</f>
        <v>120</v>
      </c>
      <c r="B121" s="5" t="str">
        <f>'Рейтинговая таблица организаций'!B123</f>
        <v>Муниципальное бюджетное общеобразовательное учреждение «Карпогорская средняя школа №118»</v>
      </c>
      <c r="C121" s="5">
        <f>'Рейтинговая таблица организаций'!M123</f>
        <v>100</v>
      </c>
      <c r="D121" s="5">
        <f>'Рейтинговая таблица организаций'!N123</f>
        <v>86.440677966101703</v>
      </c>
      <c r="E121" s="3">
        <f>'Рейтинговая таблица организаций'!Q123</f>
        <v>93</v>
      </c>
      <c r="F121" s="3">
        <f>'Рейтинговая таблица организаций'!R123</f>
        <v>90</v>
      </c>
      <c r="G121" s="3">
        <f>'Рейтинговая таблица организаций'!O123</f>
        <v>97.744360902255636</v>
      </c>
      <c r="H121" s="3">
        <f>'Рейтинговая таблица организаций'!P123</f>
        <v>92.810457516339866</v>
      </c>
      <c r="I121" s="3">
        <f>'Рейтинговая таблица организаций'!S123</f>
        <v>95</v>
      </c>
      <c r="J121" s="23">
        <f>'Рейтинговая таблица организаций'!T123</f>
        <v>92.9</v>
      </c>
      <c r="K121" s="3">
        <f>'Рейтинговая таблица организаций'!Z123</f>
        <v>100</v>
      </c>
      <c r="L121" s="3">
        <f t="shared" si="3"/>
        <v>89.5</v>
      </c>
      <c r="M121" s="3">
        <f>'Рейтинговая таблица организаций'!AB123</f>
        <v>79</v>
      </c>
      <c r="N121" s="23">
        <f>'Рейтинговая таблица организаций'!AC123</f>
        <v>89.5</v>
      </c>
      <c r="O121" s="3">
        <f>'Рейтинговая таблица организаций'!AH123</f>
        <v>60</v>
      </c>
      <c r="P121" s="21">
        <f>'Рейтинговая таблица организаций'!AI123</f>
        <v>60</v>
      </c>
      <c r="Q121" s="21">
        <f>'Рейтинговая таблица организаций'!AJ123</f>
        <v>100</v>
      </c>
      <c r="R121" s="23">
        <f>'Рейтинговая таблица организаций'!AK123</f>
        <v>72</v>
      </c>
      <c r="S121" s="3">
        <f>'Рейтинговая таблица организаций'!AR123</f>
        <v>93</v>
      </c>
      <c r="T121" s="3">
        <f>'Рейтинговая таблица организаций'!AS123</f>
        <v>83</v>
      </c>
      <c r="U121" s="3">
        <f>'Рейтинговая таблица организаций'!AT123</f>
        <v>96</v>
      </c>
      <c r="V121" s="23">
        <f>'Рейтинговая таблица организаций'!AU123</f>
        <v>89.600000000000009</v>
      </c>
      <c r="W121" s="3">
        <f>'Рейтинговая таблица организаций'!BB123</f>
        <v>88</v>
      </c>
      <c r="X121" s="3">
        <f>'Рейтинговая таблица организаций'!BC123</f>
        <v>88</v>
      </c>
      <c r="Y121" s="3">
        <f>'Рейтинговая таблица организаций'!BD123</f>
        <v>91</v>
      </c>
      <c r="Z121" s="23">
        <f>'Рейтинговая таблица организаций'!BE123</f>
        <v>89.5</v>
      </c>
      <c r="AA121" s="24">
        <f>'Рейтинговая таблица организаций'!BF123</f>
        <v>86.7</v>
      </c>
    </row>
    <row r="122" spans="1:27">
      <c r="A122" s="5">
        <f>'бланки '!D126</f>
        <v>121</v>
      </c>
      <c r="B122" s="5" t="str">
        <f>'Рейтинговая таблица организаций'!B124</f>
        <v>Муниципальное бюджетное общеобразовательное учреждение «Карпогорская вечерняя (сменная) средняя школа № 51»</v>
      </c>
      <c r="C122" s="5">
        <f>'Рейтинговая таблица организаций'!M124</f>
        <v>100</v>
      </c>
      <c r="D122" s="5">
        <f>'Рейтинговая таблица организаций'!N124</f>
        <v>96.296296296296291</v>
      </c>
      <c r="E122" s="3">
        <f>'Рейтинговая таблица организаций'!Q124</f>
        <v>98</v>
      </c>
      <c r="F122" s="3">
        <f>'Рейтинговая таблица организаций'!R124</f>
        <v>100</v>
      </c>
      <c r="G122" s="3">
        <f>'Рейтинговая таблица организаций'!O124</f>
        <v>100</v>
      </c>
      <c r="H122" s="3">
        <f>'Рейтинговая таблица организаций'!P124</f>
        <v>100</v>
      </c>
      <c r="I122" s="3">
        <f>'Рейтинговая таблица организаций'!S124</f>
        <v>100</v>
      </c>
      <c r="J122" s="23">
        <f>'Рейтинговая таблица организаций'!T124</f>
        <v>99.4</v>
      </c>
      <c r="K122" s="3">
        <f>'Рейтинговая таблица организаций'!Z124</f>
        <v>100</v>
      </c>
      <c r="L122" s="3">
        <f t="shared" si="3"/>
        <v>96</v>
      </c>
      <c r="M122" s="3">
        <f>'Рейтинговая таблица организаций'!AB124</f>
        <v>92</v>
      </c>
      <c r="N122" s="23">
        <f>'Рейтинговая таблица организаций'!AC124</f>
        <v>96</v>
      </c>
      <c r="O122" s="3">
        <f>'Рейтинговая таблица организаций'!AH124</f>
        <v>60</v>
      </c>
      <c r="P122" s="21">
        <f>'Рейтинговая таблица организаций'!AI124</f>
        <v>60</v>
      </c>
      <c r="Q122" s="21">
        <f>'Рейтинговая таблица организаций'!AJ124</f>
        <v>100</v>
      </c>
      <c r="R122" s="23">
        <f>'Рейтинговая таблица организаций'!AK124</f>
        <v>72</v>
      </c>
      <c r="S122" s="3">
        <f>'Рейтинговая таблица организаций'!AR124</f>
        <v>100</v>
      </c>
      <c r="T122" s="3">
        <f>'Рейтинговая таблица организаций'!AS124</f>
        <v>100</v>
      </c>
      <c r="U122" s="3">
        <f>'Рейтинговая таблица организаций'!AT124</f>
        <v>100</v>
      </c>
      <c r="V122" s="23">
        <f>'Рейтинговая таблица организаций'!AU124</f>
        <v>100</v>
      </c>
      <c r="W122" s="3">
        <f>'Рейтинговая таблица организаций'!BB124</f>
        <v>100</v>
      </c>
      <c r="X122" s="3">
        <f>'Рейтинговая таблица организаций'!BC124</f>
        <v>100</v>
      </c>
      <c r="Y122" s="3">
        <f>'Рейтинговая таблица организаций'!BD124</f>
        <v>100</v>
      </c>
      <c r="Z122" s="23">
        <f>'Рейтинговая таблица организаций'!BE124</f>
        <v>100</v>
      </c>
      <c r="AA122" s="24">
        <f>'Рейтинговая таблица организаций'!BF124</f>
        <v>93.47999999999999</v>
      </c>
    </row>
    <row r="123" spans="1:27">
      <c r="A123" s="5">
        <f>'бланки '!D127</f>
        <v>122</v>
      </c>
      <c r="B123" s="5" t="str">
        <f>'Рейтинговая таблица организаций'!B125</f>
        <v>Муниципальное бюджетное общеобразовательное учреждение «Междуреченская средняя школа № 6»</v>
      </c>
      <c r="C123" s="5">
        <f>'Рейтинговая таблица организаций'!M125</f>
        <v>100</v>
      </c>
      <c r="D123" s="5">
        <f>'Рейтинговая таблица организаций'!N125</f>
        <v>98.148148148148152</v>
      </c>
      <c r="E123" s="3">
        <f>'Рейтинговая таблица организаций'!Q125</f>
        <v>99</v>
      </c>
      <c r="F123" s="3">
        <f>'Рейтинговая таблица организаций'!R125</f>
        <v>90</v>
      </c>
      <c r="G123" s="3">
        <f>'Рейтинговая таблица организаций'!O125</f>
        <v>89.583333333333343</v>
      </c>
      <c r="H123" s="3">
        <f>'Рейтинговая таблица организаций'!P125</f>
        <v>97.142857142857139</v>
      </c>
      <c r="I123" s="3">
        <f>'Рейтинговая таблица организаций'!S125</f>
        <v>93</v>
      </c>
      <c r="J123" s="23">
        <f>'Рейтинговая таблица организаций'!T125</f>
        <v>93.9</v>
      </c>
      <c r="K123" s="3">
        <f>'Рейтинговая таблица организаций'!Z125</f>
        <v>100</v>
      </c>
      <c r="L123" s="3">
        <f t="shared" si="3"/>
        <v>92.5</v>
      </c>
      <c r="M123" s="3">
        <f>'Рейтинговая таблица организаций'!AB125</f>
        <v>85</v>
      </c>
      <c r="N123" s="23">
        <f>'Рейтинговая таблица организаций'!AC125</f>
        <v>92.5</v>
      </c>
      <c r="O123" s="3">
        <f>'Рейтинговая таблица организаций'!AH125</f>
        <v>80</v>
      </c>
      <c r="P123" s="21">
        <f>'Рейтинговая таблица организаций'!AI125</f>
        <v>100</v>
      </c>
      <c r="Q123" s="21">
        <f>'Рейтинговая таблица организаций'!AJ125</f>
        <v>100</v>
      </c>
      <c r="R123" s="23">
        <f>'Рейтинговая таблица организаций'!AK125</f>
        <v>94</v>
      </c>
      <c r="S123" s="3">
        <f>'Рейтинговая таблица организаций'!AR125</f>
        <v>93</v>
      </c>
      <c r="T123" s="3">
        <f>'Рейтинговая таблица организаций'!AS125</f>
        <v>85</v>
      </c>
      <c r="U123" s="3">
        <f>'Рейтинговая таблица организаций'!AT125</f>
        <v>98</v>
      </c>
      <c r="V123" s="23">
        <f>'Рейтинговая таблица организаций'!AU125</f>
        <v>90.800000000000011</v>
      </c>
      <c r="W123" s="3">
        <f>'Рейтинговая таблица организаций'!BB125</f>
        <v>77</v>
      </c>
      <c r="X123" s="3">
        <f>'Рейтинговая таблица организаций'!BC125</f>
        <v>95</v>
      </c>
      <c r="Y123" s="3">
        <f>'Рейтинговая таблица организаций'!BD125</f>
        <v>93</v>
      </c>
      <c r="Z123" s="23">
        <f>'Рейтинговая таблица организаций'!BE125</f>
        <v>88.6</v>
      </c>
      <c r="AA123" s="24">
        <f>'Рейтинговая таблица организаций'!BF125</f>
        <v>91.96</v>
      </c>
    </row>
    <row r="124" spans="1:27">
      <c r="A124" s="5">
        <f>'бланки '!D128</f>
        <v>123</v>
      </c>
      <c r="B124" s="5" t="str">
        <f>'Рейтинговая таблица организаций'!B126</f>
        <v>Муниципальное бюджетное общеобразовательное учреждение «Ясненская средняя школа № 7»</v>
      </c>
      <c r="C124" s="5">
        <f>'Рейтинговая таблица организаций'!M126</f>
        <v>100</v>
      </c>
      <c r="D124" s="5">
        <f>'Рейтинговая таблица организаций'!N126</f>
        <v>84.259259259259252</v>
      </c>
      <c r="E124" s="3">
        <f>'Рейтинговая таблица организаций'!Q126</f>
        <v>92</v>
      </c>
      <c r="F124" s="3">
        <f>'Рейтинговая таблица организаций'!R126</f>
        <v>100</v>
      </c>
      <c r="G124" s="3">
        <f>'Рейтинговая таблица организаций'!O126</f>
        <v>92.222222222222229</v>
      </c>
      <c r="H124" s="3">
        <f>'Рейтинговая таблица организаций'!P126</f>
        <v>90.322580645161281</v>
      </c>
      <c r="I124" s="3">
        <f>'Рейтинговая таблица организаций'!S126</f>
        <v>91</v>
      </c>
      <c r="J124" s="23">
        <f>'Рейтинговая таблица организаций'!T126</f>
        <v>94</v>
      </c>
      <c r="K124" s="3">
        <f>'Рейтинговая таблица организаций'!Z126</f>
        <v>100</v>
      </c>
      <c r="L124" s="3">
        <f t="shared" si="3"/>
        <v>93</v>
      </c>
      <c r="M124" s="3">
        <f>'Рейтинговая таблица организаций'!AB126</f>
        <v>86</v>
      </c>
      <c r="N124" s="23">
        <f>'Рейтинговая таблица организаций'!AC126</f>
        <v>93</v>
      </c>
      <c r="O124" s="3">
        <f>'Рейтинговая таблица организаций'!AH126</f>
        <v>60</v>
      </c>
      <c r="P124" s="21">
        <f>'Рейтинговая таблица организаций'!AI126</f>
        <v>60</v>
      </c>
      <c r="Q124" s="21">
        <f>'Рейтинговая таблица организаций'!AJ126</f>
        <v>83</v>
      </c>
      <c r="R124" s="23">
        <f>'Рейтинговая таблица организаций'!AK126</f>
        <v>66.900000000000006</v>
      </c>
      <c r="S124" s="3">
        <f>'Рейтинговая таблица организаций'!AR126</f>
        <v>97</v>
      </c>
      <c r="T124" s="3">
        <f>'Рейтинговая таблица организаций'!AS126</f>
        <v>93</v>
      </c>
      <c r="U124" s="3">
        <f>'Рейтинговая таблица организаций'!AT126</f>
        <v>96</v>
      </c>
      <c r="V124" s="23">
        <f>'Рейтинговая таблица организаций'!AU126</f>
        <v>95.2</v>
      </c>
      <c r="W124" s="3">
        <f>'Рейтинговая таблица организаций'!BB126</f>
        <v>83</v>
      </c>
      <c r="X124" s="3">
        <f>'Рейтинговая таблица организаций'!BC126</f>
        <v>97</v>
      </c>
      <c r="Y124" s="3">
        <f>'Рейтинговая таблица организаций'!BD126</f>
        <v>94</v>
      </c>
      <c r="Z124" s="23">
        <f>'Рейтинговая таблица организаций'!BE126</f>
        <v>91.3</v>
      </c>
      <c r="AA124" s="24">
        <f>'Рейтинговая таблица организаций'!BF126</f>
        <v>88.080000000000013</v>
      </c>
    </row>
    <row r="125" spans="1:27">
      <c r="A125" s="5">
        <f>'бланки '!D129</f>
        <v>124</v>
      </c>
      <c r="B125" s="5" t="str">
        <f>'Рейтинговая таблица организаций'!B127</f>
        <v>Муниципальное бюджетное общеобразовательное учреждение «Сийская средняя школа №116»</v>
      </c>
      <c r="C125" s="5">
        <f>'Рейтинговая таблица организаций'!M127</f>
        <v>100</v>
      </c>
      <c r="D125" s="5">
        <f>'Рейтинговая таблица организаций'!N127</f>
        <v>90.740740740740748</v>
      </c>
      <c r="E125" s="3">
        <f>'Рейтинговая таблица организаций'!Q127</f>
        <v>95</v>
      </c>
      <c r="F125" s="3">
        <f>'Рейтинговая таблица организаций'!R127</f>
        <v>100</v>
      </c>
      <c r="G125" s="3">
        <f>'Рейтинговая таблица организаций'!O127</f>
        <v>96.296296296296291</v>
      </c>
      <c r="H125" s="3">
        <f>'Рейтинговая таблица организаций'!P127</f>
        <v>92.452830188679243</v>
      </c>
      <c r="I125" s="3">
        <f>'Рейтинговая таблица организаций'!S127</f>
        <v>94</v>
      </c>
      <c r="J125" s="23">
        <f>'Рейтинговая таблица организаций'!T127</f>
        <v>96.1</v>
      </c>
      <c r="K125" s="3">
        <f>'Рейтинговая таблица организаций'!Z127</f>
        <v>100</v>
      </c>
      <c r="L125" s="3">
        <f t="shared" si="3"/>
        <v>91</v>
      </c>
      <c r="M125" s="3">
        <f>'Рейтинговая таблица организаций'!AB127</f>
        <v>82</v>
      </c>
      <c r="N125" s="23">
        <f>'Рейтинговая таблица организаций'!AC127</f>
        <v>91</v>
      </c>
      <c r="O125" s="3">
        <f>'Рейтинговая таблица организаций'!AH127</f>
        <v>100</v>
      </c>
      <c r="P125" s="21">
        <f>'Рейтинговая таблица организаций'!AI127</f>
        <v>60</v>
      </c>
      <c r="Q125" s="21">
        <f>'Рейтинговая таблица организаций'!AJ127</f>
        <v>83</v>
      </c>
      <c r="R125" s="23">
        <f>'Рейтинговая таблица организаций'!AK127</f>
        <v>78.900000000000006</v>
      </c>
      <c r="S125" s="3">
        <f>'Рейтинговая таблица организаций'!AR127</f>
        <v>89</v>
      </c>
      <c r="T125" s="3">
        <f>'Рейтинговая таблица организаций'!AS127</f>
        <v>81</v>
      </c>
      <c r="U125" s="3">
        <f>'Рейтинговая таблица организаций'!AT127</f>
        <v>89</v>
      </c>
      <c r="V125" s="23">
        <f>'Рейтинговая таблица организаций'!AU127</f>
        <v>85.8</v>
      </c>
      <c r="W125" s="3">
        <f>'Рейтинговая таблица организаций'!BB127</f>
        <v>82</v>
      </c>
      <c r="X125" s="3">
        <f>'Рейтинговая таблица организаций'!BC127</f>
        <v>90</v>
      </c>
      <c r="Y125" s="3">
        <f>'Рейтинговая таблица организаций'!BD127</f>
        <v>86</v>
      </c>
      <c r="Z125" s="23">
        <f>'Рейтинговая таблица организаций'!BE127</f>
        <v>85.6</v>
      </c>
      <c r="AA125" s="24">
        <f>'Рейтинговая таблица организаций'!BF127</f>
        <v>87.47999999999999</v>
      </c>
    </row>
    <row r="126" spans="1:27">
      <c r="A126" s="5">
        <f>'бланки '!D130</f>
        <v>125</v>
      </c>
      <c r="B126" s="5" t="str">
        <f>'Рейтинговая таблица организаций'!B128</f>
        <v>Муниципальное бюджетное общеобразовательное учреждение «Пинежская средняя школа № 117</v>
      </c>
      <c r="C126" s="5">
        <f>'Рейтинговая таблица организаций'!M128</f>
        <v>89.285714285714292</v>
      </c>
      <c r="D126" s="5">
        <f>'Рейтинговая таблица организаций'!N128</f>
        <v>77.118644067796609</v>
      </c>
      <c r="E126" s="3">
        <f>'Рейтинговая таблица организаций'!Q128</f>
        <v>83</v>
      </c>
      <c r="F126" s="3">
        <f>'Рейтинговая таблица организаций'!R128</f>
        <v>100</v>
      </c>
      <c r="G126" s="3">
        <f>'Рейтинговая таблица организаций'!O128</f>
        <v>93.525179856115102</v>
      </c>
      <c r="H126" s="3">
        <f>'Рейтинговая таблица организаций'!P128</f>
        <v>94.656488549618317</v>
      </c>
      <c r="I126" s="3">
        <f>'Рейтинговая таблица организаций'!S128</f>
        <v>94</v>
      </c>
      <c r="J126" s="23">
        <f>'Рейтинговая таблица организаций'!T128</f>
        <v>92.5</v>
      </c>
      <c r="K126" s="3">
        <f>'Рейтинговая таблица организаций'!Z128</f>
        <v>100</v>
      </c>
      <c r="L126" s="3">
        <f t="shared" si="3"/>
        <v>96.5</v>
      </c>
      <c r="M126" s="3">
        <f>'Рейтинговая таблица организаций'!AB128</f>
        <v>93</v>
      </c>
      <c r="N126" s="23">
        <f>'Рейтинговая таблица организаций'!AC128</f>
        <v>96.5</v>
      </c>
      <c r="O126" s="3">
        <f>'Рейтинговая таблица организаций'!AH128</f>
        <v>20</v>
      </c>
      <c r="P126" s="21">
        <f>'Рейтинговая таблица организаций'!AI128</f>
        <v>60</v>
      </c>
      <c r="Q126" s="21">
        <f>'Рейтинговая таблица организаций'!AJ128</f>
        <v>83</v>
      </c>
      <c r="R126" s="23">
        <f>'Рейтинговая таблица организаций'!AK128</f>
        <v>54.9</v>
      </c>
      <c r="S126" s="3">
        <f>'Рейтинговая таблица организаций'!AR128</f>
        <v>89</v>
      </c>
      <c r="T126" s="3">
        <f>'Рейтинговая таблица организаций'!AS128</f>
        <v>94</v>
      </c>
      <c r="U126" s="3">
        <f>'Рейтинговая таблица организаций'!AT128</f>
        <v>99</v>
      </c>
      <c r="V126" s="23">
        <f>'Рейтинговая таблица организаций'!AU128</f>
        <v>93</v>
      </c>
      <c r="W126" s="3">
        <f>'Рейтинговая таблица организаций'!BB128</f>
        <v>93</v>
      </c>
      <c r="X126" s="3">
        <f>'Рейтинговая таблица организаций'!BC128</f>
        <v>93</v>
      </c>
      <c r="Y126" s="3">
        <f>'Рейтинговая таблица организаций'!BD128</f>
        <v>95</v>
      </c>
      <c r="Z126" s="23">
        <f>'Рейтинговая таблица организаций'!BE128</f>
        <v>94</v>
      </c>
      <c r="AA126" s="24">
        <f>'Рейтинговая таблица организаций'!BF128</f>
        <v>86.179999999999993</v>
      </c>
    </row>
    <row r="127" spans="1:27">
      <c r="A127" s="5">
        <f>'бланки '!D131</f>
        <v>126</v>
      </c>
      <c r="B127" s="5" t="str">
        <f>'Рейтинговая таблица организаций'!B129</f>
        <v>Муниципальное бюджетное учреждение дополнительного образования «Районный центр дополнительного образования»</v>
      </c>
      <c r="C127" s="5">
        <f>'Рейтинговая таблица организаций'!M129</f>
        <v>100</v>
      </c>
      <c r="D127" s="5">
        <f>'Рейтинговая таблица организаций'!N129</f>
        <v>96.808510638297875</v>
      </c>
      <c r="E127" s="3">
        <f>'Рейтинговая таблица организаций'!Q129</f>
        <v>98</v>
      </c>
      <c r="F127" s="3">
        <f>'Рейтинговая таблица организаций'!R129</f>
        <v>100</v>
      </c>
      <c r="G127" s="3">
        <f>'Рейтинговая таблица организаций'!O129</f>
        <v>98.82352941176471</v>
      </c>
      <c r="H127" s="3">
        <f>'Рейтинговая таблица организаций'!P129</f>
        <v>99.397590361445793</v>
      </c>
      <c r="I127" s="3">
        <f>'Рейтинговая таблица организаций'!S129</f>
        <v>99</v>
      </c>
      <c r="J127" s="23">
        <f>'Рейтинговая таблица организаций'!T129</f>
        <v>99</v>
      </c>
      <c r="K127" s="3">
        <f>'Рейтинговая таблица организаций'!Z129</f>
        <v>100</v>
      </c>
      <c r="L127" s="3">
        <f t="shared" si="3"/>
        <v>91.5</v>
      </c>
      <c r="M127" s="3">
        <f>'Рейтинговая таблица организаций'!AB129</f>
        <v>83</v>
      </c>
      <c r="N127" s="23">
        <f>'Рейтинговая таблица организаций'!AC129</f>
        <v>91.5</v>
      </c>
      <c r="O127" s="3">
        <f>'Рейтинговая таблица организаций'!AH129</f>
        <v>40</v>
      </c>
      <c r="P127" s="21">
        <f>'Рейтинговая таблица организаций'!AI129</f>
        <v>60</v>
      </c>
      <c r="Q127" s="21">
        <f>'Рейтинговая таблица организаций'!AJ129</f>
        <v>100</v>
      </c>
      <c r="R127" s="23">
        <f>'Рейтинговая таблица организаций'!AK129</f>
        <v>66</v>
      </c>
      <c r="S127" s="3">
        <f>'Рейтинговая таблица организаций'!AR129</f>
        <v>98</v>
      </c>
      <c r="T127" s="3">
        <f>'Рейтинговая таблица организаций'!AS129</f>
        <v>98</v>
      </c>
      <c r="U127" s="3">
        <f>'Рейтинговая таблица организаций'!AT129</f>
        <v>99</v>
      </c>
      <c r="V127" s="23">
        <f>'Рейтинговая таблица организаций'!AU129</f>
        <v>98.2</v>
      </c>
      <c r="W127" s="3">
        <f>'Рейтинговая таблица организаций'!BB129</f>
        <v>98</v>
      </c>
      <c r="X127" s="3">
        <f>'Рейтинговая таблица организаций'!BC129</f>
        <v>98</v>
      </c>
      <c r="Y127" s="3">
        <f>'Рейтинговая таблица организаций'!BD129</f>
        <v>100</v>
      </c>
      <c r="Z127" s="23">
        <f>'Рейтинговая таблица организаций'!BE129</f>
        <v>99</v>
      </c>
      <c r="AA127" s="24">
        <f>'Рейтинговая таблица организаций'!BF129</f>
        <v>90.74</v>
      </c>
    </row>
    <row r="128" spans="1:27">
      <c r="A128" s="5">
        <f>'бланки '!D132</f>
        <v>127</v>
      </c>
      <c r="B128" s="5" t="str">
        <f>'Рейтинговая таблица организаций'!B130</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C128" s="5">
        <f>'Рейтинговая таблица организаций'!M130</f>
        <v>100</v>
      </c>
      <c r="D128" s="5">
        <f>'Рейтинговая таблица организаций'!N130</f>
        <v>88.297872340425528</v>
      </c>
      <c r="E128" s="3">
        <f>'Рейтинговая таблица организаций'!Q130</f>
        <v>94</v>
      </c>
      <c r="F128" s="3">
        <f>'Рейтинговая таблица организаций'!R130</f>
        <v>90</v>
      </c>
      <c r="G128" s="3">
        <f>'Рейтинговая таблица организаций'!O130</f>
        <v>100</v>
      </c>
      <c r="H128" s="3">
        <f>'Рейтинговая таблица организаций'!P130</f>
        <v>100</v>
      </c>
      <c r="I128" s="3">
        <f>'Рейтинговая таблица организаций'!S130</f>
        <v>100</v>
      </c>
      <c r="J128" s="23">
        <f>'Рейтинговая таблица организаций'!T130</f>
        <v>95.2</v>
      </c>
      <c r="K128" s="3">
        <f>'Рейтинговая таблица организаций'!Z130</f>
        <v>100</v>
      </c>
      <c r="L128" s="3">
        <f t="shared" si="3"/>
        <v>99.5</v>
      </c>
      <c r="M128" s="3">
        <f>'Рейтинговая таблица организаций'!AB130</f>
        <v>99</v>
      </c>
      <c r="N128" s="23">
        <f>'Рейтинговая таблица организаций'!AC130</f>
        <v>99.5</v>
      </c>
      <c r="O128" s="3">
        <f>'Рейтинговая таблица организаций'!AH130</f>
        <v>60</v>
      </c>
      <c r="P128" s="21">
        <f>'Рейтинговая таблица организаций'!AI130</f>
        <v>100</v>
      </c>
      <c r="Q128" s="21">
        <f>'Рейтинговая таблица организаций'!AJ130</f>
        <v>83</v>
      </c>
      <c r="R128" s="23">
        <f>'Рейтинговая таблица организаций'!AK130</f>
        <v>82.9</v>
      </c>
      <c r="S128" s="3">
        <f>'Рейтинговая таблица организаций'!AR130</f>
        <v>100</v>
      </c>
      <c r="T128" s="3">
        <f>'Рейтинговая таблица организаций'!AS130</f>
        <v>99</v>
      </c>
      <c r="U128" s="3">
        <f>'Рейтинговая таблица организаций'!AT130</f>
        <v>100</v>
      </c>
      <c r="V128" s="23">
        <f>'Рейтинговая таблица организаций'!AU130</f>
        <v>99.6</v>
      </c>
      <c r="W128" s="3">
        <f>'Рейтинговая таблица организаций'!BB130</f>
        <v>99</v>
      </c>
      <c r="X128" s="3">
        <f>'Рейтинговая таблица организаций'!BC130</f>
        <v>96</v>
      </c>
      <c r="Y128" s="3">
        <f>'Рейтинговая таблица организаций'!BD130</f>
        <v>99</v>
      </c>
      <c r="Z128" s="23">
        <f>'Рейтинговая таблица организаций'!BE130</f>
        <v>98.4</v>
      </c>
      <c r="AA128" s="24">
        <f>'Рейтинговая таблица организаций'!BF130</f>
        <v>95.12</v>
      </c>
    </row>
    <row r="129" spans="1:27">
      <c r="A129" s="5">
        <f>'бланки '!D133</f>
        <v>128</v>
      </c>
      <c r="B129" s="5" t="str">
        <f>'Рейтинговая таблица организаций'!B131</f>
        <v>Муниципальное бюджетное общеобразовательное учреждение «Бобровская средняя школа»</v>
      </c>
      <c r="C129" s="5">
        <f>'Рейтинговая таблица организаций'!M131</f>
        <v>100</v>
      </c>
      <c r="D129" s="5">
        <f>'Рейтинговая таблица организаций'!N131</f>
        <v>90.677966101694921</v>
      </c>
      <c r="E129" s="3">
        <f>'Рейтинговая таблица организаций'!Q131</f>
        <v>95</v>
      </c>
      <c r="F129" s="3">
        <f>'Рейтинговая таблица организаций'!R131</f>
        <v>90</v>
      </c>
      <c r="G129" s="3">
        <f>'Рейтинговая таблица организаций'!O131</f>
        <v>100</v>
      </c>
      <c r="H129" s="3">
        <f>'Рейтинговая таблица организаций'!P131</f>
        <v>97.777777777777771</v>
      </c>
      <c r="I129" s="3">
        <f>'Рейтинговая таблица организаций'!S131</f>
        <v>99</v>
      </c>
      <c r="J129" s="23">
        <f>'Рейтинговая таблица организаций'!T131</f>
        <v>95.1</v>
      </c>
      <c r="K129" s="3">
        <f>'Рейтинговая таблица организаций'!Z131</f>
        <v>100</v>
      </c>
      <c r="L129" s="3">
        <f t="shared" si="3"/>
        <v>87.5</v>
      </c>
      <c r="M129" s="3">
        <f>'Рейтинговая таблица организаций'!AB131</f>
        <v>75</v>
      </c>
      <c r="N129" s="23">
        <f>'Рейтинговая таблица организаций'!AC131</f>
        <v>87.5</v>
      </c>
      <c r="O129" s="3">
        <f>'Рейтинговая таблица организаций'!AH131</f>
        <v>60</v>
      </c>
      <c r="P129" s="21">
        <f>'Рейтинговая таблица организаций'!AI131</f>
        <v>60</v>
      </c>
      <c r="Q129" s="21">
        <f>'Рейтинговая таблица организаций'!AJ131</f>
        <v>100</v>
      </c>
      <c r="R129" s="23">
        <f>'Рейтинговая таблица организаций'!AK131</f>
        <v>72</v>
      </c>
      <c r="S129" s="3">
        <f>'Рейтинговая таблица организаций'!AR131</f>
        <v>96</v>
      </c>
      <c r="T129" s="3">
        <f>'Рейтинговая таблица организаций'!AS131</f>
        <v>96</v>
      </c>
      <c r="U129" s="3">
        <f>'Рейтинговая таблица организаций'!AT131</f>
        <v>100</v>
      </c>
      <c r="V129" s="23">
        <f>'Рейтинговая таблица организаций'!AU131</f>
        <v>96.800000000000011</v>
      </c>
      <c r="W129" s="3">
        <f>'Рейтинговая таблица организаций'!BB131</f>
        <v>82</v>
      </c>
      <c r="X129" s="3">
        <f>'Рейтинговая таблица организаций'!BC131</f>
        <v>100</v>
      </c>
      <c r="Y129" s="3">
        <f>'Рейтинговая таблица организаций'!BD131</f>
        <v>95</v>
      </c>
      <c r="Z129" s="23">
        <f>'Рейтинговая таблица организаций'!BE131</f>
        <v>92.1</v>
      </c>
      <c r="AA129" s="24">
        <f>'Рейтинговая таблица организаций'!BF131</f>
        <v>88.7</v>
      </c>
    </row>
    <row r="130" spans="1:27">
      <c r="A130" s="5">
        <f>'бланки '!D134</f>
        <v>129</v>
      </c>
      <c r="B130" s="5" t="str">
        <f>'Рейтинговая таблица организаций'!B132</f>
        <v>Муниципальное бюджетное общеобразовательное учреждение «Заостровская средняя школа»</v>
      </c>
      <c r="C130" s="5">
        <f>'Рейтинговая таблица организаций'!M132</f>
        <v>100</v>
      </c>
      <c r="D130" s="5">
        <f>'Рейтинговая таблица организаций'!N132</f>
        <v>97.222222222222214</v>
      </c>
      <c r="E130" s="3">
        <f>'Рейтинговая таблица организаций'!Q132</f>
        <v>99</v>
      </c>
      <c r="F130" s="3">
        <f>'Рейтинговая таблица организаций'!R132</f>
        <v>100</v>
      </c>
      <c r="G130" s="3">
        <f>'Рейтинговая таблица организаций'!O132</f>
        <v>97.560975609756099</v>
      </c>
      <c r="H130" s="3">
        <f>'Рейтинговая таблица организаций'!P132</f>
        <v>97.5</v>
      </c>
      <c r="I130" s="3">
        <f>'Рейтинговая таблица организаций'!S132</f>
        <v>97</v>
      </c>
      <c r="J130" s="23">
        <f>'Рейтинговая таблица организаций'!T132</f>
        <v>98.5</v>
      </c>
      <c r="K130" s="3">
        <f>'Рейтинговая таблица организаций'!Z132</f>
        <v>100</v>
      </c>
      <c r="L130" s="3">
        <f t="shared" si="3"/>
        <v>88.5</v>
      </c>
      <c r="M130" s="3">
        <f>'Рейтинговая таблица организаций'!AB132</f>
        <v>77</v>
      </c>
      <c r="N130" s="23">
        <f>'Рейтинговая таблица организаций'!AC132</f>
        <v>88.5</v>
      </c>
      <c r="O130" s="3">
        <f>'Рейтинговая таблица организаций'!AH132</f>
        <v>60</v>
      </c>
      <c r="P130" s="21">
        <f>'Рейтинговая таблица организаций'!AI132</f>
        <v>60</v>
      </c>
      <c r="Q130" s="21">
        <f>'Рейтинговая таблица организаций'!AJ132</f>
        <v>75</v>
      </c>
      <c r="R130" s="23">
        <f>'Рейтинговая таблица организаций'!AK132</f>
        <v>64.5</v>
      </c>
      <c r="S130" s="3">
        <f>'Рейтинговая таблица организаций'!AR132</f>
        <v>89</v>
      </c>
      <c r="T130" s="3">
        <f>'Рейтинговая таблица организаций'!AS132</f>
        <v>89</v>
      </c>
      <c r="U130" s="3">
        <f>'Рейтинговая таблица организаций'!AT132</f>
        <v>97</v>
      </c>
      <c r="V130" s="23">
        <f>'Рейтинговая таблица организаций'!AU132</f>
        <v>90.600000000000009</v>
      </c>
      <c r="W130" s="3">
        <f>'Рейтинговая таблица организаций'!BB132</f>
        <v>87</v>
      </c>
      <c r="X130" s="3">
        <f>'Рейтинговая таблица организаций'!BC132</f>
        <v>80</v>
      </c>
      <c r="Y130" s="3">
        <f>'Рейтинговая таблица организаций'!BD132</f>
        <v>87</v>
      </c>
      <c r="Z130" s="23">
        <f>'Рейтинговая таблица организаций'!BE132</f>
        <v>85.6</v>
      </c>
      <c r="AA130" s="24">
        <f>'Рейтинговая таблица организаций'!BF132</f>
        <v>85.54</v>
      </c>
    </row>
    <row r="131" spans="1:27">
      <c r="A131" s="5">
        <f>'бланки '!D135</f>
        <v>130</v>
      </c>
      <c r="B131" s="5" t="str">
        <f>'Рейтинговая таблица организаций'!B133</f>
        <v>Муниципальное бюджетное общеобразовательное учреждение «Катунинская средняя школа»</v>
      </c>
      <c r="C131" s="5">
        <f>'Рейтинговая таблица организаций'!M133</f>
        <v>100</v>
      </c>
      <c r="D131" s="5">
        <f>'Рейтинговая таблица организаций'!N133</f>
        <v>100</v>
      </c>
      <c r="E131" s="3">
        <f>'Рейтинговая таблица организаций'!Q133</f>
        <v>100</v>
      </c>
      <c r="F131" s="3">
        <f>'Рейтинговая таблица организаций'!R133</f>
        <v>100</v>
      </c>
      <c r="G131" s="3">
        <f>'Рейтинговая таблица организаций'!O133</f>
        <v>90.526315789473685</v>
      </c>
      <c r="H131" s="3">
        <f>'Рейтинговая таблица организаций'!P133</f>
        <v>84</v>
      </c>
      <c r="I131" s="3">
        <f>'Рейтинговая таблица организаций'!S133</f>
        <v>87</v>
      </c>
      <c r="J131" s="23">
        <f>'Рейтинговая таблица организаций'!T133</f>
        <v>94.800000000000011</v>
      </c>
      <c r="K131" s="3">
        <f>'Рейтинговая таблица организаций'!Z133</f>
        <v>100</v>
      </c>
      <c r="L131" s="3">
        <f t="shared" si="3"/>
        <v>87.5</v>
      </c>
      <c r="M131" s="3">
        <f>'Рейтинговая таблица организаций'!AB133</f>
        <v>75</v>
      </c>
      <c r="N131" s="23">
        <f>'Рейтинговая таблица организаций'!AC133</f>
        <v>87.5</v>
      </c>
      <c r="O131" s="3">
        <f>'Рейтинговая таблица организаций'!AH133</f>
        <v>60</v>
      </c>
      <c r="P131" s="21">
        <f>'Рейтинговая таблица организаций'!AI133</f>
        <v>80</v>
      </c>
      <c r="Q131" s="21">
        <f>'Рейтинговая таблица организаций'!AJ133</f>
        <v>100</v>
      </c>
      <c r="R131" s="23">
        <f>'Рейтинговая таблица организаций'!AK133</f>
        <v>80</v>
      </c>
      <c r="S131" s="3">
        <f>'Рейтинговая таблица организаций'!AR133</f>
        <v>86</v>
      </c>
      <c r="T131" s="3">
        <f>'Рейтинговая таблица организаций'!AS133</f>
        <v>85</v>
      </c>
      <c r="U131" s="3">
        <f>'Рейтинговая таблица организаций'!AT133</f>
        <v>96</v>
      </c>
      <c r="V131" s="23">
        <f>'Рейтинговая таблица организаций'!AU133</f>
        <v>87.600000000000009</v>
      </c>
      <c r="W131" s="3">
        <f>'Рейтинговая таблица организаций'!BB133</f>
        <v>74</v>
      </c>
      <c r="X131" s="3">
        <f>'Рейтинговая таблица организаций'!BC133</f>
        <v>85</v>
      </c>
      <c r="Y131" s="3">
        <f>'Рейтинговая таблица организаций'!BD133</f>
        <v>81</v>
      </c>
      <c r="Z131" s="23">
        <f>'Рейтинговая таблица организаций'!BE133</f>
        <v>79.7</v>
      </c>
      <c r="AA131" s="24">
        <f>'Рейтинговая таблица организаций'!BF133</f>
        <v>85.92</v>
      </c>
    </row>
    <row r="132" spans="1:27">
      <c r="A132" s="5">
        <f>'бланки '!D136</f>
        <v>131</v>
      </c>
      <c r="B132" s="5" t="str">
        <f>'Рейтинговая таблица организаций'!B134</f>
        <v>Муниципальное бюджетное общеобразовательное учреждение «Ластольская средняя школа»</v>
      </c>
      <c r="C132" s="5">
        <f>'Рейтинговая таблица организаций'!M134</f>
        <v>100</v>
      </c>
      <c r="D132" s="5">
        <f>'Рейтинговая таблица организаций'!N134</f>
        <v>100</v>
      </c>
      <c r="E132" s="3">
        <f>'Рейтинговая таблица организаций'!Q134</f>
        <v>100</v>
      </c>
      <c r="F132" s="3">
        <f>'Рейтинговая таблица организаций'!R134</f>
        <v>100</v>
      </c>
      <c r="G132" s="3">
        <f>'Рейтинговая таблица организаций'!O134</f>
        <v>87.5</v>
      </c>
      <c r="H132" s="3">
        <f>'Рейтинговая таблица организаций'!P134</f>
        <v>87.5</v>
      </c>
      <c r="I132" s="3">
        <f>'Рейтинговая таблица организаций'!S134</f>
        <v>87</v>
      </c>
      <c r="J132" s="23">
        <f>'Рейтинговая таблица организаций'!T134</f>
        <v>94.800000000000011</v>
      </c>
      <c r="K132" s="3">
        <f>'Рейтинговая таблица организаций'!Z134</f>
        <v>100</v>
      </c>
      <c r="L132" s="3">
        <f t="shared" si="3"/>
        <v>91.5</v>
      </c>
      <c r="M132" s="3">
        <f>'Рейтинговая таблица организаций'!AB134</f>
        <v>83</v>
      </c>
      <c r="N132" s="23">
        <f>'Рейтинговая таблица организаций'!AC134</f>
        <v>91.5</v>
      </c>
      <c r="O132" s="3">
        <f>'Рейтинговая таблица организаций'!AH134</f>
        <v>40</v>
      </c>
      <c r="P132" s="21">
        <f>'Рейтинговая таблица организаций'!AI134</f>
        <v>100</v>
      </c>
      <c r="Q132" s="21">
        <f>'Рейтинговая таблица организаций'!AJ134</f>
        <v>100</v>
      </c>
      <c r="R132" s="23">
        <f>'Рейтинговая таблица организаций'!AK134</f>
        <v>82</v>
      </c>
      <c r="S132" s="3">
        <f>'Рейтинговая таблица организаций'!AR134</f>
        <v>83</v>
      </c>
      <c r="T132" s="3">
        <f>'Рейтинговая таблица организаций'!AS134</f>
        <v>92</v>
      </c>
      <c r="U132" s="3">
        <f>'Рейтинговая таблица организаций'!AT134</f>
        <v>100</v>
      </c>
      <c r="V132" s="23">
        <f>'Рейтинговая таблица организаций'!AU134</f>
        <v>90</v>
      </c>
      <c r="W132" s="3">
        <f>'Рейтинговая таблица организаций'!BB134</f>
        <v>100</v>
      </c>
      <c r="X132" s="3">
        <f>'Рейтинговая таблица организаций'!BC134</f>
        <v>100</v>
      </c>
      <c r="Y132" s="3">
        <f>'Рейтинговая таблица организаций'!BD134</f>
        <v>92</v>
      </c>
      <c r="Z132" s="23">
        <f>'Рейтинговая таблица организаций'!BE134</f>
        <v>96</v>
      </c>
      <c r="AA132" s="24">
        <f>'Рейтинговая таблица организаций'!BF134</f>
        <v>90.86</v>
      </c>
    </row>
    <row r="133" spans="1:27">
      <c r="A133" s="5">
        <f>'бланки '!D137</f>
        <v>132</v>
      </c>
      <c r="B133" s="5" t="str">
        <f>'Рейтинговая таблица организаций'!B135</f>
        <v>Муниципальное бюджетное общеобразовательное учреждение «Приморская средняя школа»</v>
      </c>
      <c r="C133" s="5">
        <f>'Рейтинговая таблица организаций'!M135</f>
        <v>100</v>
      </c>
      <c r="D133" s="5">
        <f>'Рейтинговая таблица организаций'!N135</f>
        <v>100</v>
      </c>
      <c r="E133" s="3">
        <f>'Рейтинговая таблица организаций'!Q135</f>
        <v>100</v>
      </c>
      <c r="F133" s="3">
        <f>'Рейтинговая таблица организаций'!R135</f>
        <v>100</v>
      </c>
      <c r="G133" s="3">
        <f>'Рейтинговая таблица организаций'!O135</f>
        <v>96.644295302013433</v>
      </c>
      <c r="H133" s="3">
        <f>'Рейтинговая таблица организаций'!P135</f>
        <v>96.078431372549019</v>
      </c>
      <c r="I133" s="3">
        <f>'Рейтинговая таблица организаций'!S135</f>
        <v>96</v>
      </c>
      <c r="J133" s="23">
        <f>'Рейтинговая таблица организаций'!T135</f>
        <v>98.4</v>
      </c>
      <c r="K133" s="3">
        <f>'Рейтинговая таблица организаций'!Z135</f>
        <v>100</v>
      </c>
      <c r="L133" s="3">
        <f t="shared" si="3"/>
        <v>91.5</v>
      </c>
      <c r="M133" s="3">
        <f>'Рейтинговая таблица организаций'!AB135</f>
        <v>83</v>
      </c>
      <c r="N133" s="23">
        <f>'Рейтинговая таблица организаций'!AC135</f>
        <v>91.5</v>
      </c>
      <c r="O133" s="3">
        <f>'Рейтинговая таблица организаций'!AH135</f>
        <v>80</v>
      </c>
      <c r="P133" s="21">
        <f>'Рейтинговая таблица организаций'!AI135</f>
        <v>60</v>
      </c>
      <c r="Q133" s="21">
        <f>'Рейтинговая таблица организаций'!AJ135</f>
        <v>86</v>
      </c>
      <c r="R133" s="23">
        <f>'Рейтинговая таблица организаций'!AK135</f>
        <v>73.8</v>
      </c>
      <c r="S133" s="3">
        <f>'Рейтинговая таблица организаций'!AR135</f>
        <v>95</v>
      </c>
      <c r="T133" s="3">
        <f>'Рейтинговая таблица организаций'!AS135</f>
        <v>92</v>
      </c>
      <c r="U133" s="3">
        <f>'Рейтинговая таблица организаций'!AT135</f>
        <v>97</v>
      </c>
      <c r="V133" s="23">
        <f>'Рейтинговая таблица организаций'!AU135</f>
        <v>94.200000000000017</v>
      </c>
      <c r="W133" s="3">
        <f>'Рейтинговая таблица организаций'!BB135</f>
        <v>83</v>
      </c>
      <c r="X133" s="3">
        <f>'Рейтинговая таблица организаций'!BC135</f>
        <v>95</v>
      </c>
      <c r="Y133" s="3">
        <f>'Рейтинговая таблица организаций'!BD135</f>
        <v>90</v>
      </c>
      <c r="Z133" s="23">
        <f>'Рейтинговая таблица организаций'!BE135</f>
        <v>88.9</v>
      </c>
      <c r="AA133" s="24">
        <f>'Рейтинговая таблица организаций'!BF135</f>
        <v>89.359999999999985</v>
      </c>
    </row>
    <row r="134" spans="1:27">
      <c r="A134" s="5">
        <f>'бланки '!D138</f>
        <v>133</v>
      </c>
      <c r="B134" s="5" t="str">
        <f>'Рейтинговая таблица организаций'!B136</f>
        <v>Муниципальное бюджетное общеобразовательное учреждение «Соловецкая средняя школа»</v>
      </c>
      <c r="C134" s="5">
        <f>'Рейтинговая таблица организаций'!M136</f>
        <v>100</v>
      </c>
      <c r="D134" s="5">
        <f>'Рейтинговая таблица организаций'!N136</f>
        <v>100</v>
      </c>
      <c r="E134" s="3">
        <f>'Рейтинговая таблица организаций'!Q136</f>
        <v>100</v>
      </c>
      <c r="F134" s="3">
        <f>'Рейтинговая таблица организаций'!R136</f>
        <v>100</v>
      </c>
      <c r="G134" s="3">
        <f>'Рейтинговая таблица организаций'!O136</f>
        <v>97.368421052631575</v>
      </c>
      <c r="H134" s="3">
        <f>'Рейтинговая таблица организаций'!P136</f>
        <v>95.121951219512198</v>
      </c>
      <c r="I134" s="3">
        <f>'Рейтинговая таблица организаций'!S136</f>
        <v>96</v>
      </c>
      <c r="J134" s="23">
        <f>'Рейтинговая таблица организаций'!T136</f>
        <v>98.4</v>
      </c>
      <c r="K134" s="3">
        <f>'Рейтинговая таблица организаций'!Z136</f>
        <v>100</v>
      </c>
      <c r="L134" s="3">
        <f t="shared" si="3"/>
        <v>95.5</v>
      </c>
      <c r="M134" s="3">
        <f>'Рейтинговая таблица организаций'!AB136</f>
        <v>91</v>
      </c>
      <c r="N134" s="23">
        <f>'Рейтинговая таблица организаций'!AC136</f>
        <v>95.5</v>
      </c>
      <c r="O134" s="3">
        <f>'Рейтинговая таблица организаций'!AH136</f>
        <v>40</v>
      </c>
      <c r="P134" s="21">
        <f>'Рейтинговая таблица организаций'!AI136</f>
        <v>100</v>
      </c>
      <c r="Q134" s="21">
        <f>'Рейтинговая таблица организаций'!AJ136</f>
        <v>100</v>
      </c>
      <c r="R134" s="23">
        <f>'Рейтинговая таблица организаций'!AK136</f>
        <v>82</v>
      </c>
      <c r="S134" s="3">
        <f>'Рейтинговая таблица организаций'!AR136</f>
        <v>98</v>
      </c>
      <c r="T134" s="3">
        <f>'Рейтинговая таблица организаций'!AS136</f>
        <v>93</v>
      </c>
      <c r="U134" s="3">
        <f>'Рейтинговая таблица организаций'!AT136</f>
        <v>97</v>
      </c>
      <c r="V134" s="23">
        <f>'Рейтинговая таблица организаций'!AU136</f>
        <v>95.800000000000011</v>
      </c>
      <c r="W134" s="3">
        <f>'Рейтинговая таблица организаций'!BB136</f>
        <v>95</v>
      </c>
      <c r="X134" s="3">
        <f>'Рейтинговая таблица организаций'!BC136</f>
        <v>98</v>
      </c>
      <c r="Y134" s="3">
        <f>'Рейтинговая таблица организаций'!BD136</f>
        <v>95</v>
      </c>
      <c r="Z134" s="23">
        <f>'Рейтинговая таблица организаций'!BE136</f>
        <v>95.6</v>
      </c>
      <c r="AA134" s="24">
        <f>'Рейтинговая таблица организаций'!BF136</f>
        <v>93.46</v>
      </c>
    </row>
    <row r="135" spans="1:27">
      <c r="A135" s="5">
        <f>'бланки '!D139</f>
        <v>134</v>
      </c>
      <c r="B135" s="5" t="str">
        <f>'Рейтинговая таблица организаций'!B137</f>
        <v>Муниципальное бюджетное общеобразовательное учреждение «Талажская средняя школа»</v>
      </c>
      <c r="C135" s="5">
        <f>'Рейтинговая таблица организаций'!M137</f>
        <v>100</v>
      </c>
      <c r="D135" s="5">
        <f>'Рейтинговая таблица организаций'!N137</f>
        <v>100</v>
      </c>
      <c r="E135" s="3">
        <f>'Рейтинговая таблица организаций'!Q137</f>
        <v>100</v>
      </c>
      <c r="F135" s="3">
        <f>'Рейтинговая таблица организаций'!R137</f>
        <v>100</v>
      </c>
      <c r="G135" s="3">
        <f>'Рейтинговая таблица организаций'!O137</f>
        <v>100</v>
      </c>
      <c r="H135" s="3">
        <f>'Рейтинговая таблица организаций'!P137</f>
        <v>98.780487804878049</v>
      </c>
      <c r="I135" s="3">
        <f>'Рейтинговая таблица организаций'!S137</f>
        <v>99</v>
      </c>
      <c r="J135" s="23">
        <f>'Рейтинговая таблица организаций'!T137</f>
        <v>99.6</v>
      </c>
      <c r="K135" s="3">
        <f>'Рейтинговая таблица организаций'!Z137</f>
        <v>100</v>
      </c>
      <c r="L135" s="3">
        <f t="shared" si="3"/>
        <v>100</v>
      </c>
      <c r="M135" s="3">
        <f>'Рейтинговая таблица организаций'!AB137</f>
        <v>100</v>
      </c>
      <c r="N135" s="23">
        <f>'Рейтинговая таблица организаций'!AC137</f>
        <v>100</v>
      </c>
      <c r="O135" s="3">
        <f>'Рейтинговая таблица организаций'!AH137</f>
        <v>60</v>
      </c>
      <c r="P135" s="21">
        <f>'Рейтинговая таблица организаций'!AI137</f>
        <v>60</v>
      </c>
      <c r="Q135" s="21">
        <f>'Рейтинговая таблица организаций'!AJ137</f>
        <v>100</v>
      </c>
      <c r="R135" s="23">
        <f>'Рейтинговая таблица организаций'!AK137</f>
        <v>72</v>
      </c>
      <c r="S135" s="3">
        <f>'Рейтинговая таблица организаций'!AR137</f>
        <v>99</v>
      </c>
      <c r="T135" s="3">
        <f>'Рейтинговая таблица организаций'!AS137</f>
        <v>99</v>
      </c>
      <c r="U135" s="3">
        <f>'Рейтинговая таблица организаций'!AT137</f>
        <v>99</v>
      </c>
      <c r="V135" s="23">
        <f>'Рейтинговая таблица организаций'!AU137</f>
        <v>99</v>
      </c>
      <c r="W135" s="3">
        <f>'Рейтинговая таблица организаций'!BB137</f>
        <v>100</v>
      </c>
      <c r="X135" s="3">
        <f>'Рейтинговая таблица организаций'!BC137</f>
        <v>100</v>
      </c>
      <c r="Y135" s="3">
        <f>'Рейтинговая таблица организаций'!BD137</f>
        <v>100</v>
      </c>
      <c r="Z135" s="23">
        <f>'Рейтинговая таблица организаций'!BE137</f>
        <v>100</v>
      </c>
      <c r="AA135" s="24">
        <f>'Рейтинговая таблица организаций'!BF137</f>
        <v>94.12</v>
      </c>
    </row>
    <row r="136" spans="1:27">
      <c r="A136" s="5">
        <f>'бланки '!D140</f>
        <v>135</v>
      </c>
      <c r="B136" s="5" t="str">
        <f>'Рейтинговая таблица организаций'!B138</f>
        <v>Муниципальное бюджетное общеобразовательное учреждение «Уемская средняя школа»</v>
      </c>
      <c r="C136" s="5">
        <f>'Рейтинговая таблица организаций'!M138</f>
        <v>78.571428571428569</v>
      </c>
      <c r="D136" s="5">
        <f>'Рейтинговая таблица организаций'!N138</f>
        <v>90.740740740740748</v>
      </c>
      <c r="E136" s="3">
        <f>'Рейтинговая таблица организаций'!Q138</f>
        <v>85</v>
      </c>
      <c r="F136" s="3">
        <f>'Рейтинговая таблица организаций'!R138</f>
        <v>90</v>
      </c>
      <c r="G136" s="3">
        <f>'Рейтинговая таблица организаций'!O138</f>
        <v>95.652173913043484</v>
      </c>
      <c r="H136" s="3">
        <f>'Рейтинговая таблица организаций'!P138</f>
        <v>93.939393939393938</v>
      </c>
      <c r="I136" s="3">
        <f>'Рейтинговая таблица организаций'!S138</f>
        <v>95</v>
      </c>
      <c r="J136" s="23">
        <f>'Рейтинговая таблица организаций'!T138</f>
        <v>90.5</v>
      </c>
      <c r="K136" s="3">
        <f>'Рейтинговая таблица организаций'!Z138</f>
        <v>100</v>
      </c>
      <c r="L136" s="3">
        <f t="shared" si="3"/>
        <v>91.5</v>
      </c>
      <c r="M136" s="3">
        <f>'Рейтинговая таблица организаций'!AB138</f>
        <v>83</v>
      </c>
      <c r="N136" s="23">
        <f>'Рейтинговая таблица организаций'!AC138</f>
        <v>91.5</v>
      </c>
      <c r="O136" s="3">
        <f>'Рейтинговая таблица организаций'!AH138</f>
        <v>40</v>
      </c>
      <c r="P136" s="21">
        <f>'Рейтинговая таблица организаций'!AI138</f>
        <v>60</v>
      </c>
      <c r="Q136" s="21">
        <f>'Рейтинговая таблица организаций'!AJ138</f>
        <v>78</v>
      </c>
      <c r="R136" s="23">
        <f>'Рейтинговая таблица организаций'!AK138</f>
        <v>59.4</v>
      </c>
      <c r="S136" s="3">
        <f>'Рейтинговая таблица организаций'!AR138</f>
        <v>96</v>
      </c>
      <c r="T136" s="3">
        <f>'Рейтинговая таблица организаций'!AS138</f>
        <v>95</v>
      </c>
      <c r="U136" s="3">
        <f>'Рейтинговая таблица организаций'!AT138</f>
        <v>97</v>
      </c>
      <c r="V136" s="23">
        <f>'Рейтинговая таблица организаций'!AU138</f>
        <v>95.800000000000011</v>
      </c>
      <c r="W136" s="3">
        <f>'Рейтинговая таблица организаций'!BB138</f>
        <v>88</v>
      </c>
      <c r="X136" s="3">
        <f>'Рейтинговая таблица организаций'!BC138</f>
        <v>96</v>
      </c>
      <c r="Y136" s="3">
        <f>'Рейтинговая таблица организаций'!BD138</f>
        <v>93</v>
      </c>
      <c r="Z136" s="23">
        <f>'Рейтинговая таблица организаций'!BE138</f>
        <v>92.1</v>
      </c>
      <c r="AA136" s="24">
        <f>'Рейтинговая таблица организаций'!BF138</f>
        <v>85.860000000000014</v>
      </c>
    </row>
    <row r="137" spans="1:27">
      <c r="A137" s="5">
        <f>'бланки '!D141</f>
        <v>136</v>
      </c>
      <c r="B137" s="5" t="str">
        <f>'Рейтинговая таблица организаций'!B139</f>
        <v>Муниципальное бюджетное учреждение дополнительно образования «Приморская спортивная школа»</v>
      </c>
      <c r="C137" s="5">
        <f>'Рейтинговая таблица организаций'!M139</f>
        <v>100</v>
      </c>
      <c r="D137" s="5">
        <f>'Рейтинговая таблица организаций'!N139</f>
        <v>98.936170212765958</v>
      </c>
      <c r="E137" s="3">
        <f>'Рейтинговая таблица организаций'!Q139</f>
        <v>99</v>
      </c>
      <c r="F137" s="3">
        <f>'Рейтинговая таблица организаций'!R139</f>
        <v>100</v>
      </c>
      <c r="G137" s="3">
        <f>'Рейтинговая таблица организаций'!O139</f>
        <v>99.382716049382708</v>
      </c>
      <c r="H137" s="3">
        <f>'Рейтинговая таблица организаций'!P139</f>
        <v>99.378881987577643</v>
      </c>
      <c r="I137" s="3">
        <f>'Рейтинговая таблица организаций'!S139</f>
        <v>99</v>
      </c>
      <c r="J137" s="23">
        <f>'Рейтинговая таблица организаций'!T139</f>
        <v>99.300000000000011</v>
      </c>
      <c r="K137" s="3">
        <f>'Рейтинговая таблица организаций'!Z139</f>
        <v>100</v>
      </c>
      <c r="L137" s="3">
        <f t="shared" si="3"/>
        <v>99.5</v>
      </c>
      <c r="M137" s="3">
        <f>'Рейтинговая таблица организаций'!AB139</f>
        <v>99</v>
      </c>
      <c r="N137" s="23">
        <f>'Рейтинговая таблица организаций'!AC139</f>
        <v>99.5</v>
      </c>
      <c r="O137" s="3">
        <f>'Рейтинговая таблица организаций'!AH139</f>
        <v>40</v>
      </c>
      <c r="P137" s="21">
        <f>'Рейтинговая таблица организаций'!AI139</f>
        <v>60</v>
      </c>
      <c r="Q137" s="21">
        <f>'Рейтинговая таблица организаций'!AJ139</f>
        <v>100</v>
      </c>
      <c r="R137" s="23">
        <f>'Рейтинговая таблица организаций'!AK139</f>
        <v>66</v>
      </c>
      <c r="S137" s="3">
        <f>'Рейтинговая таблица организаций'!AR139</f>
        <v>99</v>
      </c>
      <c r="T137" s="3">
        <f>'Рейтинговая таблица организаций'!AS139</f>
        <v>100</v>
      </c>
      <c r="U137" s="3">
        <f>'Рейтинговая таблица организаций'!AT139</f>
        <v>100</v>
      </c>
      <c r="V137" s="23">
        <f>'Рейтинговая таблица организаций'!AU139</f>
        <v>99.6</v>
      </c>
      <c r="W137" s="3">
        <f>'Рейтинговая таблица организаций'!BB139</f>
        <v>100</v>
      </c>
      <c r="X137" s="3">
        <f>'Рейтинговая таблица организаций'!BC139</f>
        <v>100</v>
      </c>
      <c r="Y137" s="3">
        <f>'Рейтинговая таблица организаций'!BD139</f>
        <v>100</v>
      </c>
      <c r="Z137" s="23">
        <f>'Рейтинговая таблица организаций'!BE139</f>
        <v>100</v>
      </c>
      <c r="AA137" s="24">
        <f>'Рейтинговая таблица организаций'!BF139</f>
        <v>92.88</v>
      </c>
    </row>
    <row r="138" spans="1:27">
      <c r="A138" s="5">
        <f>'бланки '!D142</f>
        <v>137</v>
      </c>
      <c r="B138" s="5" t="str">
        <f>'Рейтинговая таблица организаций'!B140</f>
        <v>Муниципальное бюджетное учреждение дополнительного образования «Приморская детская школа искусств»</v>
      </c>
      <c r="C138" s="5">
        <f>'Рейтинговая таблица организаций'!M140</f>
        <v>100</v>
      </c>
      <c r="D138" s="5">
        <f>'Рейтинговая таблица организаций'!N140</f>
        <v>100</v>
      </c>
      <c r="E138" s="3">
        <f>'Рейтинговая таблица организаций'!Q140</f>
        <v>100</v>
      </c>
      <c r="F138" s="3">
        <f>'Рейтинговая таблица организаций'!R140</f>
        <v>100</v>
      </c>
      <c r="G138" s="3">
        <f>'Рейтинговая таблица организаций'!O140</f>
        <v>97.297297297297305</v>
      </c>
      <c r="H138" s="3">
        <f>'Рейтинговая таблица организаций'!P140</f>
        <v>98.387096774193552</v>
      </c>
      <c r="I138" s="3">
        <f>'Рейтинговая таблица организаций'!S140</f>
        <v>98</v>
      </c>
      <c r="J138" s="23">
        <f>'Рейтинговая таблица организаций'!T140</f>
        <v>99.2</v>
      </c>
      <c r="K138" s="3">
        <f>'Рейтинговая таблица организаций'!Z140</f>
        <v>100</v>
      </c>
      <c r="L138" s="3">
        <f t="shared" si="3"/>
        <v>95</v>
      </c>
      <c r="M138" s="3">
        <f>'Рейтинговая таблица организаций'!AB140</f>
        <v>90</v>
      </c>
      <c r="N138" s="23">
        <f>'Рейтинговая таблица организаций'!AC140</f>
        <v>95</v>
      </c>
      <c r="O138" s="3">
        <f>'Рейтинговая таблица организаций'!AH140</f>
        <v>60</v>
      </c>
      <c r="P138" s="21">
        <f>'Рейтинговая таблица организаций'!AI140</f>
        <v>100</v>
      </c>
      <c r="Q138" s="21">
        <f>'Рейтинговая таблица организаций'!AJ140</f>
        <v>100</v>
      </c>
      <c r="R138" s="23">
        <f>'Рейтинговая таблица организаций'!AK140</f>
        <v>88</v>
      </c>
      <c r="S138" s="3">
        <f>'Рейтинговая таблица организаций'!AR140</f>
        <v>97</v>
      </c>
      <c r="T138" s="3">
        <f>'Рейтинговая таблица организаций'!AS140</f>
        <v>99</v>
      </c>
      <c r="U138" s="3">
        <f>'Рейтинговая таблица организаций'!AT140</f>
        <v>99</v>
      </c>
      <c r="V138" s="23">
        <f>'Рейтинговая таблица организаций'!AU140</f>
        <v>98.2</v>
      </c>
      <c r="W138" s="3">
        <f>'Рейтинговая таблица организаций'!BB140</f>
        <v>98</v>
      </c>
      <c r="X138" s="3">
        <f>'Рейтинговая таблица организаций'!BC140</f>
        <v>95</v>
      </c>
      <c r="Y138" s="3">
        <f>'Рейтинговая таблица организаций'!BD140</f>
        <v>98</v>
      </c>
      <c r="Z138" s="23">
        <f>'Рейтинговая таблица организаций'!BE140</f>
        <v>97.4</v>
      </c>
      <c r="AA138" s="24">
        <f>'Рейтинговая таблица организаций'!BF140</f>
        <v>95.559999999999988</v>
      </c>
    </row>
    <row r="139" spans="1:27">
      <c r="A139" s="5">
        <f>'бланки '!D143</f>
        <v>138</v>
      </c>
      <c r="B139" s="5" t="str">
        <f>'Рейтинговая таблица организаций'!B141</f>
        <v>Муниципальное автономное общеобразовательное учреждение «Холмогорская средняя школа имени М. В. Ломоносова»</v>
      </c>
      <c r="C139" s="5">
        <f>'Рейтинговая таблица организаций'!M141</f>
        <v>100</v>
      </c>
      <c r="D139" s="5">
        <f>'Рейтинговая таблица организаций'!N141</f>
        <v>91.525423728813564</v>
      </c>
      <c r="E139" s="3">
        <f>'Рейтинговая таблица организаций'!Q141</f>
        <v>96</v>
      </c>
      <c r="F139" s="3">
        <f>'Рейтинговая таблица организаций'!R141</f>
        <v>90</v>
      </c>
      <c r="G139" s="3">
        <f>'Рейтинговая таблица организаций'!O141</f>
        <v>92.198581560283685</v>
      </c>
      <c r="H139" s="3">
        <f>'Рейтинговая таблица организаций'!P141</f>
        <v>91.666666666666657</v>
      </c>
      <c r="I139" s="3">
        <f>'Рейтинговая таблица организаций'!S141</f>
        <v>92</v>
      </c>
      <c r="J139" s="23">
        <f>'Рейтинговая таблица организаций'!T141</f>
        <v>92.6</v>
      </c>
      <c r="K139" s="3">
        <f>'Рейтинговая таблица организаций'!Z141</f>
        <v>100</v>
      </c>
      <c r="L139" s="3">
        <f t="shared" si="3"/>
        <v>91.5</v>
      </c>
      <c r="M139" s="3">
        <f>'Рейтинговая таблица организаций'!AB141</f>
        <v>83</v>
      </c>
      <c r="N139" s="23">
        <f>'Рейтинговая таблица организаций'!AC141</f>
        <v>91.5</v>
      </c>
      <c r="O139" s="3">
        <f>'Рейтинговая таблица организаций'!AH141</f>
        <v>100</v>
      </c>
      <c r="P139" s="21">
        <f>'Рейтинговая таблица организаций'!AI141</f>
        <v>80</v>
      </c>
      <c r="Q139" s="21">
        <f>'Рейтинговая таблица организаций'!AJ141</f>
        <v>78</v>
      </c>
      <c r="R139" s="23">
        <f>'Рейтинговая таблица организаций'!AK141</f>
        <v>85.4</v>
      </c>
      <c r="S139" s="3">
        <f>'Рейтинговая таблица организаций'!AR141</f>
        <v>91</v>
      </c>
      <c r="T139" s="3">
        <f>'Рейтинговая таблица организаций'!AS141</f>
        <v>90</v>
      </c>
      <c r="U139" s="3">
        <f>'Рейтинговая таблица организаций'!AT141</f>
        <v>98</v>
      </c>
      <c r="V139" s="23">
        <f>'Рейтинговая таблица организаций'!AU141</f>
        <v>92</v>
      </c>
      <c r="W139" s="3">
        <f>'Рейтинговая таблица организаций'!BB141</f>
        <v>88</v>
      </c>
      <c r="X139" s="3">
        <f>'Рейтинговая таблица организаций'!BC141</f>
        <v>94</v>
      </c>
      <c r="Y139" s="3">
        <f>'Рейтинговая таблица организаций'!BD141</f>
        <v>90</v>
      </c>
      <c r="Z139" s="23">
        <f>'Рейтинговая таблица организаций'!BE141</f>
        <v>90.2</v>
      </c>
      <c r="AA139" s="24">
        <f>'Рейтинговая таблица организаций'!BF141</f>
        <v>90.34</v>
      </c>
    </row>
    <row r="140" spans="1:27">
      <c r="A140" s="5">
        <f>'бланки '!D144</f>
        <v>139</v>
      </c>
      <c r="B140" s="5" t="str">
        <f>'Рейтинговая таблица организаций'!B142</f>
        <v>Муниципальное бюджетное общеобразовательное учреждение «Емецкая средняя школа имени Н. М. Рубцова»</v>
      </c>
      <c r="C140" s="5">
        <f>'Рейтинговая таблица организаций'!M142</f>
        <v>100</v>
      </c>
      <c r="D140" s="5">
        <f>'Рейтинговая таблица организаций'!N142</f>
        <v>100</v>
      </c>
      <c r="E140" s="3">
        <f>'Рейтинговая таблица организаций'!Q142</f>
        <v>100</v>
      </c>
      <c r="F140" s="3">
        <f>'Рейтинговая таблица организаций'!R142</f>
        <v>90</v>
      </c>
      <c r="G140" s="3">
        <f>'Рейтинговая таблица организаций'!O142</f>
        <v>96.938775510204081</v>
      </c>
      <c r="H140" s="3">
        <f>'Рейтинговая таблица организаций'!P142</f>
        <v>94.186046511627907</v>
      </c>
      <c r="I140" s="3">
        <f>'Рейтинговая таблица организаций'!S142</f>
        <v>96</v>
      </c>
      <c r="J140" s="23">
        <f>'Рейтинговая таблица организаций'!T142</f>
        <v>95.4</v>
      </c>
      <c r="K140" s="3">
        <f>'Рейтинговая таблица организаций'!Z142</f>
        <v>100</v>
      </c>
      <c r="L140" s="3">
        <f t="shared" si="3"/>
        <v>87.5</v>
      </c>
      <c r="M140" s="3">
        <f>'Рейтинговая таблица организаций'!AB142</f>
        <v>75</v>
      </c>
      <c r="N140" s="23">
        <f>'Рейтинговая таблица организаций'!AC142</f>
        <v>87.5</v>
      </c>
      <c r="O140" s="3">
        <f>'Рейтинговая таблица организаций'!AH142</f>
        <v>60</v>
      </c>
      <c r="P140" s="21">
        <f>'Рейтинговая таблица организаций'!AI142</f>
        <v>60</v>
      </c>
      <c r="Q140" s="21">
        <f>'Рейтинговая таблица организаций'!AJ142</f>
        <v>100</v>
      </c>
      <c r="R140" s="23">
        <f>'Рейтинговая таблица организаций'!AK142</f>
        <v>72</v>
      </c>
      <c r="S140" s="3">
        <f>'Рейтинговая таблица организаций'!AR142</f>
        <v>93</v>
      </c>
      <c r="T140" s="3">
        <f>'Рейтинговая таблица организаций'!AS142</f>
        <v>85</v>
      </c>
      <c r="U140" s="3">
        <f>'Рейтинговая таблица организаций'!AT142</f>
        <v>98</v>
      </c>
      <c r="V140" s="23">
        <f>'Рейтинговая таблица организаций'!AU142</f>
        <v>90.800000000000011</v>
      </c>
      <c r="W140" s="3">
        <f>'Рейтинговая таблица организаций'!BB142</f>
        <v>90</v>
      </c>
      <c r="X140" s="3">
        <f>'Рейтинговая таблица организаций'!BC142</f>
        <v>95</v>
      </c>
      <c r="Y140" s="3">
        <f>'Рейтинговая таблица организаций'!BD142</f>
        <v>93</v>
      </c>
      <c r="Z140" s="23">
        <f>'Рейтинговая таблица организаций'!BE142</f>
        <v>92.5</v>
      </c>
      <c r="AA140" s="24">
        <f>'Рейтинговая таблица организаций'!BF142</f>
        <v>87.640000000000015</v>
      </c>
    </row>
    <row r="141" spans="1:27">
      <c r="A141" s="5">
        <f>'бланки '!D145</f>
        <v>140</v>
      </c>
      <c r="B141" s="5" t="str">
        <f>'Рейтинговая таблица организаций'!B143</f>
        <v>Муниципальное бюджетное общеобразовательное учреждение «Верхне-Матигорская средняя школа»</v>
      </c>
      <c r="C141" s="5">
        <f>'Рейтинговая таблица организаций'!M143</f>
        <v>100</v>
      </c>
      <c r="D141" s="5">
        <f>'Рейтинговая таблица организаций'!N143</f>
        <v>100</v>
      </c>
      <c r="E141" s="3">
        <f>'Рейтинговая таблица организаций'!Q143</f>
        <v>100</v>
      </c>
      <c r="F141" s="3">
        <f>'Рейтинговая таблица организаций'!R143</f>
        <v>100</v>
      </c>
      <c r="G141" s="3">
        <f>'Рейтинговая таблица организаций'!O143</f>
        <v>97.321428571428569</v>
      </c>
      <c r="H141" s="3">
        <f>'Рейтинговая таблица организаций'!P143</f>
        <v>96.969696969696969</v>
      </c>
      <c r="I141" s="3">
        <f>'Рейтинговая таблица организаций'!S143</f>
        <v>97</v>
      </c>
      <c r="J141" s="23">
        <f>'Рейтинговая таблица организаций'!T143</f>
        <v>98.800000000000011</v>
      </c>
      <c r="K141" s="3">
        <f>'Рейтинговая таблица организаций'!Z143</f>
        <v>100</v>
      </c>
      <c r="L141" s="3">
        <f t="shared" si="3"/>
        <v>94.5</v>
      </c>
      <c r="M141" s="3">
        <f>'Рейтинговая таблица организаций'!AB143</f>
        <v>89</v>
      </c>
      <c r="N141" s="23">
        <f>'Рейтинговая таблица организаций'!AC143</f>
        <v>94.5</v>
      </c>
      <c r="O141" s="3">
        <f>'Рейтинговая таблица организаций'!AH143</f>
        <v>80</v>
      </c>
      <c r="P141" s="21">
        <f>'Рейтинговая таблица организаций'!AI143</f>
        <v>80</v>
      </c>
      <c r="Q141" s="21">
        <f>'Рейтинговая таблица организаций'!AJ143</f>
        <v>100</v>
      </c>
      <c r="R141" s="23">
        <f>'Рейтинговая таблица организаций'!AK143</f>
        <v>86</v>
      </c>
      <c r="S141" s="3">
        <f>'Рейтинговая таблица организаций'!AR143</f>
        <v>93</v>
      </c>
      <c r="T141" s="3">
        <f>'Рейтинговая таблица организаций'!AS143</f>
        <v>94</v>
      </c>
      <c r="U141" s="3">
        <f>'Рейтинговая таблица организаций'!AT143</f>
        <v>98</v>
      </c>
      <c r="V141" s="23">
        <f>'Рейтинговая таблица организаций'!AU143</f>
        <v>94.4</v>
      </c>
      <c r="W141" s="3">
        <f>'Рейтинговая таблица организаций'!BB143</f>
        <v>91</v>
      </c>
      <c r="X141" s="3">
        <f>'Рейтинговая таблица организаций'!BC143</f>
        <v>98</v>
      </c>
      <c r="Y141" s="3">
        <f>'Рейтинговая таблица организаций'!BD143</f>
        <v>94</v>
      </c>
      <c r="Z141" s="23">
        <f>'Рейтинговая таблица организаций'!BE143</f>
        <v>93.9</v>
      </c>
      <c r="AA141" s="24">
        <f>'Рейтинговая таблица организаций'!BF143</f>
        <v>93.52000000000001</v>
      </c>
    </row>
    <row r="142" spans="1:27">
      <c r="A142" s="5">
        <f>'бланки '!D146</f>
        <v>141</v>
      </c>
      <c r="B142" s="5" t="str">
        <f>'Рейтинговая таблица организаций'!B144</f>
        <v>Муниципальное бюджетное общеобразовательное учреждение «Ломоносовская средняя школа имени М. В. Ломоносова»</v>
      </c>
      <c r="C142" s="5">
        <f>'Рейтинговая таблица организаций'!M144</f>
        <v>100</v>
      </c>
      <c r="D142" s="5">
        <f>'Рейтинговая таблица организаций'!N144</f>
        <v>100</v>
      </c>
      <c r="E142" s="3">
        <f>'Рейтинговая таблица организаций'!Q144</f>
        <v>100</v>
      </c>
      <c r="F142" s="3">
        <f>'Рейтинговая таблица организаций'!R144</f>
        <v>100</v>
      </c>
      <c r="G142" s="3">
        <f>'Рейтинговая таблица организаций'!O144</f>
        <v>95</v>
      </c>
      <c r="H142" s="3">
        <f>'Рейтинговая таблица организаций'!P144</f>
        <v>100</v>
      </c>
      <c r="I142" s="3">
        <f>'Рейтинговая таблица организаций'!S144</f>
        <v>97</v>
      </c>
      <c r="J142" s="23">
        <f>'Рейтинговая таблица организаций'!T144</f>
        <v>98.800000000000011</v>
      </c>
      <c r="K142" s="3">
        <f>'Рейтинговая таблица организаций'!Z144</f>
        <v>100</v>
      </c>
      <c r="L142" s="3">
        <f t="shared" si="3"/>
        <v>97.5</v>
      </c>
      <c r="M142" s="3">
        <f>'Рейтинговая таблица организаций'!AB144</f>
        <v>95</v>
      </c>
      <c r="N142" s="23">
        <f>'Рейтинговая таблица организаций'!AC144</f>
        <v>97.5</v>
      </c>
      <c r="O142" s="3">
        <f>'Рейтинговая таблица организаций'!AH144</f>
        <v>60</v>
      </c>
      <c r="P142" s="21">
        <f>'Рейтинговая таблица организаций'!AI144</f>
        <v>60</v>
      </c>
      <c r="Q142" s="21">
        <f>'Рейтинговая таблица организаций'!AJ144</f>
        <v>100</v>
      </c>
      <c r="R142" s="23">
        <f>'Рейтинговая таблица организаций'!AK144</f>
        <v>72</v>
      </c>
      <c r="S142" s="3">
        <f>'Рейтинговая таблица организаций'!AR144</f>
        <v>95</v>
      </c>
      <c r="T142" s="3">
        <f>'Рейтинговая таблица организаций'!AS144</f>
        <v>100</v>
      </c>
      <c r="U142" s="3">
        <f>'Рейтинговая таблица организаций'!AT144</f>
        <v>100</v>
      </c>
      <c r="V142" s="23">
        <f>'Рейтинговая таблица организаций'!AU144</f>
        <v>98</v>
      </c>
      <c r="W142" s="3">
        <f>'Рейтинговая таблица организаций'!BB144</f>
        <v>100</v>
      </c>
      <c r="X142" s="3">
        <f>'Рейтинговая таблица организаций'!BC144</f>
        <v>100</v>
      </c>
      <c r="Y142" s="3">
        <f>'Рейтинговая таблица организаций'!BD144</f>
        <v>100</v>
      </c>
      <c r="Z142" s="23">
        <f>'Рейтинговая таблица организаций'!BE144</f>
        <v>100</v>
      </c>
      <c r="AA142" s="24">
        <f>'Рейтинговая таблица организаций'!BF144</f>
        <v>93.26</v>
      </c>
    </row>
    <row r="143" spans="1:27">
      <c r="A143" s="5">
        <f>'бланки '!D147</f>
        <v>142</v>
      </c>
      <c r="B143" s="5" t="str">
        <f>'Рейтинговая таблица организаций'!B145</f>
        <v>Муниципальное бюджетное общеобразовательное учреждение «Кехотская средняя школа»</v>
      </c>
      <c r="C143" s="5">
        <f>'Рейтинговая таблица организаций'!M145</f>
        <v>100</v>
      </c>
      <c r="D143" s="5">
        <f>'Рейтинговая таблица организаций'!N145</f>
        <v>100</v>
      </c>
      <c r="E143" s="3">
        <f>'Рейтинговая таблица организаций'!Q145</f>
        <v>100</v>
      </c>
      <c r="F143" s="3">
        <f>'Рейтинговая таблица организаций'!R145</f>
        <v>100</v>
      </c>
      <c r="G143" s="3">
        <f>'Рейтинговая таблица организаций'!O145</f>
        <v>100</v>
      </c>
      <c r="H143" s="3">
        <f>'Рейтинговая таблица организаций'!P145</f>
        <v>100</v>
      </c>
      <c r="I143" s="3">
        <f>'Рейтинговая таблица организаций'!S145</f>
        <v>100</v>
      </c>
      <c r="J143" s="23">
        <f>'Рейтинговая таблица организаций'!T145</f>
        <v>100</v>
      </c>
      <c r="K143" s="3">
        <f>'Рейтинговая таблица организаций'!Z145</f>
        <v>100</v>
      </c>
      <c r="L143" s="3">
        <f t="shared" si="3"/>
        <v>100</v>
      </c>
      <c r="M143" s="3">
        <f>'Рейтинговая таблица организаций'!AB145</f>
        <v>100</v>
      </c>
      <c r="N143" s="23">
        <f>'Рейтинговая таблица организаций'!AC145</f>
        <v>100</v>
      </c>
      <c r="O143" s="3">
        <f>'Рейтинговая таблица организаций'!AH145</f>
        <v>60</v>
      </c>
      <c r="P143" s="21">
        <f>'Рейтинговая таблица организаций'!AI145</f>
        <v>60</v>
      </c>
      <c r="Q143" s="21">
        <f>'Рейтинговая таблица организаций'!AJ145</f>
        <v>100</v>
      </c>
      <c r="R143" s="23">
        <f>'Рейтинговая таблица организаций'!AK145</f>
        <v>72</v>
      </c>
      <c r="S143" s="3">
        <f>'Рейтинговая таблица организаций'!AR145</f>
        <v>100</v>
      </c>
      <c r="T143" s="3">
        <f>'Рейтинговая таблица организаций'!AS145</f>
        <v>97</v>
      </c>
      <c r="U143" s="3">
        <f>'Рейтинговая таблица организаций'!AT145</f>
        <v>100</v>
      </c>
      <c r="V143" s="23">
        <f>'Рейтинговая таблица организаций'!AU145</f>
        <v>98.800000000000011</v>
      </c>
      <c r="W143" s="3">
        <f>'Рейтинговая таблица организаций'!BB145</f>
        <v>91</v>
      </c>
      <c r="X143" s="3">
        <f>'Рейтинговая таблица организаций'!BC145</f>
        <v>94</v>
      </c>
      <c r="Y143" s="3">
        <f>'Рейтинговая таблица организаций'!BD145</f>
        <v>100</v>
      </c>
      <c r="Z143" s="23">
        <f>'Рейтинговая таблица организаций'!BE145</f>
        <v>96.1</v>
      </c>
      <c r="AA143" s="24">
        <f>'Рейтинговая таблица организаций'!BF145</f>
        <v>93.38</v>
      </c>
    </row>
    <row r="144" spans="1:27">
      <c r="A144" s="5">
        <f>'бланки '!D148</f>
        <v>143</v>
      </c>
      <c r="B144" s="5" t="str">
        <f>'Рейтинговая таблица организаций'!B146</f>
        <v>Муниципальное бюджетное общеобразовательное учреждение «Усть-Пинежская средняя школа»</v>
      </c>
      <c r="C144" s="5">
        <f>'Рейтинговая таблица организаций'!M146</f>
        <v>100</v>
      </c>
      <c r="D144" s="5">
        <f>'Рейтинговая таблица организаций'!N146</f>
        <v>100</v>
      </c>
      <c r="E144" s="3">
        <f>'Рейтинговая таблица организаций'!Q146</f>
        <v>100</v>
      </c>
      <c r="F144" s="3">
        <f>'Рейтинговая таблица организаций'!R146</f>
        <v>100</v>
      </c>
      <c r="G144" s="3">
        <f>'Рейтинговая таблица организаций'!O146</f>
        <v>95.454545454545453</v>
      </c>
      <c r="H144" s="3">
        <f>'Рейтинговая таблица организаций'!P146</f>
        <v>100</v>
      </c>
      <c r="I144" s="3">
        <f>'Рейтинговая таблица организаций'!S146</f>
        <v>98</v>
      </c>
      <c r="J144" s="23">
        <f>'Рейтинговая таблица организаций'!T146</f>
        <v>99.2</v>
      </c>
      <c r="K144" s="3">
        <f>'Рейтинговая таблица организаций'!Z146</f>
        <v>100</v>
      </c>
      <c r="L144" s="3">
        <f t="shared" si="3"/>
        <v>100</v>
      </c>
      <c r="M144" s="3">
        <f>'Рейтинговая таблица организаций'!AB146</f>
        <v>100</v>
      </c>
      <c r="N144" s="23">
        <f>'Рейтинговая таблица организаций'!AC146</f>
        <v>100</v>
      </c>
      <c r="O144" s="3">
        <f>'Рейтинговая таблица организаций'!AH146</f>
        <v>80</v>
      </c>
      <c r="P144" s="21">
        <f>'Рейтинговая таблица организаций'!AI146</f>
        <v>60</v>
      </c>
      <c r="Q144" s="21">
        <f>'Рейтинговая таблица организаций'!AJ146</f>
        <v>100</v>
      </c>
      <c r="R144" s="23">
        <f>'Рейтинговая таблица организаций'!AK146</f>
        <v>78</v>
      </c>
      <c r="S144" s="3">
        <f>'Рейтинговая таблица организаций'!AR146</f>
        <v>100</v>
      </c>
      <c r="T144" s="3">
        <f>'Рейтинговая таблица организаций'!AS146</f>
        <v>100</v>
      </c>
      <c r="U144" s="3">
        <f>'Рейтинговая таблица организаций'!AT146</f>
        <v>100</v>
      </c>
      <c r="V144" s="23">
        <f>'Рейтинговая таблица организаций'!AU146</f>
        <v>100</v>
      </c>
      <c r="W144" s="3">
        <f>'Рейтинговая таблица организаций'!BB146</f>
        <v>100</v>
      </c>
      <c r="X144" s="3">
        <f>'Рейтинговая таблица организаций'!BC146</f>
        <v>100</v>
      </c>
      <c r="Y144" s="3">
        <f>'Рейтинговая таблица организаций'!BD146</f>
        <v>100</v>
      </c>
      <c r="Z144" s="23">
        <f>'Рейтинговая таблица организаций'!BE146</f>
        <v>100</v>
      </c>
      <c r="AA144" s="24">
        <f>'Рейтинговая таблица организаций'!BF146</f>
        <v>95.44</v>
      </c>
    </row>
    <row r="145" spans="1:27">
      <c r="A145" s="5">
        <f>'бланки '!D149</f>
        <v>144</v>
      </c>
      <c r="B145" s="5" t="str">
        <f>'Рейтинговая таблица организаций'!B147</f>
        <v>Муниципальное бюджетное общеобразовательное учреждение «Брин-Наволоцкая средняя школа»</v>
      </c>
      <c r="C145" s="5">
        <f>'Рейтинговая таблица организаций'!M147</f>
        <v>92.857142857142861</v>
      </c>
      <c r="D145" s="5">
        <f>'Рейтинговая таблица организаций'!N147</f>
        <v>100</v>
      </c>
      <c r="E145" s="3">
        <f>'Рейтинговая таблица организаций'!Q147</f>
        <v>96</v>
      </c>
      <c r="F145" s="3">
        <f>'Рейтинговая таблица организаций'!R147</f>
        <v>60</v>
      </c>
      <c r="G145" s="3">
        <f>'Рейтинговая таблица организаций'!O147</f>
        <v>91.666666666666657</v>
      </c>
      <c r="H145" s="3">
        <f>'Рейтинговая таблица организаций'!P147</f>
        <v>91.304347826086953</v>
      </c>
      <c r="I145" s="3">
        <f>'Рейтинговая таблица организаций'!S147</f>
        <v>91</v>
      </c>
      <c r="J145" s="23">
        <f>'Рейтинговая таблица организаций'!T147</f>
        <v>83.199999999999989</v>
      </c>
      <c r="K145" s="3">
        <f>'Рейтинговая таблица организаций'!Z147</f>
        <v>100</v>
      </c>
      <c r="L145" s="3">
        <f t="shared" si="3"/>
        <v>93.5</v>
      </c>
      <c r="M145" s="3">
        <f>'Рейтинговая таблица организаций'!AB147</f>
        <v>87</v>
      </c>
      <c r="N145" s="23">
        <f>'Рейтинговая таблица организаций'!AC147</f>
        <v>93.5</v>
      </c>
      <c r="O145" s="3">
        <f>'Рейтинговая таблица организаций'!AH147</f>
        <v>20</v>
      </c>
      <c r="P145" s="21">
        <f>'Рейтинговая таблица организаций'!AI147</f>
        <v>60</v>
      </c>
      <c r="Q145" s="21">
        <f>'Рейтинговая таблица организаций'!AJ147</f>
        <v>75</v>
      </c>
      <c r="R145" s="23">
        <f>'Рейтинговая таблица организаций'!AK147</f>
        <v>52.5</v>
      </c>
      <c r="S145" s="3">
        <f>'Рейтинговая таблица организаций'!AR147</f>
        <v>100</v>
      </c>
      <c r="T145" s="3">
        <f>'Рейтинговая таблица организаций'!AS147</f>
        <v>93</v>
      </c>
      <c r="U145" s="3">
        <f>'Рейтинговая таблица организаций'!AT147</f>
        <v>100</v>
      </c>
      <c r="V145" s="23">
        <f>'Рейтинговая таблица организаций'!AU147</f>
        <v>97.2</v>
      </c>
      <c r="W145" s="3">
        <f>'Рейтинговая таблица организаций'!BB147</f>
        <v>90</v>
      </c>
      <c r="X145" s="3">
        <f>'Рейтинговая таблица организаций'!BC147</f>
        <v>97</v>
      </c>
      <c r="Y145" s="3">
        <f>'Рейтинговая таблица организаций'!BD147</f>
        <v>93</v>
      </c>
      <c r="Z145" s="23">
        <f>'Рейтинговая таблица организаций'!BE147</f>
        <v>92.9</v>
      </c>
      <c r="AA145" s="24">
        <f>'Рейтинговая таблица организаций'!BF147</f>
        <v>83.859999999999985</v>
      </c>
    </row>
    <row r="146" spans="1:27">
      <c r="A146" s="5">
        <f>'бланки '!D150</f>
        <v>145</v>
      </c>
      <c r="B146" s="5" t="str">
        <f>'Рейтинговая таблица организаций'!B148</f>
        <v>Муниципальное бюджетное общеобразовательное учреждение «Двинская средняя школа»</v>
      </c>
      <c r="C146" s="5">
        <f>'Рейтинговая таблица организаций'!M148</f>
        <v>100</v>
      </c>
      <c r="D146" s="5">
        <f>'Рейтинговая таблица организаций'!N148</f>
        <v>95.370370370370367</v>
      </c>
      <c r="E146" s="3">
        <f>'Рейтинговая таблица организаций'!Q148</f>
        <v>98</v>
      </c>
      <c r="F146" s="3">
        <f>'Рейтинговая таблица организаций'!R148</f>
        <v>90</v>
      </c>
      <c r="G146" s="3">
        <f>'Рейтинговая таблица организаций'!O148</f>
        <v>100</v>
      </c>
      <c r="H146" s="3">
        <f>'Рейтинговая таблица организаций'!P148</f>
        <v>83.333333333333343</v>
      </c>
      <c r="I146" s="3">
        <f>'Рейтинговая таблица организаций'!S148</f>
        <v>92</v>
      </c>
      <c r="J146" s="23">
        <f>'Рейтинговая таблица организаций'!T148</f>
        <v>93.2</v>
      </c>
      <c r="K146" s="3">
        <f>'Рейтинговая таблица организаций'!Z148</f>
        <v>100</v>
      </c>
      <c r="L146" s="3">
        <f t="shared" si="3"/>
        <v>94.5</v>
      </c>
      <c r="M146" s="3">
        <f>'Рейтинговая таблица организаций'!AB148</f>
        <v>89</v>
      </c>
      <c r="N146" s="23">
        <f>'Рейтинговая таблица организаций'!AC148</f>
        <v>94.5</v>
      </c>
      <c r="O146" s="3">
        <f>'Рейтинговая таблица организаций'!AH148</f>
        <v>100</v>
      </c>
      <c r="P146" s="21">
        <f>'Рейтинговая таблица организаций'!AI148</f>
        <v>60</v>
      </c>
      <c r="Q146" s="21">
        <f>'Рейтинговая таблица организаций'!AJ148</f>
        <v>100</v>
      </c>
      <c r="R146" s="23">
        <f>'Рейтинговая таблица организаций'!AK148</f>
        <v>84</v>
      </c>
      <c r="S146" s="3">
        <f>'Рейтинговая таблица организаций'!AR148</f>
        <v>89</v>
      </c>
      <c r="T146" s="3">
        <f>'Рейтинговая таблица организаций'!AS148</f>
        <v>89</v>
      </c>
      <c r="U146" s="3">
        <f>'Рейтинговая таблица организаций'!AT148</f>
        <v>92</v>
      </c>
      <c r="V146" s="23">
        <f>'Рейтинговая таблица организаций'!AU148</f>
        <v>89.600000000000009</v>
      </c>
      <c r="W146" s="3">
        <f>'Рейтинговая таблица организаций'!BB148</f>
        <v>79</v>
      </c>
      <c r="X146" s="3">
        <f>'Рейтинговая таблица организаций'!BC148</f>
        <v>89</v>
      </c>
      <c r="Y146" s="3">
        <f>'Рейтинговая таблица организаций'!BD148</f>
        <v>95</v>
      </c>
      <c r="Z146" s="23">
        <f>'Рейтинговая таблица организаций'!BE148</f>
        <v>89</v>
      </c>
      <c r="AA146" s="24">
        <f>'Рейтинговая таблица организаций'!BF148</f>
        <v>90.06</v>
      </c>
    </row>
    <row r="147" spans="1:27">
      <c r="A147" s="5">
        <f>'бланки '!D151</f>
        <v>146</v>
      </c>
      <c r="B147" s="5" t="str">
        <f>'Рейтинговая таблица организаций'!B149</f>
        <v>Муниципальное бюджетное общеобразовательное учреждение «Светлозерская средняя школа»</v>
      </c>
      <c r="C147" s="5">
        <f>'Рейтинговая таблица организаций'!M149</f>
        <v>100</v>
      </c>
      <c r="D147" s="5">
        <f>'Рейтинговая таблица организаций'!N149</f>
        <v>100</v>
      </c>
      <c r="E147" s="3">
        <f>'Рейтинговая таблица организаций'!Q149</f>
        <v>100</v>
      </c>
      <c r="F147" s="3">
        <f>'Рейтинговая таблица организаций'!R149</f>
        <v>100</v>
      </c>
      <c r="G147" s="3">
        <f>'Рейтинговая таблица организаций'!O149</f>
        <v>100</v>
      </c>
      <c r="H147" s="3">
        <f>'Рейтинговая таблица организаций'!P149</f>
        <v>100</v>
      </c>
      <c r="I147" s="3">
        <f>'Рейтинговая таблица организаций'!S149</f>
        <v>100</v>
      </c>
      <c r="J147" s="23">
        <f>'Рейтинговая таблица организаций'!T149</f>
        <v>100</v>
      </c>
      <c r="K147" s="3">
        <f>'Рейтинговая таблица организаций'!Z149</f>
        <v>100</v>
      </c>
      <c r="L147" s="3">
        <f t="shared" si="3"/>
        <v>100</v>
      </c>
      <c r="M147" s="3">
        <f>'Рейтинговая таблица организаций'!AB149</f>
        <v>100</v>
      </c>
      <c r="N147" s="23">
        <f>'Рейтинговая таблица организаций'!AC149</f>
        <v>100</v>
      </c>
      <c r="O147" s="3">
        <f>'Рейтинговая таблица организаций'!AH149</f>
        <v>80</v>
      </c>
      <c r="P147" s="21">
        <f>'Рейтинговая таблица организаций'!AI149</f>
        <v>100</v>
      </c>
      <c r="Q147" s="21">
        <f>'Рейтинговая таблица организаций'!AJ149</f>
        <v>100</v>
      </c>
      <c r="R147" s="23">
        <f>'Рейтинговая таблица организаций'!AK149</f>
        <v>94</v>
      </c>
      <c r="S147" s="3">
        <f>'Рейтинговая таблица организаций'!AR149</f>
        <v>100</v>
      </c>
      <c r="T147" s="3">
        <f>'Рейтинговая таблица организаций'!AS149</f>
        <v>100</v>
      </c>
      <c r="U147" s="3">
        <f>'Рейтинговая таблица организаций'!AT149</f>
        <v>98</v>
      </c>
      <c r="V147" s="23">
        <f>'Рейтинговая таблица организаций'!AU149</f>
        <v>99.6</v>
      </c>
      <c r="W147" s="3">
        <f>'Рейтинговая таблица организаций'!BB149</f>
        <v>100</v>
      </c>
      <c r="X147" s="3">
        <f>'Рейтинговая таблица организаций'!BC149</f>
        <v>100</v>
      </c>
      <c r="Y147" s="3">
        <f>'Рейтинговая таблица организаций'!BD149</f>
        <v>100</v>
      </c>
      <c r="Z147" s="23">
        <f>'Рейтинговая таблица организаций'!BE149</f>
        <v>100</v>
      </c>
      <c r="AA147" s="24">
        <f>'Рейтинговая таблица организаций'!BF149</f>
        <v>98.72</v>
      </c>
    </row>
    <row r="148" spans="1:27">
      <c r="A148" s="5">
        <f>'бланки '!D152</f>
        <v>147</v>
      </c>
      <c r="B148" s="5" t="str">
        <f>'Рейтинговая таблица организаций'!B150</f>
        <v>Муниципальное бюджетное общеобразовательное учреждение «Рембуевская средняя школа»</v>
      </c>
      <c r="C148" s="5">
        <f>'Рейтинговая таблица организаций'!M150</f>
        <v>100</v>
      </c>
      <c r="D148" s="5">
        <f>'Рейтинговая таблица организаций'!N150</f>
        <v>100</v>
      </c>
      <c r="E148" s="3">
        <f>'Рейтинговая таблица организаций'!Q150</f>
        <v>100</v>
      </c>
      <c r="F148" s="3">
        <f>'Рейтинговая таблица организаций'!R150</f>
        <v>60</v>
      </c>
      <c r="G148" s="3">
        <f>'Рейтинговая таблица организаций'!O150</f>
        <v>100</v>
      </c>
      <c r="H148" s="3">
        <f>'Рейтинговая таблица организаций'!P150</f>
        <v>94.285714285714278</v>
      </c>
      <c r="I148" s="3">
        <f>'Рейтинговая таблица организаций'!S150</f>
        <v>97</v>
      </c>
      <c r="J148" s="23">
        <f>'Рейтинговая таблица организаций'!T150</f>
        <v>86.800000000000011</v>
      </c>
      <c r="K148" s="3">
        <f>'Рейтинговая таблица организаций'!Z150</f>
        <v>100</v>
      </c>
      <c r="L148" s="3">
        <f t="shared" si="3"/>
        <v>98.5</v>
      </c>
      <c r="M148" s="3">
        <f>'Рейтинговая таблица организаций'!AB150</f>
        <v>97</v>
      </c>
      <c r="N148" s="23">
        <f>'Рейтинговая таблица организаций'!AC150</f>
        <v>98.5</v>
      </c>
      <c r="O148" s="3">
        <f>'Рейтинговая таблица организаций'!AH150</f>
        <v>60</v>
      </c>
      <c r="P148" s="21">
        <f>'Рейтинговая таблица организаций'!AI150</f>
        <v>80</v>
      </c>
      <c r="Q148" s="21">
        <f>'Рейтинговая таблица организаций'!AJ150</f>
        <v>75</v>
      </c>
      <c r="R148" s="23">
        <f>'Рейтинговая таблица организаций'!AK150</f>
        <v>72.5</v>
      </c>
      <c r="S148" s="3">
        <f>'Рейтинговая таблица организаций'!AR150</f>
        <v>90</v>
      </c>
      <c r="T148" s="3">
        <f>'Рейтинговая таблица организаций'!AS150</f>
        <v>97</v>
      </c>
      <c r="U148" s="3">
        <f>'Рейтинговая таблица организаций'!AT150</f>
        <v>100</v>
      </c>
      <c r="V148" s="23">
        <f>'Рейтинговая таблица организаций'!AU150</f>
        <v>94.800000000000011</v>
      </c>
      <c r="W148" s="3">
        <f>'Рейтинговая таблица организаций'!BB150</f>
        <v>95</v>
      </c>
      <c r="X148" s="3">
        <f>'Рейтинговая таблица организаций'!BC150</f>
        <v>100</v>
      </c>
      <c r="Y148" s="3">
        <f>'Рейтинговая таблица организаций'!BD150</f>
        <v>100</v>
      </c>
      <c r="Z148" s="23">
        <f>'Рейтинговая таблица организаций'!BE150</f>
        <v>98.5</v>
      </c>
      <c r="AA148" s="24">
        <f>'Рейтинговая таблица организаций'!BF150</f>
        <v>90.22</v>
      </c>
    </row>
    <row r="149" spans="1:27">
      <c r="A149" s="5">
        <f>'бланки '!D153</f>
        <v>148</v>
      </c>
      <c r="B149" s="5" t="str">
        <f>'Рейтинговая таблица организаций'!B151</f>
        <v>Муниципальное бюджетное общеобразовательное учреждение «Белогорская средняя школа»</v>
      </c>
      <c r="C149" s="5">
        <f>'Рейтинговая таблица организаций'!M151</f>
        <v>100</v>
      </c>
      <c r="D149" s="5">
        <f>'Рейтинговая таблица организаций'!N151</f>
        <v>94.444444444444443</v>
      </c>
      <c r="E149" s="3">
        <f>'Рейтинговая таблица организаций'!Q151</f>
        <v>97</v>
      </c>
      <c r="F149" s="3">
        <f>'Рейтинговая таблица организаций'!R151</f>
        <v>100</v>
      </c>
      <c r="G149" s="3">
        <f>'Рейтинговая таблица организаций'!O151</f>
        <v>97.222222222222214</v>
      </c>
      <c r="H149" s="3">
        <f>'Рейтинговая таблица организаций'!P151</f>
        <v>100</v>
      </c>
      <c r="I149" s="3">
        <f>'Рейтинговая таблица организаций'!S151</f>
        <v>99</v>
      </c>
      <c r="J149" s="23">
        <f>'Рейтинговая таблица организаций'!T151</f>
        <v>98.699999999999989</v>
      </c>
      <c r="K149" s="3">
        <f>'Рейтинговая таблица организаций'!Z151</f>
        <v>100</v>
      </c>
      <c r="L149" s="3">
        <f t="shared" si="3"/>
        <v>100</v>
      </c>
      <c r="M149" s="3">
        <f>'Рейтинговая таблица организаций'!AB151</f>
        <v>100</v>
      </c>
      <c r="N149" s="23">
        <f>'Рейтинговая таблица организаций'!AC151</f>
        <v>100</v>
      </c>
      <c r="O149" s="3">
        <f>'Рейтинговая таблица организаций'!AH151</f>
        <v>20</v>
      </c>
      <c r="P149" s="21">
        <f>'Рейтинговая таблица организаций'!AI151</f>
        <v>100</v>
      </c>
      <c r="Q149" s="21">
        <f>'Рейтинговая таблица организаций'!AJ151</f>
        <v>100</v>
      </c>
      <c r="R149" s="23">
        <f>'Рейтинговая таблица организаций'!AK151</f>
        <v>76</v>
      </c>
      <c r="S149" s="3">
        <f>'Рейтинговая таблица организаций'!AR151</f>
        <v>100</v>
      </c>
      <c r="T149" s="3">
        <f>'Рейтинговая таблица организаций'!AS151</f>
        <v>100</v>
      </c>
      <c r="U149" s="3">
        <f>'Рейтинговая таблица организаций'!AT151</f>
        <v>100</v>
      </c>
      <c r="V149" s="23">
        <f>'Рейтинговая таблица организаций'!AU151</f>
        <v>100</v>
      </c>
      <c r="W149" s="3">
        <f>'Рейтинговая таблица организаций'!BB151</f>
        <v>100</v>
      </c>
      <c r="X149" s="3">
        <f>'Рейтинговая таблица организаций'!BC151</f>
        <v>100</v>
      </c>
      <c r="Y149" s="3">
        <f>'Рейтинговая таблица организаций'!BD151</f>
        <v>100</v>
      </c>
      <c r="Z149" s="23">
        <f>'Рейтинговая таблица организаций'!BE151</f>
        <v>100</v>
      </c>
      <c r="AA149" s="24">
        <f>'Рейтинговая таблица организаций'!BF151</f>
        <v>94.94</v>
      </c>
    </row>
    <row r="150" spans="1:27">
      <c r="A150" s="5">
        <f>'бланки '!D154</f>
        <v>149</v>
      </c>
      <c r="B150" s="5" t="str">
        <f>'Рейтинговая таблица организаций'!B152</f>
        <v>Муниципальное бюджетное общеобразовательное учреждение «Луковецкая средняя школа имени Я. В. Самоварова»</v>
      </c>
      <c r="C150" s="5">
        <f>'Рейтинговая таблица организаций'!M152</f>
        <v>100</v>
      </c>
      <c r="D150" s="5">
        <f>'Рейтинговая таблица организаций'!N152</f>
        <v>100</v>
      </c>
      <c r="E150" s="3">
        <f>'Рейтинговая таблица организаций'!Q152</f>
        <v>100</v>
      </c>
      <c r="F150" s="3">
        <f>'Рейтинговая таблица организаций'!R152</f>
        <v>90</v>
      </c>
      <c r="G150" s="3">
        <f>'Рейтинговая таблица организаций'!O152</f>
        <v>96.15384615384616</v>
      </c>
      <c r="H150" s="3">
        <f>'Рейтинговая таблица организаций'!P152</f>
        <v>100</v>
      </c>
      <c r="I150" s="3">
        <f>'Рейтинговая таблица организаций'!S152</f>
        <v>98</v>
      </c>
      <c r="J150" s="23">
        <f>'Рейтинговая таблица организаций'!T152</f>
        <v>96.2</v>
      </c>
      <c r="K150" s="3">
        <f>'Рейтинговая таблица организаций'!Z152</f>
        <v>100</v>
      </c>
      <c r="L150" s="3">
        <f t="shared" si="3"/>
        <v>94</v>
      </c>
      <c r="M150" s="3">
        <f>'Рейтинговая таблица организаций'!AB152</f>
        <v>88</v>
      </c>
      <c r="N150" s="23">
        <f>'Рейтинговая таблица организаций'!AC152</f>
        <v>94</v>
      </c>
      <c r="O150" s="3">
        <f>'Рейтинговая таблица организаций'!AH152</f>
        <v>60</v>
      </c>
      <c r="P150" s="21">
        <f>'Рейтинговая таблица организаций'!AI152</f>
        <v>60</v>
      </c>
      <c r="Q150" s="21">
        <f>'Рейтинговая таблица организаций'!AJ152</f>
        <v>75</v>
      </c>
      <c r="R150" s="23">
        <f>'Рейтинговая таблица организаций'!AK152</f>
        <v>64.5</v>
      </c>
      <c r="S150" s="3">
        <f>'Рейтинговая таблица организаций'!AR152</f>
        <v>94</v>
      </c>
      <c r="T150" s="3">
        <f>'Рейтинговая таблица организаций'!AS152</f>
        <v>95</v>
      </c>
      <c r="U150" s="3">
        <f>'Рейтинговая таблица организаций'!AT152</f>
        <v>99</v>
      </c>
      <c r="V150" s="23">
        <f>'Рейтинговая таблица организаций'!AU152</f>
        <v>95.399999999999991</v>
      </c>
      <c r="W150" s="3">
        <f>'Рейтинговая таблица организаций'!BB152</f>
        <v>85</v>
      </c>
      <c r="X150" s="3">
        <f>'Рейтинговая таблица организаций'!BC152</f>
        <v>93</v>
      </c>
      <c r="Y150" s="3">
        <f>'Рейтинговая таблица организаций'!BD152</f>
        <v>90</v>
      </c>
      <c r="Z150" s="23">
        <f>'Рейтинговая таблица организаций'!BE152</f>
        <v>89.1</v>
      </c>
      <c r="AA150" s="24">
        <f>'Рейтинговая таблица организаций'!BF152</f>
        <v>87.839999999999989</v>
      </c>
    </row>
    <row r="151" spans="1:27">
      <c r="A151" s="5">
        <f>'бланки '!D155</f>
        <v>150</v>
      </c>
      <c r="B151" s="5" t="str">
        <f>'Рейтинговая таблица организаций'!B153</f>
        <v>Муниципальное бюджетное образовательное учреждение дополнительного образования «Детская школа искусств № 52»</v>
      </c>
      <c r="C151" s="5">
        <f>'Рейтинговая таблица организаций'!M153</f>
        <v>100</v>
      </c>
      <c r="D151" s="5">
        <f>'Рейтинговая таблица организаций'!N153</f>
        <v>96.808510638297875</v>
      </c>
      <c r="E151" s="3">
        <f>'Рейтинговая таблица организаций'!Q153</f>
        <v>98</v>
      </c>
      <c r="F151" s="3">
        <f>'Рейтинговая таблица организаций'!R153</f>
        <v>90</v>
      </c>
      <c r="G151" s="3">
        <f>'Рейтинговая таблица организаций'!O153</f>
        <v>100</v>
      </c>
      <c r="H151" s="3">
        <f>'Рейтинговая таблица организаций'!P153</f>
        <v>100</v>
      </c>
      <c r="I151" s="3">
        <f>'Рейтинговая таблица организаций'!S153</f>
        <v>100</v>
      </c>
      <c r="J151" s="23">
        <f>'Рейтинговая таблица организаций'!T153</f>
        <v>96.4</v>
      </c>
      <c r="K151" s="3">
        <f>'Рейтинговая таблица организаций'!Z153</f>
        <v>100</v>
      </c>
      <c r="L151" s="3">
        <f t="shared" si="3"/>
        <v>100</v>
      </c>
      <c r="M151" s="3">
        <f>'Рейтинговая таблица организаций'!AB153</f>
        <v>100</v>
      </c>
      <c r="N151" s="23">
        <f>'Рейтинговая таблица организаций'!AC153</f>
        <v>100</v>
      </c>
      <c r="O151" s="3">
        <f>'Рейтинговая таблица организаций'!AH153</f>
        <v>40</v>
      </c>
      <c r="P151" s="21">
        <f>'Рейтинговая таблица организаций'!AI153</f>
        <v>100</v>
      </c>
      <c r="Q151" s="21">
        <f>'Рейтинговая таблица организаций'!AJ153</f>
        <v>100</v>
      </c>
      <c r="R151" s="23">
        <f>'Рейтинговая таблица организаций'!AK153</f>
        <v>82</v>
      </c>
      <c r="S151" s="3">
        <f>'Рейтинговая таблица организаций'!AR153</f>
        <v>100</v>
      </c>
      <c r="T151" s="3">
        <f>'Рейтинговая таблица организаций'!AS153</f>
        <v>100</v>
      </c>
      <c r="U151" s="3">
        <f>'Рейтинговая таблица организаций'!AT153</f>
        <v>96</v>
      </c>
      <c r="V151" s="23">
        <f>'Рейтинговая таблица организаций'!AU153</f>
        <v>99.2</v>
      </c>
      <c r="W151" s="3">
        <f>'Рейтинговая таблица организаций'!BB153</f>
        <v>100</v>
      </c>
      <c r="X151" s="3">
        <f>'Рейтинговая таблица организаций'!BC153</f>
        <v>100</v>
      </c>
      <c r="Y151" s="3">
        <f>'Рейтинговая таблица организаций'!BD153</f>
        <v>100</v>
      </c>
      <c r="Z151" s="23">
        <f>'Рейтинговая таблица организаций'!BE153</f>
        <v>100</v>
      </c>
      <c r="AA151" s="24">
        <f>'Рейтинговая таблица организаций'!BF153</f>
        <v>95.52</v>
      </c>
    </row>
    <row r="152" spans="1:27">
      <c r="A152" s="5">
        <f>'бланки '!D156</f>
        <v>151</v>
      </c>
      <c r="B152" s="5" t="str">
        <f>'Рейтинговая таблица организаций'!B154</f>
        <v>Муниципальное бюджетное общеобразовательное учреждение «Боровская основная школа»</v>
      </c>
      <c r="C152" s="5">
        <f>'Рейтинговая таблица организаций'!M154</f>
        <v>100</v>
      </c>
      <c r="D152" s="5">
        <f>'Рейтинговая таблица организаций'!N154</f>
        <v>91.666666666666657</v>
      </c>
      <c r="E152" s="3">
        <f>'Рейтинговая таблица организаций'!Q154</f>
        <v>96</v>
      </c>
      <c r="F152" s="3">
        <f>'Рейтинговая таблица организаций'!R154</f>
        <v>60</v>
      </c>
      <c r="G152" s="3">
        <f>'Рейтинговая таблица организаций'!O154</f>
        <v>90.476190476190482</v>
      </c>
      <c r="H152" s="3">
        <f>'Рейтинговая таблица организаций'!P154</f>
        <v>89.473684210526315</v>
      </c>
      <c r="I152" s="3">
        <f>'Рейтинговая таблица организаций'!S154</f>
        <v>90</v>
      </c>
      <c r="J152" s="23">
        <f>'Рейтинговая таблица организаций'!T154</f>
        <v>82.8</v>
      </c>
      <c r="K152" s="3">
        <f>'Рейтинговая таблица организаций'!Z154</f>
        <v>100</v>
      </c>
      <c r="L152" s="3">
        <f t="shared" si="3"/>
        <v>89.5</v>
      </c>
      <c r="M152" s="3">
        <f>'Рейтинговая таблица организаций'!AB154</f>
        <v>79</v>
      </c>
      <c r="N152" s="23">
        <f>'Рейтинговая таблица организаций'!AC154</f>
        <v>89.5</v>
      </c>
      <c r="O152" s="3">
        <f>'Рейтинговая таблица организаций'!AH154</f>
        <v>40</v>
      </c>
      <c r="P152" s="21">
        <f>'Рейтинговая таблица организаций'!AI154</f>
        <v>60</v>
      </c>
      <c r="Q152" s="21">
        <f>'Рейтинговая таблица организаций'!AJ154</f>
        <v>75</v>
      </c>
      <c r="R152" s="23">
        <f>'Рейтинговая таблица организаций'!AK154</f>
        <v>58.5</v>
      </c>
      <c r="S152" s="3">
        <f>'Рейтинговая таблица организаций'!AR154</f>
        <v>82</v>
      </c>
      <c r="T152" s="3">
        <f>'Рейтинговая таблица организаций'!AS154</f>
        <v>89</v>
      </c>
      <c r="U152" s="3">
        <f>'Рейтинговая таблица организаций'!AT154</f>
        <v>94</v>
      </c>
      <c r="V152" s="23">
        <f>'Рейтинговая таблица организаций'!AU154</f>
        <v>87.2</v>
      </c>
      <c r="W152" s="3">
        <f>'Рейтинговая таблица организаций'!BB154</f>
        <v>61</v>
      </c>
      <c r="X152" s="3">
        <f>'Рейтинговая таблица организаций'!BC154</f>
        <v>96</v>
      </c>
      <c r="Y152" s="3">
        <f>'Рейтинговая таблица организаций'!BD154</f>
        <v>68</v>
      </c>
      <c r="Z152" s="23">
        <f>'Рейтинговая таблица организаций'!BE154</f>
        <v>71.5</v>
      </c>
      <c r="AA152" s="24">
        <f>'Рейтинговая таблица организаций'!BF154</f>
        <v>77.900000000000006</v>
      </c>
    </row>
    <row r="153" spans="1:27">
      <c r="A153" s="5">
        <f>'бланки '!D157</f>
        <v>152</v>
      </c>
      <c r="B153" s="5" t="str">
        <f>'Рейтинговая таблица организаций'!B155</f>
        <v>Муниципальное бюджетное общеобразовательное учреждение «Наводовская основная школа»</v>
      </c>
      <c r="C153" s="5">
        <f>'Рейтинговая таблица организаций'!M155</f>
        <v>100</v>
      </c>
      <c r="D153" s="5">
        <f>'Рейтинговая таблица организаций'!N155</f>
        <v>100</v>
      </c>
      <c r="E153" s="3">
        <f>'Рейтинговая таблица организаций'!Q155</f>
        <v>100</v>
      </c>
      <c r="F153" s="3">
        <f>'Рейтинговая таблица организаций'!R155</f>
        <v>100</v>
      </c>
      <c r="G153" s="3">
        <f>'Рейтинговая таблица организаций'!O155</f>
        <v>98.571428571428584</v>
      </c>
      <c r="H153" s="3">
        <f>'Рейтинговая таблица организаций'!P155</f>
        <v>98.529411764705884</v>
      </c>
      <c r="I153" s="3">
        <f>'Рейтинговая таблица организаций'!S155</f>
        <v>99</v>
      </c>
      <c r="J153" s="23">
        <f>'Рейтинговая таблица организаций'!T155</f>
        <v>99.6</v>
      </c>
      <c r="K153" s="3">
        <f>'Рейтинговая таблица организаций'!Z155</f>
        <v>100</v>
      </c>
      <c r="L153" s="3">
        <f t="shared" si="3"/>
        <v>92.5</v>
      </c>
      <c r="M153" s="3">
        <f>'Рейтинговая таблица организаций'!AB155</f>
        <v>85</v>
      </c>
      <c r="N153" s="23">
        <f>'Рейтинговая таблица организаций'!AC155</f>
        <v>92.5</v>
      </c>
      <c r="O153" s="3">
        <f>'Рейтинговая таблица организаций'!AH155</f>
        <v>60</v>
      </c>
      <c r="P153" s="21">
        <f>'Рейтинговая таблица организаций'!AI155</f>
        <v>80</v>
      </c>
      <c r="Q153" s="21">
        <f>'Рейтинговая таблица организаций'!AJ155</f>
        <v>100</v>
      </c>
      <c r="R153" s="23">
        <f>'Рейтинговая таблица организаций'!AK155</f>
        <v>80</v>
      </c>
      <c r="S153" s="3">
        <f>'Рейтинговая таблица организаций'!AR155</f>
        <v>93</v>
      </c>
      <c r="T153" s="3">
        <f>'Рейтинговая таблица организаций'!AS155</f>
        <v>90</v>
      </c>
      <c r="U153" s="3">
        <f>'Рейтинговая таблица организаций'!AT155</f>
        <v>100</v>
      </c>
      <c r="V153" s="23">
        <f>'Рейтинговая таблица организаций'!AU155</f>
        <v>93.2</v>
      </c>
      <c r="W153" s="3">
        <f>'Рейтинговая таблица организаций'!BB155</f>
        <v>95</v>
      </c>
      <c r="X153" s="3">
        <f>'Рейтинговая таблица организаций'!BC155</f>
        <v>97</v>
      </c>
      <c r="Y153" s="3">
        <f>'Рейтинговая таблица организаций'!BD155</f>
        <v>90</v>
      </c>
      <c r="Z153" s="23">
        <f>'Рейтинговая таблица организаций'!BE155</f>
        <v>92.9</v>
      </c>
      <c r="AA153" s="24">
        <f>'Рейтинговая таблица организаций'!BF155</f>
        <v>91.640000000000015</v>
      </c>
    </row>
    <row r="154" spans="1:27">
      <c r="A154" s="5">
        <f>'бланки '!D158</f>
        <v>153</v>
      </c>
      <c r="B154" s="5" t="str">
        <f>'Рейтинговая таблица организаций'!B156</f>
        <v>Муниципальное бюджетное общеобразовательное учреждение «Ровдинская средняя школа»</v>
      </c>
      <c r="C154" s="5">
        <f>'Рейтинговая таблица организаций'!M156</f>
        <v>100</v>
      </c>
      <c r="D154" s="5">
        <f>'Рейтинговая таблица организаций'!N156</f>
        <v>100</v>
      </c>
      <c r="E154" s="3">
        <f>'Рейтинговая таблица организаций'!Q156</f>
        <v>100</v>
      </c>
      <c r="F154" s="3">
        <f>'Рейтинговая таблица организаций'!R156</f>
        <v>100</v>
      </c>
      <c r="G154" s="3">
        <f>'Рейтинговая таблица организаций'!O156</f>
        <v>100</v>
      </c>
      <c r="H154" s="3">
        <f>'Рейтинговая таблица организаций'!P156</f>
        <v>100</v>
      </c>
      <c r="I154" s="3">
        <f>'Рейтинговая таблица организаций'!S156</f>
        <v>100</v>
      </c>
      <c r="J154" s="23">
        <f>'Рейтинговая таблица организаций'!T156</f>
        <v>100</v>
      </c>
      <c r="K154" s="3">
        <f>'Рейтинговая таблица организаций'!Z156</f>
        <v>100</v>
      </c>
      <c r="L154" s="3">
        <f t="shared" si="3"/>
        <v>100</v>
      </c>
      <c r="M154" s="3">
        <f>'Рейтинговая таблица организаций'!AB156</f>
        <v>100</v>
      </c>
      <c r="N154" s="23">
        <f>'Рейтинговая таблица организаций'!AC156</f>
        <v>100</v>
      </c>
      <c r="O154" s="3">
        <f>'Рейтинговая таблица организаций'!AH156</f>
        <v>80</v>
      </c>
      <c r="P154" s="21">
        <f>'Рейтинговая таблица организаций'!AI156</f>
        <v>100</v>
      </c>
      <c r="Q154" s="21">
        <f>'Рейтинговая таблица организаций'!AJ156</f>
        <v>100</v>
      </c>
      <c r="R154" s="23">
        <f>'Рейтинговая таблица организаций'!AK156</f>
        <v>94</v>
      </c>
      <c r="S154" s="3">
        <f>'Рейтинговая таблица организаций'!AR156</f>
        <v>100</v>
      </c>
      <c r="T154" s="3">
        <f>'Рейтинговая таблица организаций'!AS156</f>
        <v>100</v>
      </c>
      <c r="U154" s="3">
        <f>'Рейтинговая таблица организаций'!AT156</f>
        <v>100</v>
      </c>
      <c r="V154" s="23">
        <f>'Рейтинговая таблица организаций'!AU156</f>
        <v>100</v>
      </c>
      <c r="W154" s="3">
        <f>'Рейтинговая таблица организаций'!BB156</f>
        <v>100</v>
      </c>
      <c r="X154" s="3">
        <f>'Рейтинговая таблица организаций'!BC156</f>
        <v>100</v>
      </c>
      <c r="Y154" s="3">
        <f>'Рейтинговая таблица организаций'!BD156</f>
        <v>100</v>
      </c>
      <c r="Z154" s="23">
        <f>'Рейтинговая таблица организаций'!BE156</f>
        <v>100</v>
      </c>
      <c r="AA154" s="24">
        <f>'Рейтинговая таблица организаций'!BF156</f>
        <v>98.8</v>
      </c>
    </row>
    <row r="155" spans="1:27">
      <c r="A155" s="5">
        <f>'бланки '!D159</f>
        <v>154</v>
      </c>
      <c r="B155" s="5" t="str">
        <f>'Рейтинговая таблица организаций'!B157</f>
        <v>Муниципальное бюджетное общеобразовательное учреждение «Устьпаденьгская основная школа – школа четырех Героев»</v>
      </c>
      <c r="C155" s="5">
        <f>'Рейтинговая таблица организаций'!M157</f>
        <v>100</v>
      </c>
      <c r="D155" s="5">
        <f>'Рейтинговая таблица организаций'!N157</f>
        <v>96.296296296296291</v>
      </c>
      <c r="E155" s="3">
        <f>'Рейтинговая таблица организаций'!Q157</f>
        <v>98</v>
      </c>
      <c r="F155" s="3">
        <f>'Рейтинговая таблица организаций'!R157</f>
        <v>100</v>
      </c>
      <c r="G155" s="3">
        <f>'Рейтинговая таблица организаций'!O157</f>
        <v>93.103448275862064</v>
      </c>
      <c r="H155" s="3">
        <f>'Рейтинговая таблица организаций'!P157</f>
        <v>92.307692307692307</v>
      </c>
      <c r="I155" s="3">
        <f>'Рейтинговая таблица организаций'!S157</f>
        <v>93</v>
      </c>
      <c r="J155" s="23">
        <f>'Рейтинговая таблица организаций'!T157</f>
        <v>96.6</v>
      </c>
      <c r="K155" s="3">
        <f>'Рейтинговая таблица организаций'!Z157</f>
        <v>100</v>
      </c>
      <c r="L155" s="3">
        <f t="shared" si="3"/>
        <v>95.5</v>
      </c>
      <c r="M155" s="3">
        <f>'Рейтинговая таблица организаций'!AB157</f>
        <v>91</v>
      </c>
      <c r="N155" s="23">
        <f>'Рейтинговая таблица организаций'!AC157</f>
        <v>95.5</v>
      </c>
      <c r="O155" s="3">
        <f>'Рейтинговая таблица организаций'!AH157</f>
        <v>40</v>
      </c>
      <c r="P155" s="21">
        <f>'Рейтинговая таблица организаций'!AI157</f>
        <v>60</v>
      </c>
      <c r="Q155" s="21">
        <f>'Рейтинговая таблица организаций'!AJ157</f>
        <v>100</v>
      </c>
      <c r="R155" s="23">
        <f>'Рейтинговая таблица организаций'!AK157</f>
        <v>66</v>
      </c>
      <c r="S155" s="3">
        <f>'Рейтинговая таблица организаций'!AR157</f>
        <v>97</v>
      </c>
      <c r="T155" s="3">
        <f>'Рейтинговая таблица организаций'!AS157</f>
        <v>91</v>
      </c>
      <c r="U155" s="3">
        <f>'Рейтинговая таблица организаций'!AT157</f>
        <v>96</v>
      </c>
      <c r="V155" s="23">
        <f>'Рейтинговая таблица организаций'!AU157</f>
        <v>94.4</v>
      </c>
      <c r="W155" s="3">
        <f>'Рейтинговая таблица организаций'!BB157</f>
        <v>88</v>
      </c>
      <c r="X155" s="3">
        <f>'Рейтинговая таблица организаций'!BC157</f>
        <v>94</v>
      </c>
      <c r="Y155" s="3">
        <f>'Рейтинговая таблица организаций'!BD157</f>
        <v>91</v>
      </c>
      <c r="Z155" s="23">
        <f>'Рейтинговая таблица организаций'!BE157</f>
        <v>90.7</v>
      </c>
      <c r="AA155" s="24">
        <f>'Рейтинговая таблица организаций'!BF157</f>
        <v>88.64</v>
      </c>
    </row>
    <row r="156" spans="1:27">
      <c r="A156" s="5">
        <f>'бланки '!D160</f>
        <v>155</v>
      </c>
      <c r="B156" s="5" t="str">
        <f>'Рейтинговая таблица организаций'!B158</f>
        <v>Муниципальное бюджетное общеобразовательное учреждение «Шенкурская средняя школа»</v>
      </c>
      <c r="C156" s="5">
        <f>'Рейтинговая таблица организаций'!M158</f>
        <v>100</v>
      </c>
      <c r="D156" s="5">
        <f>'Рейтинговая таблица организаций'!N158</f>
        <v>97.457627118644069</v>
      </c>
      <c r="E156" s="3">
        <f>'Рейтинговая таблица организаций'!Q158</f>
        <v>99</v>
      </c>
      <c r="F156" s="3">
        <f>'Рейтинговая таблица организаций'!R158</f>
        <v>60</v>
      </c>
      <c r="G156" s="3">
        <f>'Рейтинговая таблица организаций'!O158</f>
        <v>92.810457516339866</v>
      </c>
      <c r="H156" s="3">
        <f>'Рейтинговая таблица организаций'!P158</f>
        <v>89.808917197452232</v>
      </c>
      <c r="I156" s="3">
        <f>'Рейтинговая таблица организаций'!S158</f>
        <v>91</v>
      </c>
      <c r="J156" s="23">
        <f>'Рейтинговая таблица организаций'!T158</f>
        <v>84.1</v>
      </c>
      <c r="K156" s="3">
        <f>'Рейтинговая таблица организаций'!Z158</f>
        <v>100</v>
      </c>
      <c r="L156" s="3">
        <f t="shared" si="3"/>
        <v>89</v>
      </c>
      <c r="M156" s="3">
        <f>'Рейтинговая таблица организаций'!AB158</f>
        <v>78</v>
      </c>
      <c r="N156" s="23">
        <f>'Рейтинговая таблица организаций'!AC158</f>
        <v>89</v>
      </c>
      <c r="O156" s="3">
        <f>'Рейтинговая таблица организаций'!AH158</f>
        <v>60</v>
      </c>
      <c r="P156" s="21">
        <f>'Рейтинговая таблица организаций'!AI158</f>
        <v>60</v>
      </c>
      <c r="Q156" s="21">
        <f>'Рейтинговая таблица организаций'!AJ158</f>
        <v>83</v>
      </c>
      <c r="R156" s="23">
        <f>'Рейтинговая таблица организаций'!AK158</f>
        <v>66.900000000000006</v>
      </c>
      <c r="S156" s="3">
        <f>'Рейтинговая таблица организаций'!AR158</f>
        <v>81</v>
      </c>
      <c r="T156" s="3">
        <f>'Рейтинговая таблица организаций'!AS158</f>
        <v>82</v>
      </c>
      <c r="U156" s="3">
        <f>'Рейтинговая таблица организаций'!AT158</f>
        <v>91</v>
      </c>
      <c r="V156" s="23">
        <f>'Рейтинговая таблица организаций'!AU158</f>
        <v>83.4</v>
      </c>
      <c r="W156" s="3">
        <f>'Рейтинговая таблица организаций'!BB158</f>
        <v>65</v>
      </c>
      <c r="X156" s="3">
        <f>'Рейтинговая таблица организаций'!BC158</f>
        <v>76</v>
      </c>
      <c r="Y156" s="3">
        <f>'Рейтинговая таблица организаций'!BD158</f>
        <v>84</v>
      </c>
      <c r="Z156" s="23">
        <f>'Рейтинговая таблица организаций'!BE158</f>
        <v>76.7</v>
      </c>
      <c r="AA156" s="24">
        <f>'Рейтинговая таблица организаций'!BF158</f>
        <v>80.02</v>
      </c>
    </row>
    <row r="157" spans="1:27">
      <c r="A157" s="5">
        <f>'бланки '!D161</f>
        <v>156</v>
      </c>
      <c r="B157" s="5" t="str">
        <f>'Рейтинговая таблица организаций'!B159</f>
        <v>Муниципальное бюджетное общеобразовательное учреждение «Шеговарская средняя школа»</v>
      </c>
      <c r="C157" s="5">
        <f>'Рейтинговая таблица организаций'!M159</f>
        <v>100</v>
      </c>
      <c r="D157" s="5">
        <f>'Рейтинговая таблица организаций'!N159</f>
        <v>71.186440677966104</v>
      </c>
      <c r="E157" s="3">
        <f>'Рейтинговая таблица организаций'!Q159</f>
        <v>86</v>
      </c>
      <c r="F157" s="3">
        <f>'Рейтинговая таблица организаций'!R159</f>
        <v>60</v>
      </c>
      <c r="G157" s="3">
        <f>'Рейтинговая таблица организаций'!O159</f>
        <v>100</v>
      </c>
      <c r="H157" s="3">
        <f>'Рейтинговая таблица организаций'!P159</f>
        <v>94.871794871794862</v>
      </c>
      <c r="I157" s="3">
        <f>'Рейтинговая таблица организаций'!S159</f>
        <v>97</v>
      </c>
      <c r="J157" s="23">
        <f>'Рейтинговая таблица организаций'!T159</f>
        <v>82.6</v>
      </c>
      <c r="K157" s="3">
        <f>'Рейтинговая таблица организаций'!Z159</f>
        <v>100</v>
      </c>
      <c r="L157" s="3">
        <f t="shared" si="3"/>
        <v>88.5</v>
      </c>
      <c r="M157" s="3">
        <f>'Рейтинговая таблица организаций'!AB159</f>
        <v>77</v>
      </c>
      <c r="N157" s="23">
        <f>'Рейтинговая таблица организаций'!AC159</f>
        <v>88.5</v>
      </c>
      <c r="O157" s="3">
        <f>'Рейтинговая таблица организаций'!AH159</f>
        <v>20</v>
      </c>
      <c r="P157" s="21">
        <f>'Рейтинговая таблица организаций'!AI159</f>
        <v>60</v>
      </c>
      <c r="Q157" s="21">
        <f>'Рейтинговая таблица организаций'!AJ159</f>
        <v>100</v>
      </c>
      <c r="R157" s="23">
        <f>'Рейтинговая таблица организаций'!AK159</f>
        <v>60</v>
      </c>
      <c r="S157" s="3">
        <f>'Рейтинговая таблица организаций'!AR159</f>
        <v>94</v>
      </c>
      <c r="T157" s="3">
        <f>'Рейтинговая таблица организаций'!AS159</f>
        <v>91</v>
      </c>
      <c r="U157" s="3">
        <f>'Рейтинговая таблица организаций'!AT159</f>
        <v>96</v>
      </c>
      <c r="V157" s="23">
        <f>'Рейтинговая таблица организаций'!AU159</f>
        <v>93.2</v>
      </c>
      <c r="W157" s="3">
        <f>'Рейтинговая таблица организаций'!BB159</f>
        <v>84</v>
      </c>
      <c r="X157" s="3">
        <f>'Рейтинговая таблица организаций'!BC159</f>
        <v>91</v>
      </c>
      <c r="Y157" s="3">
        <f>'Рейтинговая таблица организаций'!BD159</f>
        <v>89</v>
      </c>
      <c r="Z157" s="23">
        <f>'Рейтинговая таблица организаций'!BE159</f>
        <v>87.9</v>
      </c>
      <c r="AA157" s="24">
        <f>'Рейтинговая таблица организаций'!BF159</f>
        <v>82.440000000000012</v>
      </c>
    </row>
    <row r="158" spans="1:27">
      <c r="A158" s="5">
        <f>'бланки '!D162</f>
        <v>157</v>
      </c>
      <c r="B158" s="5" t="str">
        <f>'Рейтинговая таблица организаций'!B160</f>
        <v>Муниципальное бюджетное дошкольное образовательное учреждение «Шенкурский детский сад комбинированного вида № 1 «Ваганочка»</v>
      </c>
      <c r="C158" s="5">
        <f>'Рейтинговая таблица организаций'!M160</f>
        <v>100</v>
      </c>
      <c r="D158" s="5">
        <f>'Рейтинговая таблица организаций'!N160</f>
        <v>100</v>
      </c>
      <c r="E158" s="3">
        <f>'Рейтинговая таблица организаций'!Q160</f>
        <v>100</v>
      </c>
      <c r="F158" s="3">
        <f>'Рейтинговая таблица организаций'!R160</f>
        <v>100</v>
      </c>
      <c r="G158" s="3">
        <f>'Рейтинговая таблица организаций'!O160</f>
        <v>97.297297297297305</v>
      </c>
      <c r="H158" s="3">
        <f>'Рейтинговая таблица организаций'!P160</f>
        <v>95.588235294117652</v>
      </c>
      <c r="I158" s="3">
        <f>'Рейтинговая таблица организаций'!S160</f>
        <v>96</v>
      </c>
      <c r="J158" s="23">
        <f>'Рейтинговая таблица организаций'!T160</f>
        <v>98.4</v>
      </c>
      <c r="K158" s="3">
        <f>'Рейтинговая таблица организаций'!Z160</f>
        <v>100</v>
      </c>
      <c r="L158" s="3">
        <f t="shared" si="3"/>
        <v>97.5</v>
      </c>
      <c r="M158" s="3">
        <f>'Рейтинговая таблица организаций'!AB160</f>
        <v>95</v>
      </c>
      <c r="N158" s="23">
        <f>'Рейтинговая таблица организаций'!AC160</f>
        <v>97.5</v>
      </c>
      <c r="O158" s="3">
        <f>'Рейтинговая таблица организаций'!AH160</f>
        <v>80</v>
      </c>
      <c r="P158" s="21">
        <f>'Рейтинговая таблица организаций'!AI160</f>
        <v>60</v>
      </c>
      <c r="Q158" s="21">
        <f>'Рейтинговая таблица организаций'!AJ160</f>
        <v>100</v>
      </c>
      <c r="R158" s="23">
        <f>'Рейтинговая таблица организаций'!AK160</f>
        <v>78</v>
      </c>
      <c r="S158" s="3">
        <f>'Рейтинговая таблица организаций'!AR160</f>
        <v>98</v>
      </c>
      <c r="T158" s="3">
        <f>'Рейтинговая таблица организаций'!AS160</f>
        <v>98</v>
      </c>
      <c r="U158" s="3">
        <f>'Рейтинговая таблица организаций'!AT160</f>
        <v>100</v>
      </c>
      <c r="V158" s="23">
        <f>'Рейтинговая таблица организаций'!AU160</f>
        <v>98.4</v>
      </c>
      <c r="W158" s="3">
        <f>'Рейтинговая таблица организаций'!BB160</f>
        <v>97</v>
      </c>
      <c r="X158" s="3">
        <f>'Рейтинговая таблица организаций'!BC160</f>
        <v>96</v>
      </c>
      <c r="Y158" s="3">
        <f>'Рейтинговая таблица организаций'!BD160</f>
        <v>98</v>
      </c>
      <c r="Z158" s="23">
        <f>'Рейтинговая таблица организаций'!BE160</f>
        <v>97.3</v>
      </c>
      <c r="AA158" s="24">
        <f>'Рейтинговая таблица организаций'!BF160</f>
        <v>93.919999999999987</v>
      </c>
    </row>
    <row r="159" spans="1:27">
      <c r="A159" s="5">
        <f>'бланки '!D163</f>
        <v>158</v>
      </c>
      <c r="B159" s="5" t="str">
        <f>'Рейтинговая таблица организаций'!B161</f>
        <v>Муниципальное бюджетное учреждение дополнительного образования «Детская школа искусств № 18»</v>
      </c>
      <c r="C159" s="5">
        <f>'Рейтинговая таблица организаций'!M161</f>
        <v>100</v>
      </c>
      <c r="D159" s="5">
        <f>'Рейтинговая таблица организаций'!N161</f>
        <v>70.212765957446805</v>
      </c>
      <c r="E159" s="3">
        <f>'Рейтинговая таблица организаций'!Q161</f>
        <v>85</v>
      </c>
      <c r="F159" s="3">
        <f>'Рейтинговая таблица организаций'!R161</f>
        <v>100</v>
      </c>
      <c r="G159" s="3">
        <f>'Рейтинговая таблица организаций'!O161</f>
        <v>100</v>
      </c>
      <c r="H159" s="3">
        <f>'Рейтинговая таблица организаций'!P161</f>
        <v>98.666666666666671</v>
      </c>
      <c r="I159" s="3">
        <f>'Рейтинговая таблица организаций'!S161</f>
        <v>99</v>
      </c>
      <c r="J159" s="23">
        <f>'Рейтинговая таблица организаций'!T161</f>
        <v>95.1</v>
      </c>
      <c r="K159" s="3">
        <f>'Рейтинговая таблица организаций'!Z161</f>
        <v>100</v>
      </c>
      <c r="L159" s="3">
        <f t="shared" si="3"/>
        <v>95.5</v>
      </c>
      <c r="M159" s="3">
        <f>'Рейтинговая таблица организаций'!AB161</f>
        <v>91</v>
      </c>
      <c r="N159" s="23">
        <f>'Рейтинговая таблица организаций'!AC161</f>
        <v>95.5</v>
      </c>
      <c r="O159" s="3">
        <f>'Рейтинговая таблица организаций'!AH161</f>
        <v>60</v>
      </c>
      <c r="P159" s="21">
        <f>'Рейтинговая таблица организаций'!AI161</f>
        <v>40</v>
      </c>
      <c r="Q159" s="21">
        <f>'Рейтинговая таблица организаций'!AJ161</f>
        <v>100</v>
      </c>
      <c r="R159" s="23">
        <f>'Рейтинговая таблица организаций'!AK161</f>
        <v>64</v>
      </c>
      <c r="S159" s="3">
        <f>'Рейтинговая таблица организаций'!AR161</f>
        <v>97</v>
      </c>
      <c r="T159" s="3">
        <f>'Рейтинговая таблица организаций'!AS161</f>
        <v>96</v>
      </c>
      <c r="U159" s="3">
        <f>'Рейтинговая таблица организаций'!AT161</f>
        <v>99</v>
      </c>
      <c r="V159" s="23">
        <f>'Рейтинговая таблица организаций'!AU161</f>
        <v>97.000000000000014</v>
      </c>
      <c r="W159" s="3">
        <f>'Рейтинговая таблица организаций'!BB161</f>
        <v>98</v>
      </c>
      <c r="X159" s="3">
        <f>'Рейтинговая таблица организаций'!BC161</f>
        <v>96</v>
      </c>
      <c r="Y159" s="3">
        <f>'Рейтинговая таблица организаций'!BD161</f>
        <v>98</v>
      </c>
      <c r="Z159" s="23">
        <f>'Рейтинговая таблица организаций'!BE161</f>
        <v>97.6</v>
      </c>
      <c r="AA159" s="24">
        <f>'Рейтинговая таблица организаций'!BF161</f>
        <v>89.84</v>
      </c>
    </row>
    <row r="160" spans="1:27">
      <c r="A160" s="5">
        <f>'бланки '!D164</f>
        <v>159</v>
      </c>
      <c r="B160" s="5" t="str">
        <f>'Рейтинговая таблица организаций'!B162</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C160" s="5">
        <f>'Рейтинговая таблица организаций'!M162</f>
        <v>85.714285714285708</v>
      </c>
      <c r="D160" s="5">
        <f>'Рейтинговая таблица организаций'!N162</f>
        <v>90.350877192982466</v>
      </c>
      <c r="E160" s="3">
        <f>'Рейтинговая таблица организаций'!Q162</f>
        <v>88</v>
      </c>
      <c r="F160" s="3">
        <f>'Рейтинговая таблица организаций'!R162</f>
        <v>90</v>
      </c>
      <c r="G160" s="3">
        <f>'Рейтинговая таблица организаций'!O162</f>
        <v>100</v>
      </c>
      <c r="H160" s="3">
        <f>'Рейтинговая таблица организаций'!P162</f>
        <v>96.428571428571431</v>
      </c>
      <c r="I160" s="3">
        <f>'Рейтинговая таблица организаций'!S162</f>
        <v>98</v>
      </c>
      <c r="J160" s="23">
        <f>'Рейтинговая таблица организаций'!T162</f>
        <v>92.6</v>
      </c>
      <c r="K160" s="3">
        <f>'Рейтинговая таблица организаций'!Z162</f>
        <v>100</v>
      </c>
      <c r="L160" s="3">
        <f t="shared" si="3"/>
        <v>98.5</v>
      </c>
      <c r="M160" s="3">
        <f>'Рейтинговая таблица организаций'!AB162</f>
        <v>97</v>
      </c>
      <c r="N160" s="23">
        <f>'Рейтинговая таблица организаций'!AC162</f>
        <v>98.5</v>
      </c>
      <c r="O160" s="3">
        <f>'Рейтинговая таблица организаций'!AH162</f>
        <v>80</v>
      </c>
      <c r="P160" s="21">
        <f>'Рейтинговая таблица организаций'!AI162</f>
        <v>60</v>
      </c>
      <c r="Q160" s="21">
        <f>'Рейтинговая таблица организаций'!AJ162</f>
        <v>100</v>
      </c>
      <c r="R160" s="23">
        <f>'Рейтинговая таблица организаций'!AK162</f>
        <v>78</v>
      </c>
      <c r="S160" s="3">
        <f>'Рейтинговая таблица организаций'!AR162</f>
        <v>100</v>
      </c>
      <c r="T160" s="3">
        <f>'Рейтинговая таблица организаций'!AS162</f>
        <v>100</v>
      </c>
      <c r="U160" s="3">
        <f>'Рейтинговая таблица организаций'!AT162</f>
        <v>100</v>
      </c>
      <c r="V160" s="23">
        <f>'Рейтинговая таблица организаций'!AU162</f>
        <v>100</v>
      </c>
      <c r="W160" s="3">
        <f>'Рейтинговая таблица организаций'!BB162</f>
        <v>100</v>
      </c>
      <c r="X160" s="3">
        <f>'Рейтинговая таблица организаций'!BC162</f>
        <v>100</v>
      </c>
      <c r="Y160" s="3">
        <f>'Рейтинговая таблица организаций'!BD162</f>
        <v>100</v>
      </c>
      <c r="Z160" s="23">
        <f>'Рейтинговая таблица организаций'!BE162</f>
        <v>100</v>
      </c>
      <c r="AA160" s="24">
        <f>'Рейтинговая таблица организаций'!BF162</f>
        <v>93.820000000000007</v>
      </c>
    </row>
    <row r="161" spans="1:27">
      <c r="A161" s="5">
        <f>'бланки '!D165</f>
        <v>160</v>
      </c>
      <c r="B161" s="5" t="str">
        <f>'Рейтинговая таблица организаций'!B163</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C161" s="5">
        <f>'Рейтинговая таблица организаций'!M163</f>
        <v>100</v>
      </c>
      <c r="D161" s="5">
        <f>'Рейтинговая таблица организаций'!N163</f>
        <v>82.456140350877192</v>
      </c>
      <c r="E161" s="3">
        <f>'Рейтинговая таблица организаций'!Q163</f>
        <v>91</v>
      </c>
      <c r="F161" s="3">
        <f>'Рейтинговая таблица организаций'!R163</f>
        <v>90</v>
      </c>
      <c r="G161" s="3">
        <f>'Рейтинговая таблица организаций'!O163</f>
        <v>100</v>
      </c>
      <c r="H161" s="3">
        <f>'Рейтинговая таблица организаций'!P163</f>
        <v>100</v>
      </c>
      <c r="I161" s="3">
        <f>'Рейтинговая таблица организаций'!S163</f>
        <v>100</v>
      </c>
      <c r="J161" s="23">
        <f>'Рейтинговая таблица организаций'!T163</f>
        <v>94.3</v>
      </c>
      <c r="K161" s="3">
        <f>'Рейтинговая таблица организаций'!Z163</f>
        <v>100</v>
      </c>
      <c r="L161" s="3">
        <f t="shared" si="3"/>
        <v>100</v>
      </c>
      <c r="M161" s="3">
        <f>'Рейтинговая таблица организаций'!AB163</f>
        <v>100</v>
      </c>
      <c r="N161" s="23">
        <f>'Рейтинговая таблица организаций'!AC163</f>
        <v>100</v>
      </c>
      <c r="O161" s="3">
        <f>'Рейтинговая таблица организаций'!AH163</f>
        <v>80</v>
      </c>
      <c r="P161" s="21">
        <f>'Рейтинговая таблица организаций'!AI163</f>
        <v>60</v>
      </c>
      <c r="Q161" s="21">
        <f>'Рейтинговая таблица организаций'!AJ163</f>
        <v>100</v>
      </c>
      <c r="R161" s="23">
        <f>'Рейтинговая таблица организаций'!AK163</f>
        <v>78</v>
      </c>
      <c r="S161" s="3">
        <f>'Рейтинговая таблица организаций'!AR163</f>
        <v>100</v>
      </c>
      <c r="T161" s="3">
        <f>'Рейтинговая таблица организаций'!AS163</f>
        <v>100</v>
      </c>
      <c r="U161" s="3">
        <f>'Рейтинговая таблица организаций'!AT163</f>
        <v>100</v>
      </c>
      <c r="V161" s="23">
        <f>'Рейтинговая таблица организаций'!AU163</f>
        <v>100</v>
      </c>
      <c r="W161" s="3">
        <f>'Рейтинговая таблица организаций'!BB163</f>
        <v>100</v>
      </c>
      <c r="X161" s="3">
        <f>'Рейтинговая таблица организаций'!BC163</f>
        <v>100</v>
      </c>
      <c r="Y161" s="3">
        <f>'Рейтинговая таблица организаций'!BD163</f>
        <v>100</v>
      </c>
      <c r="Z161" s="23">
        <f>'Рейтинговая таблица организаций'!BE163</f>
        <v>100</v>
      </c>
      <c r="AA161" s="24">
        <f>'Рейтинговая таблица организаций'!BF163</f>
        <v>94.460000000000008</v>
      </c>
    </row>
    <row r="162" spans="1:27">
      <c r="A162" s="5">
        <f>'бланки '!D166</f>
        <v>161</v>
      </c>
      <c r="B162" s="5" t="str">
        <f>'Рейтинговая таблица организаций'!B164</f>
        <v>Государственное бюджетное общеобразовательное учреждение Архангельской области «Специальная (коррекционная) общеобразовательная школа №15»</v>
      </c>
      <c r="C162" s="5">
        <f>'Рейтинговая таблица организаций'!M164</f>
        <v>92.857142857142861</v>
      </c>
      <c r="D162" s="5">
        <f>'Рейтинговая таблица организаций'!N164</f>
        <v>100</v>
      </c>
      <c r="E162" s="3">
        <f>'Рейтинговая таблица организаций'!Q164</f>
        <v>96</v>
      </c>
      <c r="F162" s="3">
        <f>'Рейтинговая таблица организаций'!R164</f>
        <v>100</v>
      </c>
      <c r="G162" s="3">
        <f>'Рейтинговая таблица организаций'!O164</f>
        <v>94.73684210526315</v>
      </c>
      <c r="H162" s="3">
        <f>'Рейтинговая таблица организаций'!P164</f>
        <v>96.92307692307692</v>
      </c>
      <c r="I162" s="3">
        <f>'Рейтинговая таблица организаций'!S164</f>
        <v>96</v>
      </c>
      <c r="J162" s="23">
        <f>'Рейтинговая таблица организаций'!T164</f>
        <v>97.2</v>
      </c>
      <c r="K162" s="3">
        <f>'Рейтинговая таблица организаций'!Z164</f>
        <v>100</v>
      </c>
      <c r="L162" s="3">
        <f t="shared" si="3"/>
        <v>94.5</v>
      </c>
      <c r="M162" s="3">
        <f>'Рейтинговая таблица организаций'!AB164</f>
        <v>89</v>
      </c>
      <c r="N162" s="23">
        <f>'Рейтинговая таблица организаций'!AC164</f>
        <v>94.5</v>
      </c>
      <c r="O162" s="3">
        <f>'Рейтинговая таблица организаций'!AH164</f>
        <v>100</v>
      </c>
      <c r="P162" s="21">
        <f>'Рейтинговая таблица организаций'!AI164</f>
        <v>100</v>
      </c>
      <c r="Q162" s="21">
        <f>'Рейтинговая таблица организаций'!AJ164</f>
        <v>90</v>
      </c>
      <c r="R162" s="23">
        <f>'Рейтинговая таблица организаций'!AK164</f>
        <v>97</v>
      </c>
      <c r="S162" s="3">
        <f>'Рейтинговая таблица организаций'!AR164</f>
        <v>99</v>
      </c>
      <c r="T162" s="3">
        <f>'Рейтинговая таблица организаций'!AS164</f>
        <v>99</v>
      </c>
      <c r="U162" s="3">
        <f>'Рейтинговая таблица организаций'!AT164</f>
        <v>98</v>
      </c>
      <c r="V162" s="23">
        <f>'Рейтинговая таблица организаций'!AU164</f>
        <v>98.800000000000011</v>
      </c>
      <c r="W162" s="3">
        <f>'Рейтинговая таблица организаций'!BB164</f>
        <v>90</v>
      </c>
      <c r="X162" s="3">
        <f>'Рейтинговая таблица организаций'!BC164</f>
        <v>100</v>
      </c>
      <c r="Y162" s="3">
        <f>'Рейтинговая таблица организаций'!BD164</f>
        <v>96</v>
      </c>
      <c r="Z162" s="23">
        <f>'Рейтинговая таблица организаций'!BE164</f>
        <v>95</v>
      </c>
      <c r="AA162" s="24">
        <f>'Рейтинговая таблица организаций'!BF164</f>
        <v>96.5</v>
      </c>
    </row>
    <row r="163" spans="1:27">
      <c r="A163" s="5">
        <f>'бланки '!D167</f>
        <v>162</v>
      </c>
      <c r="B163" s="5" t="str">
        <f>'Рейтинговая таблица организаций'!B165</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C163" s="5">
        <f>'Рейтинговая таблица организаций'!M165</f>
        <v>28.571428571428569</v>
      </c>
      <c r="D163" s="5">
        <f>'Рейтинговая таблица организаций'!N165</f>
        <v>77.118644067796609</v>
      </c>
      <c r="E163" s="3">
        <f>'Рейтинговая таблица организаций'!Q165</f>
        <v>53</v>
      </c>
      <c r="F163" s="3">
        <f>'Рейтинговая таблица организаций'!R165</f>
        <v>100</v>
      </c>
      <c r="G163" s="3">
        <f>'Рейтинговая таблица организаций'!O165</f>
        <v>85.714285714285708</v>
      </c>
      <c r="H163" s="3">
        <f>'Рейтинговая таблица организаций'!P165</f>
        <v>80.645161290322577</v>
      </c>
      <c r="I163" s="3">
        <f>'Рейтинговая таблица организаций'!S165</f>
        <v>83</v>
      </c>
      <c r="J163" s="23">
        <f>'Рейтинговая таблица организаций'!T165</f>
        <v>79.099999999999994</v>
      </c>
      <c r="K163" s="3">
        <f>'Рейтинговая таблица организаций'!Z165</f>
        <v>100</v>
      </c>
      <c r="L163" s="3">
        <f t="shared" si="3"/>
        <v>87.5</v>
      </c>
      <c r="M163" s="3">
        <f>'Рейтинговая таблица организаций'!AB165</f>
        <v>75</v>
      </c>
      <c r="N163" s="23">
        <f>'Рейтинговая таблица организаций'!AC165</f>
        <v>87.5</v>
      </c>
      <c r="O163" s="3">
        <f>'Рейтинговая таблица организаций'!AH165</f>
        <v>100</v>
      </c>
      <c r="P163" s="21">
        <f>'Рейтинговая таблица организаций'!AI165</f>
        <v>60</v>
      </c>
      <c r="Q163" s="21">
        <f>'Рейтинговая таблица организаций'!AJ165</f>
        <v>79</v>
      </c>
      <c r="R163" s="23">
        <f>'Рейтинговая таблица организаций'!AK165</f>
        <v>77.7</v>
      </c>
      <c r="S163" s="3">
        <f>'Рейтинговая таблица организаций'!AR165</f>
        <v>100</v>
      </c>
      <c r="T163" s="3">
        <f>'Рейтинговая таблица организаций'!AS165</f>
        <v>94</v>
      </c>
      <c r="U163" s="3">
        <f>'Рейтинговая таблица организаций'!AT165</f>
        <v>100</v>
      </c>
      <c r="V163" s="23">
        <f>'Рейтинговая таблица организаций'!AU165</f>
        <v>97.6</v>
      </c>
      <c r="W163" s="3">
        <f>'Рейтинговая таблица организаций'!BB165</f>
        <v>89</v>
      </c>
      <c r="X163" s="3">
        <f>'Рейтинговая таблица организаций'!BC165</f>
        <v>92</v>
      </c>
      <c r="Y163" s="3">
        <f>'Рейтинговая таблица организаций'!BD165</f>
        <v>81</v>
      </c>
      <c r="Z163" s="23">
        <f>'Рейтинговая таблица организаций'!BE165</f>
        <v>85.6</v>
      </c>
      <c r="AA163" s="24">
        <f>'Рейтинговая таблица организаций'!BF165</f>
        <v>85.5</v>
      </c>
    </row>
    <row r="164" spans="1:27">
      <c r="A164" s="5">
        <f>'бланки '!D168</f>
        <v>163</v>
      </c>
      <c r="B164" s="5" t="str">
        <f>'Рейтинговая таблица организаций'!B166</f>
        <v>Государственное бюджетное общеобразовательное учреждение Архангельской области «Специальная (коррекционная) общеобразовательная школа № 5»</v>
      </c>
      <c r="C164" s="5">
        <f>'Рейтинговая таблица организаций'!M166</f>
        <v>92.857142857142861</v>
      </c>
      <c r="D164" s="5">
        <f>'Рейтинговая таблица организаций'!N166</f>
        <v>74.074074074074076</v>
      </c>
      <c r="E164" s="3">
        <f>'Рейтинговая таблица организаций'!Q166</f>
        <v>83</v>
      </c>
      <c r="F164" s="3">
        <f>'Рейтинговая таблица организаций'!R166</f>
        <v>100</v>
      </c>
      <c r="G164" s="3">
        <f>'Рейтинговая таблица организаций'!O166</f>
        <v>100</v>
      </c>
      <c r="H164" s="3">
        <f>'Рейтинговая таблица организаций'!P166</f>
        <v>95.3125</v>
      </c>
      <c r="I164" s="3">
        <f>'Рейтинговая таблица организаций'!S166</f>
        <v>98</v>
      </c>
      <c r="J164" s="23">
        <f>'Рейтинговая таблица организаций'!T166</f>
        <v>94.1</v>
      </c>
      <c r="K164" s="3">
        <f>'Рейтинговая таблица организаций'!Z166</f>
        <v>100</v>
      </c>
      <c r="L164" s="3">
        <f t="shared" si="3"/>
        <v>94.5</v>
      </c>
      <c r="M164" s="3">
        <f>'Рейтинговая таблица организаций'!AB166</f>
        <v>89</v>
      </c>
      <c r="N164" s="23">
        <f>'Рейтинговая таблица организаций'!AC166</f>
        <v>94.5</v>
      </c>
      <c r="O164" s="3">
        <f>'Рейтинговая таблица организаций'!AH166</f>
        <v>80</v>
      </c>
      <c r="P164" s="21">
        <f>'Рейтинговая таблица организаций'!AI166</f>
        <v>60</v>
      </c>
      <c r="Q164" s="21">
        <f>'Рейтинговая таблица организаций'!AJ166</f>
        <v>89</v>
      </c>
      <c r="R164" s="23">
        <f>'Рейтинговая таблица организаций'!AK166</f>
        <v>74.7</v>
      </c>
      <c r="S164" s="3">
        <f>'Рейтинговая таблица организаций'!AR166</f>
        <v>93</v>
      </c>
      <c r="T164" s="3">
        <f>'Рейтинговая таблица организаций'!AS166</f>
        <v>92</v>
      </c>
      <c r="U164" s="3">
        <f>'Рейтинговая таблица организаций'!AT166</f>
        <v>100</v>
      </c>
      <c r="V164" s="23">
        <f>'Рейтинговая таблица организаций'!AU166</f>
        <v>94</v>
      </c>
      <c r="W164" s="3">
        <f>'Рейтинговая таблица организаций'!BB166</f>
        <v>95</v>
      </c>
      <c r="X164" s="3">
        <f>'Рейтинговая таблица организаций'!BC166</f>
        <v>97</v>
      </c>
      <c r="Y164" s="3">
        <f>'Рейтинговая таблица организаций'!BD166</f>
        <v>99</v>
      </c>
      <c r="Z164" s="23">
        <f>'Рейтинговая таблица организаций'!BE166</f>
        <v>97.4</v>
      </c>
      <c r="AA164" s="24">
        <f>'Рейтинговая таблица организаций'!BF166</f>
        <v>90.940000000000012</v>
      </c>
    </row>
    <row r="165" spans="1:27">
      <c r="A165" s="5">
        <f>'бланки '!D169</f>
        <v>164</v>
      </c>
      <c r="B165" s="5" t="str">
        <f>'Рейтинговая таблица организаций'!B167</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C165" s="5">
        <f>'Рейтинговая таблица организаций'!M167</f>
        <v>93.333333333333329</v>
      </c>
      <c r="D165" s="5">
        <f>'Рейтинговая таблица организаций'!N167</f>
        <v>87.301587301587304</v>
      </c>
      <c r="E165" s="3">
        <f>'Рейтинговая таблица организаций'!Q167</f>
        <v>90</v>
      </c>
      <c r="F165" s="3">
        <f>'Рейтинговая таблица организаций'!R167</f>
        <v>90</v>
      </c>
      <c r="G165" s="3">
        <f>'Рейтинговая таблица организаций'!O167</f>
        <v>97.885196374622353</v>
      </c>
      <c r="H165" s="3">
        <f>'Рейтинговая таблица организаций'!P167</f>
        <v>94.516971279373365</v>
      </c>
      <c r="I165" s="3">
        <f>'Рейтинговая таблица организаций'!S167</f>
        <v>96</v>
      </c>
      <c r="J165" s="23">
        <f>'Рейтинговая таблица организаций'!T167</f>
        <v>92.4</v>
      </c>
      <c r="K165" s="3">
        <f>'Рейтинговая таблица организаций'!Z167</f>
        <v>100</v>
      </c>
      <c r="L165" s="3">
        <f t="shared" si="3"/>
        <v>95.5</v>
      </c>
      <c r="M165" s="3">
        <f>'Рейтинговая таблица организаций'!AB167</f>
        <v>91</v>
      </c>
      <c r="N165" s="23">
        <f>'Рейтинговая таблица организаций'!AC167</f>
        <v>95.5</v>
      </c>
      <c r="O165" s="3">
        <f>'Рейтинговая таблица организаций'!AH167</f>
        <v>0</v>
      </c>
      <c r="P165" s="21">
        <f>'Рейтинговая таблица организаций'!AI167</f>
        <v>60</v>
      </c>
      <c r="Q165" s="21">
        <f>'Рейтинговая таблица организаций'!AJ167</f>
        <v>82</v>
      </c>
      <c r="R165" s="23">
        <f>'Рейтинговая таблица организаций'!AK167</f>
        <v>48.599999999999994</v>
      </c>
      <c r="S165" s="3">
        <f>'Рейтинговая таблица организаций'!AR167</f>
        <v>95</v>
      </c>
      <c r="T165" s="3">
        <f>'Рейтинговая таблица организаций'!AS167</f>
        <v>96</v>
      </c>
      <c r="U165" s="3">
        <f>'Рейтинговая таблица организаций'!AT167</f>
        <v>96</v>
      </c>
      <c r="V165" s="23">
        <f>'Рейтинговая таблица организаций'!AU167</f>
        <v>95.600000000000009</v>
      </c>
      <c r="W165" s="3">
        <f>'Рейтинговая таблица организаций'!BB167</f>
        <v>95</v>
      </c>
      <c r="X165" s="3">
        <f>'Рейтинговая таблица организаций'!BC167</f>
        <v>93</v>
      </c>
      <c r="Y165" s="3">
        <f>'Рейтинговая таблица организаций'!BD167</f>
        <v>97</v>
      </c>
      <c r="Z165" s="23">
        <f>'Рейтинговая таблица организаций'!BE167</f>
        <v>95.6</v>
      </c>
      <c r="AA165" s="24">
        <f>'Рейтинговая таблица организаций'!BF167</f>
        <v>85.54</v>
      </c>
    </row>
    <row r="166" spans="1:27">
      <c r="A166" s="5">
        <f>'бланки '!D170</f>
        <v>165</v>
      </c>
      <c r="B166" s="5" t="str">
        <f>'Рейтинговая таблица организаций'!B168</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C166" s="5">
        <f>'Рейтинговая таблица организаций'!M168</f>
        <v>71.428571428571431</v>
      </c>
      <c r="D166" s="5">
        <f>'Рейтинговая таблица организаций'!N168</f>
        <v>73.275862068965509</v>
      </c>
      <c r="E166" s="3">
        <f>'Рейтинговая таблица организаций'!Q168</f>
        <v>72</v>
      </c>
      <c r="F166" s="3">
        <f>'Рейтинговая таблица организаций'!R168</f>
        <v>90</v>
      </c>
      <c r="G166" s="3">
        <f>'Рейтинговая таблица организаций'!O168</f>
        <v>97.772828507795097</v>
      </c>
      <c r="H166" s="3">
        <f>'Рейтинговая таблица организаций'!P168</f>
        <v>95.884773662551439</v>
      </c>
      <c r="I166" s="3">
        <f>'Рейтинговая таблица организаций'!S168</f>
        <v>97</v>
      </c>
      <c r="J166" s="23">
        <f>'Рейтинговая таблица организаций'!T168</f>
        <v>87.4</v>
      </c>
      <c r="K166" s="3">
        <f>'Рейтинговая таблица организаций'!Z168</f>
        <v>100</v>
      </c>
      <c r="L166" s="3">
        <f t="shared" si="3"/>
        <v>97.5</v>
      </c>
      <c r="M166" s="3">
        <f>'Рейтинговая таблица организаций'!AB168</f>
        <v>95</v>
      </c>
      <c r="N166" s="23">
        <f>'Рейтинговая таблица организаций'!AC168</f>
        <v>97.5</v>
      </c>
      <c r="O166" s="3">
        <f>'Рейтинговая таблица организаций'!AH168</f>
        <v>40</v>
      </c>
      <c r="P166" s="21">
        <f>'Рейтинговая таблица организаций'!AI168</f>
        <v>60</v>
      </c>
      <c r="Q166" s="21">
        <f>'Рейтинговая таблица организаций'!AJ168</f>
        <v>89</v>
      </c>
      <c r="R166" s="23">
        <f>'Рейтинговая таблица организаций'!AK168</f>
        <v>62.7</v>
      </c>
      <c r="S166" s="3">
        <f>'Рейтинговая таблица организаций'!AR168</f>
        <v>98</v>
      </c>
      <c r="T166" s="3">
        <f>'Рейтинговая таблица организаций'!AS168</f>
        <v>97</v>
      </c>
      <c r="U166" s="3">
        <f>'Рейтинговая таблица организаций'!AT168</f>
        <v>99</v>
      </c>
      <c r="V166" s="23">
        <f>'Рейтинговая таблица организаций'!AU168</f>
        <v>97.8</v>
      </c>
      <c r="W166" s="3">
        <f>'Рейтинговая таблица организаций'!BB168</f>
        <v>97</v>
      </c>
      <c r="X166" s="3">
        <f>'Рейтинговая таблица организаций'!BC168</f>
        <v>95</v>
      </c>
      <c r="Y166" s="3">
        <f>'Рейтинговая таблица организаций'!BD168</f>
        <v>98</v>
      </c>
      <c r="Z166" s="23">
        <f>'Рейтинговая таблица организаций'!BE168</f>
        <v>97.1</v>
      </c>
      <c r="AA166" s="24">
        <f>'Рейтинговая таблица организаций'!BF168</f>
        <v>88.5</v>
      </c>
    </row>
    <row r="167" spans="1:27">
      <c r="A167" s="5">
        <f>'бланки '!D171</f>
        <v>166</v>
      </c>
      <c r="B167" s="5" t="str">
        <f>'Рейтинговая таблица организаций'!B169</f>
        <v>Государственное бюджетное профессиональное образовательное учреждение Архангельской области «Северодвинский техникум электромонтажа и связи»</v>
      </c>
      <c r="C167" s="5">
        <f>'Рейтинговая таблица организаций'!M169</f>
        <v>90</v>
      </c>
      <c r="D167" s="5">
        <f>'Рейтинговая таблица организаций'!N169</f>
        <v>80</v>
      </c>
      <c r="E167" s="3">
        <f>'Рейтинговая таблица организаций'!Q169</f>
        <v>85</v>
      </c>
      <c r="F167" s="3">
        <f>'Рейтинговая таблица организаций'!R169</f>
        <v>90</v>
      </c>
      <c r="G167" s="3">
        <f>'Рейтинговая таблица организаций'!O169</f>
        <v>98.113207547169807</v>
      </c>
      <c r="H167" s="3">
        <f>'Рейтинговая таблица организаций'!P169</f>
        <v>89.565217391304358</v>
      </c>
      <c r="I167" s="3">
        <f>'Рейтинговая таблица организаций'!S169</f>
        <v>94</v>
      </c>
      <c r="J167" s="23">
        <f>'Рейтинговая таблица организаций'!T169</f>
        <v>90.1</v>
      </c>
      <c r="K167" s="3">
        <f>'Рейтинговая таблица организаций'!Z169</f>
        <v>100</v>
      </c>
      <c r="L167" s="3">
        <f t="shared" si="3"/>
        <v>92.5</v>
      </c>
      <c r="M167" s="3">
        <f>'Рейтинговая таблица организаций'!AB169</f>
        <v>85</v>
      </c>
      <c r="N167" s="23">
        <f>'Рейтинговая таблица организаций'!AC169</f>
        <v>92.5</v>
      </c>
      <c r="O167" s="3">
        <f>'Рейтинговая таблица организаций'!AH169</f>
        <v>40</v>
      </c>
      <c r="P167" s="21">
        <f>'Рейтинговая таблица организаций'!AI169</f>
        <v>100</v>
      </c>
      <c r="Q167" s="21">
        <f>'Рейтинговая таблица организаций'!AJ169</f>
        <v>100</v>
      </c>
      <c r="R167" s="23">
        <f>'Рейтинговая таблица организаций'!AK169</f>
        <v>82</v>
      </c>
      <c r="S167" s="3">
        <f>'Рейтинговая таблица организаций'!AR169</f>
        <v>94</v>
      </c>
      <c r="T167" s="3">
        <f>'Рейтинговая таблица организаций'!AS169</f>
        <v>94</v>
      </c>
      <c r="U167" s="3">
        <f>'Рейтинговая таблица организаций'!AT169</f>
        <v>97</v>
      </c>
      <c r="V167" s="23">
        <f>'Рейтинговая таблица организаций'!AU169</f>
        <v>94.600000000000009</v>
      </c>
      <c r="W167" s="3">
        <f>'Рейтинговая таблица организаций'!BB169</f>
        <v>90</v>
      </c>
      <c r="X167" s="3">
        <f>'Рейтинговая таблица организаций'!BC169</f>
        <v>92</v>
      </c>
      <c r="Y167" s="3">
        <f>'Рейтинговая таблица организаций'!BD169</f>
        <v>91</v>
      </c>
      <c r="Z167" s="23">
        <f>'Рейтинговая таблица организаций'!BE169</f>
        <v>90.9</v>
      </c>
      <c r="AA167" s="24">
        <f>'Рейтинговая таблица организаций'!BF169</f>
        <v>90.02000000000001</v>
      </c>
    </row>
    <row r="168" spans="1:27">
      <c r="A168" s="5">
        <f>'бланки '!D172</f>
        <v>167</v>
      </c>
      <c r="B168" s="5" t="str">
        <f>'Рейтинговая таблица организаций'!B170</f>
        <v>Государственное автономное профессиональное образовательное учреждение Архангельской области «Техникум строительства, дизайна и технологий»</v>
      </c>
      <c r="C168" s="5">
        <f>'Рейтинговая таблица организаций'!M170</f>
        <v>100</v>
      </c>
      <c r="D168" s="5">
        <f>'Рейтинговая таблица организаций'!N170</f>
        <v>100</v>
      </c>
      <c r="E168" s="3">
        <f>'Рейтинговая таблица организаций'!Q170</f>
        <v>100</v>
      </c>
      <c r="F168" s="3">
        <f>'Рейтинговая таблица организаций'!R170</f>
        <v>100</v>
      </c>
      <c r="G168" s="3">
        <f>'Рейтинговая таблица организаций'!O170</f>
        <v>100</v>
      </c>
      <c r="H168" s="3">
        <f>'Рейтинговая таблица организаций'!P170</f>
        <v>100</v>
      </c>
      <c r="I168" s="3">
        <f>'Рейтинговая таблица организаций'!S170</f>
        <v>100</v>
      </c>
      <c r="J168" s="23">
        <f>'Рейтинговая таблица организаций'!T170</f>
        <v>100</v>
      </c>
      <c r="K168" s="3">
        <f>'Рейтинговая таблица организаций'!Z170</f>
        <v>100</v>
      </c>
      <c r="L168" s="3">
        <f t="shared" si="3"/>
        <v>100</v>
      </c>
      <c r="M168" s="3">
        <f>'Рейтинговая таблица организаций'!AB170</f>
        <v>100</v>
      </c>
      <c r="N168" s="23">
        <f>'Рейтинговая таблица организаций'!AC170</f>
        <v>100</v>
      </c>
      <c r="O168" s="3">
        <f>'Рейтинговая таблица организаций'!AH170</f>
        <v>100</v>
      </c>
      <c r="P168" s="21">
        <f>'Рейтинговая таблица организаций'!AI170</f>
        <v>100</v>
      </c>
      <c r="Q168" s="21">
        <f>'Рейтинговая таблица организаций'!AJ170</f>
        <v>100</v>
      </c>
      <c r="R168" s="23">
        <f>'Рейтинговая таблица организаций'!AK170</f>
        <v>100</v>
      </c>
      <c r="S168" s="3">
        <f>'Рейтинговая таблица организаций'!AR170</f>
        <v>100</v>
      </c>
      <c r="T168" s="3">
        <f>'Рейтинговая таблица организаций'!AS170</f>
        <v>100</v>
      </c>
      <c r="U168" s="3">
        <f>'Рейтинговая таблица организаций'!AT170</f>
        <v>100</v>
      </c>
      <c r="V168" s="23">
        <f>'Рейтинговая таблица организаций'!AU170</f>
        <v>100</v>
      </c>
      <c r="W168" s="3">
        <f>'Рейтинговая таблица организаций'!BB170</f>
        <v>100</v>
      </c>
      <c r="X168" s="3">
        <f>'Рейтинговая таблица организаций'!BC170</f>
        <v>100</v>
      </c>
      <c r="Y168" s="3">
        <f>'Рейтинговая таблица организаций'!BD170</f>
        <v>100</v>
      </c>
      <c r="Z168" s="23">
        <f>'Рейтинговая таблица организаций'!BE170</f>
        <v>100</v>
      </c>
      <c r="AA168" s="24">
        <f>'Рейтинговая таблица организаций'!BF170</f>
        <v>100</v>
      </c>
    </row>
    <row r="169" spans="1:27">
      <c r="A169" s="5">
        <f>'бланки '!D173</f>
        <v>168</v>
      </c>
      <c r="B169" s="5" t="str">
        <f>'Рейтинговая таблица организаций'!B171</f>
        <v>Государственное бюджетное профессиональное образовательное учреждение Архангельской области «Техникум судостроения и машиностроения»</v>
      </c>
      <c r="C169" s="5">
        <f>'Рейтинговая таблица организаций'!M171</f>
        <v>78.571428571428569</v>
      </c>
      <c r="D169" s="5">
        <f>'Рейтинговая таблица организаций'!N171</f>
        <v>88.333333333333329</v>
      </c>
      <c r="E169" s="3">
        <f>'Рейтинговая таблица организаций'!Q171</f>
        <v>83</v>
      </c>
      <c r="F169" s="3">
        <f>'Рейтинговая таблица организаций'!R171</f>
        <v>100</v>
      </c>
      <c r="G169" s="3">
        <f>'Рейтинговая таблица организаций'!O171</f>
        <v>95.145631067961162</v>
      </c>
      <c r="H169" s="3">
        <f>'Рейтинговая таблица организаций'!P171</f>
        <v>90</v>
      </c>
      <c r="I169" s="3">
        <f>'Рейтинговая таблица организаций'!S171</f>
        <v>93</v>
      </c>
      <c r="J169" s="23">
        <f>'Рейтинговая таблица организаций'!T171</f>
        <v>92.1</v>
      </c>
      <c r="K169" s="3">
        <f>'Рейтинговая таблица организаций'!Z171</f>
        <v>100</v>
      </c>
      <c r="L169" s="3">
        <f t="shared" si="3"/>
        <v>94</v>
      </c>
      <c r="M169" s="3">
        <f>'Рейтинговая таблица организаций'!AB171</f>
        <v>88</v>
      </c>
      <c r="N169" s="23">
        <f>'Рейтинговая таблица организаций'!AC171</f>
        <v>94</v>
      </c>
      <c r="O169" s="3">
        <f>'Рейтинговая таблица организаций'!AH171</f>
        <v>20</v>
      </c>
      <c r="P169" s="21">
        <f>'Рейтинговая таблица организаций'!AI171</f>
        <v>80</v>
      </c>
      <c r="Q169" s="21">
        <f>'Рейтинговая таблица организаций'!AJ171</f>
        <v>83</v>
      </c>
      <c r="R169" s="23">
        <f>'Рейтинговая таблица организаций'!AK171</f>
        <v>62.9</v>
      </c>
      <c r="S169" s="3">
        <f>'Рейтинговая таблица организаций'!AR171</f>
        <v>89</v>
      </c>
      <c r="T169" s="3">
        <f>'Рейтинговая таблица организаций'!AS171</f>
        <v>93</v>
      </c>
      <c r="U169" s="3">
        <f>'Рейтинговая таблица организаций'!AT171</f>
        <v>94</v>
      </c>
      <c r="V169" s="23">
        <f>'Рейтинговая таблица организаций'!AU171</f>
        <v>91.600000000000009</v>
      </c>
      <c r="W169" s="3">
        <f>'Рейтинговая таблица организаций'!BB171</f>
        <v>90</v>
      </c>
      <c r="X169" s="3">
        <f>'Рейтинговая таблица организаций'!BC171</f>
        <v>80</v>
      </c>
      <c r="Y169" s="3">
        <f>'Рейтинговая таблица организаций'!BD171</f>
        <v>92</v>
      </c>
      <c r="Z169" s="23">
        <f>'Рейтинговая таблица организаций'!BE171</f>
        <v>89</v>
      </c>
      <c r="AA169" s="24">
        <f>'Рейтинговая таблица организаций'!BF171</f>
        <v>85.92</v>
      </c>
    </row>
    <row r="170" spans="1:27">
      <c r="A170" s="5">
        <f>'бланки '!D174</f>
        <v>169</v>
      </c>
      <c r="B170" s="5" t="str">
        <f>'Рейтинговая таблица организаций'!B172</f>
        <v>Профессиональное образовательное учреждение «Северодвинский колледж управления и информационных технологий»</v>
      </c>
      <c r="C170" s="5">
        <f>'Рейтинговая таблица организаций'!M172</f>
        <v>100</v>
      </c>
      <c r="D170" s="5">
        <f>'Рейтинговая таблица организаций'!N172</f>
        <v>100</v>
      </c>
      <c r="E170" s="3">
        <f>'Рейтинговая таблица организаций'!Q172</f>
        <v>100</v>
      </c>
      <c r="F170" s="3">
        <f>'Рейтинговая таблица организаций'!R172</f>
        <v>100</v>
      </c>
      <c r="G170" s="3">
        <f>'Рейтинговая таблица организаций'!O172</f>
        <v>100</v>
      </c>
      <c r="H170" s="3">
        <f>'Рейтинговая таблица организаций'!P172</f>
        <v>95.370370370370367</v>
      </c>
      <c r="I170" s="3">
        <f>'Рейтинговая таблица организаций'!S172</f>
        <v>98</v>
      </c>
      <c r="J170" s="23">
        <f>'Рейтинговая таблица организаций'!T172</f>
        <v>99.2</v>
      </c>
      <c r="K170" s="3">
        <f>'Рейтинговая таблица организаций'!Z172</f>
        <v>100</v>
      </c>
      <c r="L170" s="3">
        <f t="shared" si="3"/>
        <v>98.5</v>
      </c>
      <c r="M170" s="3">
        <f>'Рейтинговая таблица организаций'!AB172</f>
        <v>97</v>
      </c>
      <c r="N170" s="23">
        <f>'Рейтинговая таблица организаций'!AC172</f>
        <v>98.5</v>
      </c>
      <c r="O170" s="3">
        <f>'Рейтинговая таблица организаций'!AH172</f>
        <v>40</v>
      </c>
      <c r="P170" s="21">
        <f>'Рейтинговая таблица организаций'!AI172</f>
        <v>60</v>
      </c>
      <c r="Q170" s="21">
        <f>'Рейтинговая таблица организаций'!AJ172</f>
        <v>83</v>
      </c>
      <c r="R170" s="23">
        <f>'Рейтинговая таблица организаций'!AK172</f>
        <v>60.9</v>
      </c>
      <c r="S170" s="3">
        <f>'Рейтинговая таблица организаций'!AR172</f>
        <v>97</v>
      </c>
      <c r="T170" s="3">
        <f>'Рейтинговая таблица организаций'!AS172</f>
        <v>96</v>
      </c>
      <c r="U170" s="3">
        <f>'Рейтинговая таблица организаций'!AT172</f>
        <v>100</v>
      </c>
      <c r="V170" s="23">
        <f>'Рейтинговая таблица организаций'!AU172</f>
        <v>97.200000000000017</v>
      </c>
      <c r="W170" s="3">
        <f>'Рейтинговая таблица организаций'!BB172</f>
        <v>96</v>
      </c>
      <c r="X170" s="3">
        <f>'Рейтинговая таблица организаций'!BC172</f>
        <v>95</v>
      </c>
      <c r="Y170" s="3">
        <f>'Рейтинговая таблица организаций'!BD172</f>
        <v>97</v>
      </c>
      <c r="Z170" s="23">
        <f>'Рейтинговая таблица организаций'!BE172</f>
        <v>96.3</v>
      </c>
      <c r="AA170" s="24">
        <f>'Рейтинговая таблица организаций'!BF172</f>
        <v>90.419999999999987</v>
      </c>
    </row>
    <row r="171" spans="1:27">
      <c r="A171" s="5">
        <f>'бланки '!D175</f>
        <v>170</v>
      </c>
      <c r="B171" s="5" t="str">
        <f>'Рейтинговая таблица организаций'!B173</f>
        <v>Государственное автономное профессиональное образовательное учреждение Архангельской области «Новодвинский индустриальный техникум»</v>
      </c>
      <c r="C171" s="5">
        <f>'Рейтинговая таблица организаций'!M173</f>
        <v>100</v>
      </c>
      <c r="D171" s="5">
        <f>'Рейтинговая таблица организаций'!N173</f>
        <v>100</v>
      </c>
      <c r="E171" s="3">
        <f>'Рейтинговая таблица организаций'!Q173</f>
        <v>100</v>
      </c>
      <c r="F171" s="3">
        <f>'Рейтинговая таблица организаций'!R173</f>
        <v>100</v>
      </c>
      <c r="G171" s="3">
        <f>'Рейтинговая таблица организаций'!O173</f>
        <v>100</v>
      </c>
      <c r="H171" s="3">
        <f>'Рейтинговая таблица организаций'!P173</f>
        <v>100</v>
      </c>
      <c r="I171" s="3">
        <f>'Рейтинговая таблица организаций'!S173</f>
        <v>100</v>
      </c>
      <c r="J171" s="23">
        <f>'Рейтинговая таблица организаций'!T173</f>
        <v>100</v>
      </c>
      <c r="K171" s="3">
        <f>'Рейтинговая таблица организаций'!Z173</f>
        <v>100</v>
      </c>
      <c r="L171" s="3">
        <f t="shared" si="3"/>
        <v>100</v>
      </c>
      <c r="M171" s="3">
        <f>'Рейтинговая таблица организаций'!AB173</f>
        <v>100</v>
      </c>
      <c r="N171" s="23">
        <f>'Рейтинговая таблица организаций'!AC173</f>
        <v>100</v>
      </c>
      <c r="O171" s="3">
        <f>'Рейтинговая таблица организаций'!AH173</f>
        <v>100</v>
      </c>
      <c r="P171" s="21">
        <f>'Рейтинговая таблица организаций'!AI173</f>
        <v>100</v>
      </c>
      <c r="Q171" s="21">
        <f>'Рейтинговая таблица организаций'!AJ173</f>
        <v>89</v>
      </c>
      <c r="R171" s="23">
        <f>'Рейтинговая таблица организаций'!AK173</f>
        <v>96.7</v>
      </c>
      <c r="S171" s="3">
        <f>'Рейтинговая таблица организаций'!AR173</f>
        <v>100</v>
      </c>
      <c r="T171" s="3">
        <f>'Рейтинговая таблица организаций'!AS173</f>
        <v>100</v>
      </c>
      <c r="U171" s="3">
        <f>'Рейтинговая таблица организаций'!AT173</f>
        <v>100</v>
      </c>
      <c r="V171" s="23">
        <f>'Рейтинговая таблица организаций'!AU173</f>
        <v>100</v>
      </c>
      <c r="W171" s="3">
        <f>'Рейтинговая таблица организаций'!BB173</f>
        <v>100</v>
      </c>
      <c r="X171" s="3">
        <f>'Рейтинговая таблица организаций'!BC173</f>
        <v>100</v>
      </c>
      <c r="Y171" s="3">
        <f>'Рейтинговая таблица организаций'!BD173</f>
        <v>100</v>
      </c>
      <c r="Z171" s="23">
        <f>'Рейтинговая таблица организаций'!BE173</f>
        <v>100</v>
      </c>
      <c r="AA171" s="24">
        <f>'Рейтинговая таблица организаций'!BF173</f>
        <v>99.34</v>
      </c>
    </row>
    <row r="172" spans="1:27">
      <c r="A172" s="5">
        <f>'бланки '!D176</f>
        <v>171</v>
      </c>
      <c r="B172" s="5" t="str">
        <f>'Рейтинговая таблица организаций'!B174</f>
        <v>Государственное бюджетное профессиональное образовательное учреждение Архангельской области «Профессиональное училище № 27 имени Н.Д. Буторина»</v>
      </c>
      <c r="C172" s="5">
        <f>'Рейтинговая таблица организаций'!M174</f>
        <v>100</v>
      </c>
      <c r="D172" s="5">
        <f>'Рейтинговая таблица организаций'!N174</f>
        <v>98.333333333333329</v>
      </c>
      <c r="E172" s="3">
        <f>'Рейтинговая таблица организаций'!Q174</f>
        <v>99</v>
      </c>
      <c r="F172" s="3">
        <f>'Рейтинговая таблица организаций'!R174</f>
        <v>100</v>
      </c>
      <c r="G172" s="3">
        <f>'Рейтинговая таблица организаций'!O174</f>
        <v>100</v>
      </c>
      <c r="H172" s="3">
        <f>'Рейтинговая таблица организаций'!P174</f>
        <v>100</v>
      </c>
      <c r="I172" s="3">
        <f>'Рейтинговая таблица организаций'!S174</f>
        <v>100</v>
      </c>
      <c r="J172" s="23">
        <f>'Рейтинговая таблица организаций'!T174</f>
        <v>99.7</v>
      </c>
      <c r="K172" s="3">
        <f>'Рейтинговая таблица организаций'!Z174</f>
        <v>100</v>
      </c>
      <c r="L172" s="3">
        <f t="shared" ref="L172:L179" si="4">N172</f>
        <v>98</v>
      </c>
      <c r="M172" s="3">
        <f>'Рейтинговая таблица организаций'!AB174</f>
        <v>96</v>
      </c>
      <c r="N172" s="23">
        <f>'Рейтинговая таблица организаций'!AC174</f>
        <v>98</v>
      </c>
      <c r="O172" s="3">
        <f>'Рейтинговая таблица организаций'!AH174</f>
        <v>60</v>
      </c>
      <c r="P172" s="21">
        <f>'Рейтинговая таблица организаций'!AI174</f>
        <v>80</v>
      </c>
      <c r="Q172" s="21">
        <f>'Рейтинговая таблица организаций'!AJ174</f>
        <v>100</v>
      </c>
      <c r="R172" s="23">
        <f>'Рейтинговая таблица организаций'!AK174</f>
        <v>80</v>
      </c>
      <c r="S172" s="3">
        <f>'Рейтинговая таблица организаций'!AR174</f>
        <v>100</v>
      </c>
      <c r="T172" s="3">
        <f>'Рейтинговая таблица организаций'!AS174</f>
        <v>100</v>
      </c>
      <c r="U172" s="3">
        <f>'Рейтинговая таблица организаций'!AT174</f>
        <v>100</v>
      </c>
      <c r="V172" s="23">
        <f>'Рейтинговая таблица организаций'!AU174</f>
        <v>100</v>
      </c>
      <c r="W172" s="3">
        <f>'Рейтинговая таблица организаций'!BB174</f>
        <v>100</v>
      </c>
      <c r="X172" s="3">
        <f>'Рейтинговая таблица организаций'!BC174</f>
        <v>96</v>
      </c>
      <c r="Y172" s="3">
        <f>'Рейтинговая таблица организаций'!BD174</f>
        <v>100</v>
      </c>
      <c r="Z172" s="23">
        <f>'Рейтинговая таблица организаций'!BE174</f>
        <v>99.2</v>
      </c>
      <c r="AA172" s="24">
        <f>'Рейтинговая таблица организаций'!BF174</f>
        <v>95.38</v>
      </c>
    </row>
    <row r="173" spans="1:27">
      <c r="A173" s="5">
        <f>'бланки '!D177</f>
        <v>172</v>
      </c>
      <c r="B173" s="5" t="str">
        <f>'Рейтинговая таблица организаций'!B175</f>
        <v>Государственное бюджетное профессиональное образовательное учреждение Архангельской области «Верхнетоемский лесной техникум»</v>
      </c>
      <c r="C173" s="5">
        <f>'Рейтинговая таблица организаций'!M175</f>
        <v>100</v>
      </c>
      <c r="D173" s="5">
        <f>'Рейтинговая таблица организаций'!N175</f>
        <v>100</v>
      </c>
      <c r="E173" s="3">
        <f>'Рейтинговая таблица организаций'!Q175</f>
        <v>100</v>
      </c>
      <c r="F173" s="3">
        <f>'Рейтинговая таблица организаций'!R175</f>
        <v>100</v>
      </c>
      <c r="G173" s="3">
        <f>'Рейтинговая таблица организаций'!O175</f>
        <v>100</v>
      </c>
      <c r="H173" s="3">
        <f>'Рейтинговая таблица организаций'!P175</f>
        <v>93.75</v>
      </c>
      <c r="I173" s="3">
        <f>'Рейтинговая таблица организаций'!S175</f>
        <v>97</v>
      </c>
      <c r="J173" s="23">
        <f>'Рейтинговая таблица организаций'!T175</f>
        <v>98.800000000000011</v>
      </c>
      <c r="K173" s="3">
        <f>'Рейтинговая таблица организаций'!Z175</f>
        <v>100</v>
      </c>
      <c r="L173" s="3">
        <f t="shared" si="4"/>
        <v>95</v>
      </c>
      <c r="M173" s="3">
        <f>'Рейтинговая таблица организаций'!AB175</f>
        <v>90</v>
      </c>
      <c r="N173" s="23">
        <f>'Рейтинговая таблица организаций'!AC175</f>
        <v>95</v>
      </c>
      <c r="O173" s="3">
        <f>'Рейтинговая таблица организаций'!AH175</f>
        <v>40</v>
      </c>
      <c r="P173" s="21">
        <f>'Рейтинговая таблица организаций'!AI175</f>
        <v>60</v>
      </c>
      <c r="Q173" s="21">
        <f>'Рейтинговая таблица организаций'!AJ175</f>
        <v>100</v>
      </c>
      <c r="R173" s="23">
        <f>'Рейтинговая таблица организаций'!AK175</f>
        <v>66</v>
      </c>
      <c r="S173" s="3">
        <f>'Рейтинговая таблица организаций'!AR175</f>
        <v>100</v>
      </c>
      <c r="T173" s="3">
        <f>'Рейтинговая таблица организаций'!AS175</f>
        <v>100</v>
      </c>
      <c r="U173" s="3">
        <f>'Рейтинговая таблица организаций'!AT175</f>
        <v>100</v>
      </c>
      <c r="V173" s="23">
        <f>'Рейтинговая таблица организаций'!AU175</f>
        <v>100</v>
      </c>
      <c r="W173" s="3">
        <f>'Рейтинговая таблица организаций'!BB175</f>
        <v>85</v>
      </c>
      <c r="X173" s="3">
        <f>'Рейтинговая таблица организаций'!BC175</f>
        <v>85</v>
      </c>
      <c r="Y173" s="3">
        <f>'Рейтинговая таблица организаций'!BD175</f>
        <v>85</v>
      </c>
      <c r="Z173" s="23">
        <f>'Рейтинговая таблица организаций'!BE175</f>
        <v>85</v>
      </c>
      <c r="AA173" s="24">
        <f>'Рейтинговая таблица организаций'!BF175</f>
        <v>88.960000000000008</v>
      </c>
    </row>
    <row r="174" spans="1:27">
      <c r="A174" s="5">
        <f>'бланки '!D178</f>
        <v>173</v>
      </c>
      <c r="B174" s="5" t="str">
        <f>'Рейтинговая таблица организаций'!B176</f>
        <v>Государственное бюджетное профессиональное образовательное учреждение Архангельской области «Березниковский индустриальный техникум»</v>
      </c>
      <c r="C174" s="5">
        <f>'Рейтинговая таблица организаций'!M176</f>
        <v>100</v>
      </c>
      <c r="D174" s="5">
        <f>'Рейтинговая таблица организаций'!N176</f>
        <v>100</v>
      </c>
      <c r="E174" s="3">
        <f>'Рейтинговая таблица организаций'!Q176</f>
        <v>100</v>
      </c>
      <c r="F174" s="3">
        <f>'Рейтинговая таблица организаций'!R176</f>
        <v>100</v>
      </c>
      <c r="G174" s="3">
        <f>'Рейтинговая таблица организаций'!O176</f>
        <v>95.336787564766837</v>
      </c>
      <c r="H174" s="3">
        <f>'Рейтинговая таблица организаций'!P176</f>
        <v>92.024539877300612</v>
      </c>
      <c r="I174" s="3">
        <f>'Рейтинговая таблица организаций'!S176</f>
        <v>94</v>
      </c>
      <c r="J174" s="23">
        <f>'Рейтинговая таблица организаций'!T176</f>
        <v>97.6</v>
      </c>
      <c r="K174" s="3">
        <f>'Рейтинговая таблица организаций'!Z176</f>
        <v>100</v>
      </c>
      <c r="L174" s="3">
        <f t="shared" si="4"/>
        <v>89.5</v>
      </c>
      <c r="M174" s="3">
        <f>'Рейтинговая таблица организаций'!AB176</f>
        <v>79</v>
      </c>
      <c r="N174" s="23">
        <f>'Рейтинговая таблица организаций'!AC176</f>
        <v>89.5</v>
      </c>
      <c r="O174" s="3">
        <f>'Рейтинговая таблица организаций'!AH176</f>
        <v>40</v>
      </c>
      <c r="P174" s="21">
        <f>'Рейтинговая таблица организаций'!AI176</f>
        <v>100</v>
      </c>
      <c r="Q174" s="21">
        <f>'Рейтинговая таблица организаций'!AJ176</f>
        <v>80</v>
      </c>
      <c r="R174" s="23">
        <f>'Рейтинговая таблица организаций'!AK176</f>
        <v>76</v>
      </c>
      <c r="S174" s="3">
        <f>'Рейтинговая таблица организаций'!AR176</f>
        <v>91</v>
      </c>
      <c r="T174" s="3">
        <f>'Рейтинговая таблица организаций'!AS176</f>
        <v>92</v>
      </c>
      <c r="U174" s="3">
        <f>'Рейтинговая таблица организаций'!AT176</f>
        <v>96</v>
      </c>
      <c r="V174" s="23">
        <f>'Рейтинговая таблица организаций'!AU176</f>
        <v>92.4</v>
      </c>
      <c r="W174" s="3">
        <f>'Рейтинговая таблица организаций'!BB176</f>
        <v>89</v>
      </c>
      <c r="X174" s="3">
        <f>'Рейтинговая таблица организаций'!BC176</f>
        <v>90</v>
      </c>
      <c r="Y174" s="3">
        <f>'Рейтинговая таблица организаций'!BD176</f>
        <v>91</v>
      </c>
      <c r="Z174" s="23">
        <f>'Рейтинговая таблица организаций'!BE176</f>
        <v>90.2</v>
      </c>
      <c r="AA174" s="24">
        <f>'Рейтинговая таблица организаций'!BF176</f>
        <v>89.14</v>
      </c>
    </row>
    <row r="175" spans="1:27">
      <c r="A175" s="5">
        <f>'бланки '!D179</f>
        <v>174</v>
      </c>
      <c r="B175" s="5" t="str">
        <f>'Рейтинговая таблица организаций'!B177</f>
        <v>Государственное бюджетное профессиональное образовательное учреждение Архангельской области «Онежский индустриальный техникум»</v>
      </c>
      <c r="C175" s="5">
        <f>'Рейтинговая таблица организаций'!M177</f>
        <v>100</v>
      </c>
      <c r="D175" s="5">
        <f>'Рейтинговая таблица организаций'!N177</f>
        <v>99.206349206349216</v>
      </c>
      <c r="E175" s="3">
        <f>'Рейтинговая таблица организаций'!Q177</f>
        <v>100</v>
      </c>
      <c r="F175" s="3">
        <f>'Рейтинговая таблица организаций'!R177</f>
        <v>100</v>
      </c>
      <c r="G175" s="3">
        <f>'Рейтинговая таблица организаций'!O177</f>
        <v>100</v>
      </c>
      <c r="H175" s="3">
        <f>'Рейтинговая таблица организаций'!P177</f>
        <v>100</v>
      </c>
      <c r="I175" s="3">
        <f>'Рейтинговая таблица организаций'!S177</f>
        <v>100</v>
      </c>
      <c r="J175" s="23">
        <f>'Рейтинговая таблица организаций'!T177</f>
        <v>100</v>
      </c>
      <c r="K175" s="3">
        <f>'Рейтинговая таблица организаций'!Z177</f>
        <v>100</v>
      </c>
      <c r="L175" s="3">
        <f t="shared" si="4"/>
        <v>100</v>
      </c>
      <c r="M175" s="3">
        <f>'Рейтинговая таблица организаций'!AB177</f>
        <v>100</v>
      </c>
      <c r="N175" s="23">
        <f>'Рейтинговая таблица организаций'!AC177</f>
        <v>100</v>
      </c>
      <c r="O175" s="3">
        <f>'Рейтинговая таблица организаций'!AH177</f>
        <v>80</v>
      </c>
      <c r="P175" s="21">
        <f>'Рейтинговая таблица организаций'!AI177</f>
        <v>80</v>
      </c>
      <c r="Q175" s="21">
        <f>'Рейтинговая таблица организаций'!AJ177</f>
        <v>100</v>
      </c>
      <c r="R175" s="23">
        <f>'Рейтинговая таблица организаций'!AK177</f>
        <v>86</v>
      </c>
      <c r="S175" s="3">
        <f>'Рейтинговая таблица организаций'!AR177</f>
        <v>100</v>
      </c>
      <c r="T175" s="3">
        <f>'Рейтинговая таблица организаций'!AS177</f>
        <v>100</v>
      </c>
      <c r="U175" s="3">
        <f>'Рейтинговая таблица организаций'!AT177</f>
        <v>100</v>
      </c>
      <c r="V175" s="23">
        <f>'Рейтинговая таблица организаций'!AU177</f>
        <v>100</v>
      </c>
      <c r="W175" s="3">
        <f>'Рейтинговая таблица организаций'!BB177</f>
        <v>100</v>
      </c>
      <c r="X175" s="3">
        <f>'Рейтинговая таблица организаций'!BC177</f>
        <v>100</v>
      </c>
      <c r="Y175" s="3">
        <f>'Рейтинговая таблица организаций'!BD177</f>
        <v>100</v>
      </c>
      <c r="Z175" s="23">
        <f>'Рейтинговая таблица организаций'!BE177</f>
        <v>100</v>
      </c>
      <c r="AA175" s="24">
        <f>'Рейтинговая таблица организаций'!BF177</f>
        <v>97.2</v>
      </c>
    </row>
    <row r="176" spans="1:27">
      <c r="A176" s="5">
        <f>'бланки '!D180</f>
        <v>175</v>
      </c>
      <c r="B176" s="5" t="str">
        <f>'Рейтинговая таблица организаций'!B178</f>
        <v>Государственное бюджетное профессиональное образовательное учреждение Архангельской области «Пинежский индустриальный техникум»</v>
      </c>
      <c r="C176" s="5">
        <f>'Рейтинговая таблица организаций'!M178</f>
        <v>100</v>
      </c>
      <c r="D176" s="5">
        <f>'Рейтинговая таблица организаций'!N178</f>
        <v>100</v>
      </c>
      <c r="E176" s="3">
        <f>'Рейтинговая таблица организаций'!Q178</f>
        <v>100</v>
      </c>
      <c r="F176" s="3">
        <f>'Рейтинговая таблица организаций'!R178</f>
        <v>100</v>
      </c>
      <c r="G176" s="3">
        <f>'Рейтинговая таблица организаций'!O178</f>
        <v>100</v>
      </c>
      <c r="H176" s="3">
        <f>'Рейтинговая таблица организаций'!P178</f>
        <v>92.857142857142861</v>
      </c>
      <c r="I176" s="3">
        <f>'Рейтинговая таблица организаций'!S178</f>
        <v>96</v>
      </c>
      <c r="J176" s="23">
        <f>'Рейтинговая таблица организаций'!T178</f>
        <v>98.4</v>
      </c>
      <c r="K176" s="3">
        <f>'Рейтинговая таблица организаций'!Z178</f>
        <v>100</v>
      </c>
      <c r="L176" s="3">
        <f t="shared" si="4"/>
        <v>93</v>
      </c>
      <c r="M176" s="3">
        <f>'Рейтинговая таблица организаций'!AB178</f>
        <v>86</v>
      </c>
      <c r="N176" s="23">
        <f>'Рейтинговая таблица организаций'!AC178</f>
        <v>93</v>
      </c>
      <c r="O176" s="3">
        <f>'Рейтинговая таблица организаций'!AH178</f>
        <v>20</v>
      </c>
      <c r="P176" s="21">
        <f>'Рейтинговая таблица организаций'!AI178</f>
        <v>60</v>
      </c>
      <c r="Q176" s="21">
        <f>'Рейтинговая таблица организаций'!AJ178</f>
        <v>100</v>
      </c>
      <c r="R176" s="23">
        <f>'Рейтинговая таблица организаций'!AK178</f>
        <v>60</v>
      </c>
      <c r="S176" s="3">
        <f>'Рейтинговая таблица организаций'!AR178</f>
        <v>86</v>
      </c>
      <c r="T176" s="3">
        <f>'Рейтинговая таблица организаций'!AS178</f>
        <v>91</v>
      </c>
      <c r="U176" s="3">
        <f>'Рейтинговая таблица организаций'!AT178</f>
        <v>100</v>
      </c>
      <c r="V176" s="23">
        <f>'Рейтинговая таблица организаций'!AU178</f>
        <v>90.8</v>
      </c>
      <c r="W176" s="3">
        <f>'Рейтинговая таблица организаций'!BB178</f>
        <v>86</v>
      </c>
      <c r="X176" s="3">
        <f>'Рейтинговая таблица организаций'!BC178</f>
        <v>95</v>
      </c>
      <c r="Y176" s="3">
        <f>'Рейтинговая таблица организаций'!BD178</f>
        <v>91</v>
      </c>
      <c r="Z176" s="23">
        <f>'Рейтинговая таблица организаций'!BE178</f>
        <v>90.3</v>
      </c>
      <c r="AA176" s="24">
        <f>'Рейтинговая таблица организаций'!BF178</f>
        <v>86.5</v>
      </c>
    </row>
    <row r="177" spans="1:27">
      <c r="A177" s="5">
        <f>'бланки '!D181</f>
        <v>176</v>
      </c>
      <c r="B177" s="5" t="str">
        <f>'Рейтинговая таблица организаций'!B179</f>
        <v>Дошкольное образовательное учреждение «Флиппер» (ООО «Флиппер»)</v>
      </c>
      <c r="C177" s="5">
        <f>'Рейтинговая таблица организаций'!M179</f>
        <v>100</v>
      </c>
      <c r="D177" s="5">
        <f>'Рейтинговая таблица организаций'!N179</f>
        <v>34.042553191489361</v>
      </c>
      <c r="E177" s="3">
        <f>'Рейтинговая таблица организаций'!Q179</f>
        <v>67</v>
      </c>
      <c r="F177" s="3">
        <f>'Рейтинговая таблица организаций'!R179</f>
        <v>60</v>
      </c>
      <c r="G177" s="3">
        <f>'Рейтинговая таблица организаций'!O179</f>
        <v>100</v>
      </c>
      <c r="H177" s="3">
        <f>'Рейтинговая таблица организаций'!P179</f>
        <v>80</v>
      </c>
      <c r="I177" s="3">
        <f>'Рейтинговая таблица организаций'!S179</f>
        <v>90</v>
      </c>
      <c r="J177" s="23">
        <f>'Рейтинговая таблица организаций'!T179</f>
        <v>74.099999999999994</v>
      </c>
      <c r="K177" s="3">
        <f>'Рейтинговая таблица организаций'!Z179</f>
        <v>100</v>
      </c>
      <c r="L177" s="3">
        <f t="shared" si="4"/>
        <v>100</v>
      </c>
      <c r="M177" s="3">
        <f>'Рейтинговая таблица организаций'!AB179</f>
        <v>100</v>
      </c>
      <c r="N177" s="23">
        <f>'Рейтинговая таблица организаций'!AC179</f>
        <v>100</v>
      </c>
      <c r="O177" s="3">
        <f>'Рейтинговая таблица организаций'!AH179</f>
        <v>100</v>
      </c>
      <c r="P177" s="21">
        <f>'Рейтинговая таблица организаций'!AI179</f>
        <v>80</v>
      </c>
      <c r="Q177" s="21">
        <f>'Рейтинговая таблица организаций'!AJ179</f>
        <v>100</v>
      </c>
      <c r="R177" s="23">
        <f>'Рейтинговая таблица организаций'!AK179</f>
        <v>92</v>
      </c>
      <c r="S177" s="3">
        <f>'Рейтинговая таблица организаций'!AR179</f>
        <v>100</v>
      </c>
      <c r="T177" s="3">
        <f>'Рейтинговая таблица организаций'!AS179</f>
        <v>100</v>
      </c>
      <c r="U177" s="3">
        <f>'Рейтинговая таблица организаций'!AT179</f>
        <v>100</v>
      </c>
      <c r="V177" s="23">
        <f>'Рейтинговая таблица организаций'!AU179</f>
        <v>100</v>
      </c>
      <c r="W177" s="3">
        <f>'Рейтинговая таблица организаций'!BB179</f>
        <v>100</v>
      </c>
      <c r="X177" s="3">
        <f>'Рейтинговая таблица организаций'!BC179</f>
        <v>100</v>
      </c>
      <c r="Y177" s="3">
        <f>'Рейтинговая таблица организаций'!BD179</f>
        <v>100</v>
      </c>
      <c r="Z177" s="23">
        <f>'Рейтинговая таблица организаций'!BE179</f>
        <v>100</v>
      </c>
      <c r="AA177" s="24">
        <f>'Рейтинговая таблица организаций'!BF179</f>
        <v>93.22</v>
      </c>
    </row>
    <row r="178" spans="1:27">
      <c r="A178" s="5">
        <f>'бланки '!D182</f>
        <v>177</v>
      </c>
      <c r="B178" s="5" t="str">
        <f>'Рейтинговая таблица организаций'!B180</f>
        <v>Индивидуальный предприниматель Сухова Елена Анатольевна</v>
      </c>
      <c r="C178" s="5">
        <f>'Рейтинговая таблица организаций'!M180</f>
        <v>95</v>
      </c>
      <c r="D178" s="5">
        <f>'Рейтинговая таблица организаций'!N180</f>
        <v>55.555555555555557</v>
      </c>
      <c r="E178" s="3">
        <f>'Рейтинговая таблица организаций'!Q180</f>
        <v>75</v>
      </c>
      <c r="F178" s="3">
        <f>'Рейтинговая таблица организаций'!R180</f>
        <v>100</v>
      </c>
      <c r="G178" s="3">
        <f>'Рейтинговая таблица организаций'!O180</f>
        <v>100</v>
      </c>
      <c r="H178" s="3">
        <f>'Рейтинговая таблица организаций'!P180</f>
        <v>100</v>
      </c>
      <c r="I178" s="3">
        <f>'Рейтинговая таблица организаций'!S180</f>
        <v>100</v>
      </c>
      <c r="J178" s="23">
        <f>'Рейтинговая таблица организаций'!T180</f>
        <v>92.5</v>
      </c>
      <c r="K178" s="3">
        <f>'Рейтинговая таблица организаций'!Z180</f>
        <v>100</v>
      </c>
      <c r="L178" s="3">
        <f t="shared" si="4"/>
        <v>100</v>
      </c>
      <c r="M178" s="3">
        <f>'Рейтинговая таблица организаций'!AB180</f>
        <v>100</v>
      </c>
      <c r="N178" s="23">
        <f>'Рейтинговая таблица организаций'!AC180</f>
        <v>100</v>
      </c>
      <c r="O178" s="3">
        <f>'Рейтинговая таблица организаций'!AH180</f>
        <v>60</v>
      </c>
      <c r="P178" s="21">
        <f>'Рейтинговая таблица организаций'!AI180</f>
        <v>100</v>
      </c>
      <c r="Q178" s="21">
        <f>'Рейтинговая таблица организаций'!AJ180</f>
        <v>100</v>
      </c>
      <c r="R178" s="23">
        <f>'Рейтинговая таблица организаций'!AK180</f>
        <v>88</v>
      </c>
      <c r="S178" s="3">
        <f>'Рейтинговая таблица организаций'!AR180</f>
        <v>100</v>
      </c>
      <c r="T178" s="3">
        <f>'Рейтинговая таблица организаций'!AS180</f>
        <v>100</v>
      </c>
      <c r="U178" s="3">
        <f>'Рейтинговая таблица организаций'!AT180</f>
        <v>100</v>
      </c>
      <c r="V178" s="23">
        <f>'Рейтинговая таблица организаций'!AU180</f>
        <v>100</v>
      </c>
      <c r="W178" s="3">
        <f>'Рейтинговая таблица организаций'!BB180</f>
        <v>100</v>
      </c>
      <c r="X178" s="3">
        <f>'Рейтинговая таблица организаций'!BC180</f>
        <v>100</v>
      </c>
      <c r="Y178" s="3">
        <f>'Рейтинговая таблица организаций'!BD180</f>
        <v>100</v>
      </c>
      <c r="Z178" s="23">
        <f>'Рейтинговая таблица организаций'!BE180</f>
        <v>100</v>
      </c>
      <c r="AA178" s="24">
        <f>'Рейтинговая таблица организаций'!BF180</f>
        <v>96.1</v>
      </c>
    </row>
    <row r="179" spans="1:27">
      <c r="A179" s="5" t="e">
        <f>'бланки '!#REF!</f>
        <v>#REF!</v>
      </c>
      <c r="B179" s="5" t="e">
        <f>'Рейтинговая таблица организаций'!B181</f>
        <v>#REF!</v>
      </c>
      <c r="C179" s="5" t="e">
        <f>'Рейтинговая таблица организаций'!M181</f>
        <v>#REF!</v>
      </c>
      <c r="D179" s="5" t="e">
        <f>'Рейтинговая таблица организаций'!N181</f>
        <v>#REF!</v>
      </c>
      <c r="E179" s="3" t="e">
        <f>'Рейтинговая таблица организаций'!Q181</f>
        <v>#REF!</v>
      </c>
      <c r="F179" s="3" t="e">
        <f>'Рейтинговая таблица организаций'!R181</f>
        <v>#REF!</v>
      </c>
      <c r="G179" s="3" t="e">
        <f>'Рейтинговая таблица организаций'!O181</f>
        <v>#REF!</v>
      </c>
      <c r="H179" s="3" t="e">
        <f>'Рейтинговая таблица организаций'!P181</f>
        <v>#REF!</v>
      </c>
      <c r="I179" s="3" t="e">
        <f>'Рейтинговая таблица организаций'!S181</f>
        <v>#REF!</v>
      </c>
      <c r="J179" s="23" t="e">
        <f>'Рейтинговая таблица организаций'!T181</f>
        <v>#REF!</v>
      </c>
      <c r="K179" s="3" t="e">
        <f>'Рейтинговая таблица организаций'!Z181</f>
        <v>#REF!</v>
      </c>
      <c r="L179" s="3" t="e">
        <f t="shared" si="4"/>
        <v>#REF!</v>
      </c>
      <c r="M179" s="3" t="e">
        <f>'Рейтинговая таблица организаций'!AB181</f>
        <v>#REF!</v>
      </c>
      <c r="N179" s="23" t="e">
        <f>'Рейтинговая таблица организаций'!AC181</f>
        <v>#REF!</v>
      </c>
      <c r="O179" s="3" t="e">
        <f>'Рейтинговая таблица организаций'!AH181</f>
        <v>#REF!</v>
      </c>
      <c r="P179" s="21" t="e">
        <f>'Рейтинговая таблица организаций'!AI181</f>
        <v>#REF!</v>
      </c>
      <c r="Q179" s="21" t="e">
        <f>'Рейтинговая таблица организаций'!AJ181</f>
        <v>#REF!</v>
      </c>
      <c r="R179" s="23" t="e">
        <f>'Рейтинговая таблица организаций'!AK181</f>
        <v>#REF!</v>
      </c>
      <c r="S179" s="3" t="e">
        <f>'Рейтинговая таблица организаций'!AR181</f>
        <v>#REF!</v>
      </c>
      <c r="T179" s="3" t="e">
        <f>'Рейтинговая таблица организаций'!AS181</f>
        <v>#REF!</v>
      </c>
      <c r="U179" s="3" t="e">
        <f>'Рейтинговая таблица организаций'!AT181</f>
        <v>#REF!</v>
      </c>
      <c r="V179" s="23" t="e">
        <f>'Рейтинговая таблица организаций'!AU181</f>
        <v>#REF!</v>
      </c>
      <c r="W179" s="3" t="e">
        <f>'Рейтинговая таблица организаций'!BB181</f>
        <v>#REF!</v>
      </c>
      <c r="X179" s="3" t="e">
        <f>'Рейтинговая таблица организаций'!BC181</f>
        <v>#REF!</v>
      </c>
      <c r="Y179" s="3" t="e">
        <f>'Рейтинговая таблица организаций'!BD181</f>
        <v>#REF!</v>
      </c>
      <c r="Z179" s="23" t="e">
        <f>'Рейтинговая таблица организаций'!BE181</f>
        <v>#REF!</v>
      </c>
      <c r="AA179" s="24" t="e">
        <f>'Рейтинговая таблица организаций'!BF181</f>
        <v>#REF!</v>
      </c>
    </row>
  </sheetData>
  <phoneticPr fontId="23" type="noConversion"/>
  <pageMargins left="0.7" right="0.7" top="0.75" bottom="0.75" header="0.3" footer="0.3"/>
  <pageSetup paperSize="9" orientation="portrait" horizontalDpi="4294967292" verticalDpi="0" r:id="rId1"/>
</worksheet>
</file>

<file path=xl/worksheets/sheet12.xml><?xml version="1.0" encoding="utf-8"?>
<worksheet xmlns="http://schemas.openxmlformats.org/spreadsheetml/2006/main" xmlns:r="http://schemas.openxmlformats.org/officeDocument/2006/relationships">
  <dimension ref="A1:V179"/>
  <sheetViews>
    <sheetView topLeftCell="C1" workbookViewId="0">
      <selection activeCell="C179" sqref="C179:V179"/>
    </sheetView>
  </sheetViews>
  <sheetFormatPr defaultColWidth="9.140625" defaultRowHeight="15"/>
  <cols>
    <col min="1" max="1" width="9.140625" style="4"/>
    <col min="2" max="2" width="127.7109375" style="4" customWidth="1"/>
    <col min="3" max="3" width="11.7109375" style="4" bestFit="1" customWidth="1"/>
    <col min="4" max="6" width="9.42578125" style="4" bestFit="1" customWidth="1"/>
    <col min="7" max="16384" width="9.140625" style="4"/>
  </cols>
  <sheetData>
    <row r="1" spans="1:22">
      <c r="A1" s="22"/>
      <c r="B1" s="22"/>
      <c r="C1" s="22" t="s">
        <v>348</v>
      </c>
      <c r="D1" s="22" t="s">
        <v>349</v>
      </c>
      <c r="E1" s="22" t="s">
        <v>345</v>
      </c>
      <c r="F1" s="22" t="s">
        <v>346</v>
      </c>
      <c r="G1" s="22" t="s">
        <v>347</v>
      </c>
      <c r="H1" s="22" t="s">
        <v>350</v>
      </c>
      <c r="I1" s="22" t="s">
        <v>351</v>
      </c>
      <c r="J1" s="22" t="s">
        <v>352</v>
      </c>
      <c r="K1" s="22" t="s">
        <v>353</v>
      </c>
      <c r="L1" s="22" t="s">
        <v>354</v>
      </c>
      <c r="M1" s="22" t="s">
        <v>355</v>
      </c>
      <c r="N1" s="22" t="s">
        <v>356</v>
      </c>
      <c r="O1" s="22" t="s">
        <v>357</v>
      </c>
      <c r="P1" s="22" t="s">
        <v>358</v>
      </c>
      <c r="Q1" s="22" t="s">
        <v>359</v>
      </c>
      <c r="R1" s="22" t="s">
        <v>360</v>
      </c>
      <c r="S1" s="22" t="s">
        <v>361</v>
      </c>
      <c r="T1" s="22" t="s">
        <v>362</v>
      </c>
      <c r="U1" s="22" t="s">
        <v>363</v>
      </c>
      <c r="V1" s="22" t="s">
        <v>42</v>
      </c>
    </row>
    <row r="2" spans="1:22">
      <c r="A2" s="5">
        <f>'бланки '!D6</f>
        <v>1</v>
      </c>
      <c r="B2" s="5" t="str">
        <f>'Рейтинговая таблица организаций'!B4</f>
        <v>Муниципальное бюджетное дошкольное образовательное учреждение «Детский сад № 1 «Золотой петушок» комбинированного вида»</v>
      </c>
      <c r="C2" s="3">
        <f>'Рейтинговая таблица организаций'!Q4</f>
        <v>94</v>
      </c>
      <c r="D2" s="3">
        <f>'Рейтинговая таблица организаций'!R4</f>
        <v>100</v>
      </c>
      <c r="E2" s="3">
        <f>'Рейтинговая таблица организаций'!S4</f>
        <v>98</v>
      </c>
      <c r="F2" s="23">
        <f>'Рейтинговая таблица организаций'!T4</f>
        <v>97.4</v>
      </c>
      <c r="G2" s="3">
        <f>'Рейтинговая таблица организаций'!Z4</f>
        <v>100</v>
      </c>
      <c r="H2" s="3">
        <f>'Рейтинговая таблица организаций'!AB4</f>
        <v>91</v>
      </c>
      <c r="I2" s="23">
        <f>'Рейтинговая таблица организаций'!AC4</f>
        <v>95.5</v>
      </c>
      <c r="J2" s="3">
        <f>'Рейтинговая таблица организаций'!AH4</f>
        <v>40</v>
      </c>
      <c r="K2" s="3">
        <f>'Рейтинговая таблица организаций'!AI4</f>
        <v>60</v>
      </c>
      <c r="L2" s="3">
        <f>'Рейтинговая таблица организаций'!AJ4</f>
        <v>100</v>
      </c>
      <c r="M2" s="23">
        <f>'Рейтинговая таблица организаций'!AK4</f>
        <v>66</v>
      </c>
      <c r="N2" s="3">
        <f>'Рейтинговая таблица организаций'!AR4</f>
        <v>98</v>
      </c>
      <c r="O2" s="3">
        <f>'Рейтинговая таблица организаций'!AS4</f>
        <v>100</v>
      </c>
      <c r="P2" s="3">
        <f>'Рейтинговая таблица организаций'!AT4</f>
        <v>96</v>
      </c>
      <c r="Q2" s="23">
        <f>'Рейтинговая таблица организаций'!AU4</f>
        <v>98.4</v>
      </c>
      <c r="R2" s="3">
        <f>'Рейтинговая таблица организаций'!BB4</f>
        <v>95</v>
      </c>
      <c r="S2" s="3">
        <f>'Рейтинговая таблица организаций'!BC4</f>
        <v>99</v>
      </c>
      <c r="T2" s="3">
        <f>'Рейтинговая таблица организаций'!BD4</f>
        <v>97</v>
      </c>
      <c r="U2" s="23">
        <f>'Рейтинговая таблица организаций'!BE4</f>
        <v>96.8</v>
      </c>
      <c r="V2" s="24">
        <f>'Рейтинговая таблица организаций'!BF4</f>
        <v>90.82</v>
      </c>
    </row>
    <row r="3" spans="1:22">
      <c r="A3" s="5">
        <f>'бланки '!D7</f>
        <v>2</v>
      </c>
      <c r="B3" s="5" t="str">
        <f>'Рейтинговая таблица организаций'!B5</f>
        <v>Муниципальное автономное дошкольное образовательное учреждение Центр развития ребенка – «Детский сад № 3 «Морозко»</v>
      </c>
      <c r="C3" s="3">
        <f>'Рейтинговая таблица организаций'!Q5</f>
        <v>100</v>
      </c>
      <c r="D3" s="3">
        <f>'Рейтинговая таблица организаций'!R5</f>
        <v>100</v>
      </c>
      <c r="E3" s="3">
        <f>'Рейтинговая таблица организаций'!S5</f>
        <v>99</v>
      </c>
      <c r="F3" s="23">
        <f>'Рейтинговая таблица организаций'!T5</f>
        <v>99.6</v>
      </c>
      <c r="G3" s="3">
        <f>'Рейтинговая таблица организаций'!Z5</f>
        <v>100</v>
      </c>
      <c r="H3" s="3">
        <f>'Рейтинговая таблица организаций'!AB5</f>
        <v>97</v>
      </c>
      <c r="I3" s="23">
        <f>'Рейтинговая таблица организаций'!AC5</f>
        <v>98.5</v>
      </c>
      <c r="J3" s="3">
        <f>'Рейтинговая таблица организаций'!AH5</f>
        <v>100</v>
      </c>
      <c r="K3" s="3">
        <f>'Рейтинговая таблица организаций'!AI5</f>
        <v>100</v>
      </c>
      <c r="L3" s="3">
        <f>'Рейтинговая таблица организаций'!AJ5</f>
        <v>75</v>
      </c>
      <c r="M3" s="23">
        <f>'Рейтинговая таблица организаций'!AK5</f>
        <v>92.5</v>
      </c>
      <c r="N3" s="3">
        <f>'Рейтинговая таблица организаций'!AR5</f>
        <v>98</v>
      </c>
      <c r="O3" s="3">
        <f>'Рейтинговая таблица организаций'!AS5</f>
        <v>99</v>
      </c>
      <c r="P3" s="3">
        <f>'Рейтинговая таблица организаций'!AT5</f>
        <v>100</v>
      </c>
      <c r="Q3" s="23">
        <f>'Рейтинговая таблица организаций'!AU5</f>
        <v>98.800000000000011</v>
      </c>
      <c r="R3" s="3">
        <f>'Рейтинговая таблица организаций'!BB5</f>
        <v>98</v>
      </c>
      <c r="S3" s="3">
        <f>'Рейтинговая таблица организаций'!BC5</f>
        <v>99</v>
      </c>
      <c r="T3" s="3">
        <f>'Рейтинговая таблица организаций'!BD5</f>
        <v>99</v>
      </c>
      <c r="U3" s="23">
        <f>'Рейтинговая таблица организаций'!BE5</f>
        <v>98.7</v>
      </c>
      <c r="V3" s="24">
        <f>'Рейтинговая таблица организаций'!BF5</f>
        <v>97.62</v>
      </c>
    </row>
    <row r="4" spans="1:22">
      <c r="A4" s="5">
        <f>'бланки '!D8</f>
        <v>3</v>
      </c>
      <c r="B4" s="5" t="str">
        <f>'Рейтинговая таблица организаций'!B6</f>
        <v>Муниципальное автономное дошкольное образовательное учреждение Центр развития ребенка – «Детский сад № 8 «Лесная сказка»</v>
      </c>
      <c r="C4" s="3">
        <f>'Рейтинговая таблица организаций'!Q6</f>
        <v>100</v>
      </c>
      <c r="D4" s="3">
        <f>'Рейтинговая таблица организаций'!R6</f>
        <v>100</v>
      </c>
      <c r="E4" s="3">
        <f>'Рейтинговая таблица организаций'!S6</f>
        <v>100</v>
      </c>
      <c r="F4" s="23">
        <f>'Рейтинговая таблица организаций'!T6</f>
        <v>100</v>
      </c>
      <c r="G4" s="3">
        <f>'Рейтинговая таблица организаций'!Z6</f>
        <v>100</v>
      </c>
      <c r="H4" s="3">
        <f>'Рейтинговая таблица организаций'!AB6</f>
        <v>99</v>
      </c>
      <c r="I4" s="23">
        <f>'Рейтинговая таблица организаций'!AC6</f>
        <v>99.5</v>
      </c>
      <c r="J4" s="3">
        <f>'Рейтинговая таблица организаций'!AH6</f>
        <v>100</v>
      </c>
      <c r="K4" s="3">
        <f>'Рейтинговая таблица организаций'!AI6</f>
        <v>100</v>
      </c>
      <c r="L4" s="3">
        <f>'Рейтинговая таблица организаций'!AJ6</f>
        <v>100</v>
      </c>
      <c r="M4" s="23">
        <f>'Рейтинговая таблица организаций'!AK6</f>
        <v>100</v>
      </c>
      <c r="N4" s="3">
        <f>'Рейтинговая таблица организаций'!AR6</f>
        <v>100</v>
      </c>
      <c r="O4" s="3">
        <f>'Рейтинговая таблица организаций'!AS6</f>
        <v>100</v>
      </c>
      <c r="P4" s="3">
        <f>'Рейтинговая таблица организаций'!AT6</f>
        <v>100</v>
      </c>
      <c r="Q4" s="23">
        <f>'Рейтинговая таблица организаций'!AU6</f>
        <v>100</v>
      </c>
      <c r="R4" s="3">
        <f>'Рейтинговая таблица организаций'!BB6</f>
        <v>99</v>
      </c>
      <c r="S4" s="3">
        <f>'Рейтинговая таблица организаций'!BC6</f>
        <v>100</v>
      </c>
      <c r="T4" s="3">
        <f>'Рейтинговая таблица организаций'!BD6</f>
        <v>99</v>
      </c>
      <c r="U4" s="23">
        <f>'Рейтинговая таблица организаций'!BE6</f>
        <v>99.2</v>
      </c>
      <c r="V4" s="24">
        <f>'Рейтинговая таблица организаций'!BF6</f>
        <v>99.74</v>
      </c>
    </row>
    <row r="5" spans="1:22">
      <c r="A5" s="5">
        <f>'бланки '!D9</f>
        <v>4</v>
      </c>
      <c r="B5" s="5" t="str">
        <f>'Рейтинговая таблица организаций'!B7</f>
        <v>Муниципальное бюджетное дошкольное образовательное учреждение «Детский сад № 13 «Незабудка» комбинированного вида»</v>
      </c>
      <c r="C5" s="3">
        <f>'Рейтинговая таблица организаций'!Q7</f>
        <v>100</v>
      </c>
      <c r="D5" s="3">
        <f>'Рейтинговая таблица организаций'!R7</f>
        <v>100</v>
      </c>
      <c r="E5" s="3">
        <f>'Рейтинговая таблица организаций'!S7</f>
        <v>96</v>
      </c>
      <c r="F5" s="23">
        <f>'Рейтинговая таблица организаций'!T7</f>
        <v>98.4</v>
      </c>
      <c r="G5" s="3">
        <f>'Рейтинговая таблица организаций'!Z7</f>
        <v>100</v>
      </c>
      <c r="H5" s="3">
        <f>'Рейтинговая таблица организаций'!AB7</f>
        <v>84</v>
      </c>
      <c r="I5" s="23">
        <f>'Рейтинговая таблица организаций'!AC7</f>
        <v>92</v>
      </c>
      <c r="J5" s="3">
        <f>'Рейтинговая таблица организаций'!AH7</f>
        <v>40</v>
      </c>
      <c r="K5" s="3">
        <f>'Рейтинговая таблица организаций'!AI7</f>
        <v>80</v>
      </c>
      <c r="L5" s="3">
        <f>'Рейтинговая таблица организаций'!AJ7</f>
        <v>100</v>
      </c>
      <c r="M5" s="23">
        <f>'Рейтинговая таблица организаций'!AK7</f>
        <v>74</v>
      </c>
      <c r="N5" s="3">
        <f>'Рейтинговая таблица организаций'!AR7</f>
        <v>95</v>
      </c>
      <c r="O5" s="3">
        <f>'Рейтинговая таблица организаций'!AS7</f>
        <v>97</v>
      </c>
      <c r="P5" s="3">
        <f>'Рейтинговая таблица организаций'!AT7</f>
        <v>97</v>
      </c>
      <c r="Q5" s="23">
        <f>'Рейтинговая таблица организаций'!AU7</f>
        <v>96.200000000000017</v>
      </c>
      <c r="R5" s="3">
        <f>'Рейтинговая таблица организаций'!BB7</f>
        <v>93</v>
      </c>
      <c r="S5" s="3">
        <f>'Рейтинговая таблица организаций'!BC7</f>
        <v>98</v>
      </c>
      <c r="T5" s="3">
        <f>'Рейтинговая таблица организаций'!BD7</f>
        <v>95</v>
      </c>
      <c r="U5" s="23">
        <f>'Рейтинговая таблица организаций'!BE7</f>
        <v>95</v>
      </c>
      <c r="V5" s="24">
        <f>'Рейтинговая таблица организаций'!BF7</f>
        <v>91.12</v>
      </c>
    </row>
    <row r="6" spans="1:22">
      <c r="A6" s="5">
        <f>'бланки '!D10</f>
        <v>5</v>
      </c>
      <c r="B6" s="5" t="str">
        <f>'Рейтинговая таблица организаций'!B8</f>
        <v>Муниципальное бюджетное дошкольное образовательное учреждение «Детский сад № 15 «Черемушка» комбинированного вида»</v>
      </c>
      <c r="C6" s="3">
        <f>'Рейтинговая таблица организаций'!Q8</f>
        <v>100</v>
      </c>
      <c r="D6" s="3">
        <f>'Рейтинговая таблица организаций'!R8</f>
        <v>100</v>
      </c>
      <c r="E6" s="3">
        <f>'Рейтинговая таблица организаций'!S8</f>
        <v>97</v>
      </c>
      <c r="F6" s="23">
        <f>'Рейтинговая таблица организаций'!T8</f>
        <v>98.800000000000011</v>
      </c>
      <c r="G6" s="3">
        <f>'Рейтинговая таблица организаций'!Z8</f>
        <v>100</v>
      </c>
      <c r="H6" s="3">
        <f>'Рейтинговая таблица организаций'!AB8</f>
        <v>89</v>
      </c>
      <c r="I6" s="23">
        <f>'Рейтинговая таблица организаций'!AC8</f>
        <v>94.5</v>
      </c>
      <c r="J6" s="3">
        <f>'Рейтинговая таблица организаций'!AH8</f>
        <v>40</v>
      </c>
      <c r="K6" s="3">
        <f>'Рейтинговая таблица организаций'!AI8</f>
        <v>100</v>
      </c>
      <c r="L6" s="3">
        <f>'Рейтинговая таблица организаций'!AJ8</f>
        <v>100</v>
      </c>
      <c r="M6" s="23">
        <f>'Рейтинговая таблица организаций'!AK8</f>
        <v>82</v>
      </c>
      <c r="N6" s="3">
        <f>'Рейтинговая таблица организаций'!AR8</f>
        <v>97</v>
      </c>
      <c r="O6" s="3">
        <f>'Рейтинговая таблица организаций'!AS8</f>
        <v>98</v>
      </c>
      <c r="P6" s="3">
        <f>'Рейтинговая таблица организаций'!AT8</f>
        <v>98</v>
      </c>
      <c r="Q6" s="23">
        <f>'Рейтинговая таблица организаций'!AU8</f>
        <v>97.6</v>
      </c>
      <c r="R6" s="3">
        <f>'Рейтинговая таблица организаций'!BB8</f>
        <v>95</v>
      </c>
      <c r="S6" s="3">
        <f>'Рейтинговая таблица организаций'!BC8</f>
        <v>98</v>
      </c>
      <c r="T6" s="3">
        <f>'Рейтинговая таблица организаций'!BD8</f>
        <v>97</v>
      </c>
      <c r="U6" s="23">
        <f>'Рейтинговая таблица организаций'!BE8</f>
        <v>96.6</v>
      </c>
      <c r="V6" s="24">
        <f>'Рейтинговая таблица организаций'!BF8</f>
        <v>93.9</v>
      </c>
    </row>
    <row r="7" spans="1:22">
      <c r="A7" s="5">
        <f>'бланки '!D11</f>
        <v>6</v>
      </c>
      <c r="B7" s="5" t="str">
        <f>'Рейтинговая таблица организаций'!B9</f>
        <v>Муниципальное бюджетное дошкольное образовательное учреждение «Детский сад № 19 «Снежинка» комбинированного вида»</v>
      </c>
      <c r="C7" s="3">
        <f>'Рейтинговая таблица организаций'!Q9</f>
        <v>96</v>
      </c>
      <c r="D7" s="3">
        <f>'Рейтинговая таблица организаций'!R9</f>
        <v>90</v>
      </c>
      <c r="E7" s="3">
        <f>'Рейтинговая таблица организаций'!S9</f>
        <v>96</v>
      </c>
      <c r="F7" s="23">
        <f>'Рейтинговая таблица организаций'!T9</f>
        <v>94.2</v>
      </c>
      <c r="G7" s="3">
        <f>'Рейтинговая таблица организаций'!Z9</f>
        <v>100</v>
      </c>
      <c r="H7" s="3">
        <f>'Рейтинговая таблица организаций'!AB9</f>
        <v>89</v>
      </c>
      <c r="I7" s="23">
        <f>'Рейтинговая таблица организаций'!AC9</f>
        <v>94.5</v>
      </c>
      <c r="J7" s="3">
        <f>'Рейтинговая таблица организаций'!AH9</f>
        <v>60</v>
      </c>
      <c r="K7" s="3">
        <f>'Рейтинговая таблица организаций'!AI9</f>
        <v>80</v>
      </c>
      <c r="L7" s="3">
        <f>'Рейтинговая таблица организаций'!AJ9</f>
        <v>100</v>
      </c>
      <c r="M7" s="23">
        <f>'Рейтинговая таблица организаций'!AK9</f>
        <v>80</v>
      </c>
      <c r="N7" s="3">
        <f>'Рейтинговая таблица организаций'!AR9</f>
        <v>94</v>
      </c>
      <c r="O7" s="3">
        <f>'Рейтинговая таблица организаций'!AS9</f>
        <v>97</v>
      </c>
      <c r="P7" s="3">
        <f>'Рейтинговая таблица организаций'!AT9</f>
        <v>95</v>
      </c>
      <c r="Q7" s="23">
        <f>'Рейтинговая таблица организаций'!AU9</f>
        <v>95.4</v>
      </c>
      <c r="R7" s="3">
        <f>'Рейтинговая таблица организаций'!BB9</f>
        <v>92</v>
      </c>
      <c r="S7" s="3">
        <f>'Рейтинговая таблица организаций'!BC9</f>
        <v>99</v>
      </c>
      <c r="T7" s="3">
        <f>'Рейтинговая таблица организаций'!BD9</f>
        <v>95</v>
      </c>
      <c r="U7" s="23">
        <f>'Рейтинговая таблица организаций'!BE9</f>
        <v>94.9</v>
      </c>
      <c r="V7" s="24">
        <f>'Рейтинговая таблица организаций'!BF9</f>
        <v>91.8</v>
      </c>
    </row>
    <row r="8" spans="1:22">
      <c r="A8" s="5">
        <f>'бланки '!D12</f>
        <v>7</v>
      </c>
      <c r="B8" s="5" t="str">
        <f>'Рейтинговая таблица организаций'!B10</f>
        <v>Муниципальное автономное дошкольное образовательное учреждение Центр развития ребенка «Детский сад № 20 «Дружный хоровод»</v>
      </c>
      <c r="C8" s="3">
        <f>'Рейтинговая таблица организаций'!Q10</f>
        <v>100</v>
      </c>
      <c r="D8" s="3">
        <f>'Рейтинговая таблица организаций'!R10</f>
        <v>90</v>
      </c>
      <c r="E8" s="3">
        <f>'Рейтинговая таблица организаций'!S10</f>
        <v>97</v>
      </c>
      <c r="F8" s="23">
        <f>'Рейтинговая таблица организаций'!T10</f>
        <v>95.800000000000011</v>
      </c>
      <c r="G8" s="3">
        <f>'Рейтинговая таблица организаций'!Z10</f>
        <v>100</v>
      </c>
      <c r="H8" s="3">
        <f>'Рейтинговая таблица организаций'!AB10</f>
        <v>95</v>
      </c>
      <c r="I8" s="23">
        <f>'Рейтинговая таблица организаций'!AC10</f>
        <v>97.5</v>
      </c>
      <c r="J8" s="3">
        <f>'Рейтинговая таблица организаций'!AH10</f>
        <v>40</v>
      </c>
      <c r="K8" s="3">
        <f>'Рейтинговая таблица организаций'!AI10</f>
        <v>60</v>
      </c>
      <c r="L8" s="3">
        <f>'Рейтинговая таблица организаций'!AJ10</f>
        <v>100</v>
      </c>
      <c r="M8" s="23">
        <f>'Рейтинговая таблица организаций'!AK10</f>
        <v>66</v>
      </c>
      <c r="N8" s="3">
        <f>'Рейтинговая таблица организаций'!AR10</f>
        <v>98</v>
      </c>
      <c r="O8" s="3">
        <f>'Рейтинговая таблица организаций'!AS10</f>
        <v>100</v>
      </c>
      <c r="P8" s="3">
        <f>'Рейтинговая таблица организаций'!AT10</f>
        <v>99</v>
      </c>
      <c r="Q8" s="23">
        <f>'Рейтинговая таблица организаций'!AU10</f>
        <v>99</v>
      </c>
      <c r="R8" s="3">
        <f>'Рейтинговая таблица организаций'!BB10</f>
        <v>96</v>
      </c>
      <c r="S8" s="3">
        <f>'Рейтинговая таблица организаций'!BC10</f>
        <v>99</v>
      </c>
      <c r="T8" s="3">
        <f>'Рейтинговая таблица организаций'!BD10</f>
        <v>98</v>
      </c>
      <c r="U8" s="23">
        <f>'Рейтинговая таблица организаций'!BE10</f>
        <v>97.6</v>
      </c>
      <c r="V8" s="24">
        <f>'Рейтинговая таблица организаций'!BF10</f>
        <v>91.179999999999993</v>
      </c>
    </row>
    <row r="9" spans="1:22">
      <c r="A9" s="5">
        <f>'бланки '!D13</f>
        <v>8</v>
      </c>
      <c r="B9" s="5" t="str">
        <f>'Рейтинговая таблица организаций'!B11</f>
        <v>Муниципальное бюджетное дошкольное образовательное учреждение «Детский сад № 27 «Сказка» комбинированного вида»</v>
      </c>
      <c r="C9" s="3">
        <f>'Рейтинговая таблица организаций'!Q11</f>
        <v>100</v>
      </c>
      <c r="D9" s="3">
        <f>'Рейтинговая таблица организаций'!R11</f>
        <v>100</v>
      </c>
      <c r="E9" s="3">
        <f>'Рейтинговая таблица организаций'!S11</f>
        <v>98</v>
      </c>
      <c r="F9" s="23">
        <f>'Рейтинговая таблица организаций'!T11</f>
        <v>99.2</v>
      </c>
      <c r="G9" s="3">
        <f>'Рейтинговая таблица организаций'!Z11</f>
        <v>100</v>
      </c>
      <c r="H9" s="3">
        <f>'Рейтинговая таблица организаций'!AB11</f>
        <v>93</v>
      </c>
      <c r="I9" s="23">
        <f>'Рейтинговая таблица организаций'!AC11</f>
        <v>96.5</v>
      </c>
      <c r="J9" s="3">
        <f>'Рейтинговая таблица организаций'!AH11</f>
        <v>60</v>
      </c>
      <c r="K9" s="3">
        <f>'Рейтинговая таблица организаций'!AI11</f>
        <v>60</v>
      </c>
      <c r="L9" s="3">
        <f>'Рейтинговая таблица организаций'!AJ11</f>
        <v>100</v>
      </c>
      <c r="M9" s="23">
        <f>'Рейтинговая таблица организаций'!AK11</f>
        <v>72</v>
      </c>
      <c r="N9" s="3">
        <f>'Рейтинговая таблица организаций'!AR11</f>
        <v>99</v>
      </c>
      <c r="O9" s="3">
        <f>'Рейтинговая таблица организаций'!AS11</f>
        <v>100</v>
      </c>
      <c r="P9" s="3">
        <f>'Рейтинговая таблица организаций'!AT11</f>
        <v>98</v>
      </c>
      <c r="Q9" s="23">
        <f>'Рейтинговая таблица организаций'!AU11</f>
        <v>99.199999999999989</v>
      </c>
      <c r="R9" s="3">
        <f>'Рейтинговая таблица организаций'!BB11</f>
        <v>93</v>
      </c>
      <c r="S9" s="3">
        <f>'Рейтинговая таблица организаций'!BC11</f>
        <v>99</v>
      </c>
      <c r="T9" s="3">
        <f>'Рейтинговая таблица организаций'!BD11</f>
        <v>97</v>
      </c>
      <c r="U9" s="23">
        <f>'Рейтинговая таблица организаций'!BE11</f>
        <v>96.2</v>
      </c>
      <c r="V9" s="24">
        <f>'Рейтинговая таблица организаций'!BF11</f>
        <v>92.61999999999999</v>
      </c>
    </row>
    <row r="10" spans="1:22">
      <c r="A10" s="5">
        <f>'бланки '!D14</f>
        <v>9</v>
      </c>
      <c r="B10" s="5" t="str">
        <f>'Рейтинговая таблица организаций'!B12</f>
        <v>Муниципальное автономное дошкольное образовательное учреждение Центр развития ребенка – «Детский сад № 34 «Золотой ключик»</v>
      </c>
      <c r="C10" s="3">
        <f>'Рейтинговая таблица организаций'!Q12</f>
        <v>100</v>
      </c>
      <c r="D10" s="3">
        <f>'Рейтинговая таблица организаций'!R12</f>
        <v>100</v>
      </c>
      <c r="E10" s="3">
        <f>'Рейтинговая таблица организаций'!S12</f>
        <v>99</v>
      </c>
      <c r="F10" s="23">
        <f>'Рейтинговая таблица организаций'!T12</f>
        <v>99.6</v>
      </c>
      <c r="G10" s="3">
        <f>'Рейтинговая таблица организаций'!Z12</f>
        <v>100</v>
      </c>
      <c r="H10" s="3">
        <f>'Рейтинговая таблица организаций'!AB12</f>
        <v>95</v>
      </c>
      <c r="I10" s="23">
        <f>'Рейтинговая таблица организаций'!AC12</f>
        <v>97.5</v>
      </c>
      <c r="J10" s="3">
        <f>'Рейтинговая таблица организаций'!AH12</f>
        <v>60</v>
      </c>
      <c r="K10" s="3">
        <f>'Рейтинговая таблица организаций'!AI12</f>
        <v>100</v>
      </c>
      <c r="L10" s="3">
        <f>'Рейтинговая таблица организаций'!AJ12</f>
        <v>100</v>
      </c>
      <c r="M10" s="23">
        <f>'Рейтинговая таблица организаций'!AK12</f>
        <v>88</v>
      </c>
      <c r="N10" s="3">
        <f>'Рейтинговая таблица организаций'!AR12</f>
        <v>97</v>
      </c>
      <c r="O10" s="3">
        <f>'Рейтинговая таблица организаций'!AS12</f>
        <v>98</v>
      </c>
      <c r="P10" s="3">
        <f>'Рейтинговая таблица организаций'!AT12</f>
        <v>99</v>
      </c>
      <c r="Q10" s="23">
        <f>'Рейтинговая таблица организаций'!AU12</f>
        <v>97.8</v>
      </c>
      <c r="R10" s="3">
        <f>'Рейтинговая таблица организаций'!BB12</f>
        <v>99</v>
      </c>
      <c r="S10" s="3">
        <f>'Рейтинговая таблица организаций'!BC12</f>
        <v>99</v>
      </c>
      <c r="T10" s="3">
        <f>'Рейтинговая таблица организаций'!BD12</f>
        <v>100</v>
      </c>
      <c r="U10" s="23">
        <f>'Рейтинговая таблица организаций'!BE12</f>
        <v>99.5</v>
      </c>
      <c r="V10" s="24">
        <f>'Рейтинговая таблица организаций'!BF12</f>
        <v>96.48</v>
      </c>
    </row>
    <row r="11" spans="1:22">
      <c r="A11" s="5">
        <f>'бланки '!D15</f>
        <v>10</v>
      </c>
      <c r="B11" s="5" t="str">
        <f>'Рейтинговая таблица организаций'!B13</f>
        <v>Муниципальное автономное дошкольное образовательное учреждение Центр развития ребенка – «Детский сад № 44 «Веселые нотки»</v>
      </c>
      <c r="C11" s="3">
        <f>'Рейтинговая таблица организаций'!Q13</f>
        <v>100</v>
      </c>
      <c r="D11" s="3">
        <f>'Рейтинговая таблица организаций'!R13</f>
        <v>100</v>
      </c>
      <c r="E11" s="3">
        <f>'Рейтинговая таблица организаций'!S13</f>
        <v>98</v>
      </c>
      <c r="F11" s="23">
        <f>'Рейтинговая таблица организаций'!T13</f>
        <v>99.2</v>
      </c>
      <c r="G11" s="3">
        <f>'Рейтинговая таблица организаций'!Z13</f>
        <v>100</v>
      </c>
      <c r="H11" s="3">
        <f>'Рейтинговая таблица организаций'!AB13</f>
        <v>94</v>
      </c>
      <c r="I11" s="23">
        <f>'Рейтинговая таблица организаций'!AC13</f>
        <v>97</v>
      </c>
      <c r="J11" s="3">
        <f>'Рейтинговая таблица организаций'!AH13</f>
        <v>100</v>
      </c>
      <c r="K11" s="3">
        <f>'Рейтинговая таблица организаций'!AI13</f>
        <v>100</v>
      </c>
      <c r="L11" s="3">
        <f>'Рейтинговая таблица организаций'!AJ13</f>
        <v>96</v>
      </c>
      <c r="M11" s="23">
        <f>'Рейтинговая таблица организаций'!AK13</f>
        <v>98.8</v>
      </c>
      <c r="N11" s="3">
        <f>'Рейтинговая таблица организаций'!AR13</f>
        <v>99</v>
      </c>
      <c r="O11" s="3">
        <f>'Рейтинговая таблица организаций'!AS13</f>
        <v>99</v>
      </c>
      <c r="P11" s="3">
        <f>'Рейтинговая таблица организаций'!AT13</f>
        <v>99</v>
      </c>
      <c r="Q11" s="23">
        <f>'Рейтинговая таблица организаций'!AU13</f>
        <v>99</v>
      </c>
      <c r="R11" s="3">
        <f>'Рейтинговая таблица организаций'!BB13</f>
        <v>99</v>
      </c>
      <c r="S11" s="3">
        <f>'Рейтинговая таблица организаций'!BC13</f>
        <v>98</v>
      </c>
      <c r="T11" s="3">
        <f>'Рейтинговая таблица организаций'!BD13</f>
        <v>99</v>
      </c>
      <c r="U11" s="23">
        <f>'Рейтинговая таблица организаций'!BE13</f>
        <v>98.8</v>
      </c>
      <c r="V11" s="24">
        <f>'Рейтинговая таблица организаций'!BF13</f>
        <v>98.56</v>
      </c>
    </row>
    <row r="12" spans="1:22">
      <c r="A12" s="5">
        <f>'бланки '!D16</f>
        <v>11</v>
      </c>
      <c r="B12" s="5" t="str">
        <f>'Рейтинговая таблица организаций'!B14</f>
        <v>Муниципальное бюджетное дошкольное образовательное учреждение «Детский сад № 46 «Калинка» комбинированного вида»</v>
      </c>
      <c r="C12" s="3">
        <f>'Рейтинговая таблица организаций'!Q14</f>
        <v>100</v>
      </c>
      <c r="D12" s="3">
        <f>'Рейтинговая таблица организаций'!R14</f>
        <v>100</v>
      </c>
      <c r="E12" s="3">
        <f>'Рейтинговая таблица организаций'!S14</f>
        <v>100</v>
      </c>
      <c r="F12" s="23">
        <f>'Рейтинговая таблица организаций'!T14</f>
        <v>100</v>
      </c>
      <c r="G12" s="3">
        <f>'Рейтинговая таблица организаций'!Z14</f>
        <v>100</v>
      </c>
      <c r="H12" s="3">
        <f>'Рейтинговая таблица организаций'!AB14</f>
        <v>98</v>
      </c>
      <c r="I12" s="23">
        <f>'Рейтинговая таблица организаций'!AC14</f>
        <v>99</v>
      </c>
      <c r="J12" s="3">
        <f>'Рейтинговая таблица организаций'!AH14</f>
        <v>60</v>
      </c>
      <c r="K12" s="3">
        <f>'Рейтинговая таблица организаций'!AI14</f>
        <v>100</v>
      </c>
      <c r="L12" s="3">
        <f>'Рейтинговая таблица организаций'!AJ14</f>
        <v>93</v>
      </c>
      <c r="M12" s="23">
        <f>'Рейтинговая таблица организаций'!AK14</f>
        <v>85.9</v>
      </c>
      <c r="N12" s="3">
        <f>'Рейтинговая таблица организаций'!AR14</f>
        <v>100</v>
      </c>
      <c r="O12" s="3">
        <f>'Рейтинговая таблица организаций'!AS14</f>
        <v>100</v>
      </c>
      <c r="P12" s="3">
        <f>'Рейтинговая таблица организаций'!AT14</f>
        <v>100</v>
      </c>
      <c r="Q12" s="23">
        <f>'Рейтинговая таблица организаций'!AU14</f>
        <v>100</v>
      </c>
      <c r="R12" s="3">
        <f>'Рейтинговая таблица организаций'!BB14</f>
        <v>99</v>
      </c>
      <c r="S12" s="3">
        <f>'Рейтинговая таблица организаций'!BC14</f>
        <v>100</v>
      </c>
      <c r="T12" s="3">
        <f>'Рейтинговая таблица организаций'!BD14</f>
        <v>100</v>
      </c>
      <c r="U12" s="23">
        <f>'Рейтинговая таблица организаций'!BE14</f>
        <v>99.7</v>
      </c>
      <c r="V12" s="24">
        <f>'Рейтинговая таблица организаций'!BF14</f>
        <v>96.919999999999987</v>
      </c>
    </row>
    <row r="13" spans="1:22">
      <c r="A13" s="5">
        <f>'бланки '!D17</f>
        <v>12</v>
      </c>
      <c r="B13" s="5" t="str">
        <f>'Рейтинговая таблица организаций'!B15</f>
        <v>Муниципальное бюджетное дошкольное образовательное учреждение «Детский сад № 49 «Белоснежка»</v>
      </c>
      <c r="C13" s="3">
        <f>'Рейтинговая таблица организаций'!Q15</f>
        <v>96</v>
      </c>
      <c r="D13" s="3">
        <f>'Рейтинговая таблица организаций'!R15</f>
        <v>100</v>
      </c>
      <c r="E13" s="3">
        <f>'Рейтинговая таблица организаций'!S15</f>
        <v>99</v>
      </c>
      <c r="F13" s="23">
        <f>'Рейтинговая таблица организаций'!T15</f>
        <v>98.4</v>
      </c>
      <c r="G13" s="3">
        <f>'Рейтинговая таблица организаций'!Z15</f>
        <v>100</v>
      </c>
      <c r="H13" s="3">
        <f>'Рейтинговая таблица организаций'!AB15</f>
        <v>94</v>
      </c>
      <c r="I13" s="23">
        <f>'Рейтинговая таблица организаций'!AC15</f>
        <v>97</v>
      </c>
      <c r="J13" s="3">
        <f>'Рейтинговая таблица организаций'!AH15</f>
        <v>100</v>
      </c>
      <c r="K13" s="3">
        <f>'Рейтинговая таблица организаций'!AI15</f>
        <v>100</v>
      </c>
      <c r="L13" s="3">
        <f>'Рейтинговая таблица организаций'!AJ15</f>
        <v>100</v>
      </c>
      <c r="M13" s="23">
        <f>'Рейтинговая таблица организаций'!AK15</f>
        <v>100</v>
      </c>
      <c r="N13" s="3">
        <f>'Рейтинговая таблица организаций'!AR15</f>
        <v>99</v>
      </c>
      <c r="O13" s="3">
        <f>'Рейтинговая таблица организаций'!AS15</f>
        <v>99</v>
      </c>
      <c r="P13" s="3">
        <f>'Рейтинговая таблица организаций'!AT15</f>
        <v>99</v>
      </c>
      <c r="Q13" s="23">
        <f>'Рейтинговая таблица организаций'!AU15</f>
        <v>99</v>
      </c>
      <c r="R13" s="3">
        <f>'Рейтинговая таблица организаций'!BB15</f>
        <v>98</v>
      </c>
      <c r="S13" s="3">
        <f>'Рейтинговая таблица организаций'!BC15</f>
        <v>99</v>
      </c>
      <c r="T13" s="3">
        <f>'Рейтинговая таблица организаций'!BD15</f>
        <v>99</v>
      </c>
      <c r="U13" s="23">
        <f>'Рейтинговая таблица организаций'!BE15</f>
        <v>98.7</v>
      </c>
      <c r="V13" s="24">
        <f>'Рейтинговая таблица организаций'!BF15</f>
        <v>98.61999999999999</v>
      </c>
    </row>
    <row r="14" spans="1:22">
      <c r="A14" s="5">
        <f>'бланки '!D18</f>
        <v>13</v>
      </c>
      <c r="B14" s="5" t="str">
        <f>'Рейтинговая таблица организаций'!B16</f>
        <v>Муниципальное бюджетное дошкольное образовательное учреждение «Детский сад № 57 «Лукоморье» комбинированного вида»</v>
      </c>
      <c r="C14" s="3">
        <f>'Рейтинговая таблица организаций'!Q16</f>
        <v>90</v>
      </c>
      <c r="D14" s="3">
        <f>'Рейтинговая таблица организаций'!R16</f>
        <v>100</v>
      </c>
      <c r="E14" s="3">
        <f>'Рейтинговая таблица организаций'!S16</f>
        <v>96</v>
      </c>
      <c r="F14" s="23">
        <f>'Рейтинговая таблица организаций'!T16</f>
        <v>95.4</v>
      </c>
      <c r="G14" s="3">
        <f>'Рейтинговая таблица организаций'!Z16</f>
        <v>100</v>
      </c>
      <c r="H14" s="3">
        <f>'Рейтинговая таблица организаций'!AB16</f>
        <v>81</v>
      </c>
      <c r="I14" s="23">
        <f>'Рейтинговая таблица организаций'!AC16</f>
        <v>90.5</v>
      </c>
      <c r="J14" s="3">
        <f>'Рейтинговая таблица организаций'!AH16</f>
        <v>40</v>
      </c>
      <c r="K14" s="3">
        <f>'Рейтинговая таблица организаций'!AI16</f>
        <v>60</v>
      </c>
      <c r="L14" s="3">
        <f>'Рейтинговая таблица организаций'!AJ16</f>
        <v>75</v>
      </c>
      <c r="M14" s="23">
        <f>'Рейтинговая таблица организаций'!AK16</f>
        <v>58.5</v>
      </c>
      <c r="N14" s="3">
        <f>'Рейтинговая таблица организаций'!AR16</f>
        <v>94</v>
      </c>
      <c r="O14" s="3">
        <f>'Рейтинговая таблица организаций'!AS16</f>
        <v>98</v>
      </c>
      <c r="P14" s="3">
        <f>'Рейтинговая таблица организаций'!AT16</f>
        <v>95</v>
      </c>
      <c r="Q14" s="23">
        <f>'Рейтинговая таблица организаций'!AU16</f>
        <v>95.800000000000011</v>
      </c>
      <c r="R14" s="3">
        <f>'Рейтинговая таблица организаций'!BB16</f>
        <v>88</v>
      </c>
      <c r="S14" s="3">
        <f>'Рейтинговая таблица организаций'!BC16</f>
        <v>99</v>
      </c>
      <c r="T14" s="3">
        <f>'Рейтинговая таблица организаций'!BD16</f>
        <v>95</v>
      </c>
      <c r="U14" s="23">
        <f>'Рейтинговая таблица организаций'!BE16</f>
        <v>93.7</v>
      </c>
      <c r="V14" s="24">
        <f>'Рейтинговая таблица организаций'!BF16</f>
        <v>86.78</v>
      </c>
    </row>
    <row r="15" spans="1:22">
      <c r="A15" s="5">
        <f>'бланки '!D19</f>
        <v>14</v>
      </c>
      <c r="B15" s="5" t="str">
        <f>'Рейтинговая таблица организаций'!B17</f>
        <v>Муниципальное бюджетное дошкольное образовательное учреждение Центр развития ребенка – «Детский сад № 59 «Цыплята»</v>
      </c>
      <c r="C15" s="3">
        <f>'Рейтинговая таблица организаций'!Q17</f>
        <v>100</v>
      </c>
      <c r="D15" s="3">
        <f>'Рейтинговая таблица организаций'!R17</f>
        <v>100</v>
      </c>
      <c r="E15" s="3">
        <f>'Рейтинговая таблица организаций'!S17</f>
        <v>98</v>
      </c>
      <c r="F15" s="23">
        <f>'Рейтинговая таблица организаций'!T17</f>
        <v>99.2</v>
      </c>
      <c r="G15" s="3">
        <f>'Рейтинговая таблица организаций'!Z17</f>
        <v>100</v>
      </c>
      <c r="H15" s="3">
        <f>'Рейтинговая таблица организаций'!AB17</f>
        <v>94</v>
      </c>
      <c r="I15" s="23">
        <f>'Рейтинговая таблица организаций'!AC17</f>
        <v>97</v>
      </c>
      <c r="J15" s="3">
        <f>'Рейтинговая таблица организаций'!AH17</f>
        <v>40</v>
      </c>
      <c r="K15" s="3">
        <f>'Рейтинговая таблица организаций'!AI17</f>
        <v>100</v>
      </c>
      <c r="L15" s="3">
        <f>'Рейтинговая таблица организаций'!AJ17</f>
        <v>100</v>
      </c>
      <c r="M15" s="23">
        <f>'Рейтинговая таблица организаций'!AK17</f>
        <v>82</v>
      </c>
      <c r="N15" s="3">
        <f>'Рейтинговая таблица организаций'!AR17</f>
        <v>98</v>
      </c>
      <c r="O15" s="3">
        <f>'Рейтинговая таблица организаций'!AS17</f>
        <v>98</v>
      </c>
      <c r="P15" s="3">
        <f>'Рейтинговая таблица организаций'!AT17</f>
        <v>99</v>
      </c>
      <c r="Q15" s="23">
        <f>'Рейтинговая таблица организаций'!AU17</f>
        <v>98.2</v>
      </c>
      <c r="R15" s="3">
        <f>'Рейтинговая таблица организаций'!BB17</f>
        <v>99</v>
      </c>
      <c r="S15" s="3">
        <f>'Рейтинговая таблица организаций'!BC17</f>
        <v>99</v>
      </c>
      <c r="T15" s="3">
        <f>'Рейтинговая таблица организаций'!BD17</f>
        <v>98</v>
      </c>
      <c r="U15" s="23">
        <f>'Рейтинговая таблица организаций'!BE17</f>
        <v>98.5</v>
      </c>
      <c r="V15" s="24">
        <f>'Рейтинговая таблица организаций'!BF17</f>
        <v>94.97999999999999</v>
      </c>
    </row>
    <row r="16" spans="1:22">
      <c r="A16" s="5">
        <f>'бланки '!D20</f>
        <v>15</v>
      </c>
      <c r="B16" s="5" t="str">
        <f>'Рейтинговая таблица организаций'!B18</f>
        <v>Муниципальное бюджетное дошкольное образовательное учреждение «Детский сад № 62 «Родничок» комбинированного вида»</v>
      </c>
      <c r="C16" s="3">
        <f>'Рейтинговая таблица организаций'!Q18</f>
        <v>100</v>
      </c>
      <c r="D16" s="3">
        <f>'Рейтинговая таблица организаций'!R18</f>
        <v>100</v>
      </c>
      <c r="E16" s="3">
        <f>'Рейтинговая таблица организаций'!S18</f>
        <v>98</v>
      </c>
      <c r="F16" s="23">
        <f>'Рейтинговая таблица организаций'!T18</f>
        <v>99.2</v>
      </c>
      <c r="G16" s="3">
        <f>'Рейтинговая таблица организаций'!Z18</f>
        <v>100</v>
      </c>
      <c r="H16" s="3">
        <f>'Рейтинговая таблица организаций'!AB18</f>
        <v>89</v>
      </c>
      <c r="I16" s="23">
        <f>'Рейтинговая таблица организаций'!AC18</f>
        <v>94.5</v>
      </c>
      <c r="J16" s="3">
        <f>'Рейтинговая таблица организаций'!AH18</f>
        <v>40</v>
      </c>
      <c r="K16" s="3">
        <f>'Рейтинговая таблица организаций'!AI18</f>
        <v>80</v>
      </c>
      <c r="L16" s="3">
        <f>'Рейтинговая таблица организаций'!AJ18</f>
        <v>100</v>
      </c>
      <c r="M16" s="23">
        <f>'Рейтинговая таблица организаций'!AK18</f>
        <v>74</v>
      </c>
      <c r="N16" s="3">
        <f>'Рейтинговая таблица организаций'!AR18</f>
        <v>97</v>
      </c>
      <c r="O16" s="3">
        <f>'Рейтинговая таблица организаций'!AS18</f>
        <v>97</v>
      </c>
      <c r="P16" s="3">
        <f>'Рейтинговая таблица организаций'!AT18</f>
        <v>98</v>
      </c>
      <c r="Q16" s="23">
        <f>'Рейтинговая таблица организаций'!AU18</f>
        <v>97.200000000000017</v>
      </c>
      <c r="R16" s="3">
        <f>'Рейтинговая таблица организаций'!BB18</f>
        <v>95</v>
      </c>
      <c r="S16" s="3">
        <f>'Рейтинговая таблица организаций'!BC18</f>
        <v>98</v>
      </c>
      <c r="T16" s="3">
        <f>'Рейтинговая таблица организаций'!BD18</f>
        <v>97</v>
      </c>
      <c r="U16" s="23">
        <f>'Рейтинговая таблица организаций'!BE18</f>
        <v>96.6</v>
      </c>
      <c r="V16" s="24">
        <f>'Рейтинговая таблица организаций'!BF18</f>
        <v>92.3</v>
      </c>
    </row>
    <row r="17" spans="1:22">
      <c r="A17" s="5">
        <f>'бланки '!D21</f>
        <v>16</v>
      </c>
      <c r="B17" s="5" t="str">
        <f>'Рейтинговая таблица организаций'!B19</f>
        <v>Муниципальное бюджетное дошкольное образовательное учреждение «Детский сад № 66 «Беломорочка» компенсирующего вида»</v>
      </c>
      <c r="C17" s="3">
        <f>'Рейтинговая таблица организаций'!Q19</f>
        <v>100</v>
      </c>
      <c r="D17" s="3">
        <f>'Рейтинговая таблица организаций'!R19</f>
        <v>100</v>
      </c>
      <c r="E17" s="3">
        <f>'Рейтинговая таблица организаций'!S19</f>
        <v>97</v>
      </c>
      <c r="F17" s="23">
        <f>'Рейтинговая таблица организаций'!T19</f>
        <v>98.800000000000011</v>
      </c>
      <c r="G17" s="3">
        <f>'Рейтинговая таблица организаций'!Z19</f>
        <v>100</v>
      </c>
      <c r="H17" s="3">
        <f>'Рейтинговая таблица организаций'!AB19</f>
        <v>95</v>
      </c>
      <c r="I17" s="23">
        <f>'Рейтинговая таблица организаций'!AC19</f>
        <v>97.5</v>
      </c>
      <c r="J17" s="3">
        <f>'Рейтинговая таблица организаций'!AH19</f>
        <v>100</v>
      </c>
      <c r="K17" s="3">
        <f>'Рейтинговая таблица организаций'!AI19</f>
        <v>100</v>
      </c>
      <c r="L17" s="3">
        <f>'Рейтинговая таблица организаций'!AJ19</f>
        <v>100</v>
      </c>
      <c r="M17" s="23">
        <f>'Рейтинговая таблица организаций'!AK19</f>
        <v>100</v>
      </c>
      <c r="N17" s="3">
        <f>'Рейтинговая таблица организаций'!AR19</f>
        <v>99</v>
      </c>
      <c r="O17" s="3">
        <f>'Рейтинговая таблица организаций'!AS19</f>
        <v>99</v>
      </c>
      <c r="P17" s="3">
        <f>'Рейтинговая таблица организаций'!AT19</f>
        <v>99</v>
      </c>
      <c r="Q17" s="23">
        <f>'Рейтинговая таблица организаций'!AU19</f>
        <v>99</v>
      </c>
      <c r="R17" s="3">
        <f>'Рейтинговая таблица организаций'!BB19</f>
        <v>99</v>
      </c>
      <c r="S17" s="3">
        <f>'Рейтинговая таблица организаций'!BC19</f>
        <v>97</v>
      </c>
      <c r="T17" s="3">
        <f>'Рейтинговая таблица организаций'!BD19</f>
        <v>99</v>
      </c>
      <c r="U17" s="23">
        <f>'Рейтинговая таблица организаций'!BE19</f>
        <v>98.6</v>
      </c>
      <c r="V17" s="24">
        <f>'Рейтинговая таблица организаций'!BF19</f>
        <v>98.78</v>
      </c>
    </row>
    <row r="18" spans="1:22">
      <c r="A18" s="5">
        <f>'бланки '!D22</f>
        <v>17</v>
      </c>
      <c r="B18" s="5" t="str">
        <f>'Рейтинговая таблица организаций'!B20</f>
        <v>Муниципальное бюджетное дошкольное образовательное учреждение «Детский сад № 67 «Медвежонок» комбинированного вида»</v>
      </c>
      <c r="C18" s="3">
        <f>'Рейтинговая таблица организаций'!Q20</f>
        <v>100</v>
      </c>
      <c r="D18" s="3">
        <f>'Рейтинговая таблица организаций'!R20</f>
        <v>100</v>
      </c>
      <c r="E18" s="3">
        <f>'Рейтинговая таблица организаций'!S20</f>
        <v>100</v>
      </c>
      <c r="F18" s="23">
        <f>'Рейтинговая таблица организаций'!T20</f>
        <v>100</v>
      </c>
      <c r="G18" s="3">
        <f>'Рейтинговая таблица организаций'!Z20</f>
        <v>100</v>
      </c>
      <c r="H18" s="3">
        <f>'Рейтинговая таблица организаций'!AB20</f>
        <v>97</v>
      </c>
      <c r="I18" s="23">
        <f>'Рейтинговая таблица организаций'!AC20</f>
        <v>98.5</v>
      </c>
      <c r="J18" s="3">
        <f>'Рейтинговая таблица организаций'!AH20</f>
        <v>60</v>
      </c>
      <c r="K18" s="3">
        <f>'Рейтинговая таблица организаций'!AI20</f>
        <v>80</v>
      </c>
      <c r="L18" s="3">
        <f>'Рейтинговая таблица организаций'!AJ20</f>
        <v>100</v>
      </c>
      <c r="M18" s="23">
        <f>'Рейтинговая таблица организаций'!AK20</f>
        <v>80</v>
      </c>
      <c r="N18" s="3">
        <f>'Рейтинговая таблица организаций'!AR20</f>
        <v>100</v>
      </c>
      <c r="O18" s="3">
        <f>'Рейтинговая таблица организаций'!AS20</f>
        <v>100</v>
      </c>
      <c r="P18" s="3">
        <f>'Рейтинговая таблица организаций'!AT20</f>
        <v>100</v>
      </c>
      <c r="Q18" s="23">
        <f>'Рейтинговая таблица организаций'!AU20</f>
        <v>100</v>
      </c>
      <c r="R18" s="3">
        <f>'Рейтинговая таблица организаций'!BB20</f>
        <v>99</v>
      </c>
      <c r="S18" s="3">
        <f>'Рейтинговая таблица организаций'!BC20</f>
        <v>100</v>
      </c>
      <c r="T18" s="3">
        <f>'Рейтинговая таблица организаций'!BD20</f>
        <v>99</v>
      </c>
      <c r="U18" s="23">
        <f>'Рейтинговая таблица организаций'!BE20</f>
        <v>99.2</v>
      </c>
      <c r="V18" s="24">
        <f>'Рейтинговая таблица организаций'!BF20</f>
        <v>95.539999999999992</v>
      </c>
    </row>
    <row r="19" spans="1:22">
      <c r="A19" s="5">
        <f>'бланки '!D23</f>
        <v>18</v>
      </c>
      <c r="B19" s="5" t="str">
        <f>'Рейтинговая таблица организаций'!B21</f>
        <v>Муниципальное бюджетное дошкольное образовательное учреждение «Детский сад № 69 «Дюймовочка» комбинированного вида»</v>
      </c>
      <c r="C19" s="3">
        <f>'Рейтинговая таблица организаций'!Q21</f>
        <v>100</v>
      </c>
      <c r="D19" s="3">
        <f>'Рейтинговая таблица организаций'!R21</f>
        <v>90</v>
      </c>
      <c r="E19" s="3">
        <f>'Рейтинговая таблица организаций'!S21</f>
        <v>97</v>
      </c>
      <c r="F19" s="23">
        <f>'Рейтинговая таблица организаций'!T21</f>
        <v>95.800000000000011</v>
      </c>
      <c r="G19" s="3">
        <f>'Рейтинговая таблица организаций'!Z21</f>
        <v>100</v>
      </c>
      <c r="H19" s="3">
        <f>'Рейтинговая таблица организаций'!AB21</f>
        <v>86</v>
      </c>
      <c r="I19" s="23">
        <f>'Рейтинговая таблица организаций'!AC21</f>
        <v>93</v>
      </c>
      <c r="J19" s="3">
        <f>'Рейтинговая таблица организаций'!AH21</f>
        <v>20</v>
      </c>
      <c r="K19" s="3">
        <f>'Рейтинговая таблица организаций'!AI21</f>
        <v>80</v>
      </c>
      <c r="L19" s="3">
        <f>'Рейтинговая таблица организаций'!AJ21</f>
        <v>75</v>
      </c>
      <c r="M19" s="23">
        <f>'Рейтинговая таблица организаций'!AK21</f>
        <v>60.5</v>
      </c>
      <c r="N19" s="3">
        <f>'Рейтинговая таблица организаций'!AR21</f>
        <v>97</v>
      </c>
      <c r="O19" s="3">
        <f>'Рейтинговая таблица организаций'!AS21</f>
        <v>98</v>
      </c>
      <c r="P19" s="3">
        <f>'Рейтинговая таблица организаций'!AT21</f>
        <v>98</v>
      </c>
      <c r="Q19" s="23">
        <f>'Рейтинговая таблица организаций'!AU21</f>
        <v>97.6</v>
      </c>
      <c r="R19" s="3">
        <f>'Рейтинговая таблица организаций'!BB21</f>
        <v>94</v>
      </c>
      <c r="S19" s="3">
        <f>'Рейтинговая таблица организаций'!BC21</f>
        <v>98</v>
      </c>
      <c r="T19" s="3">
        <f>'Рейтинговая таблица организаций'!BD21</f>
        <v>96</v>
      </c>
      <c r="U19" s="23">
        <f>'Рейтинговая таблица организаций'!BE21</f>
        <v>95.8</v>
      </c>
      <c r="V19" s="24">
        <f>'Рейтинговая таблица организаций'!BF21</f>
        <v>88.539999999999992</v>
      </c>
    </row>
    <row r="20" spans="1:22">
      <c r="A20" s="5">
        <f>'бланки '!D24</f>
        <v>19</v>
      </c>
      <c r="B20" s="5" t="str">
        <f>'Рейтинговая таблица организаций'!B22</f>
        <v>Муниципальное бюджетное дошкольное образовательное учреждение «Детский сад № 74 «Винни-Пух» комбинированного вида»</v>
      </c>
      <c r="C20" s="3">
        <f>'Рейтинговая таблица организаций'!Q22</f>
        <v>100</v>
      </c>
      <c r="D20" s="3">
        <f>'Рейтинговая таблица организаций'!R22</f>
        <v>100</v>
      </c>
      <c r="E20" s="3">
        <f>'Рейтинговая таблица организаций'!S22</f>
        <v>100</v>
      </c>
      <c r="F20" s="23">
        <f>'Рейтинговая таблица организаций'!T22</f>
        <v>100</v>
      </c>
      <c r="G20" s="3">
        <f>'Рейтинговая таблица организаций'!Z22</f>
        <v>100</v>
      </c>
      <c r="H20" s="3">
        <f>'Рейтинговая таблица организаций'!AB22</f>
        <v>100</v>
      </c>
      <c r="I20" s="23">
        <f>'Рейтинговая таблица организаций'!AC22</f>
        <v>100</v>
      </c>
      <c r="J20" s="3">
        <f>'Рейтинговая таблица организаций'!AH22</f>
        <v>80</v>
      </c>
      <c r="K20" s="3">
        <f>'Рейтинговая таблица организаций'!AI22</f>
        <v>100</v>
      </c>
      <c r="L20" s="3">
        <f>'Рейтинговая таблица организаций'!AJ22</f>
        <v>100</v>
      </c>
      <c r="M20" s="23">
        <f>'Рейтинговая таблица организаций'!AK22</f>
        <v>94</v>
      </c>
      <c r="N20" s="3">
        <f>'Рейтинговая таблица организаций'!AR22</f>
        <v>100</v>
      </c>
      <c r="O20" s="3">
        <f>'Рейтинговая таблица организаций'!AS22</f>
        <v>100</v>
      </c>
      <c r="P20" s="3">
        <f>'Рейтинговая таблица организаций'!AT22</f>
        <v>99</v>
      </c>
      <c r="Q20" s="23">
        <f>'Рейтинговая таблица организаций'!AU22</f>
        <v>99.8</v>
      </c>
      <c r="R20" s="3">
        <f>'Рейтинговая таблица организаций'!BB22</f>
        <v>100</v>
      </c>
      <c r="S20" s="3">
        <f>'Рейтинговая таблица организаций'!BC22</f>
        <v>100</v>
      </c>
      <c r="T20" s="3">
        <f>'Рейтинговая таблица организаций'!BD22</f>
        <v>100</v>
      </c>
      <c r="U20" s="23">
        <f>'Рейтинговая таблица организаций'!BE22</f>
        <v>100</v>
      </c>
      <c r="V20" s="24">
        <f>'Рейтинговая таблица организаций'!BF22</f>
        <v>98.76</v>
      </c>
    </row>
    <row r="21" spans="1:22">
      <c r="A21" s="5">
        <f>'бланки '!D25</f>
        <v>20</v>
      </c>
      <c r="B21" s="5" t="str">
        <f>'Рейтинговая таблица организаций'!B23</f>
        <v>Муниципальное автономное дошкольное образовательное учреждение «Детский сад № 77 «Зоренька»</v>
      </c>
      <c r="C21" s="3">
        <f>'Рейтинговая таблица организаций'!Q23</f>
        <v>100</v>
      </c>
      <c r="D21" s="3">
        <f>'Рейтинговая таблица организаций'!R23</f>
        <v>100</v>
      </c>
      <c r="E21" s="3">
        <f>'Рейтинговая таблица организаций'!S23</f>
        <v>99</v>
      </c>
      <c r="F21" s="23">
        <f>'Рейтинговая таблица организаций'!T23</f>
        <v>99.6</v>
      </c>
      <c r="G21" s="3">
        <f>'Рейтинговая таблица организаций'!Z23</f>
        <v>100</v>
      </c>
      <c r="H21" s="3">
        <f>'Рейтинговая таблица организаций'!AB23</f>
        <v>97</v>
      </c>
      <c r="I21" s="23">
        <f>'Рейтинговая таблица организаций'!AC23</f>
        <v>98.5</v>
      </c>
      <c r="J21" s="3">
        <f>'Рейтинговая таблица организаций'!AH23</f>
        <v>60</v>
      </c>
      <c r="K21" s="3">
        <f>'Рейтинговая таблица организаций'!AI23</f>
        <v>100</v>
      </c>
      <c r="L21" s="3">
        <f>'Рейтинговая таблица организаций'!AJ23</f>
        <v>86</v>
      </c>
      <c r="M21" s="23">
        <f>'Рейтинговая таблица организаций'!AK23</f>
        <v>83.8</v>
      </c>
      <c r="N21" s="3">
        <f>'Рейтинговая таблица организаций'!AR23</f>
        <v>99</v>
      </c>
      <c r="O21" s="3">
        <f>'Рейтинговая таблица организаций'!AS23</f>
        <v>100</v>
      </c>
      <c r="P21" s="3">
        <f>'Рейтинговая таблица организаций'!AT23</f>
        <v>99</v>
      </c>
      <c r="Q21" s="23">
        <f>'Рейтинговая таблица организаций'!AU23</f>
        <v>99.399999999999991</v>
      </c>
      <c r="R21" s="3">
        <f>'Рейтинговая таблица организаций'!BB23</f>
        <v>99</v>
      </c>
      <c r="S21" s="3">
        <f>'Рейтинговая таблица организаций'!BC23</f>
        <v>100</v>
      </c>
      <c r="T21" s="3">
        <f>'Рейтинговая таблица организаций'!BD23</f>
        <v>99</v>
      </c>
      <c r="U21" s="23">
        <f>'Рейтинговая таблица организаций'!BE23</f>
        <v>99.2</v>
      </c>
      <c r="V21" s="24">
        <f>'Рейтинговая таблица организаций'!BF23</f>
        <v>96.1</v>
      </c>
    </row>
    <row r="22" spans="1:22">
      <c r="A22" s="5">
        <f>'бланки '!D26</f>
        <v>21</v>
      </c>
      <c r="B22" s="5" t="str">
        <f>'Рейтинговая таблица организаций'!B24</f>
        <v>Муниципальное бюджетное дошкольное образовательное учреждение «Детский сад № 79 «Мальчиш-Кибальчиш» комбинированного вида»</v>
      </c>
      <c r="C22" s="3">
        <f>'Рейтинговая таблица организаций'!Q24</f>
        <v>100</v>
      </c>
      <c r="D22" s="3">
        <f>'Рейтинговая таблица организаций'!R24</f>
        <v>100</v>
      </c>
      <c r="E22" s="3">
        <f>'Рейтинговая таблица организаций'!S24</f>
        <v>100</v>
      </c>
      <c r="F22" s="23">
        <f>'Рейтинговая таблица организаций'!T24</f>
        <v>100</v>
      </c>
      <c r="G22" s="3">
        <f>'Рейтинговая таблица организаций'!Z24</f>
        <v>100</v>
      </c>
      <c r="H22" s="3">
        <f>'Рейтинговая таблица организаций'!AB24</f>
        <v>100</v>
      </c>
      <c r="I22" s="23">
        <f>'Рейтинговая таблица организаций'!AC24</f>
        <v>100</v>
      </c>
      <c r="J22" s="3">
        <f>'Рейтинговая таблица организаций'!AH24</f>
        <v>60</v>
      </c>
      <c r="K22" s="3">
        <f>'Рейтинговая таблица организаций'!AI24</f>
        <v>100</v>
      </c>
      <c r="L22" s="3">
        <f>'Рейтинговая таблица организаций'!AJ24</f>
        <v>100</v>
      </c>
      <c r="M22" s="23">
        <f>'Рейтинговая таблица организаций'!AK24</f>
        <v>88</v>
      </c>
      <c r="N22" s="3">
        <f>'Рейтинговая таблица организаций'!AR24</f>
        <v>100</v>
      </c>
      <c r="O22" s="3">
        <f>'Рейтинговая таблица организаций'!AS24</f>
        <v>100</v>
      </c>
      <c r="P22" s="3">
        <f>'Рейтинговая таблица организаций'!AT24</f>
        <v>100</v>
      </c>
      <c r="Q22" s="23">
        <f>'Рейтинговая таблица организаций'!AU24</f>
        <v>100</v>
      </c>
      <c r="R22" s="3">
        <f>'Рейтинговая таблица организаций'!BB24</f>
        <v>100</v>
      </c>
      <c r="S22" s="3">
        <f>'Рейтинговая таблица организаций'!BC24</f>
        <v>100</v>
      </c>
      <c r="T22" s="3">
        <f>'Рейтинговая таблица организаций'!BD24</f>
        <v>100</v>
      </c>
      <c r="U22" s="23">
        <f>'Рейтинговая таблица организаций'!BE24</f>
        <v>100</v>
      </c>
      <c r="V22" s="24">
        <f>'Рейтинговая таблица организаций'!BF24</f>
        <v>97.6</v>
      </c>
    </row>
    <row r="23" spans="1:22">
      <c r="A23" s="5">
        <f>'бланки '!D27</f>
        <v>22</v>
      </c>
      <c r="B23" s="5" t="str">
        <f>'Рейтинговая таблица организаций'!B25</f>
        <v>Муниципальное автономное дошкольное образовательное учреждение «Детский сад № 82 «Гусельки» комбинированного вида»</v>
      </c>
      <c r="C23" s="3">
        <f>'Рейтинговая таблица организаций'!Q25</f>
        <v>100</v>
      </c>
      <c r="D23" s="3">
        <f>'Рейтинговая таблица организаций'!R25</f>
        <v>100</v>
      </c>
      <c r="E23" s="3">
        <f>'Рейтинговая таблица организаций'!S25</f>
        <v>100</v>
      </c>
      <c r="F23" s="23">
        <f>'Рейтинговая таблица организаций'!T25</f>
        <v>100</v>
      </c>
      <c r="G23" s="3">
        <f>'Рейтинговая таблица организаций'!Z25</f>
        <v>100</v>
      </c>
      <c r="H23" s="3">
        <f>'Рейтинговая таблица организаций'!AB25</f>
        <v>98</v>
      </c>
      <c r="I23" s="23">
        <f>'Рейтинговая таблица организаций'!AC25</f>
        <v>99</v>
      </c>
      <c r="J23" s="3">
        <f>'Рейтинговая таблица организаций'!AH25</f>
        <v>60</v>
      </c>
      <c r="K23" s="3">
        <f>'Рейтинговая таблица организаций'!AI25</f>
        <v>100</v>
      </c>
      <c r="L23" s="3">
        <f>'Рейтинговая таблица организаций'!AJ25</f>
        <v>100</v>
      </c>
      <c r="M23" s="23">
        <f>'Рейтинговая таблица организаций'!AK25</f>
        <v>88</v>
      </c>
      <c r="N23" s="3">
        <f>'Рейтинговая таблица организаций'!AR25</f>
        <v>100</v>
      </c>
      <c r="O23" s="3">
        <f>'Рейтинговая таблица организаций'!AS25</f>
        <v>99</v>
      </c>
      <c r="P23" s="3">
        <f>'Рейтинговая таблица организаций'!AT25</f>
        <v>100</v>
      </c>
      <c r="Q23" s="23">
        <f>'Рейтинговая таблица организаций'!AU25</f>
        <v>99.6</v>
      </c>
      <c r="R23" s="3">
        <f>'Рейтинговая таблица организаций'!BB25</f>
        <v>99</v>
      </c>
      <c r="S23" s="3">
        <f>'Рейтинговая таблица организаций'!BC25</f>
        <v>100</v>
      </c>
      <c r="T23" s="3">
        <f>'Рейтинговая таблица организаций'!BD25</f>
        <v>100</v>
      </c>
      <c r="U23" s="23">
        <f>'Рейтинговая таблица организаций'!BE25</f>
        <v>99.7</v>
      </c>
      <c r="V23" s="24">
        <f>'Рейтинговая таблица организаций'!BF25</f>
        <v>97.26</v>
      </c>
    </row>
    <row r="24" spans="1:22">
      <c r="A24" s="5">
        <f>'бланки '!D28</f>
        <v>23</v>
      </c>
      <c r="B24" s="5" t="str">
        <f>'Рейтинговая таблица организаций'!B26</f>
        <v>Муниципальное бюджетное дошкольное образовательное учреждение «Детский сад № 85 «Малиновка» комбинированного вида»</v>
      </c>
      <c r="C24" s="3">
        <f>'Рейтинговая таблица организаций'!Q26</f>
        <v>100</v>
      </c>
      <c r="D24" s="3">
        <f>'Рейтинговая таблица организаций'!R26</f>
        <v>100</v>
      </c>
      <c r="E24" s="3">
        <f>'Рейтинговая таблица организаций'!S26</f>
        <v>99</v>
      </c>
      <c r="F24" s="23">
        <f>'Рейтинговая таблица организаций'!T26</f>
        <v>99.6</v>
      </c>
      <c r="G24" s="3">
        <f>'Рейтинговая таблица организаций'!Z26</f>
        <v>100</v>
      </c>
      <c r="H24" s="3">
        <f>'Рейтинговая таблица организаций'!AB26</f>
        <v>98</v>
      </c>
      <c r="I24" s="23">
        <f>'Рейтинговая таблица организаций'!AC26</f>
        <v>99</v>
      </c>
      <c r="J24" s="3">
        <f>'Рейтинговая таблица организаций'!AH26</f>
        <v>60</v>
      </c>
      <c r="K24" s="3">
        <f>'Рейтинговая таблица организаций'!AI26</f>
        <v>100</v>
      </c>
      <c r="L24" s="3">
        <f>'Рейтинговая таблица организаций'!AJ26</f>
        <v>100</v>
      </c>
      <c r="M24" s="23">
        <f>'Рейтинговая таблица организаций'!AK26</f>
        <v>88</v>
      </c>
      <c r="N24" s="3">
        <f>'Рейтинговая таблица организаций'!AR26</f>
        <v>98</v>
      </c>
      <c r="O24" s="3">
        <f>'Рейтинговая таблица организаций'!AS26</f>
        <v>100</v>
      </c>
      <c r="P24" s="3">
        <f>'Рейтинговая таблица организаций'!AT26</f>
        <v>99</v>
      </c>
      <c r="Q24" s="23">
        <f>'Рейтинговая таблица организаций'!AU26</f>
        <v>99</v>
      </c>
      <c r="R24" s="3">
        <f>'Рейтинговая таблица организаций'!BB26</f>
        <v>98</v>
      </c>
      <c r="S24" s="3">
        <f>'Рейтинговая таблица организаций'!BC26</f>
        <v>100</v>
      </c>
      <c r="T24" s="3">
        <f>'Рейтинговая таблица организаций'!BD26</f>
        <v>99</v>
      </c>
      <c r="U24" s="23">
        <f>'Рейтинговая таблица организаций'!BE26</f>
        <v>98.9</v>
      </c>
      <c r="V24" s="24">
        <f>'Рейтинговая таблица организаций'!BF26</f>
        <v>96.9</v>
      </c>
    </row>
    <row r="25" spans="1:22">
      <c r="A25" s="5">
        <f>'бланки '!D29</f>
        <v>24</v>
      </c>
      <c r="B25" s="5" t="str">
        <f>'Рейтинговая таблица организаций'!B27</f>
        <v>Муниципальное автономное дошкольное образовательное учреждение «Детский сад № 86 «Жемчужинка» Центр развития ребенка»</v>
      </c>
      <c r="C25" s="3">
        <f>'Рейтинговая таблица организаций'!Q27</f>
        <v>95</v>
      </c>
      <c r="D25" s="3">
        <f>'Рейтинговая таблица организаций'!R27</f>
        <v>90</v>
      </c>
      <c r="E25" s="3">
        <f>'Рейтинговая таблица организаций'!S27</f>
        <v>99</v>
      </c>
      <c r="F25" s="23">
        <f>'Рейтинговая таблица организаций'!T27</f>
        <v>95.1</v>
      </c>
      <c r="G25" s="3">
        <f>'Рейтинговая таблица организаций'!Z27</f>
        <v>100</v>
      </c>
      <c r="H25" s="3">
        <f>'Рейтинговая таблица организаций'!AB27</f>
        <v>97</v>
      </c>
      <c r="I25" s="23">
        <f>'Рейтинговая таблица организаций'!AC27</f>
        <v>98.5</v>
      </c>
      <c r="J25" s="3">
        <f>'Рейтинговая таблица организаций'!AH27</f>
        <v>40</v>
      </c>
      <c r="K25" s="3">
        <f>'Рейтинговая таблица организаций'!AI27</f>
        <v>60</v>
      </c>
      <c r="L25" s="3">
        <f>'Рейтинговая таблица организаций'!AJ27</f>
        <v>86</v>
      </c>
      <c r="M25" s="23">
        <f>'Рейтинговая таблица организаций'!AK27</f>
        <v>61.8</v>
      </c>
      <c r="N25" s="3">
        <f>'Рейтинговая таблица организаций'!AR27</f>
        <v>97</v>
      </c>
      <c r="O25" s="3">
        <f>'Рейтинговая таблица организаций'!AS27</f>
        <v>99</v>
      </c>
      <c r="P25" s="3">
        <f>'Рейтинговая таблица организаций'!AT27</f>
        <v>98</v>
      </c>
      <c r="Q25" s="23">
        <f>'Рейтинговая таблица организаций'!AU27</f>
        <v>98</v>
      </c>
      <c r="R25" s="3">
        <f>'Рейтинговая таблица организаций'!BB27</f>
        <v>97</v>
      </c>
      <c r="S25" s="3">
        <f>'Рейтинговая таблица организаций'!BC27</f>
        <v>100</v>
      </c>
      <c r="T25" s="3">
        <f>'Рейтинговая таблица организаций'!BD27</f>
        <v>99</v>
      </c>
      <c r="U25" s="23">
        <f>'Рейтинговая таблица организаций'!BE27</f>
        <v>98.6</v>
      </c>
      <c r="V25" s="24">
        <f>'Рейтинговая таблица организаций'!BF27</f>
        <v>90.4</v>
      </c>
    </row>
    <row r="26" spans="1:22">
      <c r="A26" s="5">
        <f>'бланки '!D30</f>
        <v>25</v>
      </c>
      <c r="B26" s="5" t="str">
        <f>'Рейтинговая таблица организаций'!B28</f>
        <v>Муниципальное бюджетное дошкольное образовательное учреждение «Детский сад № 87 «Моряночка» комбинированного вида»</v>
      </c>
      <c r="C26" s="3">
        <f>'Рейтинговая таблица организаций'!Q28</f>
        <v>95</v>
      </c>
      <c r="D26" s="3">
        <f>'Рейтинговая таблица организаций'!R28</f>
        <v>100</v>
      </c>
      <c r="E26" s="3">
        <f>'Рейтинговая таблица организаций'!S28</f>
        <v>94</v>
      </c>
      <c r="F26" s="23">
        <f>'Рейтинговая таблица организаций'!T28</f>
        <v>96.1</v>
      </c>
      <c r="G26" s="3">
        <f>'Рейтинговая таблица организаций'!Z28</f>
        <v>100</v>
      </c>
      <c r="H26" s="3">
        <f>'Рейтинговая таблица организаций'!AB28</f>
        <v>83</v>
      </c>
      <c r="I26" s="23">
        <f>'Рейтинговая таблица организаций'!AC28</f>
        <v>91.5</v>
      </c>
      <c r="J26" s="3">
        <f>'Рейтинговая таблица организаций'!AH28</f>
        <v>40</v>
      </c>
      <c r="K26" s="3">
        <f>'Рейтинговая таблица организаций'!AI28</f>
        <v>60</v>
      </c>
      <c r="L26" s="3">
        <f>'Рейтинговая таблица организаций'!AJ28</f>
        <v>100</v>
      </c>
      <c r="M26" s="23">
        <f>'Рейтинговая таблица организаций'!AK28</f>
        <v>66</v>
      </c>
      <c r="N26" s="3">
        <f>'Рейтинговая таблица организаций'!AR28</f>
        <v>95</v>
      </c>
      <c r="O26" s="3">
        <f>'Рейтинговая таблица организаций'!AS28</f>
        <v>98</v>
      </c>
      <c r="P26" s="3">
        <f>'Рейтинговая таблица организаций'!AT28</f>
        <v>97</v>
      </c>
      <c r="Q26" s="23">
        <f>'Рейтинговая таблица организаций'!AU28</f>
        <v>96.600000000000009</v>
      </c>
      <c r="R26" s="3">
        <f>'Рейтинговая таблица организаций'!BB28</f>
        <v>86</v>
      </c>
      <c r="S26" s="3">
        <f>'Рейтинговая таблица организаций'!BC28</f>
        <v>97</v>
      </c>
      <c r="T26" s="3">
        <f>'Рейтинговая таблица организаций'!BD28</f>
        <v>91</v>
      </c>
      <c r="U26" s="23">
        <f>'Рейтинговая таблица организаций'!BE28</f>
        <v>90.7</v>
      </c>
      <c r="V26" s="24">
        <f>'Рейтинговая таблица организаций'!BF28</f>
        <v>88.179999999999993</v>
      </c>
    </row>
    <row r="27" spans="1:22">
      <c r="A27" s="5">
        <f>'бланки '!D31</f>
        <v>26</v>
      </c>
      <c r="B27" s="5" t="str">
        <f>'Рейтинговая таблица организаций'!B29</f>
        <v>Муниципальное автономное дошкольное образовательное учреждение Центр развития ребенка – «Детский сад № 88 «Антошка»</v>
      </c>
      <c r="C27" s="3">
        <f>'Рейтинговая таблица организаций'!Q29</f>
        <v>100</v>
      </c>
      <c r="D27" s="3">
        <f>'Рейтинговая таблица организаций'!R29</f>
        <v>100</v>
      </c>
      <c r="E27" s="3">
        <f>'Рейтинговая таблица организаций'!S29</f>
        <v>99</v>
      </c>
      <c r="F27" s="23">
        <f>'Рейтинговая таблица организаций'!T29</f>
        <v>99.6</v>
      </c>
      <c r="G27" s="3">
        <f>'Рейтинговая таблица организаций'!Z29</f>
        <v>100</v>
      </c>
      <c r="H27" s="3">
        <f>'Рейтинговая таблица организаций'!AB29</f>
        <v>99</v>
      </c>
      <c r="I27" s="23">
        <f>'Рейтинговая таблица организаций'!AC29</f>
        <v>99.5</v>
      </c>
      <c r="J27" s="3">
        <f>'Рейтинговая таблица организаций'!AH29</f>
        <v>80</v>
      </c>
      <c r="K27" s="3">
        <f>'Рейтинговая таблица организаций'!AI29</f>
        <v>80</v>
      </c>
      <c r="L27" s="3">
        <f>'Рейтинговая таблица организаций'!AJ29</f>
        <v>100</v>
      </c>
      <c r="M27" s="23">
        <f>'Рейтинговая таблица организаций'!AK29</f>
        <v>86</v>
      </c>
      <c r="N27" s="3">
        <f>'Рейтинговая таблица организаций'!AR29</f>
        <v>99</v>
      </c>
      <c r="O27" s="3">
        <f>'Рейтинговая таблица организаций'!AS29</f>
        <v>99</v>
      </c>
      <c r="P27" s="3">
        <f>'Рейтинговая таблица организаций'!AT29</f>
        <v>100</v>
      </c>
      <c r="Q27" s="23">
        <f>'Рейтинговая таблица организаций'!AU29</f>
        <v>99.2</v>
      </c>
      <c r="R27" s="3">
        <f>'Рейтинговая таблица организаций'!BB29</f>
        <v>99</v>
      </c>
      <c r="S27" s="3">
        <f>'Рейтинговая таблица организаций'!BC29</f>
        <v>99</v>
      </c>
      <c r="T27" s="3">
        <f>'Рейтинговая таблица организаций'!BD29</f>
        <v>99</v>
      </c>
      <c r="U27" s="23">
        <f>'Рейтинговая таблица организаций'!BE29</f>
        <v>99</v>
      </c>
      <c r="V27" s="24">
        <f>'Рейтинговая таблица организаций'!BF29</f>
        <v>96.66</v>
      </c>
    </row>
    <row r="28" spans="1:22">
      <c r="A28" s="5">
        <f>'бланки '!D32</f>
        <v>27</v>
      </c>
      <c r="B28" s="5" t="str">
        <f>'Рейтинговая таблица организаций'!B30</f>
        <v>Муниципальное бюджетное дошкольное образовательное учреждение «Детский сад № 89 «Умка» комбинированного вида»</v>
      </c>
      <c r="C28" s="3">
        <f>'Рейтинговая таблица организаций'!Q30</f>
        <v>97</v>
      </c>
      <c r="D28" s="3">
        <f>'Рейтинговая таблица организаций'!R30</f>
        <v>100</v>
      </c>
      <c r="E28" s="3">
        <f>'Рейтинговая таблица организаций'!S30</f>
        <v>97</v>
      </c>
      <c r="F28" s="23">
        <f>'Рейтинговая таблица организаций'!T30</f>
        <v>97.9</v>
      </c>
      <c r="G28" s="3">
        <f>'Рейтинговая таблица организаций'!Z30</f>
        <v>100</v>
      </c>
      <c r="H28" s="3">
        <f>'Рейтинговая таблица организаций'!AB30</f>
        <v>92</v>
      </c>
      <c r="I28" s="23">
        <f>'Рейтинговая таблица организаций'!AC30</f>
        <v>96</v>
      </c>
      <c r="J28" s="3">
        <f>'Рейтинговая таблица организаций'!AH30</f>
        <v>40</v>
      </c>
      <c r="K28" s="3">
        <f>'Рейтинговая таблица организаций'!AI30</f>
        <v>40</v>
      </c>
      <c r="L28" s="3">
        <f>'Рейтинговая таблица организаций'!AJ30</f>
        <v>100</v>
      </c>
      <c r="M28" s="23">
        <f>'Рейтинговая таблица организаций'!AK30</f>
        <v>58</v>
      </c>
      <c r="N28" s="3">
        <f>'Рейтинговая таблица организаций'!AR30</f>
        <v>97</v>
      </c>
      <c r="O28" s="3">
        <f>'Рейтинговая таблица организаций'!AS30</f>
        <v>94</v>
      </c>
      <c r="P28" s="3">
        <f>'Рейтинговая таблица организаций'!AT30</f>
        <v>98</v>
      </c>
      <c r="Q28" s="23">
        <f>'Рейтинговая таблица организаций'!AU30</f>
        <v>96</v>
      </c>
      <c r="R28" s="3">
        <f>'Рейтинговая таблица организаций'!BB30</f>
        <v>95</v>
      </c>
      <c r="S28" s="3">
        <f>'Рейтинговая таблица организаций'!BC30</f>
        <v>98</v>
      </c>
      <c r="T28" s="3">
        <f>'Рейтинговая таблица организаций'!BD30</f>
        <v>100</v>
      </c>
      <c r="U28" s="23">
        <f>'Рейтинговая таблица организаций'!BE30</f>
        <v>98.1</v>
      </c>
      <c r="V28" s="24">
        <f>'Рейтинговая таблица организаций'!BF30</f>
        <v>89.2</v>
      </c>
    </row>
    <row r="29" spans="1:22">
      <c r="A29" s="5">
        <f>'бланки '!D33</f>
        <v>28</v>
      </c>
      <c r="B29" s="5" t="str">
        <f>'Рейтинговая таблица организаций'!B31</f>
        <v>Муниципальное автономное общеобразовательное учреждение для детей дошкольного и младшего школьного возраста «Северодвинская прогимназия № 1»</v>
      </c>
      <c r="C29" s="3">
        <f>'Рейтинговая таблица организаций'!Q31</f>
        <v>100</v>
      </c>
      <c r="D29" s="3">
        <f>'Рейтинговая таблица организаций'!R31</f>
        <v>90</v>
      </c>
      <c r="E29" s="3">
        <f>'Рейтинговая таблица организаций'!S31</f>
        <v>99</v>
      </c>
      <c r="F29" s="23">
        <f>'Рейтинговая таблица организаций'!T31</f>
        <v>96.6</v>
      </c>
      <c r="G29" s="3">
        <f>'Рейтинговая таблица организаций'!Z31</f>
        <v>100</v>
      </c>
      <c r="H29" s="3">
        <f>'Рейтинговая таблица организаций'!AB31</f>
        <v>98</v>
      </c>
      <c r="I29" s="23">
        <f>'Рейтинговая таблица организаций'!AC31</f>
        <v>99</v>
      </c>
      <c r="J29" s="3">
        <f>'Рейтинговая таблица организаций'!AH31</f>
        <v>40</v>
      </c>
      <c r="K29" s="3">
        <f>'Рейтинговая таблица организаций'!AI31</f>
        <v>80</v>
      </c>
      <c r="L29" s="3">
        <f>'Рейтинговая таблица организаций'!AJ31</f>
        <v>89</v>
      </c>
      <c r="M29" s="23">
        <f>'Рейтинговая таблица организаций'!AK31</f>
        <v>70.7</v>
      </c>
      <c r="N29" s="3">
        <f>'Рейтинговая таблица организаций'!AR31</f>
        <v>97</v>
      </c>
      <c r="O29" s="3">
        <f>'Рейтинговая таблица организаций'!AS31</f>
        <v>98</v>
      </c>
      <c r="P29" s="3">
        <f>'Рейтинговая таблица организаций'!AT31</f>
        <v>100</v>
      </c>
      <c r="Q29" s="23">
        <f>'Рейтинговая таблица организаций'!AU31</f>
        <v>98</v>
      </c>
      <c r="R29" s="3">
        <f>'Рейтинговая таблица организаций'!BB31</f>
        <v>98</v>
      </c>
      <c r="S29" s="3">
        <f>'Рейтинговая таблица организаций'!BC31</f>
        <v>100</v>
      </c>
      <c r="T29" s="3">
        <f>'Рейтинговая таблица организаций'!BD31</f>
        <v>98</v>
      </c>
      <c r="U29" s="23">
        <f>'Рейтинговая таблица организаций'!BE31</f>
        <v>98.4</v>
      </c>
      <c r="V29" s="24">
        <f>'Рейтинговая таблица организаций'!BF31</f>
        <v>92.54</v>
      </c>
    </row>
    <row r="30" spans="1:22">
      <c r="A30" s="5">
        <f>'бланки '!D34</f>
        <v>29</v>
      </c>
      <c r="B30" s="5" t="str">
        <f>'Рейтинговая таблица организаций'!B32</f>
        <v>Муниципальное автономное общеобразовательное учреждение «Средняя общеобразовательная школа № 2»</v>
      </c>
      <c r="C30" s="3">
        <f>'Рейтинговая таблица организаций'!Q32</f>
        <v>99</v>
      </c>
      <c r="D30" s="3">
        <f>'Рейтинговая таблица организаций'!R32</f>
        <v>100</v>
      </c>
      <c r="E30" s="3">
        <f>'Рейтинговая таблица организаций'!S32</f>
        <v>100</v>
      </c>
      <c r="F30" s="23">
        <f>'Рейтинговая таблица организаций'!T32</f>
        <v>99.7</v>
      </c>
      <c r="G30" s="3">
        <f>'Рейтинговая таблица организаций'!Z32</f>
        <v>100</v>
      </c>
      <c r="H30" s="3">
        <f>'Рейтинговая таблица организаций'!AB32</f>
        <v>100</v>
      </c>
      <c r="I30" s="23">
        <f>'Рейтинговая таблица организаций'!AC32</f>
        <v>100</v>
      </c>
      <c r="J30" s="3">
        <f>'Рейтинговая таблица организаций'!AH32</f>
        <v>80</v>
      </c>
      <c r="K30" s="3">
        <f>'Рейтинговая таблица организаций'!AI32</f>
        <v>100</v>
      </c>
      <c r="L30" s="3">
        <f>'Рейтинговая таблица организаций'!AJ32</f>
        <v>80</v>
      </c>
      <c r="M30" s="23">
        <f>'Рейтинговая таблица организаций'!AK32</f>
        <v>88</v>
      </c>
      <c r="N30" s="3">
        <f>'Рейтинговая таблица организаций'!AR32</f>
        <v>100</v>
      </c>
      <c r="O30" s="3">
        <f>'Рейтинговая таблица организаций'!AS32</f>
        <v>100</v>
      </c>
      <c r="P30" s="3">
        <f>'Рейтинговая таблица организаций'!AT32</f>
        <v>100</v>
      </c>
      <c r="Q30" s="23">
        <f>'Рейтинговая таблица организаций'!AU32</f>
        <v>100</v>
      </c>
      <c r="R30" s="3">
        <f>'Рейтинговая таблица организаций'!BB32</f>
        <v>100</v>
      </c>
      <c r="S30" s="3">
        <f>'Рейтинговая таблица организаций'!BC32</f>
        <v>100</v>
      </c>
      <c r="T30" s="3">
        <f>'Рейтинговая таблица организаций'!BD32</f>
        <v>100</v>
      </c>
      <c r="U30" s="23">
        <f>'Рейтинговая таблица организаций'!BE32</f>
        <v>100</v>
      </c>
      <c r="V30" s="24">
        <f>'Рейтинговая таблица организаций'!BF32</f>
        <v>97.539999999999992</v>
      </c>
    </row>
    <row r="31" spans="1:22">
      <c r="A31" s="5">
        <f>'бланки '!D35</f>
        <v>30</v>
      </c>
      <c r="B31" s="5" t="str">
        <f>'Рейтинговая таблица организаций'!B33</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C31" s="3">
        <f>'Рейтинговая таблица организаций'!Q33</f>
        <v>96</v>
      </c>
      <c r="D31" s="3">
        <f>'Рейтинговая таблица организаций'!R33</f>
        <v>90</v>
      </c>
      <c r="E31" s="3">
        <f>'Рейтинговая таблица организаций'!S33</f>
        <v>100</v>
      </c>
      <c r="F31" s="23">
        <f>'Рейтинговая таблица организаций'!T33</f>
        <v>95.8</v>
      </c>
      <c r="G31" s="3">
        <f>'Рейтинговая таблица организаций'!Z33</f>
        <v>100</v>
      </c>
      <c r="H31" s="3">
        <f>'Рейтинговая таблица организаций'!AB33</f>
        <v>97</v>
      </c>
      <c r="I31" s="23">
        <f>'Рейтинговая таблица организаций'!AC33</f>
        <v>98.5</v>
      </c>
      <c r="J31" s="3">
        <f>'Рейтинговая таблица организаций'!AH33</f>
        <v>80</v>
      </c>
      <c r="K31" s="3">
        <f>'Рейтинговая таблица организаций'!AI33</f>
        <v>80</v>
      </c>
      <c r="L31" s="3">
        <f>'Рейтинговая таблица организаций'!AJ33</f>
        <v>93</v>
      </c>
      <c r="M31" s="23">
        <f>'Рейтинговая таблица организаций'!AK33</f>
        <v>83.9</v>
      </c>
      <c r="N31" s="3">
        <f>'Рейтинговая таблица организаций'!AR33</f>
        <v>99</v>
      </c>
      <c r="O31" s="3">
        <f>'Рейтинговая таблица организаций'!AS33</f>
        <v>99</v>
      </c>
      <c r="P31" s="3">
        <f>'Рейтинговая таблица организаций'!AT33</f>
        <v>100</v>
      </c>
      <c r="Q31" s="23">
        <f>'Рейтинговая таблица организаций'!AU33</f>
        <v>99.2</v>
      </c>
      <c r="R31" s="3">
        <f>'Рейтинговая таблица организаций'!BB33</f>
        <v>99</v>
      </c>
      <c r="S31" s="3">
        <f>'Рейтинговая таблица организаций'!BC33</f>
        <v>100</v>
      </c>
      <c r="T31" s="3">
        <f>'Рейтинговая таблица организаций'!BD33</f>
        <v>100</v>
      </c>
      <c r="U31" s="23">
        <f>'Рейтинговая таблица организаций'!BE33</f>
        <v>99.7</v>
      </c>
      <c r="V31" s="24">
        <f>'Рейтинговая таблица организаций'!BF33</f>
        <v>95.42</v>
      </c>
    </row>
    <row r="32" spans="1:22">
      <c r="A32" s="5">
        <f>'бланки '!D36</f>
        <v>31</v>
      </c>
      <c r="B32" s="5" t="str">
        <f>'Рейтинговая таблица организаций'!B34</f>
        <v>Муниципальное автономное общеобразовательное учреждение «Средняя общеобразовательная школа № 5»</v>
      </c>
      <c r="C32" s="3">
        <f>'Рейтинговая таблица организаций'!Q34</f>
        <v>100</v>
      </c>
      <c r="D32" s="3">
        <f>'Рейтинговая таблица организаций'!R34</f>
        <v>100</v>
      </c>
      <c r="E32" s="3">
        <f>'Рейтинговая таблица организаций'!S34</f>
        <v>95</v>
      </c>
      <c r="F32" s="23">
        <f>'Рейтинговая таблица организаций'!T34</f>
        <v>98</v>
      </c>
      <c r="G32" s="3">
        <f>'Рейтинговая таблица организаций'!Z34</f>
        <v>100</v>
      </c>
      <c r="H32" s="3">
        <f>'Рейтинговая таблица организаций'!AB34</f>
        <v>83</v>
      </c>
      <c r="I32" s="23">
        <f>'Рейтинговая таблица организаций'!AC34</f>
        <v>91.5</v>
      </c>
      <c r="J32" s="3">
        <f>'Рейтинговая таблица организаций'!AH34</f>
        <v>100</v>
      </c>
      <c r="K32" s="3">
        <f>'Рейтинговая таблица организаций'!AI34</f>
        <v>100</v>
      </c>
      <c r="L32" s="3">
        <f>'Рейтинговая таблица организаций'!AJ34</f>
        <v>86</v>
      </c>
      <c r="M32" s="23">
        <f>'Рейтинговая таблица организаций'!AK34</f>
        <v>95.8</v>
      </c>
      <c r="N32" s="3">
        <f>'Рейтинговая таблица организаций'!AR34</f>
        <v>90</v>
      </c>
      <c r="O32" s="3">
        <f>'Рейтинговая таблица организаций'!AS34</f>
        <v>89</v>
      </c>
      <c r="P32" s="3">
        <f>'Рейтинговая таблица организаций'!AT34</f>
        <v>96</v>
      </c>
      <c r="Q32" s="23">
        <f>'Рейтинговая таблица организаций'!AU34</f>
        <v>90.8</v>
      </c>
      <c r="R32" s="3">
        <f>'Рейтинговая таблица организаций'!BB34</f>
        <v>88</v>
      </c>
      <c r="S32" s="3">
        <f>'Рейтинговая таблица организаций'!BC34</f>
        <v>94</v>
      </c>
      <c r="T32" s="3">
        <f>'Рейтинговая таблица организаций'!BD34</f>
        <v>92</v>
      </c>
      <c r="U32" s="23">
        <f>'Рейтинговая таблица организаций'!BE34</f>
        <v>91.2</v>
      </c>
      <c r="V32" s="24">
        <f>'Рейтинговая таблица организаций'!BF34</f>
        <v>93.460000000000008</v>
      </c>
    </row>
    <row r="33" spans="1:22">
      <c r="A33" s="5">
        <f>'бланки '!D37</f>
        <v>32</v>
      </c>
      <c r="B33" s="5" t="str">
        <f>'Рейтинговая таблица организаций'!B35</f>
        <v>Муниципальное автономное общеобразовательное учреждение «Средняя общеобразовательная школа № 6 с углубленным изучением иностранных языков»</v>
      </c>
      <c r="C33" s="3">
        <f>'Рейтинговая таблица организаций'!Q35</f>
        <v>100</v>
      </c>
      <c r="D33" s="3">
        <f>'Рейтинговая таблица организаций'!R35</f>
        <v>100</v>
      </c>
      <c r="E33" s="3">
        <f>'Рейтинговая таблица организаций'!S35</f>
        <v>100</v>
      </c>
      <c r="F33" s="23">
        <f>'Рейтинговая таблица организаций'!T35</f>
        <v>100</v>
      </c>
      <c r="G33" s="3">
        <f>'Рейтинговая таблица организаций'!Z35</f>
        <v>100</v>
      </c>
      <c r="H33" s="3">
        <f>'Рейтинговая таблица организаций'!AB35</f>
        <v>98</v>
      </c>
      <c r="I33" s="23">
        <f>'Рейтинговая таблица организаций'!AC35</f>
        <v>99</v>
      </c>
      <c r="J33" s="3">
        <f>'Рейтинговая таблица организаций'!AH35</f>
        <v>80</v>
      </c>
      <c r="K33" s="3">
        <f>'Рейтинговая таблица организаций'!AI35</f>
        <v>100</v>
      </c>
      <c r="L33" s="3">
        <f>'Рейтинговая таблица организаций'!AJ35</f>
        <v>100</v>
      </c>
      <c r="M33" s="23">
        <f>'Рейтинговая таблица организаций'!AK35</f>
        <v>94</v>
      </c>
      <c r="N33" s="3">
        <f>'Рейтинговая таблица организаций'!AR35</f>
        <v>99</v>
      </c>
      <c r="O33" s="3">
        <f>'Рейтинговая таблица организаций'!AS35</f>
        <v>100</v>
      </c>
      <c r="P33" s="3">
        <f>'Рейтинговая таблица организаций'!AT35</f>
        <v>100</v>
      </c>
      <c r="Q33" s="23">
        <f>'Рейтинговая таблица организаций'!AU35</f>
        <v>99.6</v>
      </c>
      <c r="R33" s="3">
        <f>'Рейтинговая таблица организаций'!BB35</f>
        <v>100</v>
      </c>
      <c r="S33" s="3">
        <f>'Рейтинговая таблица организаций'!BC35</f>
        <v>100</v>
      </c>
      <c r="T33" s="3">
        <f>'Рейтинговая таблица организаций'!BD35</f>
        <v>100</v>
      </c>
      <c r="U33" s="23">
        <f>'Рейтинговая таблица организаций'!BE35</f>
        <v>100</v>
      </c>
      <c r="V33" s="24">
        <f>'Рейтинговая таблица организаций'!BF35</f>
        <v>98.52000000000001</v>
      </c>
    </row>
    <row r="34" spans="1:22">
      <c r="A34" s="5">
        <f>'бланки '!D38</f>
        <v>33</v>
      </c>
      <c r="B34" s="5" t="str">
        <f>'Рейтинговая таблица организаций'!B36</f>
        <v>Муниципальное автономное общеобразовательное учреждение «Гуманитарная гимназия № 8»</v>
      </c>
      <c r="C34" s="3">
        <f>'Рейтинговая таблица организаций'!Q36</f>
        <v>100</v>
      </c>
      <c r="D34" s="3">
        <f>'Рейтинговая таблица организаций'!R36</f>
        <v>100</v>
      </c>
      <c r="E34" s="3">
        <f>'Рейтинговая таблица организаций'!S36</f>
        <v>96</v>
      </c>
      <c r="F34" s="23">
        <f>'Рейтинговая таблица организаций'!T36</f>
        <v>98.4</v>
      </c>
      <c r="G34" s="3">
        <f>'Рейтинговая таблица организаций'!Z36</f>
        <v>100</v>
      </c>
      <c r="H34" s="3">
        <f>'Рейтинговая таблица организаций'!AB36</f>
        <v>84</v>
      </c>
      <c r="I34" s="23">
        <f>'Рейтинговая таблица организаций'!AC36</f>
        <v>92</v>
      </c>
      <c r="J34" s="3">
        <f>'Рейтинговая таблица организаций'!AH36</f>
        <v>60</v>
      </c>
      <c r="K34" s="3">
        <f>'Рейтинговая таблица организаций'!AI36</f>
        <v>100</v>
      </c>
      <c r="L34" s="3">
        <f>'Рейтинговая таблица организаций'!AJ36</f>
        <v>89</v>
      </c>
      <c r="M34" s="23">
        <f>'Рейтинговая таблица организаций'!AK36</f>
        <v>84.7</v>
      </c>
      <c r="N34" s="3">
        <f>'Рейтинговая таблица организаций'!AR36</f>
        <v>96</v>
      </c>
      <c r="O34" s="3">
        <f>'Рейтинговая таблица организаций'!AS36</f>
        <v>96</v>
      </c>
      <c r="P34" s="3">
        <f>'Рейтинговая таблица организаций'!AT36</f>
        <v>97</v>
      </c>
      <c r="Q34" s="23">
        <f>'Рейтинговая таблица организаций'!AU36</f>
        <v>96.200000000000017</v>
      </c>
      <c r="R34" s="3">
        <f>'Рейтинговая таблица организаций'!BB36</f>
        <v>96</v>
      </c>
      <c r="S34" s="3">
        <f>'Рейтинговая таблица организаций'!BC36</f>
        <v>98</v>
      </c>
      <c r="T34" s="3">
        <f>'Рейтинговая таблица организаций'!BD36</f>
        <v>95</v>
      </c>
      <c r="U34" s="23">
        <f>'Рейтинговая таблица организаций'!BE36</f>
        <v>95.9</v>
      </c>
      <c r="V34" s="24">
        <f>'Рейтинговая таблица организаций'!BF36</f>
        <v>93.440000000000012</v>
      </c>
    </row>
    <row r="35" spans="1:22">
      <c r="A35" s="5">
        <f>'бланки '!D39</f>
        <v>34</v>
      </c>
      <c r="B35" s="5" t="str">
        <f>'Рейтинговая таблица организаций'!B37</f>
        <v>Муниципальное автономное общеобразовательное учреждение «Средняя общеобразовательная школа № 9»</v>
      </c>
      <c r="C35" s="3">
        <f>'Рейтинговая таблица организаций'!Q37</f>
        <v>99</v>
      </c>
      <c r="D35" s="3">
        <f>'Рейтинговая таблица организаций'!R37</f>
        <v>100</v>
      </c>
      <c r="E35" s="3">
        <f>'Рейтинговая таблица организаций'!S37</f>
        <v>96</v>
      </c>
      <c r="F35" s="23">
        <f>'Рейтинговая таблица организаций'!T37</f>
        <v>98.100000000000009</v>
      </c>
      <c r="G35" s="3">
        <f>'Рейтинговая таблица организаций'!Z37</f>
        <v>100</v>
      </c>
      <c r="H35" s="3">
        <f>'Рейтинговая таблица организаций'!AB37</f>
        <v>85</v>
      </c>
      <c r="I35" s="23">
        <f>'Рейтинговая таблица организаций'!AC37</f>
        <v>92.5</v>
      </c>
      <c r="J35" s="3">
        <f>'Рейтинговая таблица организаций'!AH37</f>
        <v>100</v>
      </c>
      <c r="K35" s="3">
        <f>'Рейтинговая таблица организаций'!AI37</f>
        <v>100</v>
      </c>
      <c r="L35" s="3">
        <f>'Рейтинговая таблица организаций'!AJ37</f>
        <v>80</v>
      </c>
      <c r="M35" s="23">
        <f>'Рейтинговая таблица организаций'!AK37</f>
        <v>94</v>
      </c>
      <c r="N35" s="3">
        <f>'Рейтинговая таблица организаций'!AR37</f>
        <v>96</v>
      </c>
      <c r="O35" s="3">
        <f>'Рейтинговая таблица организаций'!AS37</f>
        <v>95</v>
      </c>
      <c r="P35" s="3">
        <f>'Рейтинговая таблица организаций'!AT37</f>
        <v>98</v>
      </c>
      <c r="Q35" s="23">
        <f>'Рейтинговая таблица организаций'!AU37</f>
        <v>96</v>
      </c>
      <c r="R35" s="3">
        <f>'Рейтинговая таблица организаций'!BB37</f>
        <v>90</v>
      </c>
      <c r="S35" s="3">
        <f>'Рейтинговая таблица организаций'!BC37</f>
        <v>98</v>
      </c>
      <c r="T35" s="3">
        <f>'Рейтинговая таблица организаций'!BD37</f>
        <v>95</v>
      </c>
      <c r="U35" s="23">
        <f>'Рейтинговая таблица организаций'!BE37</f>
        <v>94.1</v>
      </c>
      <c r="V35" s="24">
        <f>'Рейтинговая таблица организаций'!BF37</f>
        <v>94.940000000000012</v>
      </c>
    </row>
    <row r="36" spans="1:22">
      <c r="A36" s="5">
        <f>'бланки '!D40</f>
        <v>35</v>
      </c>
      <c r="B36" s="5" t="str">
        <f>'Рейтинговая таблица организаций'!B38</f>
        <v>Муниципальное автономное общеобразовательное учреждение «Морская кадетская школа имени адмирала Котова Павла Григорьевича»</v>
      </c>
      <c r="C36" s="3">
        <f>'Рейтинговая таблица организаций'!Q38</f>
        <v>95</v>
      </c>
      <c r="D36" s="3">
        <f>'Рейтинговая таблица организаций'!R38</f>
        <v>100</v>
      </c>
      <c r="E36" s="3">
        <f>'Рейтинговая таблица организаций'!S38</f>
        <v>97</v>
      </c>
      <c r="F36" s="23">
        <f>'Рейтинговая таблица организаций'!T38</f>
        <v>97.300000000000011</v>
      </c>
      <c r="G36" s="3">
        <f>'Рейтинговая таблица организаций'!Z38</f>
        <v>100</v>
      </c>
      <c r="H36" s="3">
        <f>'Рейтинговая таблица организаций'!AB38</f>
        <v>89</v>
      </c>
      <c r="I36" s="23">
        <f>'Рейтинговая таблица организаций'!AC38</f>
        <v>94.5</v>
      </c>
      <c r="J36" s="3">
        <f>'Рейтинговая таблица организаций'!AH38</f>
        <v>20</v>
      </c>
      <c r="K36" s="3">
        <f>'Рейтинговая таблица организаций'!AI38</f>
        <v>80</v>
      </c>
      <c r="L36" s="3">
        <f>'Рейтинговая таблица организаций'!AJ38</f>
        <v>94</v>
      </c>
      <c r="M36" s="23">
        <f>'Рейтинговая таблица организаций'!AK38</f>
        <v>66.2</v>
      </c>
      <c r="N36" s="3">
        <f>'Рейтинговая таблица организаций'!AR38</f>
        <v>95</v>
      </c>
      <c r="O36" s="3">
        <f>'Рейтинговая таблица организаций'!AS38</f>
        <v>94</v>
      </c>
      <c r="P36" s="3">
        <f>'Рейтинговая таблица организаций'!AT38</f>
        <v>98</v>
      </c>
      <c r="Q36" s="23">
        <f>'Рейтинговая таблица организаций'!AU38</f>
        <v>95.199999999999989</v>
      </c>
      <c r="R36" s="3">
        <f>'Рейтинговая таблица организаций'!BB38</f>
        <v>93</v>
      </c>
      <c r="S36" s="3">
        <f>'Рейтинговая таблица организаций'!BC38</f>
        <v>98</v>
      </c>
      <c r="T36" s="3">
        <f>'Рейтинговая таблица организаций'!BD38</f>
        <v>95</v>
      </c>
      <c r="U36" s="23">
        <f>'Рейтинговая таблица организаций'!BE38</f>
        <v>95</v>
      </c>
      <c r="V36" s="24">
        <f>'Рейтинговая таблица организаций'!BF38</f>
        <v>89.64</v>
      </c>
    </row>
    <row r="37" spans="1:22">
      <c r="A37" s="5">
        <f>'бланки '!D41</f>
        <v>36</v>
      </c>
      <c r="B37" s="5" t="str">
        <f>'Рейтинговая таблица организаций'!B39</f>
        <v>Муниципальное автономное общеобразовательное учреждение «Средняя общеобразовательная школа № 11»</v>
      </c>
      <c r="C37" s="3">
        <f>'Рейтинговая таблица организаций'!Q39</f>
        <v>95</v>
      </c>
      <c r="D37" s="3">
        <f>'Рейтинговая таблица организаций'!R39</f>
        <v>90</v>
      </c>
      <c r="E37" s="3">
        <f>'Рейтинговая таблица организаций'!S39</f>
        <v>99</v>
      </c>
      <c r="F37" s="23">
        <f>'Рейтинговая таблица организаций'!T39</f>
        <v>95.1</v>
      </c>
      <c r="G37" s="3">
        <f>'Рейтинговая таблица организаций'!Z39</f>
        <v>100</v>
      </c>
      <c r="H37" s="3">
        <f>'Рейтинговая таблица организаций'!AB39</f>
        <v>96</v>
      </c>
      <c r="I37" s="23">
        <f>'Рейтинговая таблица организаций'!AC39</f>
        <v>98</v>
      </c>
      <c r="J37" s="3">
        <f>'Рейтинговая таблица организаций'!AH39</f>
        <v>80</v>
      </c>
      <c r="K37" s="3">
        <f>'Рейтинговая таблица организаций'!AI39</f>
        <v>100</v>
      </c>
      <c r="L37" s="3">
        <f>'Рейтинговая таблица организаций'!AJ39</f>
        <v>93</v>
      </c>
      <c r="M37" s="23">
        <f>'Рейтинговая таблица организаций'!AK39</f>
        <v>91.9</v>
      </c>
      <c r="N37" s="3">
        <f>'Рейтинговая таблица организаций'!AR39</f>
        <v>98</v>
      </c>
      <c r="O37" s="3">
        <f>'Рейтинговая таблица организаций'!AS39</f>
        <v>99</v>
      </c>
      <c r="P37" s="3">
        <f>'Рейтинговая таблица организаций'!AT39</f>
        <v>100</v>
      </c>
      <c r="Q37" s="23">
        <f>'Рейтинговая таблица организаций'!AU39</f>
        <v>98.800000000000011</v>
      </c>
      <c r="R37" s="3">
        <f>'Рейтинговая таблица организаций'!BB39</f>
        <v>99</v>
      </c>
      <c r="S37" s="3">
        <f>'Рейтинговая таблица организаций'!BC39</f>
        <v>98</v>
      </c>
      <c r="T37" s="3">
        <f>'Рейтинговая таблица организаций'!BD39</f>
        <v>99</v>
      </c>
      <c r="U37" s="23">
        <f>'Рейтинговая таблица организаций'!BE39</f>
        <v>98.8</v>
      </c>
      <c r="V37" s="24">
        <f>'Рейтинговая таблица организаций'!BF39</f>
        <v>96.52000000000001</v>
      </c>
    </row>
    <row r="38" spans="1:22">
      <c r="A38" s="5">
        <f>'бланки '!D42</f>
        <v>37</v>
      </c>
      <c r="B38" s="5" t="str">
        <f>'Рейтинговая таблица организаций'!B40</f>
        <v>Муниципальное автономное общеобразовательное учреждение «Средняя общеобразовательная школа № 12»</v>
      </c>
      <c r="C38" s="3">
        <f>'Рейтинговая таблица организаций'!Q40</f>
        <v>91</v>
      </c>
      <c r="D38" s="3">
        <f>'Рейтинговая таблица организаций'!R40</f>
        <v>100</v>
      </c>
      <c r="E38" s="3">
        <f>'Рейтинговая таблица организаций'!S40</f>
        <v>97</v>
      </c>
      <c r="F38" s="23">
        <f>'Рейтинговая таблица организаций'!T40</f>
        <v>96.1</v>
      </c>
      <c r="G38" s="3">
        <f>'Рейтинговая таблица организаций'!Z40</f>
        <v>100</v>
      </c>
      <c r="H38" s="3">
        <f>'Рейтинговая таблица организаций'!AB40</f>
        <v>87</v>
      </c>
      <c r="I38" s="23">
        <f>'Рейтинговая таблица организаций'!AC40</f>
        <v>93.5</v>
      </c>
      <c r="J38" s="3">
        <f>'Рейтинговая таблица организаций'!AH40</f>
        <v>40</v>
      </c>
      <c r="K38" s="3">
        <f>'Рейтинговая таблица организаций'!AI40</f>
        <v>100</v>
      </c>
      <c r="L38" s="3">
        <f>'Рейтинговая таблица организаций'!AJ40</f>
        <v>78</v>
      </c>
      <c r="M38" s="23">
        <f>'Рейтинговая таблица организаций'!AK40</f>
        <v>75.400000000000006</v>
      </c>
      <c r="N38" s="3">
        <f>'Рейтинговая таблица организаций'!AR40</f>
        <v>93</v>
      </c>
      <c r="O38" s="3">
        <f>'Рейтинговая таблица организаций'!AS40</f>
        <v>93</v>
      </c>
      <c r="P38" s="3">
        <f>'Рейтинговая таблица организаций'!AT40</f>
        <v>98</v>
      </c>
      <c r="Q38" s="23">
        <f>'Рейтинговая таблица организаций'!AU40</f>
        <v>94</v>
      </c>
      <c r="R38" s="3">
        <f>'Рейтинговая таблица организаций'!BB40</f>
        <v>90</v>
      </c>
      <c r="S38" s="3">
        <f>'Рейтинговая таблица организаций'!BC40</f>
        <v>94</v>
      </c>
      <c r="T38" s="3">
        <f>'Рейтинговая таблица организаций'!BD40</f>
        <v>95</v>
      </c>
      <c r="U38" s="23">
        <f>'Рейтинговая таблица организаций'!BE40</f>
        <v>93.3</v>
      </c>
      <c r="V38" s="24">
        <f>'Рейтинговая таблица организаций'!BF40</f>
        <v>90.460000000000008</v>
      </c>
    </row>
    <row r="39" spans="1:22">
      <c r="A39" s="5">
        <f>'бланки '!D43</f>
        <v>38</v>
      </c>
      <c r="B39" s="5" t="str">
        <f>'Рейтинговая таблица организаций'!B41</f>
        <v>Муниципальное автономное общеобразовательное учреждение «Средняя общеобразовательная школа № 13»</v>
      </c>
      <c r="C39" s="3">
        <f>'Рейтинговая таблица организаций'!Q41</f>
        <v>99</v>
      </c>
      <c r="D39" s="3">
        <f>'Рейтинговая таблица организаций'!R41</f>
        <v>100</v>
      </c>
      <c r="E39" s="3">
        <f>'Рейтинговая таблица организаций'!S41</f>
        <v>94</v>
      </c>
      <c r="F39" s="23">
        <f>'Рейтинговая таблица организаций'!T41</f>
        <v>97.300000000000011</v>
      </c>
      <c r="G39" s="3">
        <f>'Рейтинговая таблица организаций'!Z41</f>
        <v>100</v>
      </c>
      <c r="H39" s="3">
        <f>'Рейтинговая таблица организаций'!AB41</f>
        <v>78</v>
      </c>
      <c r="I39" s="23">
        <f>'Рейтинговая таблица организаций'!AC41</f>
        <v>89</v>
      </c>
      <c r="J39" s="3">
        <f>'Рейтинговая таблица организаций'!AH41</f>
        <v>60</v>
      </c>
      <c r="K39" s="3">
        <f>'Рейтинговая таблица организаций'!AI41</f>
        <v>100</v>
      </c>
      <c r="L39" s="3">
        <f>'Рейтинговая таблица организаций'!AJ41</f>
        <v>83</v>
      </c>
      <c r="M39" s="23">
        <f>'Рейтинговая таблица организаций'!AK41</f>
        <v>82.9</v>
      </c>
      <c r="N39" s="3">
        <f>'Рейтинговая таблица организаций'!AR41</f>
        <v>89</v>
      </c>
      <c r="O39" s="3">
        <f>'Рейтинговая таблица организаций'!AS41</f>
        <v>89</v>
      </c>
      <c r="P39" s="3">
        <f>'Рейтинговая таблица организаций'!AT41</f>
        <v>95</v>
      </c>
      <c r="Q39" s="23">
        <f>'Рейтинговая таблица организаций'!AU41</f>
        <v>90.2</v>
      </c>
      <c r="R39" s="3">
        <f>'Рейтинговая таблица организаций'!BB41</f>
        <v>87</v>
      </c>
      <c r="S39" s="3">
        <f>'Рейтинговая таблица организаций'!BC41</f>
        <v>86</v>
      </c>
      <c r="T39" s="3">
        <f>'Рейтинговая таблица организаций'!BD41</f>
        <v>92</v>
      </c>
      <c r="U39" s="23">
        <f>'Рейтинговая таблица организаций'!BE41</f>
        <v>89.3</v>
      </c>
      <c r="V39" s="24">
        <f>'Рейтинговая таблица организаций'!BF41</f>
        <v>89.740000000000009</v>
      </c>
    </row>
    <row r="40" spans="1:22">
      <c r="A40" s="5">
        <f>'бланки '!D44</f>
        <v>39</v>
      </c>
      <c r="B40" s="5" t="str">
        <f>'Рейтинговая таблица организаций'!B42</f>
        <v>Муниципальное автономное общеобразовательное учреждение «Северодвинская гимназия № 14»</v>
      </c>
      <c r="C40" s="3">
        <f>'Рейтинговая таблица организаций'!Q42</f>
        <v>100</v>
      </c>
      <c r="D40" s="3">
        <f>'Рейтинговая таблица организаций'!R42</f>
        <v>100</v>
      </c>
      <c r="E40" s="3">
        <f>'Рейтинговая таблица организаций'!S42</f>
        <v>93</v>
      </c>
      <c r="F40" s="23">
        <f>'Рейтинговая таблица организаций'!T42</f>
        <v>97.2</v>
      </c>
      <c r="G40" s="3">
        <f>'Рейтинговая таблица организаций'!Z42</f>
        <v>100</v>
      </c>
      <c r="H40" s="3">
        <f>'Рейтинговая таблица организаций'!AB42</f>
        <v>79</v>
      </c>
      <c r="I40" s="23">
        <f>'Рейтинговая таблица организаций'!AC42</f>
        <v>89.5</v>
      </c>
      <c r="J40" s="3">
        <f>'Рейтинговая таблица организаций'!AH42</f>
        <v>40</v>
      </c>
      <c r="K40" s="3">
        <f>'Рейтинговая таблица организаций'!AI42</f>
        <v>100</v>
      </c>
      <c r="L40" s="3">
        <f>'Рейтинговая таблица организаций'!AJ42</f>
        <v>83</v>
      </c>
      <c r="M40" s="23">
        <f>'Рейтинговая таблица организаций'!AK42</f>
        <v>76.900000000000006</v>
      </c>
      <c r="N40" s="3">
        <f>'Рейтинговая таблица организаций'!AR42</f>
        <v>88</v>
      </c>
      <c r="O40" s="3">
        <f>'Рейтинговая таблица организаций'!AS42</f>
        <v>84</v>
      </c>
      <c r="P40" s="3">
        <f>'Рейтинговая таблица организаций'!AT42</f>
        <v>94</v>
      </c>
      <c r="Q40" s="23">
        <f>'Рейтинговая таблица организаций'!AU42</f>
        <v>87.600000000000009</v>
      </c>
      <c r="R40" s="3">
        <f>'Рейтинговая таблица организаций'!BB42</f>
        <v>83</v>
      </c>
      <c r="S40" s="3">
        <f>'Рейтинговая таблица организаций'!BC42</f>
        <v>84</v>
      </c>
      <c r="T40" s="3">
        <f>'Рейтинговая таблица организаций'!BD42</f>
        <v>90</v>
      </c>
      <c r="U40" s="23">
        <f>'Рейтинговая таблица организаций'!BE42</f>
        <v>86.7</v>
      </c>
      <c r="V40" s="24">
        <f>'Рейтинговая таблица организаций'!BF42</f>
        <v>87.580000000000013</v>
      </c>
    </row>
    <row r="41" spans="1:22">
      <c r="A41" s="5">
        <f>'бланки '!D45</f>
        <v>40</v>
      </c>
      <c r="B41" s="5" t="str">
        <f>'Рейтинговая таблица организаций'!B43</f>
        <v>Муниципальное автономное общеобразовательное учреждение «Средняя общеобразовательная школа № 16 оборонно-спортивной направленности»</v>
      </c>
      <c r="C41" s="3">
        <f>'Рейтинговая таблица организаций'!Q43</f>
        <v>97</v>
      </c>
      <c r="D41" s="3">
        <f>'Рейтинговая таблица организаций'!R43</f>
        <v>90</v>
      </c>
      <c r="E41" s="3">
        <f>'Рейтинговая таблица организаций'!S43</f>
        <v>93</v>
      </c>
      <c r="F41" s="23">
        <f>'Рейтинговая таблица организаций'!T43</f>
        <v>93.3</v>
      </c>
      <c r="G41" s="3">
        <f>'Рейтинговая таблица организаций'!Z43</f>
        <v>100</v>
      </c>
      <c r="H41" s="3">
        <f>'Рейтинговая таблица организаций'!AB43</f>
        <v>79</v>
      </c>
      <c r="I41" s="23">
        <f>'Рейтинговая таблица организаций'!AC43</f>
        <v>89.5</v>
      </c>
      <c r="J41" s="3">
        <f>'Рейтинговая таблица организаций'!AH43</f>
        <v>40</v>
      </c>
      <c r="K41" s="3">
        <f>'Рейтинговая таблица организаций'!AI43</f>
        <v>100</v>
      </c>
      <c r="L41" s="3">
        <f>'Рейтинговая таблица организаций'!AJ43</f>
        <v>82</v>
      </c>
      <c r="M41" s="23">
        <f>'Рейтинговая таблица организаций'!AK43</f>
        <v>76.599999999999994</v>
      </c>
      <c r="N41" s="3">
        <f>'Рейтинговая таблица организаций'!AR43</f>
        <v>92</v>
      </c>
      <c r="O41" s="3">
        <f>'Рейтинговая таблица организаций'!AS43</f>
        <v>93</v>
      </c>
      <c r="P41" s="3">
        <f>'Рейтинговая таблица организаций'!AT43</f>
        <v>98</v>
      </c>
      <c r="Q41" s="23">
        <f>'Рейтинговая таблица организаций'!AU43</f>
        <v>93.6</v>
      </c>
      <c r="R41" s="3">
        <f>'Рейтинговая таблица организаций'!BB43</f>
        <v>84</v>
      </c>
      <c r="S41" s="3">
        <f>'Рейтинговая таблица организаций'!BC43</f>
        <v>97</v>
      </c>
      <c r="T41" s="3">
        <f>'Рейтинговая таблица организаций'!BD43</f>
        <v>92</v>
      </c>
      <c r="U41" s="23">
        <f>'Рейтинговая таблица организаций'!BE43</f>
        <v>90.6</v>
      </c>
      <c r="V41" s="24">
        <f>'Рейтинговая таблица организаций'!BF43</f>
        <v>88.72</v>
      </c>
    </row>
    <row r="42" spans="1:22">
      <c r="A42" s="5">
        <f>'бланки '!D46</f>
        <v>41</v>
      </c>
      <c r="B42" s="5" t="str">
        <f>'Рейтинговая таблица организаций'!B44</f>
        <v>Муниципальное автономное общеобразовательное учреждение «Лицей № 17»</v>
      </c>
      <c r="C42" s="3">
        <f>'Рейтинговая таблица организаций'!Q44</f>
        <v>98</v>
      </c>
      <c r="D42" s="3">
        <f>'Рейтинговая таблица организаций'!R44</f>
        <v>90</v>
      </c>
      <c r="E42" s="3">
        <f>'Рейтинговая таблица организаций'!S44</f>
        <v>95</v>
      </c>
      <c r="F42" s="23">
        <f>'Рейтинговая таблица организаций'!T44</f>
        <v>94.4</v>
      </c>
      <c r="G42" s="3">
        <f>'Рейтинговая таблица организаций'!Z44</f>
        <v>100</v>
      </c>
      <c r="H42" s="3">
        <f>'Рейтинговая таблица организаций'!AB44</f>
        <v>93</v>
      </c>
      <c r="I42" s="23">
        <f>'Рейтинговая таблица организаций'!AC44</f>
        <v>96.5</v>
      </c>
      <c r="J42" s="3">
        <f>'Рейтинговая таблица организаций'!AH44</f>
        <v>40</v>
      </c>
      <c r="K42" s="3">
        <f>'Рейтинговая таблица организаций'!AI44</f>
        <v>80</v>
      </c>
      <c r="L42" s="3">
        <f>'Рейтинговая таблица организаций'!AJ44</f>
        <v>85</v>
      </c>
      <c r="M42" s="23">
        <f>'Рейтинговая таблица организаций'!AK44</f>
        <v>69.5</v>
      </c>
      <c r="N42" s="3">
        <f>'Рейтинговая таблица организаций'!AR44</f>
        <v>96</v>
      </c>
      <c r="O42" s="3">
        <f>'Рейтинговая таблица организаций'!AS44</f>
        <v>91</v>
      </c>
      <c r="P42" s="3">
        <f>'Рейтинговая таблица организаций'!AT44</f>
        <v>97</v>
      </c>
      <c r="Q42" s="23">
        <f>'Рейтинговая таблица организаций'!AU44</f>
        <v>94.200000000000017</v>
      </c>
      <c r="R42" s="3">
        <f>'Рейтинговая таблица организаций'!BB44</f>
        <v>93</v>
      </c>
      <c r="S42" s="3">
        <f>'Рейтинговая таблица организаций'!BC44</f>
        <v>92</v>
      </c>
      <c r="T42" s="3">
        <f>'Рейтинговая таблица организаций'!BD44</f>
        <v>96</v>
      </c>
      <c r="U42" s="23">
        <f>'Рейтинговая таблица организаций'!BE44</f>
        <v>94.3</v>
      </c>
      <c r="V42" s="24">
        <f>'Рейтинговая таблица организаций'!BF44</f>
        <v>89.78</v>
      </c>
    </row>
    <row r="43" spans="1:22">
      <c r="A43" s="5">
        <f>'бланки '!D47</f>
        <v>42</v>
      </c>
      <c r="B43" s="5" t="str">
        <f>'Рейтинговая таблица организаций'!B45</f>
        <v>Муниципальное автономное общеобразовательное учреждение «Средняя общеобразовательная школа № 19»</v>
      </c>
      <c r="C43" s="3">
        <f>'Рейтинговая таблица организаций'!Q45</f>
        <v>99</v>
      </c>
      <c r="D43" s="3">
        <f>'Рейтинговая таблица организаций'!R45</f>
        <v>100</v>
      </c>
      <c r="E43" s="3">
        <f>'Рейтинговая таблица организаций'!S45</f>
        <v>97</v>
      </c>
      <c r="F43" s="23">
        <f>'Рейтинговая таблица организаций'!T45</f>
        <v>98.5</v>
      </c>
      <c r="G43" s="3">
        <f>'Рейтинговая таблица организаций'!Z45</f>
        <v>100</v>
      </c>
      <c r="H43" s="3">
        <f>'Рейтинговая таблица организаций'!AB45</f>
        <v>97</v>
      </c>
      <c r="I43" s="23">
        <f>'Рейтинговая таблица организаций'!AC45</f>
        <v>98.5</v>
      </c>
      <c r="J43" s="3">
        <f>'Рейтинговая таблица организаций'!AH45</f>
        <v>100</v>
      </c>
      <c r="K43" s="3">
        <f>'Рейтинговая таблица организаций'!AI45</f>
        <v>80</v>
      </c>
      <c r="L43" s="3">
        <f>'Рейтинговая таблица организаций'!AJ45</f>
        <v>91</v>
      </c>
      <c r="M43" s="23">
        <f>'Рейтинговая таблица организаций'!AK45</f>
        <v>89.3</v>
      </c>
      <c r="N43" s="3">
        <f>'Рейтинговая таблица организаций'!AR45</f>
        <v>97</v>
      </c>
      <c r="O43" s="3">
        <f>'Рейтинговая таблица организаций'!AS45</f>
        <v>99</v>
      </c>
      <c r="P43" s="3">
        <f>'Рейтинговая таблица организаций'!AT45</f>
        <v>99</v>
      </c>
      <c r="Q43" s="23">
        <f>'Рейтинговая таблица организаций'!AU45</f>
        <v>98.2</v>
      </c>
      <c r="R43" s="3">
        <f>'Рейтинговая таблица организаций'!BB45</f>
        <v>97</v>
      </c>
      <c r="S43" s="3">
        <f>'Рейтинговая таблица организаций'!BC45</f>
        <v>98</v>
      </c>
      <c r="T43" s="3">
        <f>'Рейтинговая таблица организаций'!BD45</f>
        <v>100</v>
      </c>
      <c r="U43" s="23">
        <f>'Рейтинговая таблица организаций'!BE45</f>
        <v>98.7</v>
      </c>
      <c r="V43" s="24">
        <f>'Рейтинговая таблица организаций'!BF45</f>
        <v>96.64</v>
      </c>
    </row>
    <row r="44" spans="1:22">
      <c r="A44" s="5">
        <f>'бланки '!D48</f>
        <v>43</v>
      </c>
      <c r="B44" s="5" t="str">
        <f>'Рейтинговая таблица организаций'!B46</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C44" s="3">
        <f>'Рейтинговая таблица организаций'!Q46</f>
        <v>100</v>
      </c>
      <c r="D44" s="3">
        <f>'Рейтинговая таблица организаций'!R46</f>
        <v>100</v>
      </c>
      <c r="E44" s="3">
        <f>'Рейтинговая таблица организаций'!S46</f>
        <v>95</v>
      </c>
      <c r="F44" s="23">
        <f>'Рейтинговая таблица организаций'!T46</f>
        <v>98</v>
      </c>
      <c r="G44" s="3">
        <f>'Рейтинговая таблица организаций'!Z46</f>
        <v>100</v>
      </c>
      <c r="H44" s="3">
        <f>'Рейтинговая таблица организаций'!AB46</f>
        <v>83</v>
      </c>
      <c r="I44" s="23">
        <f>'Рейтинговая таблица организаций'!AC46</f>
        <v>91.5</v>
      </c>
      <c r="J44" s="3">
        <f>'Рейтинговая таблица организаций'!AH46</f>
        <v>60</v>
      </c>
      <c r="K44" s="3">
        <f>'Рейтинговая таблица организаций'!AI46</f>
        <v>100</v>
      </c>
      <c r="L44" s="3">
        <f>'Рейтинговая таблица организаций'!AJ46</f>
        <v>92</v>
      </c>
      <c r="M44" s="23">
        <f>'Рейтинговая таблица организаций'!AK46</f>
        <v>85.6</v>
      </c>
      <c r="N44" s="3">
        <f>'Рейтинговая таблица организаций'!AR46</f>
        <v>94</v>
      </c>
      <c r="O44" s="3">
        <f>'Рейтинговая таблица организаций'!AS46</f>
        <v>93</v>
      </c>
      <c r="P44" s="3">
        <f>'Рейтинговая таблица организаций'!AT46</f>
        <v>97</v>
      </c>
      <c r="Q44" s="23">
        <f>'Рейтинговая таблица организаций'!AU46</f>
        <v>94.200000000000017</v>
      </c>
      <c r="R44" s="3">
        <f>'Рейтинговая таблица организаций'!BB46</f>
        <v>96</v>
      </c>
      <c r="S44" s="3">
        <f>'Рейтинговая таблица организаций'!BC46</f>
        <v>90</v>
      </c>
      <c r="T44" s="3">
        <f>'Рейтинговая таблица организаций'!BD46</f>
        <v>95</v>
      </c>
      <c r="U44" s="23">
        <f>'Рейтинговая таблица организаций'!BE46</f>
        <v>94.3</v>
      </c>
      <c r="V44" s="24">
        <f>'Рейтинговая таблица организаций'!BF46</f>
        <v>92.720000000000013</v>
      </c>
    </row>
    <row r="45" spans="1:22">
      <c r="A45" s="5">
        <f>'бланки '!D49</f>
        <v>44</v>
      </c>
      <c r="B45" s="5" t="str">
        <f>'Рейтинговая таблица организаций'!B47</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C45" s="3">
        <f>'Рейтинговая таблица организаций'!Q47</f>
        <v>95</v>
      </c>
      <c r="D45" s="3">
        <f>'Рейтинговая таблица организаций'!R47</f>
        <v>90</v>
      </c>
      <c r="E45" s="3">
        <f>'Рейтинговая таблица организаций'!S47</f>
        <v>94</v>
      </c>
      <c r="F45" s="23">
        <f>'Рейтинговая таблица организаций'!T47</f>
        <v>93.1</v>
      </c>
      <c r="G45" s="3">
        <f>'Рейтинговая таблица организаций'!Z47</f>
        <v>100</v>
      </c>
      <c r="H45" s="3">
        <f>'Рейтинговая таблица организаций'!AB47</f>
        <v>81</v>
      </c>
      <c r="I45" s="23">
        <f>'Рейтинговая таблица организаций'!AC47</f>
        <v>90.5</v>
      </c>
      <c r="J45" s="3">
        <f>'Рейтинговая таблица организаций'!AH47</f>
        <v>60</v>
      </c>
      <c r="K45" s="3">
        <f>'Рейтинговая таблица организаций'!AI47</f>
        <v>100</v>
      </c>
      <c r="L45" s="3">
        <f>'Рейтинговая таблица организаций'!AJ47</f>
        <v>77</v>
      </c>
      <c r="M45" s="23">
        <f>'Рейтинговая таблица организаций'!AK47</f>
        <v>81.099999999999994</v>
      </c>
      <c r="N45" s="3">
        <f>'Рейтинговая таблица организаций'!AR47</f>
        <v>93</v>
      </c>
      <c r="O45" s="3">
        <f>'Рейтинговая таблица организаций'!AS47</f>
        <v>89</v>
      </c>
      <c r="P45" s="3">
        <f>'Рейтинговая таблица организаций'!AT47</f>
        <v>94</v>
      </c>
      <c r="Q45" s="23">
        <f>'Рейтинговая таблица организаций'!AU47</f>
        <v>91.600000000000009</v>
      </c>
      <c r="R45" s="3">
        <f>'Рейтинговая таблица организаций'!BB47</f>
        <v>91</v>
      </c>
      <c r="S45" s="3">
        <f>'Рейтинговая таблица организаций'!BC47</f>
        <v>92</v>
      </c>
      <c r="T45" s="3">
        <f>'Рейтинговая таблица организаций'!BD47</f>
        <v>92</v>
      </c>
      <c r="U45" s="23">
        <f>'Рейтинговая таблица организаций'!BE47</f>
        <v>91.7</v>
      </c>
      <c r="V45" s="24">
        <f>'Рейтинговая таблица организаций'!BF47</f>
        <v>89.6</v>
      </c>
    </row>
    <row r="46" spans="1:22">
      <c r="A46" s="5">
        <f>'бланки '!D50</f>
        <v>45</v>
      </c>
      <c r="B46" s="5" t="str">
        <f>'Рейтинговая таблица организаций'!B48</f>
        <v>Муниципальное автономное общеобразовательное учреждение «Средняя общеобразовательная школа № 22»</v>
      </c>
      <c r="C46" s="3">
        <f>'Рейтинговая таблица организаций'!Q48</f>
        <v>97</v>
      </c>
      <c r="D46" s="3">
        <f>'Рейтинговая таблица организаций'!R48</f>
        <v>90</v>
      </c>
      <c r="E46" s="3">
        <f>'Рейтинговая таблица организаций'!S48</f>
        <v>98</v>
      </c>
      <c r="F46" s="23">
        <f>'Рейтинговая таблица организаций'!T48</f>
        <v>95.3</v>
      </c>
      <c r="G46" s="3">
        <f>'Рейтинговая таблица организаций'!Z48</f>
        <v>100</v>
      </c>
      <c r="H46" s="3">
        <f>'Рейтинговая таблица организаций'!AB48</f>
        <v>86</v>
      </c>
      <c r="I46" s="23">
        <f>'Рейтинговая таблица организаций'!AC48</f>
        <v>93</v>
      </c>
      <c r="J46" s="3">
        <f>'Рейтинговая таблица организаций'!AH48</f>
        <v>100</v>
      </c>
      <c r="K46" s="3">
        <f>'Рейтинговая таблица организаций'!AI48</f>
        <v>100</v>
      </c>
      <c r="L46" s="3">
        <f>'Рейтинговая таблица организаций'!AJ48</f>
        <v>86</v>
      </c>
      <c r="M46" s="23">
        <f>'Рейтинговая таблица организаций'!AK48</f>
        <v>95.8</v>
      </c>
      <c r="N46" s="3">
        <f>'Рейтинговая таблица организаций'!AR48</f>
        <v>96</v>
      </c>
      <c r="O46" s="3">
        <f>'Рейтинговая таблица организаций'!AS48</f>
        <v>97</v>
      </c>
      <c r="P46" s="3">
        <f>'Рейтинговая таблица организаций'!AT48</f>
        <v>98</v>
      </c>
      <c r="Q46" s="23">
        <f>'Рейтинговая таблица организаций'!AU48</f>
        <v>96.800000000000011</v>
      </c>
      <c r="R46" s="3">
        <f>'Рейтинговая таблица организаций'!BB48</f>
        <v>89</v>
      </c>
      <c r="S46" s="3">
        <f>'Рейтинговая таблица организаций'!BC48</f>
        <v>94</v>
      </c>
      <c r="T46" s="3">
        <f>'Рейтинговая таблица организаций'!BD48</f>
        <v>95</v>
      </c>
      <c r="U46" s="23">
        <f>'Рейтинговая таблица организаций'!BE48</f>
        <v>93</v>
      </c>
      <c r="V46" s="24">
        <f>'Рейтинговая таблица организаций'!BF48</f>
        <v>94.78</v>
      </c>
    </row>
    <row r="47" spans="1:22">
      <c r="A47" s="5">
        <f>'бланки '!D51</f>
        <v>46</v>
      </c>
      <c r="B47" s="5" t="str">
        <f>'Рейтинговая таблица организаций'!B49</f>
        <v>Муниципальное автономное общеобразовательное учреждение «Средняя общеобразовательная школа № 23»</v>
      </c>
      <c r="C47" s="3">
        <f>'Рейтинговая таблица организаций'!Q49</f>
        <v>99</v>
      </c>
      <c r="D47" s="3">
        <f>'Рейтинговая таблица организаций'!R49</f>
        <v>100</v>
      </c>
      <c r="E47" s="3">
        <f>'Рейтинговая таблица организаций'!S49</f>
        <v>99</v>
      </c>
      <c r="F47" s="23">
        <f>'Рейтинговая таблица организаций'!T49</f>
        <v>99.300000000000011</v>
      </c>
      <c r="G47" s="3">
        <f>'Рейтинговая таблица организаций'!Z49</f>
        <v>100</v>
      </c>
      <c r="H47" s="3">
        <f>'Рейтинговая таблица организаций'!AB49</f>
        <v>94</v>
      </c>
      <c r="I47" s="23">
        <f>'Рейтинговая таблица организаций'!AC49</f>
        <v>97</v>
      </c>
      <c r="J47" s="3">
        <f>'Рейтинговая таблица организаций'!AH49</f>
        <v>60</v>
      </c>
      <c r="K47" s="3">
        <f>'Рейтинговая таблица организаций'!AI49</f>
        <v>100</v>
      </c>
      <c r="L47" s="3">
        <f>'Рейтинговая таблица организаций'!AJ49</f>
        <v>100</v>
      </c>
      <c r="M47" s="23">
        <f>'Рейтинговая таблица организаций'!AK49</f>
        <v>88</v>
      </c>
      <c r="N47" s="3">
        <f>'Рейтинговая таблица организаций'!AR49</f>
        <v>98</v>
      </c>
      <c r="O47" s="3">
        <f>'Рейтинговая таблица организаций'!AS49</f>
        <v>97</v>
      </c>
      <c r="P47" s="3">
        <f>'Рейтинговая таблица организаций'!AT49</f>
        <v>99</v>
      </c>
      <c r="Q47" s="23">
        <f>'Рейтинговая таблица организаций'!AU49</f>
        <v>97.8</v>
      </c>
      <c r="R47" s="3">
        <f>'Рейтинговая таблица организаций'!BB49</f>
        <v>97</v>
      </c>
      <c r="S47" s="3">
        <f>'Рейтинговая таблица организаций'!BC49</f>
        <v>95</v>
      </c>
      <c r="T47" s="3">
        <f>'Рейтинговая таблица организаций'!BD49</f>
        <v>97</v>
      </c>
      <c r="U47" s="23">
        <f>'Рейтинговая таблица организаций'!BE49</f>
        <v>96.6</v>
      </c>
      <c r="V47" s="24">
        <f>'Рейтинговая таблица организаций'!BF49</f>
        <v>95.740000000000009</v>
      </c>
    </row>
    <row r="48" spans="1:22">
      <c r="A48" s="5">
        <f>'бланки '!D52</f>
        <v>47</v>
      </c>
      <c r="B48" s="5" t="str">
        <f>'Рейтинговая таблица организаций'!B50</f>
        <v>Муниципальное автономное общеобразовательное учреждение «Средняя общеобразовательная школа № 24»</v>
      </c>
      <c r="C48" s="3">
        <f>'Рейтинговая таблица организаций'!Q50</f>
        <v>99</v>
      </c>
      <c r="D48" s="3">
        <f>'Рейтинговая таблица организаций'!R50</f>
        <v>90</v>
      </c>
      <c r="E48" s="3">
        <f>'Рейтинговая таблица организаций'!S50</f>
        <v>92</v>
      </c>
      <c r="F48" s="23">
        <f>'Рейтинговая таблица организаций'!T50</f>
        <v>93.5</v>
      </c>
      <c r="G48" s="3">
        <f>'Рейтинговая таблица организаций'!Z50</f>
        <v>100</v>
      </c>
      <c r="H48" s="3">
        <f>'Рейтинговая таблица организаций'!AB50</f>
        <v>80</v>
      </c>
      <c r="I48" s="23">
        <f>'Рейтинговая таблица организаций'!AC50</f>
        <v>90</v>
      </c>
      <c r="J48" s="3">
        <f>'Рейтинговая таблица организаций'!AH50</f>
        <v>40</v>
      </c>
      <c r="K48" s="3">
        <f>'Рейтинговая таблица организаций'!AI50</f>
        <v>80</v>
      </c>
      <c r="L48" s="3">
        <f>'Рейтинговая таблица организаций'!AJ50</f>
        <v>75</v>
      </c>
      <c r="M48" s="23">
        <f>'Рейтинговая таблица организаций'!AK50</f>
        <v>66.5</v>
      </c>
      <c r="N48" s="3">
        <f>'Рейтинговая таблица организаций'!AR50</f>
        <v>88</v>
      </c>
      <c r="O48" s="3">
        <f>'Рейтинговая таблица организаций'!AS50</f>
        <v>85</v>
      </c>
      <c r="P48" s="3">
        <f>'Рейтинговая таблица организаций'!AT50</f>
        <v>94</v>
      </c>
      <c r="Q48" s="23">
        <f>'Рейтинговая таблица организаций'!AU50</f>
        <v>88</v>
      </c>
      <c r="R48" s="3">
        <f>'Рейтинговая таблица организаций'!BB50</f>
        <v>85</v>
      </c>
      <c r="S48" s="3">
        <f>'Рейтинговая таблица организаций'!BC50</f>
        <v>91</v>
      </c>
      <c r="T48" s="3">
        <f>'Рейтинговая таблица организаций'!BD50</f>
        <v>88</v>
      </c>
      <c r="U48" s="23">
        <f>'Рейтинговая таблица организаций'!BE50</f>
        <v>87.7</v>
      </c>
      <c r="V48" s="24">
        <f>'Рейтинговая таблица организаций'!BF50</f>
        <v>85.14</v>
      </c>
    </row>
    <row r="49" spans="1:22">
      <c r="A49" s="5">
        <f>'бланки '!D53</f>
        <v>48</v>
      </c>
      <c r="B49" s="5" t="str">
        <f>'Рейтинговая таблица организаций'!B51</f>
        <v>Муниципальное автономное общеобразовательное учреждение «Средняя общеобразовательная школа № 25»</v>
      </c>
      <c r="C49" s="3">
        <f>'Рейтинговая таблица организаций'!Q51</f>
        <v>98</v>
      </c>
      <c r="D49" s="3">
        <f>'Рейтинговая таблица организаций'!R51</f>
        <v>100</v>
      </c>
      <c r="E49" s="3">
        <f>'Рейтинговая таблица организаций'!S51</f>
        <v>96</v>
      </c>
      <c r="F49" s="23">
        <f>'Рейтинговая таблица организаций'!T51</f>
        <v>97.800000000000011</v>
      </c>
      <c r="G49" s="3">
        <f>'Рейтинговая таблица организаций'!Z51</f>
        <v>100</v>
      </c>
      <c r="H49" s="3">
        <f>'Рейтинговая таблица организаций'!AB51</f>
        <v>80</v>
      </c>
      <c r="I49" s="23">
        <f>'Рейтинговая таблица организаций'!AC51</f>
        <v>90</v>
      </c>
      <c r="J49" s="3">
        <f>'Рейтинговая таблица организаций'!AH51</f>
        <v>60</v>
      </c>
      <c r="K49" s="3">
        <f>'Рейтинговая таблица организаций'!AI51</f>
        <v>100</v>
      </c>
      <c r="L49" s="3">
        <f>'Рейтинговая таблица организаций'!AJ51</f>
        <v>84</v>
      </c>
      <c r="M49" s="23">
        <f>'Рейтинговая таблица организаций'!AK51</f>
        <v>83.2</v>
      </c>
      <c r="N49" s="3">
        <f>'Рейтинговая таблица организаций'!AR51</f>
        <v>90</v>
      </c>
      <c r="O49" s="3">
        <f>'Рейтинговая таблица организаций'!AS51</f>
        <v>92</v>
      </c>
      <c r="P49" s="3">
        <f>'Рейтинговая таблица организаций'!AT51</f>
        <v>98</v>
      </c>
      <c r="Q49" s="23">
        <f>'Рейтинговая таблица организаций'!AU51</f>
        <v>92.4</v>
      </c>
      <c r="R49" s="3">
        <f>'Рейтинговая таблица организаций'!BB51</f>
        <v>81</v>
      </c>
      <c r="S49" s="3">
        <f>'Рейтинговая таблица организаций'!BC51</f>
        <v>92</v>
      </c>
      <c r="T49" s="3">
        <f>'Рейтинговая таблица организаций'!BD51</f>
        <v>91</v>
      </c>
      <c r="U49" s="23">
        <f>'Рейтинговая таблица организаций'!BE51</f>
        <v>88.2</v>
      </c>
      <c r="V49" s="24">
        <f>'Рейтинговая таблица организаций'!BF51</f>
        <v>90.32</v>
      </c>
    </row>
    <row r="50" spans="1:22">
      <c r="A50" s="5">
        <f>'бланки '!D54</f>
        <v>49</v>
      </c>
      <c r="B50" s="5" t="str">
        <f>'Рейтинговая таблица организаций'!B52</f>
        <v>Муниципальное автономное общеобразовательное учреждение «Средняя общеобразовательная школа № 26»</v>
      </c>
      <c r="C50" s="3">
        <f>'Рейтинговая таблица организаций'!Q52</f>
        <v>94</v>
      </c>
      <c r="D50" s="3">
        <f>'Рейтинговая таблица организаций'!R52</f>
        <v>90</v>
      </c>
      <c r="E50" s="3">
        <f>'Рейтинговая таблица организаций'!S52</f>
        <v>94</v>
      </c>
      <c r="F50" s="23">
        <f>'Рейтинговая таблица организаций'!T52</f>
        <v>92.800000000000011</v>
      </c>
      <c r="G50" s="3">
        <f>'Рейтинговая таблица организаций'!Z52</f>
        <v>100</v>
      </c>
      <c r="H50" s="3">
        <f>'Рейтинговая таблица организаций'!AB52</f>
        <v>100</v>
      </c>
      <c r="I50" s="23">
        <f>'Рейтинговая таблица организаций'!AC52</f>
        <v>100</v>
      </c>
      <c r="J50" s="3">
        <f>'Рейтинговая таблица организаций'!AH52</f>
        <v>40</v>
      </c>
      <c r="K50" s="3">
        <f>'Рейтинговая таблица организаций'!AI52</f>
        <v>100</v>
      </c>
      <c r="L50" s="3">
        <f>'Рейтинговая таблица организаций'!AJ52</f>
        <v>100</v>
      </c>
      <c r="M50" s="23">
        <f>'Рейтинговая таблица организаций'!AK52</f>
        <v>82</v>
      </c>
      <c r="N50" s="3">
        <f>'Рейтинговая таблица организаций'!AR52</f>
        <v>89</v>
      </c>
      <c r="O50" s="3">
        <f>'Рейтинговая таблица организаций'!AS52</f>
        <v>100</v>
      </c>
      <c r="P50" s="3">
        <f>'Рейтинговая таблица организаций'!AT52</f>
        <v>100</v>
      </c>
      <c r="Q50" s="23">
        <f>'Рейтинговая таблица организаций'!AU52</f>
        <v>95.6</v>
      </c>
      <c r="R50" s="3">
        <f>'Рейтинговая таблица организаций'!BB52</f>
        <v>89</v>
      </c>
      <c r="S50" s="3">
        <f>'Рейтинговая таблица организаций'!BC52</f>
        <v>100</v>
      </c>
      <c r="T50" s="3">
        <f>'Рейтинговая таблица организаций'!BD52</f>
        <v>89</v>
      </c>
      <c r="U50" s="23">
        <f>'Рейтинговая таблица организаций'!BE52</f>
        <v>91.2</v>
      </c>
      <c r="V50" s="24">
        <f>'Рейтинговая таблица организаций'!BF52</f>
        <v>92.32</v>
      </c>
    </row>
    <row r="51" spans="1:22">
      <c r="A51" s="5">
        <f>'бланки '!D55</f>
        <v>50</v>
      </c>
      <c r="B51" s="5" t="str">
        <f>'Рейтинговая таблица организаций'!B53</f>
        <v>Муниципальное автономное общеобразовательное учреждение «Лингвистическая гимназия № 27»</v>
      </c>
      <c r="C51" s="3">
        <f>'Рейтинговая таблица организаций'!Q53</f>
        <v>100</v>
      </c>
      <c r="D51" s="3">
        <f>'Рейтинговая таблица организаций'!R53</f>
        <v>100</v>
      </c>
      <c r="E51" s="3">
        <f>'Рейтинговая таблица организаций'!S53</f>
        <v>98</v>
      </c>
      <c r="F51" s="23">
        <f>'Рейтинговая таблица организаций'!T53</f>
        <v>99.2</v>
      </c>
      <c r="G51" s="3">
        <f>'Рейтинговая таблица организаций'!Z53</f>
        <v>100</v>
      </c>
      <c r="H51" s="3">
        <f>'Рейтинговая таблица организаций'!AB53</f>
        <v>93</v>
      </c>
      <c r="I51" s="23">
        <f>'Рейтинговая таблица организаций'!AC53</f>
        <v>96.5</v>
      </c>
      <c r="J51" s="3">
        <f>'Рейтинговая таблица организаций'!AH53</f>
        <v>40</v>
      </c>
      <c r="K51" s="3">
        <f>'Рейтинговая таблица организаций'!AI53</f>
        <v>80</v>
      </c>
      <c r="L51" s="3">
        <f>'Рейтинговая таблица организаций'!AJ53</f>
        <v>81</v>
      </c>
      <c r="M51" s="23">
        <f>'Рейтинговая таблица организаций'!AK53</f>
        <v>68.3</v>
      </c>
      <c r="N51" s="3">
        <f>'Рейтинговая таблица организаций'!AR53</f>
        <v>97</v>
      </c>
      <c r="O51" s="3">
        <f>'Рейтинговая таблица организаций'!AS53</f>
        <v>96</v>
      </c>
      <c r="P51" s="3">
        <f>'Рейтинговая таблица организаций'!AT53</f>
        <v>99</v>
      </c>
      <c r="Q51" s="23">
        <f>'Рейтинговая таблица организаций'!AU53</f>
        <v>97.000000000000014</v>
      </c>
      <c r="R51" s="3">
        <f>'Рейтинговая таблица организаций'!BB53</f>
        <v>98</v>
      </c>
      <c r="S51" s="3">
        <f>'Рейтинговая таблица организаций'!BC53</f>
        <v>98</v>
      </c>
      <c r="T51" s="3">
        <f>'Рейтинговая таблица организаций'!BD53</f>
        <v>99</v>
      </c>
      <c r="U51" s="23">
        <f>'Рейтинговая таблица организаций'!BE53</f>
        <v>98.5</v>
      </c>
      <c r="V51" s="24">
        <f>'Рейтинговая таблица организаций'!BF53</f>
        <v>91.9</v>
      </c>
    </row>
    <row r="52" spans="1:22">
      <c r="A52" s="5">
        <f>'бланки '!D56</f>
        <v>51</v>
      </c>
      <c r="B52" s="5" t="str">
        <f>'Рейтинговая таблица организаций'!B54</f>
        <v>Муниципальное автономное общеобразовательное учреждение «Средняя общеобразовательная школа № 28»</v>
      </c>
      <c r="C52" s="3">
        <f>'Рейтинговая таблица организаций'!Q54</f>
        <v>99</v>
      </c>
      <c r="D52" s="3">
        <f>'Рейтинговая таблица организаций'!R54</f>
        <v>100</v>
      </c>
      <c r="E52" s="3">
        <f>'Рейтинговая таблица организаций'!S54</f>
        <v>100</v>
      </c>
      <c r="F52" s="23">
        <f>'Рейтинговая таблица организаций'!T54</f>
        <v>99.7</v>
      </c>
      <c r="G52" s="3">
        <f>'Рейтинговая таблица организаций'!Z54</f>
        <v>100</v>
      </c>
      <c r="H52" s="3">
        <f>'Рейтинговая таблица организаций'!AB54</f>
        <v>100</v>
      </c>
      <c r="I52" s="23">
        <f>'Рейтинговая таблица организаций'!AC54</f>
        <v>100</v>
      </c>
      <c r="J52" s="3">
        <f>'Рейтинговая таблица организаций'!AH54</f>
        <v>40</v>
      </c>
      <c r="K52" s="3">
        <f>'Рейтинговая таблица организаций'!AI54</f>
        <v>100</v>
      </c>
      <c r="L52" s="3">
        <f>'Рейтинговая таблица организаций'!AJ54</f>
        <v>84</v>
      </c>
      <c r="M52" s="23">
        <f>'Рейтинговая таблица организаций'!AK54</f>
        <v>77.2</v>
      </c>
      <c r="N52" s="3">
        <f>'Рейтинговая таблица организаций'!AR54</f>
        <v>100</v>
      </c>
      <c r="O52" s="3">
        <f>'Рейтинговая таблица организаций'!AS54</f>
        <v>100</v>
      </c>
      <c r="P52" s="3">
        <f>'Рейтинговая таблица организаций'!AT54</f>
        <v>100</v>
      </c>
      <c r="Q52" s="23">
        <f>'Рейтинговая таблица организаций'!AU54</f>
        <v>100</v>
      </c>
      <c r="R52" s="3">
        <f>'Рейтинговая таблица организаций'!BB54</f>
        <v>100</v>
      </c>
      <c r="S52" s="3">
        <f>'Рейтинговая таблица организаций'!BC54</f>
        <v>100</v>
      </c>
      <c r="T52" s="3">
        <f>'Рейтинговая таблица организаций'!BD54</f>
        <v>100</v>
      </c>
      <c r="U52" s="23">
        <f>'Рейтинговая таблица организаций'!BE54</f>
        <v>100</v>
      </c>
      <c r="V52" s="24">
        <f>'Рейтинговая таблица организаций'!BF54</f>
        <v>95.38</v>
      </c>
    </row>
    <row r="53" spans="1:22">
      <c r="A53" s="5">
        <f>'бланки '!D57</f>
        <v>52</v>
      </c>
      <c r="B53" s="5" t="str">
        <f>'Рейтинговая таблица организаций'!B55</f>
        <v>Муниципальное автономное общеобразовательное учреждение «Средняя общеобразовательная школа № 29»</v>
      </c>
      <c r="C53" s="3">
        <f>'Рейтинговая таблица организаций'!Q55</f>
        <v>99</v>
      </c>
      <c r="D53" s="3">
        <f>'Рейтинговая таблица организаций'!R55</f>
        <v>100</v>
      </c>
      <c r="E53" s="3">
        <f>'Рейтинговая таблица организаций'!S55</f>
        <v>97</v>
      </c>
      <c r="F53" s="23">
        <f>'Рейтинговая таблица организаций'!T55</f>
        <v>98.5</v>
      </c>
      <c r="G53" s="3">
        <f>'Рейтинговая таблица организаций'!Z55</f>
        <v>100</v>
      </c>
      <c r="H53" s="3">
        <f>'Рейтинговая таблица организаций'!AB55</f>
        <v>92</v>
      </c>
      <c r="I53" s="23">
        <f>'Рейтинговая таблица организаций'!AC55</f>
        <v>96</v>
      </c>
      <c r="J53" s="3">
        <f>'Рейтинговая таблица организаций'!AH55</f>
        <v>100</v>
      </c>
      <c r="K53" s="3">
        <f>'Рейтинговая таблица организаций'!AI55</f>
        <v>100</v>
      </c>
      <c r="L53" s="3">
        <f>'Рейтинговая таблица организаций'!AJ55</f>
        <v>75</v>
      </c>
      <c r="M53" s="23">
        <f>'Рейтинговая таблица организаций'!AK55</f>
        <v>92.5</v>
      </c>
      <c r="N53" s="3">
        <f>'Рейтинговая таблица организаций'!AR55</f>
        <v>95</v>
      </c>
      <c r="O53" s="3">
        <f>'Рейтинговая таблица организаций'!AS55</f>
        <v>95</v>
      </c>
      <c r="P53" s="3">
        <f>'Рейтинговая таблица организаций'!AT55</f>
        <v>98</v>
      </c>
      <c r="Q53" s="23">
        <f>'Рейтинговая таблица организаций'!AU55</f>
        <v>95.6</v>
      </c>
      <c r="R53" s="3">
        <f>'Рейтинговая таблица организаций'!BB55</f>
        <v>95</v>
      </c>
      <c r="S53" s="3">
        <f>'Рейтинговая таблица организаций'!BC55</f>
        <v>98</v>
      </c>
      <c r="T53" s="3">
        <f>'Рейтинговая таблица организаций'!BD55</f>
        <v>96</v>
      </c>
      <c r="U53" s="23">
        <f>'Рейтинговая таблица организаций'!BE55</f>
        <v>96.1</v>
      </c>
      <c r="V53" s="24">
        <f>'Рейтинговая таблица организаций'!BF55</f>
        <v>95.740000000000009</v>
      </c>
    </row>
    <row r="54" spans="1:22">
      <c r="A54" s="5">
        <f>'бланки '!D58</f>
        <v>53</v>
      </c>
      <c r="B54" s="5" t="str">
        <f>'Рейтинговая таблица организаций'!B56</f>
        <v>Муниципальное автономное общеобразовательное учреждение «Средняя общеобразовательная школа № 30»</v>
      </c>
      <c r="C54" s="3">
        <f>'Рейтинговая таблица организаций'!Q56</f>
        <v>98</v>
      </c>
      <c r="D54" s="3">
        <f>'Рейтинговая таблица организаций'!R56</f>
        <v>90</v>
      </c>
      <c r="E54" s="3">
        <f>'Рейтинговая таблица организаций'!S56</f>
        <v>92</v>
      </c>
      <c r="F54" s="23">
        <f>'Рейтинговая таблица организаций'!T56</f>
        <v>93.2</v>
      </c>
      <c r="G54" s="3">
        <f>'Рейтинговая таблица организаций'!Z56</f>
        <v>100</v>
      </c>
      <c r="H54" s="3">
        <f>'Рейтинговая таблица организаций'!AB56</f>
        <v>82</v>
      </c>
      <c r="I54" s="23">
        <f>'Рейтинговая таблица организаций'!AC56</f>
        <v>91</v>
      </c>
      <c r="J54" s="3">
        <f>'Рейтинговая таблица организаций'!AH56</f>
        <v>60</v>
      </c>
      <c r="K54" s="3">
        <f>'Рейтинговая таблица организаций'!AI56</f>
        <v>100</v>
      </c>
      <c r="L54" s="3">
        <f>'Рейтинговая таблица организаций'!AJ56</f>
        <v>80</v>
      </c>
      <c r="M54" s="23">
        <f>'Рейтинговая таблица организаций'!AK56</f>
        <v>82</v>
      </c>
      <c r="N54" s="3">
        <f>'Рейтинговая таблица организаций'!AR56</f>
        <v>92</v>
      </c>
      <c r="O54" s="3">
        <f>'Рейтинговая таблица организаций'!AS56</f>
        <v>91</v>
      </c>
      <c r="P54" s="3">
        <f>'Рейтинговая таблица организаций'!AT56</f>
        <v>97</v>
      </c>
      <c r="Q54" s="23">
        <f>'Рейтинговая таблица организаций'!AU56</f>
        <v>92.600000000000009</v>
      </c>
      <c r="R54" s="3">
        <f>'Рейтинговая таблица организаций'!BB56</f>
        <v>86</v>
      </c>
      <c r="S54" s="3">
        <f>'Рейтинговая таблица организаций'!BC56</f>
        <v>92</v>
      </c>
      <c r="T54" s="3">
        <f>'Рейтинговая таблица организаций'!BD56</f>
        <v>90</v>
      </c>
      <c r="U54" s="23">
        <f>'Рейтинговая таблица организаций'!BE56</f>
        <v>89.2</v>
      </c>
      <c r="V54" s="24">
        <f>'Рейтинговая таблица организаций'!BF56</f>
        <v>89.6</v>
      </c>
    </row>
    <row r="55" spans="1:22">
      <c r="A55" s="5">
        <f>'бланки '!D59</f>
        <v>54</v>
      </c>
      <c r="B55" s="5" t="str">
        <f>'Рейтинговая таблица организаций'!B57</f>
        <v>Муниципальное автономное общеобразовательное учреждение «Ягринская гимназия»</v>
      </c>
      <c r="C55" s="3">
        <f>'Рейтинговая таблица организаций'!Q57</f>
        <v>99</v>
      </c>
      <c r="D55" s="3">
        <f>'Рейтинговая таблица организаций'!R57</f>
        <v>100</v>
      </c>
      <c r="E55" s="3">
        <f>'Рейтинговая таблица организаций'!S57</f>
        <v>89</v>
      </c>
      <c r="F55" s="23">
        <f>'Рейтинговая таблица организаций'!T57</f>
        <v>95.300000000000011</v>
      </c>
      <c r="G55" s="3">
        <f>'Рейтинговая таблица организаций'!Z57</f>
        <v>100</v>
      </c>
      <c r="H55" s="3">
        <f>'Рейтинговая таблица организаций'!AB57</f>
        <v>88</v>
      </c>
      <c r="I55" s="23">
        <f>'Рейтинговая таблица организаций'!AC57</f>
        <v>94</v>
      </c>
      <c r="J55" s="3">
        <f>'Рейтинговая таблица организаций'!AH57</f>
        <v>60</v>
      </c>
      <c r="K55" s="3">
        <f>'Рейтинговая таблица организаций'!AI57</f>
        <v>100</v>
      </c>
      <c r="L55" s="3">
        <f>'Рейтинговая таблица организаций'!AJ57</f>
        <v>89</v>
      </c>
      <c r="M55" s="23">
        <f>'Рейтинговая таблица организаций'!AK57</f>
        <v>84.7</v>
      </c>
      <c r="N55" s="3">
        <f>'Рейтинговая таблица организаций'!AR57</f>
        <v>91</v>
      </c>
      <c r="O55" s="3">
        <f>'Рейтинговая таблица организаций'!AS57</f>
        <v>88</v>
      </c>
      <c r="P55" s="3">
        <f>'Рейтинговая таблица организаций'!AT57</f>
        <v>95</v>
      </c>
      <c r="Q55" s="23">
        <f>'Рейтинговая таблица организаций'!AU57</f>
        <v>90.6</v>
      </c>
      <c r="R55" s="3">
        <f>'Рейтинговая таблица организаций'!BB57</f>
        <v>83</v>
      </c>
      <c r="S55" s="3">
        <f>'Рейтинговая таблица организаций'!BC57</f>
        <v>91</v>
      </c>
      <c r="T55" s="3">
        <f>'Рейтинговая таблица организаций'!BD57</f>
        <v>87</v>
      </c>
      <c r="U55" s="23">
        <f>'Рейтинговая таблица организаций'!BE57</f>
        <v>86.6</v>
      </c>
      <c r="V55" s="24">
        <f>'Рейтинговая таблица организаций'!BF57</f>
        <v>90.240000000000009</v>
      </c>
    </row>
    <row r="56" spans="1:22">
      <c r="A56" s="5">
        <f>'бланки '!D60</f>
        <v>55</v>
      </c>
      <c r="B56" s="5" t="str">
        <f>'Рейтинговая таблица организаций'!B58</f>
        <v>Муниципальное автономное общеобразовательное учреждение «Средняя общеобразовательная школа № 36»</v>
      </c>
      <c r="C56" s="3">
        <f>'Рейтинговая таблица организаций'!Q58</f>
        <v>84</v>
      </c>
      <c r="D56" s="3">
        <f>'Рейтинговая таблица организаций'!R58</f>
        <v>100</v>
      </c>
      <c r="E56" s="3">
        <f>'Рейтинговая таблица организаций'!S58</f>
        <v>100</v>
      </c>
      <c r="F56" s="23">
        <f>'Рейтинговая таблица организаций'!T58</f>
        <v>95.2</v>
      </c>
      <c r="G56" s="3">
        <f>'Рейтинговая таблица организаций'!Z58</f>
        <v>100</v>
      </c>
      <c r="H56" s="3">
        <f>'Рейтинговая таблица организаций'!AB58</f>
        <v>90</v>
      </c>
      <c r="I56" s="23">
        <f>'Рейтинговая таблица организаций'!AC58</f>
        <v>95</v>
      </c>
      <c r="J56" s="3">
        <f>'Рейтинговая таблица организаций'!AH58</f>
        <v>60</v>
      </c>
      <c r="K56" s="3">
        <f>'Рейтинговая таблица организаций'!AI58</f>
        <v>60</v>
      </c>
      <c r="L56" s="3">
        <f>'Рейтинговая таблица организаций'!AJ58</f>
        <v>100</v>
      </c>
      <c r="M56" s="23">
        <f>'Рейтинговая таблица организаций'!AK58</f>
        <v>72</v>
      </c>
      <c r="N56" s="3">
        <f>'Рейтинговая таблица организаций'!AR58</f>
        <v>95</v>
      </c>
      <c r="O56" s="3">
        <f>'Рейтинговая таблица организаций'!AS58</f>
        <v>95</v>
      </c>
      <c r="P56" s="3">
        <f>'Рейтинговая таблица организаций'!AT58</f>
        <v>100</v>
      </c>
      <c r="Q56" s="23">
        <f>'Рейтинговая таблица организаций'!AU58</f>
        <v>96</v>
      </c>
      <c r="R56" s="3">
        <f>'Рейтинговая таблица организаций'!BB58</f>
        <v>86</v>
      </c>
      <c r="S56" s="3">
        <f>'Рейтинговая таблица организаций'!BC58</f>
        <v>95</v>
      </c>
      <c r="T56" s="3">
        <f>'Рейтинговая таблица организаций'!BD58</f>
        <v>81</v>
      </c>
      <c r="U56" s="23">
        <f>'Рейтинговая таблица организаций'!BE58</f>
        <v>85.3</v>
      </c>
      <c r="V56" s="24">
        <f>'Рейтинговая таблица организаций'!BF58</f>
        <v>88.7</v>
      </c>
    </row>
    <row r="57" spans="1:22">
      <c r="A57" s="5">
        <f>'бланки '!D61</f>
        <v>56</v>
      </c>
      <c r="B57" s="5" t="str">
        <f>'Рейтинговая таблица организаций'!B59</f>
        <v>Муниципальное бюджетное образовательное учреждение дополнительного образования «Спортивная школа № 1»</v>
      </c>
      <c r="C57" s="3">
        <f>'Рейтинговая таблица организаций'!Q59</f>
        <v>59</v>
      </c>
      <c r="D57" s="3">
        <f>'Рейтинговая таблица организаций'!R59</f>
        <v>100</v>
      </c>
      <c r="E57" s="3">
        <f>'Рейтинговая таблица организаций'!S59</f>
        <v>98</v>
      </c>
      <c r="F57" s="23">
        <f>'Рейтинговая таблица организаций'!T59</f>
        <v>86.9</v>
      </c>
      <c r="G57" s="3">
        <f>'Рейтинговая таблица организаций'!Z59</f>
        <v>100</v>
      </c>
      <c r="H57" s="3">
        <f>'Рейтинговая таблица организаций'!AB59</f>
        <v>89</v>
      </c>
      <c r="I57" s="23">
        <f>'Рейтинговая таблица организаций'!AC59</f>
        <v>94.5</v>
      </c>
      <c r="J57" s="3">
        <f>'Рейтинговая таблица организаций'!AH59</f>
        <v>40</v>
      </c>
      <c r="K57" s="3">
        <f>'Рейтинговая таблица организаций'!AI59</f>
        <v>60</v>
      </c>
      <c r="L57" s="3">
        <f>'Рейтинговая таблица организаций'!AJ59</f>
        <v>75</v>
      </c>
      <c r="M57" s="23">
        <f>'Рейтинговая таблица организаций'!AK59</f>
        <v>58.5</v>
      </c>
      <c r="N57" s="3">
        <f>'Рейтинговая таблица организаций'!AR59</f>
        <v>98</v>
      </c>
      <c r="O57" s="3">
        <f>'Рейтинговая таблица организаций'!AS59</f>
        <v>99</v>
      </c>
      <c r="P57" s="3">
        <f>'Рейтинговая таблица организаций'!AT59</f>
        <v>100</v>
      </c>
      <c r="Q57" s="23">
        <f>'Рейтинговая таблица организаций'!AU59</f>
        <v>98.800000000000011</v>
      </c>
      <c r="R57" s="3">
        <f>'Рейтинговая таблица организаций'!BB59</f>
        <v>99</v>
      </c>
      <c r="S57" s="3">
        <f>'Рейтинговая таблица организаций'!BC59</f>
        <v>98</v>
      </c>
      <c r="T57" s="3">
        <f>'Рейтинговая таблица организаций'!BD59</f>
        <v>99</v>
      </c>
      <c r="U57" s="23">
        <f>'Рейтинговая таблица организаций'!BE59</f>
        <v>98.8</v>
      </c>
      <c r="V57" s="24">
        <f>'Рейтинговая таблица организаций'!BF59</f>
        <v>87.500000000000014</v>
      </c>
    </row>
    <row r="58" spans="1:22">
      <c r="A58" s="5">
        <f>'бланки '!D62</f>
        <v>57</v>
      </c>
      <c r="B58" s="5" t="str">
        <f>'Рейтинговая таблица организаций'!B60</f>
        <v>Муниципальное бюджетное образовательное учреждение дополнительного образования «Спортивная школа № 2»</v>
      </c>
      <c r="C58" s="3">
        <f>'Рейтинговая таблица организаций'!Q60</f>
        <v>63</v>
      </c>
      <c r="D58" s="3">
        <f>'Рейтинговая таблица организаций'!R60</f>
        <v>60</v>
      </c>
      <c r="E58" s="3">
        <f>'Рейтинговая таблица организаций'!S60</f>
        <v>98</v>
      </c>
      <c r="F58" s="23">
        <f>'Рейтинговая таблица организаций'!T60</f>
        <v>76.099999999999994</v>
      </c>
      <c r="G58" s="3">
        <f>'Рейтинговая таблица организаций'!Z60</f>
        <v>100</v>
      </c>
      <c r="H58" s="3">
        <f>'Рейтинговая таблица организаций'!AB60</f>
        <v>93</v>
      </c>
      <c r="I58" s="23">
        <f>'Рейтинговая таблица организаций'!AC60</f>
        <v>96.5</v>
      </c>
      <c r="J58" s="3">
        <f>'Рейтинговая таблица организаций'!AH60</f>
        <v>60</v>
      </c>
      <c r="K58" s="3">
        <f>'Рейтинговая таблица организаций'!AI60</f>
        <v>80</v>
      </c>
      <c r="L58" s="3">
        <f>'Рейтинговая таблица организаций'!AJ60</f>
        <v>96</v>
      </c>
      <c r="M58" s="23">
        <f>'Рейтинговая таблица организаций'!AK60</f>
        <v>78.8</v>
      </c>
      <c r="N58" s="3">
        <f>'Рейтинговая таблица организаций'!AR60</f>
        <v>97</v>
      </c>
      <c r="O58" s="3">
        <f>'Рейтинговая таблица организаций'!AS60</f>
        <v>98</v>
      </c>
      <c r="P58" s="3">
        <f>'Рейтинговая таблица организаций'!AT60</f>
        <v>99</v>
      </c>
      <c r="Q58" s="23">
        <f>'Рейтинговая таблица организаций'!AU60</f>
        <v>97.8</v>
      </c>
      <c r="R58" s="3">
        <f>'Рейтинговая таблица организаций'!BB60</f>
        <v>97</v>
      </c>
      <c r="S58" s="3">
        <f>'Рейтинговая таблица организаций'!BC60</f>
        <v>97</v>
      </c>
      <c r="T58" s="3">
        <f>'Рейтинговая таблица организаций'!BD60</f>
        <v>97</v>
      </c>
      <c r="U58" s="23">
        <f>'Рейтинговая таблица организаций'!BE60</f>
        <v>97</v>
      </c>
      <c r="V58" s="24">
        <f>'Рейтинговая таблица организаций'!BF60</f>
        <v>89.24</v>
      </c>
    </row>
    <row r="59" spans="1:22">
      <c r="A59" s="5">
        <f>'бланки '!D63</f>
        <v>58</v>
      </c>
      <c r="B59" s="5" t="str">
        <f>'Рейтинговая таблица организаций'!B61</f>
        <v>Муниципальное бюджетное образовательное учреждение дополнительного образования «Детский морской центр «Североморец»</v>
      </c>
      <c r="C59" s="3">
        <f>'Рейтинговая таблица организаций'!Q61</f>
        <v>99</v>
      </c>
      <c r="D59" s="3">
        <f>'Рейтинговая таблица организаций'!R61</f>
        <v>90</v>
      </c>
      <c r="E59" s="3">
        <f>'Рейтинговая таблица организаций'!S61</f>
        <v>97</v>
      </c>
      <c r="F59" s="23">
        <f>'Рейтинговая таблица организаций'!T61</f>
        <v>95.5</v>
      </c>
      <c r="G59" s="3">
        <f>'Рейтинговая таблица организаций'!Z61</f>
        <v>100</v>
      </c>
      <c r="H59" s="3">
        <f>'Рейтинговая таблица организаций'!AB61</f>
        <v>94</v>
      </c>
      <c r="I59" s="23">
        <f>'Рейтинговая таблица организаций'!AC61</f>
        <v>97</v>
      </c>
      <c r="J59" s="3">
        <f>'Рейтинговая таблица организаций'!AH61</f>
        <v>60</v>
      </c>
      <c r="K59" s="3">
        <f>'Рейтинговая таблица организаций'!AI61</f>
        <v>60</v>
      </c>
      <c r="L59" s="3">
        <f>'Рейтинговая таблица организаций'!AJ61</f>
        <v>93</v>
      </c>
      <c r="M59" s="23">
        <f>'Рейтинговая таблица организаций'!AK61</f>
        <v>69.900000000000006</v>
      </c>
      <c r="N59" s="3">
        <f>'Рейтинговая таблица организаций'!AR61</f>
        <v>98</v>
      </c>
      <c r="O59" s="3">
        <f>'Рейтинговая таблица организаций'!AS61</f>
        <v>98</v>
      </c>
      <c r="P59" s="3">
        <f>'Рейтинговая таблица организаций'!AT61</f>
        <v>99</v>
      </c>
      <c r="Q59" s="23">
        <f>'Рейтинговая таблица организаций'!AU61</f>
        <v>98.2</v>
      </c>
      <c r="R59" s="3">
        <f>'Рейтинговая таблица организаций'!BB61</f>
        <v>97</v>
      </c>
      <c r="S59" s="3">
        <f>'Рейтинговая таблица организаций'!BC61</f>
        <v>96</v>
      </c>
      <c r="T59" s="3">
        <f>'Рейтинговая таблица организаций'!BD61</f>
        <v>97</v>
      </c>
      <c r="U59" s="23">
        <f>'Рейтинговая таблица организаций'!BE61</f>
        <v>96.8</v>
      </c>
      <c r="V59" s="24">
        <f>'Рейтинговая таблица организаций'!BF61</f>
        <v>91.47999999999999</v>
      </c>
    </row>
    <row r="60" spans="1:22">
      <c r="A60" s="5">
        <f>'бланки '!D64</f>
        <v>59</v>
      </c>
      <c r="B60" s="5" t="str">
        <f>'Рейтинговая таблица организаций'!B62</f>
        <v>Муниципальное автономное образовательное учреждение дополнительного образования «Детский центр культуры»</v>
      </c>
      <c r="C60" s="3">
        <f>'Рейтинговая таблица организаций'!Q62</f>
        <v>99</v>
      </c>
      <c r="D60" s="3">
        <f>'Рейтинговая таблица организаций'!R62</f>
        <v>100</v>
      </c>
      <c r="E60" s="3">
        <f>'Рейтинговая таблица организаций'!S62</f>
        <v>99</v>
      </c>
      <c r="F60" s="23">
        <f>'Рейтинговая таблица организаций'!T62</f>
        <v>99.300000000000011</v>
      </c>
      <c r="G60" s="3">
        <f>'Рейтинговая таблица организаций'!Z62</f>
        <v>100</v>
      </c>
      <c r="H60" s="3">
        <f>'Рейтинговая таблица организаций'!AB62</f>
        <v>96</v>
      </c>
      <c r="I60" s="23">
        <f>'Рейтинговая таблица организаций'!AC62</f>
        <v>98</v>
      </c>
      <c r="J60" s="3">
        <f>'Рейтинговая таблица организаций'!AH62</f>
        <v>60</v>
      </c>
      <c r="K60" s="3">
        <f>'Рейтинговая таблица организаций'!AI62</f>
        <v>60</v>
      </c>
      <c r="L60" s="3">
        <f>'Рейтинговая таблица организаций'!AJ62</f>
        <v>77</v>
      </c>
      <c r="M60" s="23">
        <f>'Рейтинговая таблица организаций'!AK62</f>
        <v>65.099999999999994</v>
      </c>
      <c r="N60" s="3">
        <f>'Рейтинговая таблица организаций'!AR62</f>
        <v>100</v>
      </c>
      <c r="O60" s="3">
        <f>'Рейтинговая таблица организаций'!AS62</f>
        <v>100</v>
      </c>
      <c r="P60" s="3">
        <f>'Рейтинговая таблица организаций'!AT62</f>
        <v>100</v>
      </c>
      <c r="Q60" s="23">
        <f>'Рейтинговая таблица организаций'!AU62</f>
        <v>100</v>
      </c>
      <c r="R60" s="3">
        <f>'Рейтинговая таблица организаций'!BB62</f>
        <v>100</v>
      </c>
      <c r="S60" s="3">
        <f>'Рейтинговая таблица организаций'!BC62</f>
        <v>100</v>
      </c>
      <c r="T60" s="3">
        <f>'Рейтинговая таблица организаций'!BD62</f>
        <v>100</v>
      </c>
      <c r="U60" s="23">
        <f>'Рейтинговая таблица организаций'!BE62</f>
        <v>100</v>
      </c>
      <c r="V60" s="24">
        <f>'Рейтинговая таблица организаций'!BF62</f>
        <v>92.47999999999999</v>
      </c>
    </row>
    <row r="61" spans="1:22">
      <c r="A61" s="5">
        <f>'бланки '!D65</f>
        <v>60</v>
      </c>
      <c r="B61" s="5" t="str">
        <f>'Рейтинговая таблица организаций'!B63</f>
        <v>Муниципальное бюджетное образовательное учреждение «Центр психолого-педагогической, медицинской и социальной помощи»</v>
      </c>
      <c r="C61" s="3">
        <f>'Рейтинговая таблица организаций'!Q63</f>
        <v>89</v>
      </c>
      <c r="D61" s="3">
        <f>'Рейтинговая таблица организаций'!R63</f>
        <v>60</v>
      </c>
      <c r="E61" s="3">
        <f>'Рейтинговая таблица организаций'!S63</f>
        <v>97</v>
      </c>
      <c r="F61" s="23">
        <f>'Рейтинговая таблица организаций'!T63</f>
        <v>83.5</v>
      </c>
      <c r="G61" s="3">
        <f>'Рейтинговая таблица организаций'!Z63</f>
        <v>100</v>
      </c>
      <c r="H61" s="3">
        <f>'Рейтинговая таблица организаций'!AB63</f>
        <v>90</v>
      </c>
      <c r="I61" s="23">
        <f>'Рейтинговая таблица организаций'!AC63</f>
        <v>95</v>
      </c>
      <c r="J61" s="3">
        <f>'Рейтинговая таблица организаций'!AH63</f>
        <v>60</v>
      </c>
      <c r="K61" s="3">
        <f>'Рейтинговая таблица организаций'!AI63</f>
        <v>100</v>
      </c>
      <c r="L61" s="3">
        <f>'Рейтинговая таблица организаций'!AJ63</f>
        <v>97</v>
      </c>
      <c r="M61" s="23">
        <f>'Рейтинговая таблица организаций'!AK63</f>
        <v>87.1</v>
      </c>
      <c r="N61" s="3">
        <f>'Рейтинговая таблица организаций'!AR63</f>
        <v>98</v>
      </c>
      <c r="O61" s="3">
        <f>'Рейтинговая таблица организаций'!AS63</f>
        <v>98</v>
      </c>
      <c r="P61" s="3">
        <f>'Рейтинговая таблица организаций'!AT63</f>
        <v>99</v>
      </c>
      <c r="Q61" s="23">
        <f>'Рейтинговая таблица организаций'!AU63</f>
        <v>98.2</v>
      </c>
      <c r="R61" s="3">
        <f>'Рейтинговая таблица организаций'!BB63</f>
        <v>98</v>
      </c>
      <c r="S61" s="3">
        <f>'Рейтинговая таблица организаций'!BC63</f>
        <v>96</v>
      </c>
      <c r="T61" s="3">
        <f>'Рейтинговая таблица организаций'!BD63</f>
        <v>96</v>
      </c>
      <c r="U61" s="23">
        <f>'Рейтинговая таблица организаций'!BE63</f>
        <v>96.6</v>
      </c>
      <c r="V61" s="24">
        <f>'Рейтинговая таблица организаций'!BF63</f>
        <v>92.08</v>
      </c>
    </row>
    <row r="62" spans="1:22">
      <c r="A62" s="5">
        <f>'бланки '!D66</f>
        <v>61</v>
      </c>
      <c r="B62" s="5" t="str">
        <f>'Рейтинговая таблица организаций'!B64</f>
        <v>Муниципальное автономное образовательное учреждение дополнительного образования «Северный Кванториум»</v>
      </c>
      <c r="C62" s="3">
        <f>'Рейтинговая таблица организаций'!Q64</f>
        <v>99</v>
      </c>
      <c r="D62" s="3">
        <f>'Рейтинговая таблица организаций'!R64</f>
        <v>100</v>
      </c>
      <c r="E62" s="3">
        <f>'Рейтинговая таблица организаций'!S64</f>
        <v>100</v>
      </c>
      <c r="F62" s="23">
        <f>'Рейтинговая таблица организаций'!T64</f>
        <v>99.7</v>
      </c>
      <c r="G62" s="3">
        <f>'Рейтинговая таблица организаций'!Z64</f>
        <v>100</v>
      </c>
      <c r="H62" s="3">
        <f>'Рейтинговая таблица организаций'!AB64</f>
        <v>99</v>
      </c>
      <c r="I62" s="23">
        <f>'Рейтинговая таблица организаций'!AC64</f>
        <v>99.5</v>
      </c>
      <c r="J62" s="3">
        <f>'Рейтинговая таблица организаций'!AH64</f>
        <v>100</v>
      </c>
      <c r="K62" s="3">
        <f>'Рейтинговая таблица организаций'!AI64</f>
        <v>100</v>
      </c>
      <c r="L62" s="3">
        <f>'Рейтинговая таблица организаций'!AJ64</f>
        <v>100</v>
      </c>
      <c r="M62" s="23">
        <f>'Рейтинговая таблица организаций'!AK64</f>
        <v>100</v>
      </c>
      <c r="N62" s="3">
        <f>'Рейтинговая таблица организаций'!AR64</f>
        <v>100</v>
      </c>
      <c r="O62" s="3">
        <f>'Рейтинговая таблица организаций'!AS64</f>
        <v>100</v>
      </c>
      <c r="P62" s="3">
        <f>'Рейтинговая таблица организаций'!AT64</f>
        <v>100</v>
      </c>
      <c r="Q62" s="23">
        <f>'Рейтинговая таблица организаций'!AU64</f>
        <v>100</v>
      </c>
      <c r="R62" s="3">
        <f>'Рейтинговая таблица организаций'!BB64</f>
        <v>100</v>
      </c>
      <c r="S62" s="3">
        <f>'Рейтинговая таблица организаций'!BC64</f>
        <v>100</v>
      </c>
      <c r="T62" s="3">
        <f>'Рейтинговая таблица организаций'!BD64</f>
        <v>100</v>
      </c>
      <c r="U62" s="23">
        <f>'Рейтинговая таблица организаций'!BE64</f>
        <v>100</v>
      </c>
      <c r="V62" s="24">
        <f>'Рейтинговая таблица организаций'!BF64</f>
        <v>99.84</v>
      </c>
    </row>
    <row r="63" spans="1:22">
      <c r="A63" s="5">
        <f>'бланки '!D67</f>
        <v>62</v>
      </c>
      <c r="B63" s="5" t="str">
        <f>'Рейтинговая таблица организаций'!B65</f>
        <v>Муниципальное автономное образовательное учреждение дополнительного образования Детско-юношеский центр</v>
      </c>
      <c r="C63" s="3">
        <f>'Рейтинговая таблица организаций'!Q65</f>
        <v>98</v>
      </c>
      <c r="D63" s="3">
        <f>'Рейтинговая таблица организаций'!R65</f>
        <v>100</v>
      </c>
      <c r="E63" s="3">
        <f>'Рейтинговая таблица организаций'!S65</f>
        <v>98</v>
      </c>
      <c r="F63" s="23">
        <f>'Рейтинговая таблица организаций'!T65</f>
        <v>98.6</v>
      </c>
      <c r="G63" s="3">
        <f>'Рейтинговая таблица организаций'!Z65</f>
        <v>100</v>
      </c>
      <c r="H63" s="3">
        <f>'Рейтинговая таблица организаций'!AB65</f>
        <v>95</v>
      </c>
      <c r="I63" s="23">
        <f>'Рейтинговая таблица организаций'!AC65</f>
        <v>97.5</v>
      </c>
      <c r="J63" s="3">
        <f>'Рейтинговая таблица организаций'!AH65</f>
        <v>40</v>
      </c>
      <c r="K63" s="3">
        <f>'Рейтинговая таблица организаций'!AI65</f>
        <v>100</v>
      </c>
      <c r="L63" s="3">
        <f>'Рейтинговая таблица организаций'!AJ65</f>
        <v>89</v>
      </c>
      <c r="M63" s="23">
        <f>'Рейтинговая таблица организаций'!AK65</f>
        <v>78.7</v>
      </c>
      <c r="N63" s="3">
        <f>'Рейтинговая таблица организаций'!AR65</f>
        <v>99</v>
      </c>
      <c r="O63" s="3">
        <f>'Рейтинговая таблица организаций'!AS65</f>
        <v>99</v>
      </c>
      <c r="P63" s="3">
        <f>'Рейтинговая таблица организаций'!AT65</f>
        <v>100</v>
      </c>
      <c r="Q63" s="23">
        <f>'Рейтинговая таблица организаций'!AU65</f>
        <v>99.2</v>
      </c>
      <c r="R63" s="3">
        <f>'Рейтинговая таблица организаций'!BB65</f>
        <v>99</v>
      </c>
      <c r="S63" s="3">
        <f>'Рейтинговая таблица организаций'!BC65</f>
        <v>98</v>
      </c>
      <c r="T63" s="3">
        <f>'Рейтинговая таблица организаций'!BD65</f>
        <v>99</v>
      </c>
      <c r="U63" s="23">
        <f>'Рейтинговая таблица организаций'!BE65</f>
        <v>98.8</v>
      </c>
      <c r="V63" s="24">
        <f>'Рейтинговая таблица организаций'!BF65</f>
        <v>94.56</v>
      </c>
    </row>
    <row r="64" spans="1:22">
      <c r="A64" s="5">
        <f>'бланки '!D68</f>
        <v>63</v>
      </c>
      <c r="B64" s="5" t="str">
        <f>'Рейтинговая таблица организаций'!B66</f>
        <v>Муниципальное бюджетное учреждение дополнительного образования «Детская музыкальная школа № 3»</v>
      </c>
      <c r="C64" s="3">
        <f>'Рейтинговая таблица организаций'!Q66</f>
        <v>97</v>
      </c>
      <c r="D64" s="3">
        <f>'Рейтинговая таблица организаций'!R66</f>
        <v>100</v>
      </c>
      <c r="E64" s="3">
        <f>'Рейтинговая таблица организаций'!S66</f>
        <v>99</v>
      </c>
      <c r="F64" s="23">
        <f>'Рейтинговая таблица организаций'!T66</f>
        <v>98.699999999999989</v>
      </c>
      <c r="G64" s="3">
        <f>'Рейтинговая таблица организаций'!Z66</f>
        <v>100</v>
      </c>
      <c r="H64" s="3">
        <f>'Рейтинговая таблица организаций'!AB66</f>
        <v>97</v>
      </c>
      <c r="I64" s="23">
        <f>'Рейтинговая таблица организаций'!AC66</f>
        <v>98.5</v>
      </c>
      <c r="J64" s="3">
        <f>'Рейтинговая таблица организаций'!AH66</f>
        <v>80</v>
      </c>
      <c r="K64" s="3">
        <f>'Рейтинговая таблица организаций'!AI66</f>
        <v>80</v>
      </c>
      <c r="L64" s="3">
        <f>'Рейтинговая таблица организаций'!AJ66</f>
        <v>96</v>
      </c>
      <c r="M64" s="23">
        <f>'Рейтинговая таблица организаций'!AK66</f>
        <v>84.8</v>
      </c>
      <c r="N64" s="3">
        <f>'Рейтинговая таблица организаций'!AR66</f>
        <v>100</v>
      </c>
      <c r="O64" s="3">
        <f>'Рейтинговая таблица организаций'!AS66</f>
        <v>99</v>
      </c>
      <c r="P64" s="3">
        <f>'Рейтинговая таблица организаций'!AT66</f>
        <v>100</v>
      </c>
      <c r="Q64" s="23">
        <f>'Рейтинговая таблица организаций'!AU66</f>
        <v>99.6</v>
      </c>
      <c r="R64" s="3">
        <f>'Рейтинговая таблица организаций'!BB66</f>
        <v>99</v>
      </c>
      <c r="S64" s="3">
        <f>'Рейтинговая таблица организаций'!BC66</f>
        <v>99</v>
      </c>
      <c r="T64" s="3">
        <f>'Рейтинговая таблица организаций'!BD66</f>
        <v>99</v>
      </c>
      <c r="U64" s="23">
        <f>'Рейтинговая таблица организаций'!BE66</f>
        <v>99</v>
      </c>
      <c r="V64" s="24">
        <f>'Рейтинговая таблица организаций'!BF66</f>
        <v>96.12</v>
      </c>
    </row>
    <row r="65" spans="1:22">
      <c r="A65" s="5">
        <f>'бланки '!D69</f>
        <v>64</v>
      </c>
      <c r="B65" s="5" t="str">
        <f>'Рейтинговая таблица организаций'!B67</f>
        <v>Муниципальное автономное учреждение дополнительного образования «Детская музыкальная школа № 36»</v>
      </c>
      <c r="C65" s="3">
        <f>'Рейтинговая таблица организаций'!Q67</f>
        <v>96</v>
      </c>
      <c r="D65" s="3">
        <f>'Рейтинговая таблица организаций'!R67</f>
        <v>100</v>
      </c>
      <c r="E65" s="3">
        <f>'Рейтинговая таблица организаций'!S67</f>
        <v>100</v>
      </c>
      <c r="F65" s="23">
        <f>'Рейтинговая таблица организаций'!T67</f>
        <v>98.8</v>
      </c>
      <c r="G65" s="3">
        <f>'Рейтинговая таблица организаций'!Z67</f>
        <v>100</v>
      </c>
      <c r="H65" s="3">
        <f>'Рейтинговая таблица организаций'!AB67</f>
        <v>100</v>
      </c>
      <c r="I65" s="23">
        <f>'Рейтинговая таблица организаций'!AC67</f>
        <v>100</v>
      </c>
      <c r="J65" s="3">
        <f>'Рейтинговая таблица организаций'!AH67</f>
        <v>80</v>
      </c>
      <c r="K65" s="3">
        <f>'Рейтинговая таблица организаций'!AI67</f>
        <v>100</v>
      </c>
      <c r="L65" s="3">
        <f>'Рейтинговая таблица организаций'!AJ67</f>
        <v>100</v>
      </c>
      <c r="M65" s="23">
        <f>'Рейтинговая таблица организаций'!AK67</f>
        <v>94</v>
      </c>
      <c r="N65" s="3">
        <f>'Рейтинговая таблица организаций'!AR67</f>
        <v>100</v>
      </c>
      <c r="O65" s="3">
        <f>'Рейтинговая таблица организаций'!AS67</f>
        <v>100</v>
      </c>
      <c r="P65" s="3">
        <f>'Рейтинговая таблица организаций'!AT67</f>
        <v>100</v>
      </c>
      <c r="Q65" s="23">
        <f>'Рейтинговая таблица организаций'!AU67</f>
        <v>100</v>
      </c>
      <c r="R65" s="3">
        <f>'Рейтинговая таблица организаций'!BB67</f>
        <v>100</v>
      </c>
      <c r="S65" s="3">
        <f>'Рейтинговая таблица организаций'!BC67</f>
        <v>100</v>
      </c>
      <c r="T65" s="3">
        <f>'Рейтинговая таблица организаций'!BD67</f>
        <v>100</v>
      </c>
      <c r="U65" s="23">
        <f>'Рейтинговая таблица организаций'!BE67</f>
        <v>100</v>
      </c>
      <c r="V65" s="24">
        <f>'Рейтинговая таблица организаций'!BF67</f>
        <v>98.56</v>
      </c>
    </row>
    <row r="66" spans="1:22">
      <c r="A66" s="5">
        <f>'бланки '!D70</f>
        <v>65</v>
      </c>
      <c r="B66" s="5" t="str">
        <f>'Рейтинговая таблица организаций'!B68</f>
        <v>Муниципальное бюджетное учреждение дополнительного образования «Детская школа искусств № 34»</v>
      </c>
      <c r="C66" s="3">
        <f>'Рейтинговая таблица организаций'!Q68</f>
        <v>75</v>
      </c>
      <c r="D66" s="3">
        <f>'Рейтинговая таблица организаций'!R68</f>
        <v>100</v>
      </c>
      <c r="E66" s="3">
        <f>'Рейтинговая таблица организаций'!S68</f>
        <v>98</v>
      </c>
      <c r="F66" s="23">
        <f>'Рейтинговая таблица организаций'!T68</f>
        <v>91.7</v>
      </c>
      <c r="G66" s="3">
        <f>'Рейтинговая таблица организаций'!Z68</f>
        <v>100</v>
      </c>
      <c r="H66" s="3">
        <f>'Рейтинговая таблица организаций'!AB68</f>
        <v>91</v>
      </c>
      <c r="I66" s="23">
        <f>'Рейтинговая таблица организаций'!AC68</f>
        <v>95.5</v>
      </c>
      <c r="J66" s="3">
        <f>'Рейтинговая таблица организаций'!AH68</f>
        <v>60</v>
      </c>
      <c r="K66" s="3">
        <f>'Рейтинговая таблица организаций'!AI68</f>
        <v>60</v>
      </c>
      <c r="L66" s="3">
        <f>'Рейтинговая таблица организаций'!AJ68</f>
        <v>100</v>
      </c>
      <c r="M66" s="23">
        <f>'Рейтинговая таблица организаций'!AK68</f>
        <v>72</v>
      </c>
      <c r="N66" s="3">
        <f>'Рейтинговая таблица организаций'!AR68</f>
        <v>99</v>
      </c>
      <c r="O66" s="3">
        <f>'Рейтинговая таблица организаций'!AS68</f>
        <v>99</v>
      </c>
      <c r="P66" s="3">
        <f>'Рейтинговая таблица организаций'!AT68</f>
        <v>99</v>
      </c>
      <c r="Q66" s="23">
        <f>'Рейтинговая таблица организаций'!AU68</f>
        <v>99</v>
      </c>
      <c r="R66" s="3">
        <f>'Рейтинговая таблица организаций'!BB68</f>
        <v>99</v>
      </c>
      <c r="S66" s="3">
        <f>'Рейтинговая таблица организаций'!BC68</f>
        <v>98</v>
      </c>
      <c r="T66" s="3">
        <f>'Рейтинговая таблица организаций'!BD68</f>
        <v>100</v>
      </c>
      <c r="U66" s="23">
        <f>'Рейтинговая таблица организаций'!BE68</f>
        <v>99.3</v>
      </c>
      <c r="V66" s="24">
        <f>'Рейтинговая таблица организаций'!BF68</f>
        <v>91.5</v>
      </c>
    </row>
    <row r="67" spans="1:22">
      <c r="A67" s="5">
        <f>'бланки '!D71</f>
        <v>66</v>
      </c>
      <c r="B67" s="5" t="str">
        <f>'Рейтинговая таблица организаций'!B69</f>
        <v>Муниципальное автономное учреждение дополнительного образования «Детская художественная школа № 2»</v>
      </c>
      <c r="C67" s="3">
        <f>'Рейтинговая таблица организаций'!Q69</f>
        <v>86</v>
      </c>
      <c r="D67" s="3">
        <f>'Рейтинговая таблица организаций'!R69</f>
        <v>100</v>
      </c>
      <c r="E67" s="3">
        <f>'Рейтинговая таблица организаций'!S69</f>
        <v>99</v>
      </c>
      <c r="F67" s="23">
        <f>'Рейтинговая таблица организаций'!T69</f>
        <v>95.4</v>
      </c>
      <c r="G67" s="3">
        <f>'Рейтинговая таблица организаций'!Z69</f>
        <v>100</v>
      </c>
      <c r="H67" s="3">
        <f>'Рейтинговая таблица организаций'!AB69</f>
        <v>98</v>
      </c>
      <c r="I67" s="23">
        <f>'Рейтинговая таблица организаций'!AC69</f>
        <v>99</v>
      </c>
      <c r="J67" s="3">
        <f>'Рейтинговая таблица организаций'!AH69</f>
        <v>40</v>
      </c>
      <c r="K67" s="3">
        <f>'Рейтинговая таблица организаций'!AI69</f>
        <v>100</v>
      </c>
      <c r="L67" s="3">
        <f>'Рейтинговая таблица организаций'!AJ69</f>
        <v>100</v>
      </c>
      <c r="M67" s="23">
        <f>'Рейтинговая таблица организаций'!AK69</f>
        <v>82</v>
      </c>
      <c r="N67" s="3">
        <f>'Рейтинговая таблица организаций'!AR69</f>
        <v>100</v>
      </c>
      <c r="O67" s="3">
        <f>'Рейтинговая таблица организаций'!AS69</f>
        <v>99</v>
      </c>
      <c r="P67" s="3">
        <f>'Рейтинговая таблица организаций'!AT69</f>
        <v>100</v>
      </c>
      <c r="Q67" s="23">
        <f>'Рейтинговая таблица организаций'!AU69</f>
        <v>99.6</v>
      </c>
      <c r="R67" s="3">
        <f>'Рейтинговая таблица организаций'!BB69</f>
        <v>99</v>
      </c>
      <c r="S67" s="3">
        <f>'Рейтинговая таблица организаций'!BC69</f>
        <v>95</v>
      </c>
      <c r="T67" s="3">
        <f>'Рейтинговая таблица организаций'!BD69</f>
        <v>99</v>
      </c>
      <c r="U67" s="23">
        <f>'Рейтинговая таблица организаций'!BE69</f>
        <v>98.2</v>
      </c>
      <c r="V67" s="24">
        <f>'Рейтинговая таблица организаций'!BF69</f>
        <v>94.84</v>
      </c>
    </row>
    <row r="68" spans="1:22">
      <c r="A68" s="5">
        <f>'бланки '!D72</f>
        <v>67</v>
      </c>
      <c r="B68" s="5" t="str">
        <f>'Рейтинговая таблица организаций'!B70</f>
        <v>Муниципальное автономное учреждение дополнительного образования «Спортивная школа «Строитель»</v>
      </c>
      <c r="C68" s="3">
        <f>'Рейтинговая таблица организаций'!Q70</f>
        <v>98</v>
      </c>
      <c r="D68" s="3">
        <f>'Рейтинговая таблица организаций'!R70</f>
        <v>90</v>
      </c>
      <c r="E68" s="3">
        <f>'Рейтинговая таблица организаций'!S70</f>
        <v>95</v>
      </c>
      <c r="F68" s="23">
        <f>'Рейтинговая таблица организаций'!T70</f>
        <v>94.4</v>
      </c>
      <c r="G68" s="3">
        <f>'Рейтинговая таблица организаций'!Z70</f>
        <v>100</v>
      </c>
      <c r="H68" s="3">
        <f>'Рейтинговая таблица организаций'!AB70</f>
        <v>83</v>
      </c>
      <c r="I68" s="23">
        <f>'Рейтинговая таблица организаций'!AC70</f>
        <v>91.5</v>
      </c>
      <c r="J68" s="3">
        <f>'Рейтинговая таблица организаций'!AH70</f>
        <v>60</v>
      </c>
      <c r="K68" s="3">
        <f>'Рейтинговая таблица организаций'!AI70</f>
        <v>40</v>
      </c>
      <c r="L68" s="3">
        <f>'Рейтинговая таблица организаций'!AJ70</f>
        <v>100</v>
      </c>
      <c r="M68" s="23">
        <f>'Рейтинговая таблица организаций'!AK70</f>
        <v>64</v>
      </c>
      <c r="N68" s="3">
        <f>'Рейтинговая таблица организаций'!AR70</f>
        <v>97</v>
      </c>
      <c r="O68" s="3">
        <f>'Рейтинговая таблица организаций'!AS70</f>
        <v>97</v>
      </c>
      <c r="P68" s="3">
        <f>'Рейтинговая таблица организаций'!AT70</f>
        <v>100</v>
      </c>
      <c r="Q68" s="23">
        <f>'Рейтинговая таблица организаций'!AU70</f>
        <v>97.600000000000009</v>
      </c>
      <c r="R68" s="3">
        <f>'Рейтинговая таблица организаций'!BB70</f>
        <v>96</v>
      </c>
      <c r="S68" s="3">
        <f>'Рейтинговая таблица организаций'!BC70</f>
        <v>99</v>
      </c>
      <c r="T68" s="3">
        <f>'Рейтинговая таблица организаций'!BD70</f>
        <v>99</v>
      </c>
      <c r="U68" s="23">
        <f>'Рейтинговая таблица организаций'!BE70</f>
        <v>98.1</v>
      </c>
      <c r="V68" s="24">
        <f>'Рейтинговая таблица организаций'!BF70</f>
        <v>89.12</v>
      </c>
    </row>
    <row r="69" spans="1:22">
      <c r="A69" s="5">
        <f>'бланки '!D73</f>
        <v>68</v>
      </c>
      <c r="B69" s="5" t="str">
        <f>'Рейтинговая таблица организаций'!B71</f>
        <v>Муниципальное дошкольное образовательное учреждение «Детский сад «Солнышко»</v>
      </c>
      <c r="C69" s="3">
        <f>'Рейтинговая таблица организаций'!Q71</f>
        <v>100</v>
      </c>
      <c r="D69" s="3">
        <f>'Рейтинговая таблица организаций'!R71</f>
        <v>90</v>
      </c>
      <c r="E69" s="3">
        <f>'Рейтинговая таблица организаций'!S71</f>
        <v>100</v>
      </c>
      <c r="F69" s="23">
        <f>'Рейтинговая таблица организаций'!T71</f>
        <v>97</v>
      </c>
      <c r="G69" s="3">
        <f>'Рейтинговая таблица организаций'!Z71</f>
        <v>100</v>
      </c>
      <c r="H69" s="3">
        <f>'Рейтинговая таблица организаций'!AB71</f>
        <v>99</v>
      </c>
      <c r="I69" s="23">
        <f>'Рейтинговая таблица организаций'!AC71</f>
        <v>99.5</v>
      </c>
      <c r="J69" s="3">
        <f>'Рейтинговая таблица организаций'!AH71</f>
        <v>40</v>
      </c>
      <c r="K69" s="3">
        <f>'Рейтинговая таблица организаций'!AI71</f>
        <v>60</v>
      </c>
      <c r="L69" s="3">
        <f>'Рейтинговая таблица организаций'!AJ71</f>
        <v>100</v>
      </c>
      <c r="M69" s="23">
        <f>'Рейтинговая таблица организаций'!AK71</f>
        <v>66</v>
      </c>
      <c r="N69" s="3">
        <f>'Рейтинговая таблица организаций'!AR71</f>
        <v>100</v>
      </c>
      <c r="O69" s="3">
        <f>'Рейтинговая таблица организаций'!AS71</f>
        <v>99</v>
      </c>
      <c r="P69" s="3">
        <f>'Рейтинговая таблица организаций'!AT71</f>
        <v>99</v>
      </c>
      <c r="Q69" s="23">
        <f>'Рейтинговая таблица организаций'!AU71</f>
        <v>99.399999999999991</v>
      </c>
      <c r="R69" s="3">
        <f>'Рейтинговая таблица организаций'!BB71</f>
        <v>100</v>
      </c>
      <c r="S69" s="3">
        <f>'Рейтинговая таблица организаций'!BC71</f>
        <v>98</v>
      </c>
      <c r="T69" s="3">
        <f>'Рейтинговая таблица организаций'!BD71</f>
        <v>99</v>
      </c>
      <c r="U69" s="23">
        <f>'Рейтинговая таблица организаций'!BE71</f>
        <v>99.1</v>
      </c>
      <c r="V69" s="24">
        <f>'Рейтинговая таблица организаций'!BF71</f>
        <v>92.2</v>
      </c>
    </row>
    <row r="70" spans="1:22">
      <c r="A70" s="5">
        <f>'бланки '!D74</f>
        <v>69</v>
      </c>
      <c r="B70" s="5" t="str">
        <f>'Рейтинговая таблица организаций'!B72</f>
        <v>Муниципальное дошкольное образовательное учреждение «Детский сад №14 «Родничок» общеразвивающего вида»</v>
      </c>
      <c r="C70" s="3">
        <f>'Рейтинговая таблица организаций'!Q72</f>
        <v>95</v>
      </c>
      <c r="D70" s="3">
        <f>'Рейтинговая таблица организаций'!R72</f>
        <v>100</v>
      </c>
      <c r="E70" s="3">
        <f>'Рейтинговая таблица организаций'!S72</f>
        <v>97</v>
      </c>
      <c r="F70" s="23">
        <f>'Рейтинговая таблица организаций'!T72</f>
        <v>97.300000000000011</v>
      </c>
      <c r="G70" s="3">
        <f>'Рейтинговая таблица организаций'!Z72</f>
        <v>100</v>
      </c>
      <c r="H70" s="3">
        <f>'Рейтинговая таблица организаций'!AB72</f>
        <v>79</v>
      </c>
      <c r="I70" s="23">
        <f>'Рейтинговая таблица организаций'!AC72</f>
        <v>89.5</v>
      </c>
      <c r="J70" s="3">
        <f>'Рейтинговая таблица организаций'!AH72</f>
        <v>20</v>
      </c>
      <c r="K70" s="3">
        <f>'Рейтинговая таблица организаций'!AI72</f>
        <v>60</v>
      </c>
      <c r="L70" s="3">
        <f>'Рейтинговая таблица организаций'!AJ72</f>
        <v>100</v>
      </c>
      <c r="M70" s="23">
        <f>'Рейтинговая таблица организаций'!AK72</f>
        <v>60</v>
      </c>
      <c r="N70" s="3">
        <f>'Рейтинговая таблица организаций'!AR72</f>
        <v>94</v>
      </c>
      <c r="O70" s="3">
        <f>'Рейтинговая таблица организаций'!AS72</f>
        <v>94</v>
      </c>
      <c r="P70" s="3">
        <f>'Рейтинговая таблица организаций'!AT72</f>
        <v>95</v>
      </c>
      <c r="Q70" s="23">
        <f>'Рейтинговая таблица организаций'!AU72</f>
        <v>94.2</v>
      </c>
      <c r="R70" s="3">
        <f>'Рейтинговая таблица организаций'!BB72</f>
        <v>91</v>
      </c>
      <c r="S70" s="3">
        <f>'Рейтинговая таблица организаций'!BC72</f>
        <v>97</v>
      </c>
      <c r="T70" s="3">
        <f>'Рейтинговая таблица организаций'!BD72</f>
        <v>91</v>
      </c>
      <c r="U70" s="23">
        <f>'Рейтинговая таблица организаций'!BE72</f>
        <v>92.2</v>
      </c>
      <c r="V70" s="24">
        <f>'Рейтинговая таблица организаций'!BF72</f>
        <v>86.64</v>
      </c>
    </row>
    <row r="71" spans="1:22">
      <c r="A71" s="5">
        <f>'бланки '!D75</f>
        <v>70</v>
      </c>
      <c r="B71" s="5" t="str">
        <f>'Рейтинговая таблица организаций'!B73</f>
        <v>Муниципальное дошкольное образовательное учреждение «Детский сад «Радуга»</v>
      </c>
      <c r="C71" s="3">
        <f>'Рейтинговая таблица организаций'!Q73</f>
        <v>92</v>
      </c>
      <c r="D71" s="3">
        <f>'Рейтинговая таблица организаций'!R73</f>
        <v>90</v>
      </c>
      <c r="E71" s="3">
        <f>'Рейтинговая таблица организаций'!S73</f>
        <v>94</v>
      </c>
      <c r="F71" s="23">
        <f>'Рейтинговая таблица организаций'!T73</f>
        <v>92.199999999999989</v>
      </c>
      <c r="G71" s="3">
        <f>'Рейтинговая таблица организаций'!Z73</f>
        <v>100</v>
      </c>
      <c r="H71" s="3">
        <f>'Рейтинговая таблица организаций'!AB73</f>
        <v>92</v>
      </c>
      <c r="I71" s="23">
        <f>'Рейтинговая таблица организаций'!AC73</f>
        <v>96</v>
      </c>
      <c r="J71" s="3">
        <f>'Рейтинговая таблица организаций'!AH73</f>
        <v>60</v>
      </c>
      <c r="K71" s="3">
        <f>'Рейтинговая таблица организаций'!AI73</f>
        <v>60</v>
      </c>
      <c r="L71" s="3">
        <f>'Рейтинговая таблица организаций'!AJ73</f>
        <v>100</v>
      </c>
      <c r="M71" s="23">
        <f>'Рейтинговая таблица организаций'!AK73</f>
        <v>72</v>
      </c>
      <c r="N71" s="3">
        <f>'Рейтинговая таблица организаций'!AR73</f>
        <v>99</v>
      </c>
      <c r="O71" s="3">
        <f>'Рейтинговая таблица организаций'!AS73</f>
        <v>96</v>
      </c>
      <c r="P71" s="3">
        <f>'Рейтинговая таблица организаций'!AT73</f>
        <v>100</v>
      </c>
      <c r="Q71" s="23">
        <f>'Рейтинговая таблица организаций'!AU73</f>
        <v>98</v>
      </c>
      <c r="R71" s="3">
        <f>'Рейтинговая таблица организаций'!BB73</f>
        <v>96</v>
      </c>
      <c r="S71" s="3">
        <f>'Рейтинговая таблица организаций'!BC73</f>
        <v>100</v>
      </c>
      <c r="T71" s="3">
        <f>'Рейтинговая таблица организаций'!BD73</f>
        <v>100</v>
      </c>
      <c r="U71" s="23">
        <f>'Рейтинговая таблица организаций'!BE73</f>
        <v>98.8</v>
      </c>
      <c r="V71" s="24">
        <f>'Рейтинговая таблица организаций'!BF73</f>
        <v>91.4</v>
      </c>
    </row>
    <row r="72" spans="1:22">
      <c r="A72" s="5">
        <f>'бланки '!D76</f>
        <v>71</v>
      </c>
      <c r="B72" s="5" t="str">
        <f>'Рейтинговая таблица организаций'!B74</f>
        <v>Муниципальное дошкольное образовательное учреждение «Центр развития ребенка - Детский сад №17 «Малыш»</v>
      </c>
      <c r="C72" s="3">
        <f>'Рейтинговая таблица организаций'!Q74</f>
        <v>91</v>
      </c>
      <c r="D72" s="3">
        <f>'Рейтинговая таблица организаций'!R74</f>
        <v>60</v>
      </c>
      <c r="E72" s="3">
        <f>'Рейтинговая таблица организаций'!S74</f>
        <v>97</v>
      </c>
      <c r="F72" s="23">
        <f>'Рейтинговая таблица организаций'!T74</f>
        <v>84.1</v>
      </c>
      <c r="G72" s="3">
        <f>'Рейтинговая таблица организаций'!Z74</f>
        <v>100</v>
      </c>
      <c r="H72" s="3">
        <f>'Рейтинговая таблица организаций'!AB74</f>
        <v>80</v>
      </c>
      <c r="I72" s="23">
        <f>'Рейтинговая таблица организаций'!AC74</f>
        <v>90</v>
      </c>
      <c r="J72" s="3">
        <f>'Рейтинговая таблица организаций'!AH74</f>
        <v>40</v>
      </c>
      <c r="K72" s="3">
        <f>'Рейтинговая таблица организаций'!AI74</f>
        <v>60</v>
      </c>
      <c r="L72" s="3">
        <f>'Рейтинговая таблица организаций'!AJ74</f>
        <v>75</v>
      </c>
      <c r="M72" s="23">
        <f>'Рейтинговая таблица организаций'!AK74</f>
        <v>58.5</v>
      </c>
      <c r="N72" s="3">
        <f>'Рейтинговая таблица организаций'!AR74</f>
        <v>94</v>
      </c>
      <c r="O72" s="3">
        <f>'Рейтинговая таблица организаций'!AS74</f>
        <v>97</v>
      </c>
      <c r="P72" s="3">
        <f>'Рейтинговая таблица организаций'!AT74</f>
        <v>97</v>
      </c>
      <c r="Q72" s="23">
        <f>'Рейтинговая таблица организаций'!AU74</f>
        <v>95.800000000000011</v>
      </c>
      <c r="R72" s="3">
        <f>'Рейтинговая таблица организаций'!BB74</f>
        <v>90</v>
      </c>
      <c r="S72" s="3">
        <f>'Рейтинговая таблица организаций'!BC74</f>
        <v>97</v>
      </c>
      <c r="T72" s="3">
        <f>'Рейтинговая таблица организаций'!BD74</f>
        <v>95</v>
      </c>
      <c r="U72" s="23">
        <f>'Рейтинговая таблица организаций'!BE74</f>
        <v>93.9</v>
      </c>
      <c r="V72" s="24">
        <f>'Рейтинговая таблица организаций'!BF74</f>
        <v>84.46</v>
      </c>
    </row>
    <row r="73" spans="1:22">
      <c r="A73" s="5">
        <f>'бланки '!D77</f>
        <v>72</v>
      </c>
      <c r="B73" s="5" t="str">
        <f>'Рейтинговая таблица организаций'!B75</f>
        <v>Муниципальное дошкольное образовательное учреждение «Детский сад «Лесовичок»</v>
      </c>
      <c r="C73" s="3">
        <f>'Рейтинговая таблица организаций'!Q75</f>
        <v>100</v>
      </c>
      <c r="D73" s="3">
        <f>'Рейтинговая таблица организаций'!R75</f>
        <v>100</v>
      </c>
      <c r="E73" s="3">
        <f>'Рейтинговая таблица организаций'!S75</f>
        <v>99</v>
      </c>
      <c r="F73" s="23">
        <f>'Рейтинговая таблица организаций'!T75</f>
        <v>99.6</v>
      </c>
      <c r="G73" s="3">
        <f>'Рейтинговая таблица организаций'!Z75</f>
        <v>100</v>
      </c>
      <c r="H73" s="3">
        <f>'Рейтинговая таблица организаций'!AB75</f>
        <v>98</v>
      </c>
      <c r="I73" s="23">
        <f>'Рейтинговая таблица организаций'!AC75</f>
        <v>99</v>
      </c>
      <c r="J73" s="3">
        <f>'Рейтинговая таблица организаций'!AH75</f>
        <v>40</v>
      </c>
      <c r="K73" s="3">
        <f>'Рейтинговая таблица организаций'!AI75</f>
        <v>100</v>
      </c>
      <c r="L73" s="3">
        <f>'Рейтинговая таблица организаций'!AJ75</f>
        <v>100</v>
      </c>
      <c r="M73" s="23">
        <f>'Рейтинговая таблица организаций'!AK75</f>
        <v>82</v>
      </c>
      <c r="N73" s="3">
        <f>'Рейтинговая таблица организаций'!AR75</f>
        <v>100</v>
      </c>
      <c r="O73" s="3">
        <f>'Рейтинговая таблица организаций'!AS75</f>
        <v>100</v>
      </c>
      <c r="P73" s="3">
        <f>'Рейтинговая таблица организаций'!AT75</f>
        <v>100</v>
      </c>
      <c r="Q73" s="23">
        <f>'Рейтинговая таблица организаций'!AU75</f>
        <v>100</v>
      </c>
      <c r="R73" s="3">
        <f>'Рейтинговая таблица организаций'!BB75</f>
        <v>99</v>
      </c>
      <c r="S73" s="3">
        <f>'Рейтинговая таблица организаций'!BC75</f>
        <v>100</v>
      </c>
      <c r="T73" s="3">
        <f>'Рейтинговая таблица организаций'!BD75</f>
        <v>99</v>
      </c>
      <c r="U73" s="23">
        <f>'Рейтинговая таблица организаций'!BE75</f>
        <v>99.2</v>
      </c>
      <c r="V73" s="24">
        <f>'Рейтинговая таблица организаций'!BF75</f>
        <v>95.960000000000008</v>
      </c>
    </row>
    <row r="74" spans="1:22">
      <c r="A74" s="5">
        <f>'бланки '!D78</f>
        <v>73</v>
      </c>
      <c r="B74" s="5" t="str">
        <f>'Рейтинговая таблица организаций'!B76</f>
        <v>Муниципальное дошкольное образовательное учреждение «Детский сад «Чебурашка»</v>
      </c>
      <c r="C74" s="3">
        <f>'Рейтинговая таблица организаций'!Q76</f>
        <v>100</v>
      </c>
      <c r="D74" s="3">
        <f>'Рейтинговая таблица организаций'!R76</f>
        <v>100</v>
      </c>
      <c r="E74" s="3">
        <f>'Рейтинговая таблица организаций'!S76</f>
        <v>99</v>
      </c>
      <c r="F74" s="23">
        <f>'Рейтинговая таблица организаций'!T76</f>
        <v>99.6</v>
      </c>
      <c r="G74" s="3">
        <f>'Рейтинговая таблица организаций'!Z76</f>
        <v>100</v>
      </c>
      <c r="H74" s="3">
        <f>'Рейтинговая таблица организаций'!AB76</f>
        <v>100</v>
      </c>
      <c r="I74" s="23">
        <f>'Рейтинговая таблица организаций'!AC76</f>
        <v>100</v>
      </c>
      <c r="J74" s="3">
        <f>'Рейтинговая таблица организаций'!AH76</f>
        <v>60</v>
      </c>
      <c r="K74" s="3">
        <f>'Рейтинговая таблица организаций'!AI76</f>
        <v>40</v>
      </c>
      <c r="L74" s="3">
        <f>'Рейтинговая таблица организаций'!AJ76</f>
        <v>86</v>
      </c>
      <c r="M74" s="23">
        <f>'Рейтинговая таблица организаций'!AK76</f>
        <v>59.8</v>
      </c>
      <c r="N74" s="3">
        <f>'Рейтинговая таблица организаций'!AR76</f>
        <v>100</v>
      </c>
      <c r="O74" s="3">
        <f>'Рейтинговая таблица организаций'!AS76</f>
        <v>100</v>
      </c>
      <c r="P74" s="3">
        <f>'Рейтинговая таблица организаций'!AT76</f>
        <v>100</v>
      </c>
      <c r="Q74" s="23">
        <f>'Рейтинговая таблица организаций'!AU76</f>
        <v>100</v>
      </c>
      <c r="R74" s="3">
        <f>'Рейтинговая таблица организаций'!BB76</f>
        <v>100</v>
      </c>
      <c r="S74" s="3">
        <f>'Рейтинговая таблица организаций'!BC76</f>
        <v>100</v>
      </c>
      <c r="T74" s="3">
        <f>'Рейтинговая таблица организаций'!BD76</f>
        <v>100</v>
      </c>
      <c r="U74" s="23">
        <f>'Рейтинговая таблица организаций'!BE76</f>
        <v>100</v>
      </c>
      <c r="V74" s="24">
        <f>'Рейтинговая таблица организаций'!BF76</f>
        <v>91.88</v>
      </c>
    </row>
    <row r="75" spans="1:22">
      <c r="A75" s="5">
        <f>'бланки '!D79</f>
        <v>74</v>
      </c>
      <c r="B75" s="5" t="str">
        <f>'Рейтинговая таблица организаций'!B77</f>
        <v>Муниципальное образовательное учреждение «Средняя общеобразовательная школа № 2 имени В.И. Захарова»</v>
      </c>
      <c r="C75" s="3">
        <f>'Рейтинговая таблица организаций'!Q77</f>
        <v>95</v>
      </c>
      <c r="D75" s="3">
        <f>'Рейтинговая таблица организаций'!R77</f>
        <v>100</v>
      </c>
      <c r="E75" s="3">
        <f>'Рейтинговая таблица организаций'!S77</f>
        <v>97</v>
      </c>
      <c r="F75" s="23">
        <f>'Рейтинговая таблица организаций'!T77</f>
        <v>97.300000000000011</v>
      </c>
      <c r="G75" s="3">
        <f>'Рейтинговая таблица организаций'!Z77</f>
        <v>100</v>
      </c>
      <c r="H75" s="3">
        <f>'Рейтинговая таблица организаций'!AB77</f>
        <v>83</v>
      </c>
      <c r="I75" s="23">
        <f>'Рейтинговая таблица организаций'!AC77</f>
        <v>91.5</v>
      </c>
      <c r="J75" s="3">
        <f>'Рейтинговая таблица организаций'!AH77</f>
        <v>40</v>
      </c>
      <c r="K75" s="3">
        <f>'Рейтинговая таблица организаций'!AI77</f>
        <v>60</v>
      </c>
      <c r="L75" s="3">
        <f>'Рейтинговая таблица организаций'!AJ77</f>
        <v>75</v>
      </c>
      <c r="M75" s="23">
        <f>'Рейтинговая таблица организаций'!AK77</f>
        <v>58.5</v>
      </c>
      <c r="N75" s="3">
        <f>'Рейтинговая таблица организаций'!AR77</f>
        <v>97</v>
      </c>
      <c r="O75" s="3">
        <f>'Рейтинговая таблица организаций'!AS77</f>
        <v>88</v>
      </c>
      <c r="P75" s="3">
        <f>'Рейтинговая таблица организаций'!AT77</f>
        <v>97</v>
      </c>
      <c r="Q75" s="23">
        <f>'Рейтинговая таблица организаций'!AU77</f>
        <v>93.4</v>
      </c>
      <c r="R75" s="3">
        <f>'Рейтинговая таблица организаций'!BB77</f>
        <v>96</v>
      </c>
      <c r="S75" s="3">
        <f>'Рейтинговая таблица организаций'!BC77</f>
        <v>83</v>
      </c>
      <c r="T75" s="3">
        <f>'Рейтинговая таблица организаций'!BD77</f>
        <v>95</v>
      </c>
      <c r="U75" s="23">
        <f>'Рейтинговая таблица организаций'!BE77</f>
        <v>92.9</v>
      </c>
      <c r="V75" s="24">
        <f>'Рейтинговая таблица организаций'!BF77</f>
        <v>86.72</v>
      </c>
    </row>
    <row r="76" spans="1:22">
      <c r="A76" s="5">
        <f>'бланки '!D80</f>
        <v>75</v>
      </c>
      <c r="B76" s="5" t="str">
        <f>'Рейтинговая таблица организаций'!B78</f>
        <v>Муниципальное образовательное учреждение «Средняя общеобразовательная школа № 3»</v>
      </c>
      <c r="C76" s="3">
        <f>'Рейтинговая таблица организаций'!Q78</f>
        <v>87</v>
      </c>
      <c r="D76" s="3">
        <f>'Рейтинговая таблица организаций'!R78</f>
        <v>100</v>
      </c>
      <c r="E76" s="3">
        <f>'Рейтинговая таблица организаций'!S78</f>
        <v>90</v>
      </c>
      <c r="F76" s="23">
        <f>'Рейтинговая таблица организаций'!T78</f>
        <v>92.1</v>
      </c>
      <c r="G76" s="3">
        <f>'Рейтинговая таблица организаций'!Z78</f>
        <v>100</v>
      </c>
      <c r="H76" s="3">
        <f>'Рейтинговая таблица организаций'!AB78</f>
        <v>79</v>
      </c>
      <c r="I76" s="23">
        <f>'Рейтинговая таблица организаций'!AC78</f>
        <v>89.5</v>
      </c>
      <c r="J76" s="3">
        <f>'Рейтинговая таблица организаций'!AH78</f>
        <v>80</v>
      </c>
      <c r="K76" s="3">
        <f>'Рейтинговая таблица организаций'!AI78</f>
        <v>60</v>
      </c>
      <c r="L76" s="3">
        <f>'Рейтинговая таблица организаций'!AJ78</f>
        <v>76</v>
      </c>
      <c r="M76" s="23">
        <f>'Рейтинговая таблица организаций'!AK78</f>
        <v>70.8</v>
      </c>
      <c r="N76" s="3">
        <f>'Рейтинговая таблица организаций'!AR78</f>
        <v>88</v>
      </c>
      <c r="O76" s="3">
        <f>'Рейтинговая таблица организаций'!AS78</f>
        <v>83</v>
      </c>
      <c r="P76" s="3">
        <f>'Рейтинговая таблица организаций'!AT78</f>
        <v>94</v>
      </c>
      <c r="Q76" s="23">
        <f>'Рейтинговая таблица организаций'!AU78</f>
        <v>87.2</v>
      </c>
      <c r="R76" s="3">
        <f>'Рейтинговая таблица организаций'!BB78</f>
        <v>83</v>
      </c>
      <c r="S76" s="3">
        <f>'Рейтинговая таблица организаций'!BC78</f>
        <v>82</v>
      </c>
      <c r="T76" s="3">
        <f>'Рейтинговая таблица организаций'!BD78</f>
        <v>83</v>
      </c>
      <c r="U76" s="23">
        <f>'Рейтинговая таблица организаций'!BE78</f>
        <v>82.8</v>
      </c>
      <c r="V76" s="24">
        <f>'Рейтинговая таблица организаций'!BF78</f>
        <v>84.47999999999999</v>
      </c>
    </row>
    <row r="77" spans="1:22">
      <c r="A77" s="5">
        <f>'бланки '!D81</f>
        <v>76</v>
      </c>
      <c r="B77" s="5" t="str">
        <f>'Рейтинговая таблица организаций'!B79</f>
        <v>Муниципальное образовательное учреждение «Средняя общеобразовательная школа № 6»</v>
      </c>
      <c r="C77" s="3">
        <f>'Рейтинговая таблица организаций'!Q79</f>
        <v>100</v>
      </c>
      <c r="D77" s="3">
        <f>'Рейтинговая таблица организаций'!R79</f>
        <v>100</v>
      </c>
      <c r="E77" s="3">
        <f>'Рейтинговая таблица организаций'!S79</f>
        <v>100</v>
      </c>
      <c r="F77" s="23">
        <f>'Рейтинговая таблица организаций'!T79</f>
        <v>100</v>
      </c>
      <c r="G77" s="3">
        <f>'Рейтинговая таблица организаций'!Z79</f>
        <v>100</v>
      </c>
      <c r="H77" s="3">
        <f>'Рейтинговая таблица организаций'!AB79</f>
        <v>99</v>
      </c>
      <c r="I77" s="23">
        <f>'Рейтинговая таблица организаций'!AC79</f>
        <v>99.5</v>
      </c>
      <c r="J77" s="3">
        <f>'Рейтинговая таблица организаций'!AH79</f>
        <v>60</v>
      </c>
      <c r="K77" s="3">
        <f>'Рейтинговая таблица организаций'!AI79</f>
        <v>60</v>
      </c>
      <c r="L77" s="3">
        <f>'Рейтинговая таблица организаций'!AJ79</f>
        <v>100</v>
      </c>
      <c r="M77" s="23">
        <f>'Рейтинговая таблица организаций'!AK79</f>
        <v>72</v>
      </c>
      <c r="N77" s="3">
        <f>'Рейтинговая таблица организаций'!AR79</f>
        <v>100</v>
      </c>
      <c r="O77" s="3">
        <f>'Рейтинговая таблица организаций'!AS79</f>
        <v>100</v>
      </c>
      <c r="P77" s="3">
        <f>'Рейтинговая таблица организаций'!AT79</f>
        <v>100</v>
      </c>
      <c r="Q77" s="23">
        <f>'Рейтинговая таблица организаций'!AU79</f>
        <v>100</v>
      </c>
      <c r="R77" s="3">
        <f>'Рейтинговая таблица организаций'!BB79</f>
        <v>99</v>
      </c>
      <c r="S77" s="3">
        <f>'Рейтинговая таблица организаций'!BC79</f>
        <v>99</v>
      </c>
      <c r="T77" s="3">
        <f>'Рейтинговая таблица организаций'!BD79</f>
        <v>100</v>
      </c>
      <c r="U77" s="23">
        <f>'Рейтинговая таблица организаций'!BE79</f>
        <v>99.5</v>
      </c>
      <c r="V77" s="24">
        <f>'Рейтинговая таблица организаций'!BF79</f>
        <v>94.2</v>
      </c>
    </row>
    <row r="78" spans="1:22">
      <c r="A78" s="5">
        <f>'бланки '!D82</f>
        <v>77</v>
      </c>
      <c r="B78" s="5" t="str">
        <f>'Рейтинговая таблица организаций'!B80</f>
        <v>Муниципальное образовательное учреждение «Средняя общеобразовательная школа № 7»</v>
      </c>
      <c r="C78" s="3">
        <f>'Рейтинговая таблица организаций'!Q80</f>
        <v>94</v>
      </c>
      <c r="D78" s="3">
        <f>'Рейтинговая таблица организаций'!R80</f>
        <v>100</v>
      </c>
      <c r="E78" s="3">
        <f>'Рейтинговая таблица организаций'!S80</f>
        <v>93</v>
      </c>
      <c r="F78" s="23">
        <f>'Рейтинговая таблица организаций'!T80</f>
        <v>95.4</v>
      </c>
      <c r="G78" s="3">
        <f>'Рейтинговая таблица организаций'!Z80</f>
        <v>100</v>
      </c>
      <c r="H78" s="3">
        <f>'Рейтинговая таблица организаций'!AB80</f>
        <v>76</v>
      </c>
      <c r="I78" s="23">
        <f>'Рейтинговая таблица организаций'!AC80</f>
        <v>88</v>
      </c>
      <c r="J78" s="3">
        <f>'Рейтинговая таблица организаций'!AH80</f>
        <v>40</v>
      </c>
      <c r="K78" s="3">
        <f>'Рейтинговая таблица организаций'!AI80</f>
        <v>80</v>
      </c>
      <c r="L78" s="3">
        <f>'Рейтинговая таблица организаций'!AJ80</f>
        <v>78</v>
      </c>
      <c r="M78" s="23">
        <f>'Рейтинговая таблица организаций'!AK80</f>
        <v>67.400000000000006</v>
      </c>
      <c r="N78" s="3">
        <f>'Рейтинговая таблица организаций'!AR80</f>
        <v>92</v>
      </c>
      <c r="O78" s="3">
        <f>'Рейтинговая таблица организаций'!AS80</f>
        <v>91</v>
      </c>
      <c r="P78" s="3">
        <f>'Рейтинговая таблица организаций'!AT80</f>
        <v>97</v>
      </c>
      <c r="Q78" s="23">
        <f>'Рейтинговая таблица организаций'!AU80</f>
        <v>92.600000000000009</v>
      </c>
      <c r="R78" s="3">
        <f>'Рейтинговая таблица организаций'!BB80</f>
        <v>84</v>
      </c>
      <c r="S78" s="3">
        <f>'Рейтинговая таблица организаций'!BC80</f>
        <v>90</v>
      </c>
      <c r="T78" s="3">
        <f>'Рейтинговая таблица организаций'!BD80</f>
        <v>90</v>
      </c>
      <c r="U78" s="23">
        <f>'Рейтинговая таблица организаций'!BE80</f>
        <v>88.2</v>
      </c>
      <c r="V78" s="24">
        <f>'Рейтинговая таблица организаций'!BF80</f>
        <v>86.320000000000007</v>
      </c>
    </row>
    <row r="79" spans="1:22">
      <c r="A79" s="5">
        <f>'бланки '!D83</f>
        <v>78</v>
      </c>
      <c r="B79" s="5" t="str">
        <f>'Рейтинговая таблица организаций'!B81</f>
        <v>Муниципальное образовательное учреждение «Новодвинская гимназия»</v>
      </c>
      <c r="C79" s="3">
        <f>'Рейтинговая таблица организаций'!Q81</f>
        <v>100</v>
      </c>
      <c r="D79" s="3">
        <f>'Рейтинговая таблица организаций'!R81</f>
        <v>60</v>
      </c>
      <c r="E79" s="3">
        <f>'Рейтинговая таблица организаций'!S81</f>
        <v>98</v>
      </c>
      <c r="F79" s="23">
        <f>'Рейтинговая таблица организаций'!T81</f>
        <v>87.2</v>
      </c>
      <c r="G79" s="3">
        <f>'Рейтинговая таблица организаций'!Z81</f>
        <v>100</v>
      </c>
      <c r="H79" s="3">
        <f>'Рейтинговая таблица организаций'!AB81</f>
        <v>84</v>
      </c>
      <c r="I79" s="23">
        <f>'Рейтинговая таблица организаций'!AC81</f>
        <v>92</v>
      </c>
      <c r="J79" s="3">
        <f>'Рейтинговая таблица организаций'!AH81</f>
        <v>0</v>
      </c>
      <c r="K79" s="3">
        <f>'Рейтинговая таблица организаций'!AI81</f>
        <v>60</v>
      </c>
      <c r="L79" s="3">
        <f>'Рейтинговая таблица организаций'!AJ81</f>
        <v>100</v>
      </c>
      <c r="M79" s="23">
        <f>'Рейтинговая таблица организаций'!AK81</f>
        <v>54</v>
      </c>
      <c r="N79" s="3">
        <f>'Рейтинговая таблица организаций'!AR81</f>
        <v>98</v>
      </c>
      <c r="O79" s="3">
        <f>'Рейтинговая таблица организаций'!AS81</f>
        <v>88</v>
      </c>
      <c r="P79" s="3">
        <f>'Рейтинговая таблица организаций'!AT81</f>
        <v>98</v>
      </c>
      <c r="Q79" s="23">
        <f>'Рейтинговая таблица организаций'!AU81</f>
        <v>94</v>
      </c>
      <c r="R79" s="3">
        <f>'Рейтинговая таблица организаций'!BB81</f>
        <v>95</v>
      </c>
      <c r="S79" s="3">
        <f>'Рейтинговая таблица организаций'!BC81</f>
        <v>99</v>
      </c>
      <c r="T79" s="3">
        <f>'Рейтинговая таблица организаций'!BD81</f>
        <v>93</v>
      </c>
      <c r="U79" s="23">
        <f>'Рейтинговая таблица организаций'!BE81</f>
        <v>94.8</v>
      </c>
      <c r="V79" s="24">
        <f>'Рейтинговая таблица организаций'!BF81</f>
        <v>84.4</v>
      </c>
    </row>
    <row r="80" spans="1:22">
      <c r="A80" s="5">
        <f>'бланки '!D84</f>
        <v>79</v>
      </c>
      <c r="B80" s="5" t="str">
        <f>'Рейтинговая таблица организаций'!B82</f>
        <v>Муниципальное образовательное учреждение дополнительного образования «Дом детского творчества»</v>
      </c>
      <c r="C80" s="3">
        <f>'Рейтинговая таблица организаций'!Q82</f>
        <v>92</v>
      </c>
      <c r="D80" s="3">
        <f>'Рейтинговая таблица организаций'!R82</f>
        <v>100</v>
      </c>
      <c r="E80" s="3">
        <f>'Рейтинговая таблица организаций'!S82</f>
        <v>96</v>
      </c>
      <c r="F80" s="23">
        <f>'Рейтинговая таблица организаций'!T82</f>
        <v>96</v>
      </c>
      <c r="G80" s="3">
        <f>'Рейтинговая таблица организаций'!Z82</f>
        <v>100</v>
      </c>
      <c r="H80" s="3">
        <f>'Рейтинговая таблица организаций'!AB82</f>
        <v>92</v>
      </c>
      <c r="I80" s="23">
        <f>'Рейтинговая таблица организаций'!AC82</f>
        <v>96</v>
      </c>
      <c r="J80" s="3">
        <f>'Рейтинговая таблица организаций'!AH82</f>
        <v>60</v>
      </c>
      <c r="K80" s="3">
        <f>'Рейтинговая таблица организаций'!AI82</f>
        <v>40</v>
      </c>
      <c r="L80" s="3">
        <f>'Рейтинговая таблица организаций'!AJ82</f>
        <v>96</v>
      </c>
      <c r="M80" s="23">
        <f>'Рейтинговая таблица организаций'!AK82</f>
        <v>62.8</v>
      </c>
      <c r="N80" s="3">
        <f>'Рейтинговая таблица организаций'!AR82</f>
        <v>97</v>
      </c>
      <c r="O80" s="3">
        <f>'Рейтинговая таблица организаций'!AS82</f>
        <v>99</v>
      </c>
      <c r="P80" s="3">
        <f>'Рейтинговая таблица организаций'!AT82</f>
        <v>99</v>
      </c>
      <c r="Q80" s="23">
        <f>'Рейтинговая таблица организаций'!AU82</f>
        <v>98.2</v>
      </c>
      <c r="R80" s="3">
        <f>'Рейтинговая таблица организаций'!BB82</f>
        <v>98</v>
      </c>
      <c r="S80" s="3">
        <f>'Рейтинговая таблица организаций'!BC82</f>
        <v>98</v>
      </c>
      <c r="T80" s="3">
        <f>'Рейтинговая таблица организаций'!BD82</f>
        <v>98</v>
      </c>
      <c r="U80" s="23">
        <f>'Рейтинговая таблица организаций'!BE82</f>
        <v>98</v>
      </c>
      <c r="V80" s="24">
        <f>'Рейтинговая таблица организаций'!BF82</f>
        <v>90.2</v>
      </c>
    </row>
    <row r="81" spans="1:22">
      <c r="A81" s="5">
        <f>'бланки '!D85</f>
        <v>80</v>
      </c>
      <c r="B81" s="5" t="str">
        <f>'Рейтинговая таблица организаций'!B83</f>
        <v>Муниципальное бюджетное учреждение дополнительного образования «Новодвинская спортивная школа имени С.В. Быкова»</v>
      </c>
      <c r="C81" s="3">
        <f>'Рейтинговая таблица организаций'!Q83</f>
        <v>104</v>
      </c>
      <c r="D81" s="3">
        <f>'Рейтинговая таблица организаций'!R83</f>
        <v>60</v>
      </c>
      <c r="E81" s="3">
        <f>'Рейтинговая таблица организаций'!S83</f>
        <v>94</v>
      </c>
      <c r="F81" s="23">
        <f>'Рейтинговая таблица организаций'!T83</f>
        <v>86.800000000000011</v>
      </c>
      <c r="G81" s="3">
        <f>'Рейтинговая таблица организаций'!Z83</f>
        <v>100</v>
      </c>
      <c r="H81" s="3">
        <f>'Рейтинговая таблица организаций'!AB83</f>
        <v>75</v>
      </c>
      <c r="I81" s="23">
        <f>'Рейтинговая таблица организаций'!AC83</f>
        <v>87.5</v>
      </c>
      <c r="J81" s="3">
        <f>'Рейтинговая таблица организаций'!AH83</f>
        <v>60</v>
      </c>
      <c r="K81" s="3">
        <f>'Рейтинговая таблица организаций'!AI83</f>
        <v>60</v>
      </c>
      <c r="L81" s="3">
        <f>'Рейтинговая таблица организаций'!AJ83</f>
        <v>100</v>
      </c>
      <c r="M81" s="23">
        <f>'Рейтинговая таблица организаций'!AK83</f>
        <v>72</v>
      </c>
      <c r="N81" s="3">
        <f>'Рейтинговая таблица организаций'!AR83</f>
        <v>91</v>
      </c>
      <c r="O81" s="3">
        <f>'Рейтинговая таблица организаций'!AS83</f>
        <v>94</v>
      </c>
      <c r="P81" s="3">
        <f>'Рейтинговая таблица организаций'!AT83</f>
        <v>97</v>
      </c>
      <c r="Q81" s="23">
        <f>'Рейтинговая таблица организаций'!AU83</f>
        <v>93.4</v>
      </c>
      <c r="R81" s="3">
        <f>'Рейтинговая таблица организаций'!BB83</f>
        <v>95</v>
      </c>
      <c r="S81" s="3">
        <f>'Рейтинговая таблица организаций'!BC83</f>
        <v>92</v>
      </c>
      <c r="T81" s="3">
        <f>'Рейтинговая таблица организаций'!BD83</f>
        <v>91</v>
      </c>
      <c r="U81" s="23">
        <f>'Рейтинговая таблица организаций'!BE83</f>
        <v>92.4</v>
      </c>
      <c r="V81" s="24">
        <f>'Рейтинговая таблица организаций'!BF83</f>
        <v>86.42</v>
      </c>
    </row>
    <row r="82" spans="1:22">
      <c r="A82" s="5">
        <f>'бланки '!D86</f>
        <v>81</v>
      </c>
      <c r="B82" s="5" t="str">
        <f>'Рейтинговая таблица организаций'!B84</f>
        <v>Муниципальное бюджетное учреждение дополнительного образования «Новодвинская детская школа искусств»</v>
      </c>
      <c r="C82" s="3">
        <f>'Рейтинговая таблица организаций'!Q84</f>
        <v>94</v>
      </c>
      <c r="D82" s="3">
        <f>'Рейтинговая таблица организаций'!R84</f>
        <v>100</v>
      </c>
      <c r="E82" s="3">
        <f>'Рейтинговая таблица организаций'!S84</f>
        <v>98</v>
      </c>
      <c r="F82" s="23">
        <f>'Рейтинговая таблица организаций'!T84</f>
        <v>97.4</v>
      </c>
      <c r="G82" s="3">
        <f>'Рейтинговая таблица организаций'!Z84</f>
        <v>100</v>
      </c>
      <c r="H82" s="3">
        <f>'Рейтинговая таблица организаций'!AB84</f>
        <v>93</v>
      </c>
      <c r="I82" s="23">
        <f>'Рейтинговая таблица организаций'!AC84</f>
        <v>96.5</v>
      </c>
      <c r="J82" s="3">
        <f>'Рейтинговая таблица организаций'!AH84</f>
        <v>40</v>
      </c>
      <c r="K82" s="3">
        <f>'Рейтинговая таблица организаций'!AI84</f>
        <v>60</v>
      </c>
      <c r="L82" s="3">
        <f>'Рейтинговая таблица организаций'!AJ84</f>
        <v>100</v>
      </c>
      <c r="M82" s="23">
        <f>'Рейтинговая таблица организаций'!AK84</f>
        <v>66</v>
      </c>
      <c r="N82" s="3">
        <f>'Рейтинговая таблица организаций'!AR84</f>
        <v>94</v>
      </c>
      <c r="O82" s="3">
        <f>'Рейтинговая таблица организаций'!AS84</f>
        <v>96</v>
      </c>
      <c r="P82" s="3">
        <f>'Рейтинговая таблица организаций'!AT84</f>
        <v>97</v>
      </c>
      <c r="Q82" s="23">
        <f>'Рейтинговая таблица организаций'!AU84</f>
        <v>95.4</v>
      </c>
      <c r="R82" s="3">
        <f>'Рейтинговая таблица организаций'!BB84</f>
        <v>97</v>
      </c>
      <c r="S82" s="3">
        <f>'Рейтинговая таблица организаций'!BC84</f>
        <v>95</v>
      </c>
      <c r="T82" s="3">
        <f>'Рейтинговая таблица организаций'!BD84</f>
        <v>97</v>
      </c>
      <c r="U82" s="23">
        <f>'Рейтинговая таблица организаций'!BE84</f>
        <v>96.6</v>
      </c>
      <c r="V82" s="24">
        <f>'Рейтинговая таблица организаций'!BF84</f>
        <v>90.38</v>
      </c>
    </row>
    <row r="83" spans="1:22">
      <c r="A83" s="5">
        <f>'бланки '!D87</f>
        <v>82</v>
      </c>
      <c r="B83" s="5" t="str">
        <f>'Рейтинговая таблица организаций'!B85</f>
        <v>Муниципальное бюджетное образовательное учреждение Верхнетоемского муниципального округа «Авнюгская средняя общеобразовательная школа»</v>
      </c>
      <c r="C83" s="3">
        <f>'Рейтинговая таблица организаций'!Q85</f>
        <v>98</v>
      </c>
      <c r="D83" s="3">
        <f>'Рейтинговая таблица организаций'!R85</f>
        <v>90</v>
      </c>
      <c r="E83" s="3">
        <f>'Рейтинговая таблица организаций'!S85</f>
        <v>97</v>
      </c>
      <c r="F83" s="23">
        <f>'Рейтинговая таблица организаций'!T85</f>
        <v>95.2</v>
      </c>
      <c r="G83" s="3">
        <f>'Рейтинговая таблица организаций'!Z85</f>
        <v>100</v>
      </c>
      <c r="H83" s="3">
        <f>'Рейтинговая таблица организаций'!AB85</f>
        <v>83</v>
      </c>
      <c r="I83" s="23">
        <f>'Рейтинговая таблица организаций'!AC85</f>
        <v>91.5</v>
      </c>
      <c r="J83" s="3">
        <f>'Рейтинговая таблица организаций'!AH85</f>
        <v>60</v>
      </c>
      <c r="K83" s="3">
        <f>'Рейтинговая таблица организаций'!AI85</f>
        <v>60</v>
      </c>
      <c r="L83" s="3">
        <f>'Рейтинговая таблица организаций'!AJ85</f>
        <v>75</v>
      </c>
      <c r="M83" s="23">
        <f>'Рейтинговая таблица организаций'!AK85</f>
        <v>64.5</v>
      </c>
      <c r="N83" s="3">
        <f>'Рейтинговая таблица организаций'!AR85</f>
        <v>81</v>
      </c>
      <c r="O83" s="3">
        <f>'Рейтинговая таблица организаций'!AS85</f>
        <v>78</v>
      </c>
      <c r="P83" s="3">
        <f>'Рейтинговая таблица организаций'!AT85</f>
        <v>91</v>
      </c>
      <c r="Q83" s="23">
        <f>'Рейтинговая таблица организаций'!AU85</f>
        <v>81.8</v>
      </c>
      <c r="R83" s="3">
        <f>'Рейтинговая таблица организаций'!BB85</f>
        <v>71</v>
      </c>
      <c r="S83" s="3">
        <f>'Рейтинговая таблица организаций'!BC85</f>
        <v>95</v>
      </c>
      <c r="T83" s="3">
        <f>'Рейтинговая таблица организаций'!BD85</f>
        <v>86</v>
      </c>
      <c r="U83" s="23">
        <f>'Рейтинговая таблица организаций'!BE85</f>
        <v>83.3</v>
      </c>
      <c r="V83" s="24">
        <f>'Рейтинговая таблица организаций'!BF85</f>
        <v>83.26</v>
      </c>
    </row>
    <row r="84" spans="1:22">
      <c r="A84" s="5">
        <f>'бланки '!D88</f>
        <v>83</v>
      </c>
      <c r="B84" s="5" t="str">
        <f>'Рейтинговая таблица организаций'!B86</f>
        <v>Муниципальное бюджетное образовательное учреждение Верхнетоемского муниципального округа «Афанасьевская средняя общеобразовательная школа»</v>
      </c>
      <c r="C84" s="3">
        <f>'Рейтинговая таблица организаций'!Q86</f>
        <v>96</v>
      </c>
      <c r="D84" s="3">
        <f>'Рейтинговая таблица организаций'!R86</f>
        <v>90</v>
      </c>
      <c r="E84" s="3">
        <f>'Рейтинговая таблица организаций'!S86</f>
        <v>98</v>
      </c>
      <c r="F84" s="23">
        <f>'Рейтинговая таблица организаций'!T86</f>
        <v>95</v>
      </c>
      <c r="G84" s="3">
        <f>'Рейтинговая таблица организаций'!Z86</f>
        <v>100</v>
      </c>
      <c r="H84" s="3">
        <f>'Рейтинговая таблица организаций'!AB86</f>
        <v>89</v>
      </c>
      <c r="I84" s="23">
        <f>'Рейтинговая таблица организаций'!AC86</f>
        <v>94.5</v>
      </c>
      <c r="J84" s="3">
        <f>'Рейтинговая таблица организаций'!AH86</f>
        <v>80</v>
      </c>
      <c r="K84" s="3">
        <f>'Рейтинговая таблица организаций'!AI86</f>
        <v>80</v>
      </c>
      <c r="L84" s="3">
        <f>'Рейтинговая таблица организаций'!AJ86</f>
        <v>100</v>
      </c>
      <c r="M84" s="23">
        <f>'Рейтинговая таблица организаций'!AK86</f>
        <v>86</v>
      </c>
      <c r="N84" s="3">
        <f>'Рейтинговая таблица организаций'!AR86</f>
        <v>97</v>
      </c>
      <c r="O84" s="3">
        <f>'Рейтинговая таблица организаций'!AS86</f>
        <v>100</v>
      </c>
      <c r="P84" s="3">
        <f>'Рейтинговая таблица организаций'!AT86</f>
        <v>100</v>
      </c>
      <c r="Q84" s="23">
        <f>'Рейтинговая таблица организаций'!AU86</f>
        <v>98.800000000000011</v>
      </c>
      <c r="R84" s="3">
        <f>'Рейтинговая таблица организаций'!BB86</f>
        <v>100</v>
      </c>
      <c r="S84" s="3">
        <f>'Рейтинговая таблица организаций'!BC86</f>
        <v>100</v>
      </c>
      <c r="T84" s="3">
        <f>'Рейтинговая таблица организаций'!BD86</f>
        <v>100</v>
      </c>
      <c r="U84" s="23">
        <f>'Рейтинговая таблица организаций'!BE86</f>
        <v>100</v>
      </c>
      <c r="V84" s="24">
        <f>'Рейтинговая таблица организаций'!BF86</f>
        <v>94.86</v>
      </c>
    </row>
    <row r="85" spans="1:22">
      <c r="A85" s="5">
        <f>'бланки '!D89</f>
        <v>84</v>
      </c>
      <c r="B85" s="5" t="str">
        <f>'Рейтинговая таблица организаций'!B87</f>
        <v>Муниципальное бюджетное образовательное учреждение Верхнетоемского муниципального округа «Верхнетоемская средняя общеобразовательная школа»</v>
      </c>
      <c r="C85" s="3">
        <f>'Рейтинговая таблица организаций'!Q87</f>
        <v>99</v>
      </c>
      <c r="D85" s="3">
        <f>'Рейтинговая таблица организаций'!R87</f>
        <v>60</v>
      </c>
      <c r="E85" s="3">
        <f>'Рейтинговая таблица организаций'!S87</f>
        <v>97</v>
      </c>
      <c r="F85" s="23">
        <f>'Рейтинговая таблица организаций'!T87</f>
        <v>86.5</v>
      </c>
      <c r="G85" s="3">
        <f>'Рейтинговая таблица организаций'!Z87</f>
        <v>100</v>
      </c>
      <c r="H85" s="3">
        <f>'Рейтинговая таблица организаций'!AB87</f>
        <v>78</v>
      </c>
      <c r="I85" s="23">
        <f>'Рейтинговая таблица организаций'!AC87</f>
        <v>89</v>
      </c>
      <c r="J85" s="3">
        <f>'Рейтинговая таблица организаций'!AH87</f>
        <v>0</v>
      </c>
      <c r="K85" s="3">
        <f>'Рейтинговая таблица организаций'!AI87</f>
        <v>60</v>
      </c>
      <c r="L85" s="3">
        <f>'Рейтинговая таблица организаций'!AJ87</f>
        <v>86</v>
      </c>
      <c r="M85" s="23">
        <f>'Рейтинговая таблица организаций'!AK87</f>
        <v>49.8</v>
      </c>
      <c r="N85" s="3">
        <f>'Рейтинговая таблица организаций'!AR87</f>
        <v>97</v>
      </c>
      <c r="O85" s="3">
        <f>'Рейтинговая таблица организаций'!AS87</f>
        <v>96</v>
      </c>
      <c r="P85" s="3">
        <f>'Рейтинговая таблица организаций'!AT87</f>
        <v>95</v>
      </c>
      <c r="Q85" s="23">
        <f>'Рейтинговая таблица организаций'!AU87</f>
        <v>96.200000000000017</v>
      </c>
      <c r="R85" s="3">
        <f>'Рейтинговая таблица организаций'!BB87</f>
        <v>85</v>
      </c>
      <c r="S85" s="3">
        <f>'Рейтинговая таблица организаций'!BC87</f>
        <v>84</v>
      </c>
      <c r="T85" s="3">
        <f>'Рейтинговая таблица организаций'!BD87</f>
        <v>91</v>
      </c>
      <c r="U85" s="23">
        <f>'Рейтинговая таблица организаций'!BE87</f>
        <v>87.8</v>
      </c>
      <c r="V85" s="24">
        <f>'Рейтинговая таблица организаций'!BF87</f>
        <v>81.86</v>
      </c>
    </row>
    <row r="86" spans="1:22">
      <c r="A86" s="5">
        <f>'бланки '!D90</f>
        <v>85</v>
      </c>
      <c r="B86" s="5" t="str">
        <f>'Рейтинговая таблица организаций'!B88</f>
        <v>Муниципальное бюджетное образовательное учреждение Верхнетоемского муниципального округа «Выйская средняя общеобразовательная школа»</v>
      </c>
      <c r="C86" s="3">
        <f>'Рейтинговая таблица организаций'!Q88</f>
        <v>99</v>
      </c>
      <c r="D86" s="3">
        <f>'Рейтинговая таблица организаций'!R88</f>
        <v>100</v>
      </c>
      <c r="E86" s="3">
        <f>'Рейтинговая таблица организаций'!S88</f>
        <v>82</v>
      </c>
      <c r="F86" s="23">
        <f>'Рейтинговая таблица организаций'!T88</f>
        <v>92.5</v>
      </c>
      <c r="G86" s="3">
        <f>'Рейтинговая таблица организаций'!Z88</f>
        <v>80</v>
      </c>
      <c r="H86" s="3">
        <f>'Рейтинговая таблица организаций'!AB88</f>
        <v>78</v>
      </c>
      <c r="I86" s="23">
        <f>'Рейтинговая таблица организаций'!AC88</f>
        <v>79</v>
      </c>
      <c r="J86" s="3">
        <f>'Рейтинговая таблица организаций'!AH88</f>
        <v>20</v>
      </c>
      <c r="K86" s="3">
        <f>'Рейтинговая таблица организаций'!AI88</f>
        <v>60</v>
      </c>
      <c r="L86" s="3">
        <f>'Рейтинговая таблица организаций'!AJ88</f>
        <v>100</v>
      </c>
      <c r="M86" s="23">
        <f>'Рейтинговая таблица организаций'!AK88</f>
        <v>60</v>
      </c>
      <c r="N86" s="3">
        <f>'Рейтинговая таблица организаций'!AR88</f>
        <v>78</v>
      </c>
      <c r="O86" s="3">
        <f>'Рейтинговая таблица организаций'!AS88</f>
        <v>89</v>
      </c>
      <c r="P86" s="3">
        <f>'Рейтинговая таблица организаций'!AT88</f>
        <v>100</v>
      </c>
      <c r="Q86" s="23">
        <f>'Рейтинговая таблица организаций'!AU88</f>
        <v>86.800000000000011</v>
      </c>
      <c r="R86" s="3">
        <f>'Рейтинговая таблица организаций'!BB88</f>
        <v>78</v>
      </c>
      <c r="S86" s="3">
        <f>'Рейтинговая таблица организаций'!BC88</f>
        <v>89</v>
      </c>
      <c r="T86" s="3">
        <f>'Рейтинговая таблица организаций'!BD88</f>
        <v>67</v>
      </c>
      <c r="U86" s="23">
        <f>'Рейтинговая таблица организаций'!BE88</f>
        <v>74.7</v>
      </c>
      <c r="V86" s="24">
        <f>'Рейтинговая таблица организаций'!BF88</f>
        <v>78.599999999999994</v>
      </c>
    </row>
    <row r="87" spans="1:22">
      <c r="A87" s="5">
        <f>'бланки '!D91</f>
        <v>86</v>
      </c>
      <c r="B87" s="5" t="str">
        <f>'Рейтинговая таблица организаций'!B89</f>
        <v>Муниципальное бюджетное образовательное учреждение Верхнетоемского муниципального округа «Горковская средняя общеобразовательная школа»</v>
      </c>
      <c r="C87" s="3">
        <f>'Рейтинговая таблица организаций'!Q89</f>
        <v>96</v>
      </c>
      <c r="D87" s="3">
        <f>'Рейтинговая таблица организаций'!R89</f>
        <v>90</v>
      </c>
      <c r="E87" s="3">
        <f>'Рейтинговая таблица организаций'!S89</f>
        <v>95</v>
      </c>
      <c r="F87" s="23">
        <f>'Рейтинговая таблица организаций'!T89</f>
        <v>93.8</v>
      </c>
      <c r="G87" s="3">
        <f>'Рейтинговая таблица организаций'!Z89</f>
        <v>100</v>
      </c>
      <c r="H87" s="3">
        <f>'Рейтинговая таблица организаций'!AB89</f>
        <v>76</v>
      </c>
      <c r="I87" s="23">
        <f>'Рейтинговая таблица организаций'!AC89</f>
        <v>88</v>
      </c>
      <c r="J87" s="3">
        <f>'Рейтинговая таблица организаций'!AH89</f>
        <v>100</v>
      </c>
      <c r="K87" s="3">
        <f>'Рейтинговая таблица организаций'!AI89</f>
        <v>100</v>
      </c>
      <c r="L87" s="3">
        <f>'Рейтинговая таблица организаций'!AJ89</f>
        <v>100</v>
      </c>
      <c r="M87" s="23">
        <f>'Рейтинговая таблица организаций'!AK89</f>
        <v>100</v>
      </c>
      <c r="N87" s="3">
        <f>'Рейтинговая таблица организаций'!AR89</f>
        <v>100</v>
      </c>
      <c r="O87" s="3">
        <f>'Рейтинговая таблица организаций'!AS89</f>
        <v>97</v>
      </c>
      <c r="P87" s="3">
        <f>'Рейтинговая таблица организаций'!AT89</f>
        <v>100</v>
      </c>
      <c r="Q87" s="23">
        <f>'Рейтинговая таблица организаций'!AU89</f>
        <v>98.800000000000011</v>
      </c>
      <c r="R87" s="3">
        <f>'Рейтинговая таблица организаций'!BB89</f>
        <v>82</v>
      </c>
      <c r="S87" s="3">
        <f>'Рейтинговая таблица организаций'!BC89</f>
        <v>94</v>
      </c>
      <c r="T87" s="3">
        <f>'Рейтинговая таблица организаций'!BD89</f>
        <v>94</v>
      </c>
      <c r="U87" s="23">
        <f>'Рейтинговая таблица организаций'!BE89</f>
        <v>90.4</v>
      </c>
      <c r="V87" s="24">
        <f>'Рейтинговая таблица организаций'!BF89</f>
        <v>94.2</v>
      </c>
    </row>
    <row r="88" spans="1:22">
      <c r="A88" s="5">
        <f>'бланки '!D92</f>
        <v>87</v>
      </c>
      <c r="B88" s="5" t="str">
        <f>'Рейтинговая таблица организаций'!B90</f>
        <v>Муниципальное бюджетное образовательное учреждение Верхнетоемского муниципального округа «Зеленниковская средняя общеобразовательная школа»</v>
      </c>
      <c r="C88" s="3">
        <f>'Рейтинговая таблица организаций'!Q90</f>
        <v>95</v>
      </c>
      <c r="D88" s="3">
        <f>'Рейтинговая таблица организаций'!R90</f>
        <v>90</v>
      </c>
      <c r="E88" s="3">
        <f>'Рейтинговая таблица организаций'!S90</f>
        <v>91</v>
      </c>
      <c r="F88" s="23">
        <f>'Рейтинговая таблица организаций'!T90</f>
        <v>91.9</v>
      </c>
      <c r="G88" s="3">
        <f>'Рейтинговая таблица организаций'!Z90</f>
        <v>100</v>
      </c>
      <c r="H88" s="3">
        <f>'Рейтинговая таблица организаций'!AB90</f>
        <v>80</v>
      </c>
      <c r="I88" s="23">
        <f>'Рейтинговая таблица организаций'!AC90</f>
        <v>90</v>
      </c>
      <c r="J88" s="3">
        <f>'Рейтинговая таблица организаций'!AH90</f>
        <v>60</v>
      </c>
      <c r="K88" s="3">
        <f>'Рейтинговая таблица организаций'!AI90</f>
        <v>60</v>
      </c>
      <c r="L88" s="3">
        <f>'Рейтинговая таблица организаций'!AJ90</f>
        <v>100</v>
      </c>
      <c r="M88" s="23">
        <f>'Рейтинговая таблица организаций'!AK90</f>
        <v>72</v>
      </c>
      <c r="N88" s="3">
        <f>'Рейтинговая таблица организаций'!AR90</f>
        <v>90</v>
      </c>
      <c r="O88" s="3">
        <f>'Рейтинговая таблица организаций'!AS90</f>
        <v>100</v>
      </c>
      <c r="P88" s="3">
        <f>'Рейтинговая таблица организаций'!AT90</f>
        <v>93</v>
      </c>
      <c r="Q88" s="23">
        <f>'Рейтинговая таблица организаций'!AU90</f>
        <v>94.6</v>
      </c>
      <c r="R88" s="3">
        <f>'Рейтинговая таблица организаций'!BB90</f>
        <v>80</v>
      </c>
      <c r="S88" s="3">
        <f>'Рейтинговая таблица организаций'!BC90</f>
        <v>85</v>
      </c>
      <c r="T88" s="3">
        <f>'Рейтинговая таблица организаций'!BD90</f>
        <v>100</v>
      </c>
      <c r="U88" s="23">
        <f>'Рейтинговая таблица организаций'!BE90</f>
        <v>91</v>
      </c>
      <c r="V88" s="24">
        <f>'Рейтинговая таблица организаций'!BF90</f>
        <v>87.9</v>
      </c>
    </row>
    <row r="89" spans="1:22">
      <c r="A89" s="5">
        <f>'бланки '!D93</f>
        <v>88</v>
      </c>
      <c r="B89" s="5" t="str">
        <f>'Рейтинговая таблица организаций'!B91</f>
        <v>Муниципальное бюджетное образовательное учреждение Верхнетоемского муниципального округа «Корниловская средняя общеобразовательная школа»</v>
      </c>
      <c r="C89" s="3">
        <f>'Рейтинговая таблица организаций'!Q91</f>
        <v>89</v>
      </c>
      <c r="D89" s="3">
        <f>'Рейтинговая таблица организаций'!R91</f>
        <v>100</v>
      </c>
      <c r="E89" s="3">
        <f>'Рейтинговая таблица организаций'!S91</f>
        <v>91</v>
      </c>
      <c r="F89" s="23">
        <f>'Рейтинговая таблица организаций'!T91</f>
        <v>93.1</v>
      </c>
      <c r="G89" s="3">
        <f>'Рейтинговая таблица организаций'!Z91</f>
        <v>100</v>
      </c>
      <c r="H89" s="3">
        <f>'Рейтинговая таблица организаций'!AB91</f>
        <v>81</v>
      </c>
      <c r="I89" s="23">
        <f>'Рейтинговая таблица организаций'!AC91</f>
        <v>90.5</v>
      </c>
      <c r="J89" s="3">
        <f>'Рейтинговая таблица организаций'!AH91</f>
        <v>60</v>
      </c>
      <c r="K89" s="3">
        <f>'Рейтинговая таблица организаций'!AI91</f>
        <v>80</v>
      </c>
      <c r="L89" s="3">
        <f>'Рейтинговая таблица организаций'!AJ91</f>
        <v>100</v>
      </c>
      <c r="M89" s="23">
        <f>'Рейтинговая таблица организаций'!AK91</f>
        <v>80</v>
      </c>
      <c r="N89" s="3">
        <f>'Рейтинговая таблица организаций'!AR91</f>
        <v>79</v>
      </c>
      <c r="O89" s="3">
        <f>'Рейтинговая таблица организаций'!AS91</f>
        <v>92</v>
      </c>
      <c r="P89" s="3">
        <f>'Рейтинговая таблица организаций'!AT91</f>
        <v>88</v>
      </c>
      <c r="Q89" s="23">
        <f>'Рейтинговая таблица организаций'!AU91</f>
        <v>86</v>
      </c>
      <c r="R89" s="3">
        <f>'Рейтинговая таблица организаций'!BB91</f>
        <v>79</v>
      </c>
      <c r="S89" s="3">
        <f>'Рейтинговая таблица организаций'!BC91</f>
        <v>94</v>
      </c>
      <c r="T89" s="3">
        <f>'Рейтинговая таблица организаций'!BD91</f>
        <v>83</v>
      </c>
      <c r="U89" s="23">
        <f>'Рейтинговая таблица организаций'!BE91</f>
        <v>84</v>
      </c>
      <c r="V89" s="24">
        <f>'Рейтинговая таблица организаций'!BF91</f>
        <v>86.72</v>
      </c>
    </row>
    <row r="90" spans="1:22">
      <c r="A90" s="5">
        <f>'бланки '!D94</f>
        <v>89</v>
      </c>
      <c r="B90" s="5" t="str">
        <f>'Рейтинговая таблица организаций'!B92</f>
        <v>Муниципальное бюджетное образовательное учреждение Верхнетоемского муниципального округа «Нижнетоемская средняя общеобразовательная школа»</v>
      </c>
      <c r="C90" s="3">
        <f>'Рейтинговая таблица организаций'!Q92</f>
        <v>99</v>
      </c>
      <c r="D90" s="3">
        <f>'Рейтинговая таблица организаций'!R92</f>
        <v>100</v>
      </c>
      <c r="E90" s="3">
        <f>'Рейтинговая таблица организаций'!S92</f>
        <v>100</v>
      </c>
      <c r="F90" s="23">
        <f>'Рейтинговая таблица организаций'!T92</f>
        <v>99.7</v>
      </c>
      <c r="G90" s="3">
        <f>'Рейтинговая таблица организаций'!Z92</f>
        <v>100</v>
      </c>
      <c r="H90" s="3">
        <f>'Рейтинговая таблица организаций'!AB92</f>
        <v>100</v>
      </c>
      <c r="I90" s="23">
        <f>'Рейтинговая таблица организаций'!AC92</f>
        <v>100</v>
      </c>
      <c r="J90" s="3">
        <f>'Рейтинговая таблица организаций'!AH92</f>
        <v>100</v>
      </c>
      <c r="K90" s="3">
        <f>'Рейтинговая таблица организаций'!AI92</f>
        <v>80</v>
      </c>
      <c r="L90" s="3">
        <f>'Рейтинговая таблица организаций'!AJ92</f>
        <v>100</v>
      </c>
      <c r="M90" s="23">
        <f>'Рейтинговая таблица организаций'!AK92</f>
        <v>92</v>
      </c>
      <c r="N90" s="3">
        <f>'Рейтинговая таблица организаций'!AR92</f>
        <v>100</v>
      </c>
      <c r="O90" s="3">
        <f>'Рейтинговая таблица организаций'!AS92</f>
        <v>100</v>
      </c>
      <c r="P90" s="3">
        <f>'Рейтинговая таблица организаций'!AT92</f>
        <v>100</v>
      </c>
      <c r="Q90" s="23">
        <f>'Рейтинговая таблица организаций'!AU92</f>
        <v>100</v>
      </c>
      <c r="R90" s="3">
        <f>'Рейтинговая таблица организаций'!BB92</f>
        <v>100</v>
      </c>
      <c r="S90" s="3">
        <f>'Рейтинговая таблица организаций'!BC92</f>
        <v>100</v>
      </c>
      <c r="T90" s="3">
        <f>'Рейтинговая таблица организаций'!BD92</f>
        <v>100</v>
      </c>
      <c r="U90" s="23">
        <f>'Рейтинговая таблица организаций'!BE92</f>
        <v>100</v>
      </c>
      <c r="V90" s="24">
        <f>'Рейтинговая таблица организаций'!BF92</f>
        <v>98.34</v>
      </c>
    </row>
    <row r="91" spans="1:22">
      <c r="A91" s="5">
        <f>'бланки '!D95</f>
        <v>90</v>
      </c>
      <c r="B91" s="5" t="str">
        <f>'Рейтинговая таблица организаций'!B93</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C91" s="3">
        <f>'Рейтинговая таблица организаций'!Q93</f>
        <v>91</v>
      </c>
      <c r="D91" s="3">
        <f>'Рейтинговая таблица организаций'!R93</f>
        <v>60</v>
      </c>
      <c r="E91" s="3">
        <f>'Рейтинговая таблица организаций'!S93</f>
        <v>96</v>
      </c>
      <c r="F91" s="23">
        <f>'Рейтинговая таблица организаций'!T93</f>
        <v>83.7</v>
      </c>
      <c r="G91" s="3">
        <f>'Рейтинговая таблица организаций'!Z93</f>
        <v>100</v>
      </c>
      <c r="H91" s="3">
        <f>'Рейтинговая таблица организаций'!AB93</f>
        <v>83</v>
      </c>
      <c r="I91" s="23">
        <f>'Рейтинговая таблица организаций'!AC93</f>
        <v>91.5</v>
      </c>
      <c r="J91" s="3">
        <f>'Рейтинговая таблица организаций'!AH93</f>
        <v>60</v>
      </c>
      <c r="K91" s="3">
        <f>'Рейтинговая таблица организаций'!AI93</f>
        <v>60</v>
      </c>
      <c r="L91" s="3">
        <f>'Рейтинговая таблица организаций'!AJ93</f>
        <v>100</v>
      </c>
      <c r="M91" s="23">
        <f>'Рейтинговая таблица организаций'!AK93</f>
        <v>72</v>
      </c>
      <c r="N91" s="3">
        <f>'Рейтинговая таблица организаций'!AR93</f>
        <v>98</v>
      </c>
      <c r="O91" s="3">
        <f>'Рейтинговая таблица организаций'!AS93</f>
        <v>100</v>
      </c>
      <c r="P91" s="3">
        <f>'Рейтинговая таблица организаций'!AT93</f>
        <v>100</v>
      </c>
      <c r="Q91" s="23">
        <f>'Рейтинговая таблица организаций'!AU93</f>
        <v>99.2</v>
      </c>
      <c r="R91" s="3">
        <f>'Рейтинговая таблица организаций'!BB93</f>
        <v>100</v>
      </c>
      <c r="S91" s="3">
        <f>'Рейтинговая таблица организаций'!BC93</f>
        <v>96</v>
      </c>
      <c r="T91" s="3">
        <f>'Рейтинговая таблица организаций'!BD93</f>
        <v>100</v>
      </c>
      <c r="U91" s="23">
        <f>'Рейтинговая таблица организаций'!BE93</f>
        <v>99.2</v>
      </c>
      <c r="V91" s="24">
        <f>'Рейтинговая таблица организаций'!BF93</f>
        <v>89.11999999999999</v>
      </c>
    </row>
    <row r="92" spans="1:22">
      <c r="A92" s="5">
        <f>'бланки '!D96</f>
        <v>91</v>
      </c>
      <c r="B92" s="5" t="str">
        <f>'Рейтинговая таблица организаций'!B94</f>
        <v>Муниципальное бюджетное учреждение дополнительного образования Верхнетоемского муниципального округа «Детская школа искусств №25»</v>
      </c>
      <c r="C92" s="3">
        <f>'Рейтинговая таблица организаций'!Q94</f>
        <v>94</v>
      </c>
      <c r="D92" s="3">
        <f>'Рейтинговая таблица организаций'!R94</f>
        <v>100</v>
      </c>
      <c r="E92" s="3">
        <f>'Рейтинговая таблица организаций'!S94</f>
        <v>99</v>
      </c>
      <c r="F92" s="23">
        <f>'Рейтинговая таблица организаций'!T94</f>
        <v>97.800000000000011</v>
      </c>
      <c r="G92" s="3">
        <f>'Рейтинговая таблица организаций'!Z94</f>
        <v>100</v>
      </c>
      <c r="H92" s="3">
        <f>'Рейтинговая таблица организаций'!AB94</f>
        <v>83</v>
      </c>
      <c r="I92" s="23">
        <f>'Рейтинговая таблица организаций'!AC94</f>
        <v>91.5</v>
      </c>
      <c r="J92" s="3">
        <f>'Рейтинговая таблица организаций'!AH94</f>
        <v>60</v>
      </c>
      <c r="K92" s="3">
        <f>'Рейтинговая таблица организаций'!AI94</f>
        <v>80</v>
      </c>
      <c r="L92" s="3">
        <f>'Рейтинговая таблица организаций'!AJ94</f>
        <v>100</v>
      </c>
      <c r="M92" s="23">
        <f>'Рейтинговая таблица организаций'!AK94</f>
        <v>80</v>
      </c>
      <c r="N92" s="3">
        <f>'Рейтинговая таблица организаций'!AR94</f>
        <v>99</v>
      </c>
      <c r="O92" s="3">
        <f>'Рейтинговая таблица организаций'!AS94</f>
        <v>100</v>
      </c>
      <c r="P92" s="3">
        <f>'Рейтинговая таблица организаций'!AT94</f>
        <v>100</v>
      </c>
      <c r="Q92" s="23">
        <f>'Рейтинговая таблица организаций'!AU94</f>
        <v>99.6</v>
      </c>
      <c r="R92" s="3">
        <f>'Рейтинговая таблица организаций'!BB94</f>
        <v>99</v>
      </c>
      <c r="S92" s="3">
        <f>'Рейтинговая таблица организаций'!BC94</f>
        <v>100</v>
      </c>
      <c r="T92" s="3">
        <f>'Рейтинговая таблица организаций'!BD94</f>
        <v>99</v>
      </c>
      <c r="U92" s="23">
        <f>'Рейтинговая таблица организаций'!BE94</f>
        <v>99.2</v>
      </c>
      <c r="V92" s="24">
        <f>'Рейтинговая таблица организаций'!BF94</f>
        <v>93.61999999999999</v>
      </c>
    </row>
    <row r="93" spans="1:22">
      <c r="A93" s="5">
        <f>'бланки '!D97</f>
        <v>92</v>
      </c>
      <c r="B93" s="5" t="str">
        <f>'Рейтинговая таблица организаций'!B95</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C93" s="3">
        <f>'Рейтинговая таблица организаций'!Q95</f>
        <v>92</v>
      </c>
      <c r="D93" s="3">
        <f>'Рейтинговая таблица организаций'!R95</f>
        <v>90</v>
      </c>
      <c r="E93" s="3">
        <f>'Рейтинговая таблица организаций'!S95</f>
        <v>95</v>
      </c>
      <c r="F93" s="23">
        <f>'Рейтинговая таблица организаций'!T95</f>
        <v>92.6</v>
      </c>
      <c r="G93" s="3">
        <f>'Рейтинговая таблица организаций'!Z95</f>
        <v>100</v>
      </c>
      <c r="H93" s="3">
        <f>'Рейтинговая таблица организаций'!AB95</f>
        <v>84</v>
      </c>
      <c r="I93" s="23">
        <f>'Рейтинговая таблица организаций'!AC95</f>
        <v>92</v>
      </c>
      <c r="J93" s="3">
        <f>'Рейтинговая таблица организаций'!AH95</f>
        <v>100</v>
      </c>
      <c r="K93" s="3">
        <f>'Рейтинговая таблица организаций'!AI95</f>
        <v>80</v>
      </c>
      <c r="L93" s="3">
        <f>'Рейтинговая таблица организаций'!AJ95</f>
        <v>93</v>
      </c>
      <c r="M93" s="23">
        <f>'Рейтинговая таблица организаций'!AK95</f>
        <v>89.9</v>
      </c>
      <c r="N93" s="3">
        <f>'Рейтинговая таблица организаций'!AR95</f>
        <v>86</v>
      </c>
      <c r="O93" s="3">
        <f>'Рейтинговая таблица организаций'!AS95</f>
        <v>93</v>
      </c>
      <c r="P93" s="3">
        <f>'Рейтинговая таблица организаций'!AT95</f>
        <v>97</v>
      </c>
      <c r="Q93" s="23">
        <f>'Рейтинговая таблица организаций'!AU95</f>
        <v>91</v>
      </c>
      <c r="R93" s="3">
        <f>'Рейтинговая таблица организаций'!BB95</f>
        <v>88</v>
      </c>
      <c r="S93" s="3">
        <f>'Рейтинговая таблица организаций'!BC95</f>
        <v>94</v>
      </c>
      <c r="T93" s="3">
        <f>'Рейтинговая таблица организаций'!BD95</f>
        <v>91</v>
      </c>
      <c r="U93" s="23">
        <f>'Рейтинговая таблица организаций'!BE95</f>
        <v>90.7</v>
      </c>
      <c r="V93" s="24">
        <f>'Рейтинговая таблица организаций'!BF95</f>
        <v>91.24</v>
      </c>
    </row>
    <row r="94" spans="1:22">
      <c r="A94" s="5">
        <f>'бланки '!D98</f>
        <v>93</v>
      </c>
      <c r="B94" s="5" t="str">
        <f>'Рейтинговая таблица организаций'!B96</f>
        <v>Муниципальное бюджетное общеобразовательное учреждение «Рочегодская средняя школа»</v>
      </c>
      <c r="C94" s="3">
        <f>'Рейтинговая таблица организаций'!Q96</f>
        <v>93</v>
      </c>
      <c r="D94" s="3">
        <f>'Рейтинговая таблица организаций'!R96</f>
        <v>100</v>
      </c>
      <c r="E94" s="3">
        <f>'Рейтинговая таблица организаций'!S96</f>
        <v>96</v>
      </c>
      <c r="F94" s="23">
        <f>'Рейтинговая таблица организаций'!T96</f>
        <v>96.300000000000011</v>
      </c>
      <c r="G94" s="3">
        <f>'Рейтинговая таблица организаций'!Z96</f>
        <v>100</v>
      </c>
      <c r="H94" s="3">
        <f>'Рейтинговая таблица организаций'!AB96</f>
        <v>87</v>
      </c>
      <c r="I94" s="23">
        <f>'Рейтинговая таблица организаций'!AC96</f>
        <v>93.5</v>
      </c>
      <c r="J94" s="3">
        <f>'Рейтинговая таблица организаций'!AH96</f>
        <v>60</v>
      </c>
      <c r="K94" s="3">
        <f>'Рейтинговая таблица организаций'!AI96</f>
        <v>80</v>
      </c>
      <c r="L94" s="3">
        <f>'Рейтинговая таблица организаций'!AJ96</f>
        <v>100</v>
      </c>
      <c r="M94" s="23">
        <f>'Рейтинговая таблица организаций'!AK96</f>
        <v>80</v>
      </c>
      <c r="N94" s="3">
        <f>'Рейтинговая таблица организаций'!AR96</f>
        <v>88</v>
      </c>
      <c r="O94" s="3">
        <f>'Рейтинговая таблица организаций'!AS96</f>
        <v>89</v>
      </c>
      <c r="P94" s="3">
        <f>'Рейтинговая таблица организаций'!AT96</f>
        <v>97</v>
      </c>
      <c r="Q94" s="23">
        <f>'Рейтинговая таблица организаций'!AU96</f>
        <v>90.200000000000017</v>
      </c>
      <c r="R94" s="3">
        <f>'Рейтинговая таблица организаций'!BB96</f>
        <v>78</v>
      </c>
      <c r="S94" s="3">
        <f>'Рейтинговая таблица организаций'!BC96</f>
        <v>95</v>
      </c>
      <c r="T94" s="3">
        <f>'Рейтинговая таблица организаций'!BD96</f>
        <v>88</v>
      </c>
      <c r="U94" s="23">
        <f>'Рейтинговая таблица организаций'!BE96</f>
        <v>86.4</v>
      </c>
      <c r="V94" s="24">
        <f>'Рейтинговая таблица организаций'!BF96</f>
        <v>89.28</v>
      </c>
    </row>
    <row r="95" spans="1:22">
      <c r="A95" s="5">
        <f>'бланки '!D99</f>
        <v>94</v>
      </c>
      <c r="B95" s="5" t="str">
        <f>'Рейтинговая таблица организаций'!B97</f>
        <v>Муниципальное бюджетное общеобразовательное учреждение «Сельменьгская средняя школа»</v>
      </c>
      <c r="C95" s="3">
        <f>'Рейтинговая таблица организаций'!Q97</f>
        <v>100</v>
      </c>
      <c r="D95" s="3">
        <f>'Рейтинговая таблица организаций'!R97</f>
        <v>100</v>
      </c>
      <c r="E95" s="3">
        <f>'Рейтинговая таблица организаций'!S97</f>
        <v>97</v>
      </c>
      <c r="F95" s="23">
        <f>'Рейтинговая таблица организаций'!T97</f>
        <v>98.800000000000011</v>
      </c>
      <c r="G95" s="3">
        <f>'Рейтинговая таблица организаций'!Z97</f>
        <v>100</v>
      </c>
      <c r="H95" s="3">
        <f>'Рейтинговая таблица организаций'!AB97</f>
        <v>94</v>
      </c>
      <c r="I95" s="23">
        <f>'Рейтинговая таблица организаций'!AC97</f>
        <v>97</v>
      </c>
      <c r="J95" s="3">
        <f>'Рейтинговая таблица организаций'!AH97</f>
        <v>100</v>
      </c>
      <c r="K95" s="3">
        <f>'Рейтинговая таблица организаций'!AI97</f>
        <v>80</v>
      </c>
      <c r="L95" s="3">
        <f>'Рейтинговая таблица организаций'!AJ97</f>
        <v>75</v>
      </c>
      <c r="M95" s="23">
        <f>'Рейтинговая таблица организаций'!AK97</f>
        <v>84.5</v>
      </c>
      <c r="N95" s="3">
        <f>'Рейтинговая таблица организаций'!AR97</f>
        <v>97</v>
      </c>
      <c r="O95" s="3">
        <f>'Рейтинговая таблица организаций'!AS97</f>
        <v>93</v>
      </c>
      <c r="P95" s="3">
        <f>'Рейтинговая таблица организаций'!AT97</f>
        <v>98</v>
      </c>
      <c r="Q95" s="23">
        <f>'Рейтинговая таблица организаций'!AU97</f>
        <v>95.6</v>
      </c>
      <c r="R95" s="3">
        <f>'Рейтинговая таблица организаций'!BB97</f>
        <v>89</v>
      </c>
      <c r="S95" s="3">
        <f>'Рейтинговая таблица организаций'!BC97</f>
        <v>93</v>
      </c>
      <c r="T95" s="3">
        <f>'Рейтинговая таблица организаций'!BD97</f>
        <v>96</v>
      </c>
      <c r="U95" s="23">
        <f>'Рейтинговая таблица организаций'!BE97</f>
        <v>93.3</v>
      </c>
      <c r="V95" s="24">
        <f>'Рейтинговая таблица организаций'!BF97</f>
        <v>93.84</v>
      </c>
    </row>
    <row r="96" spans="1:22">
      <c r="A96" s="5">
        <f>'бланки '!D100</f>
        <v>95</v>
      </c>
      <c r="B96" s="5" t="str">
        <f>'Рейтинговая таблица организаций'!B98</f>
        <v>Муниципальное бюджетное общеобразовательное учреждение «Хетовская средняя школа»</v>
      </c>
      <c r="C96" s="3">
        <f>'Рейтинговая таблица организаций'!Q98</f>
        <v>86</v>
      </c>
      <c r="D96" s="3">
        <f>'Рейтинговая таблица организаций'!R98</f>
        <v>100</v>
      </c>
      <c r="E96" s="3">
        <f>'Рейтинговая таблица организаций'!S98</f>
        <v>98</v>
      </c>
      <c r="F96" s="23">
        <f>'Рейтинговая таблица организаций'!T98</f>
        <v>95</v>
      </c>
      <c r="G96" s="3">
        <f>'Рейтинговая таблица организаций'!Z98</f>
        <v>100</v>
      </c>
      <c r="H96" s="3">
        <f>'Рейтинговая таблица организаций'!AB98</f>
        <v>94</v>
      </c>
      <c r="I96" s="23">
        <f>'Рейтинговая таблица организаций'!AC98</f>
        <v>97</v>
      </c>
      <c r="J96" s="3">
        <f>'Рейтинговая таблица организаций'!AH98</f>
        <v>80</v>
      </c>
      <c r="K96" s="3">
        <f>'Рейтинговая таблица организаций'!AI98</f>
        <v>60</v>
      </c>
      <c r="L96" s="3">
        <f>'Рейтинговая таблица организаций'!AJ98</f>
        <v>83</v>
      </c>
      <c r="M96" s="23">
        <f>'Рейтинговая таблица организаций'!AK98</f>
        <v>72.900000000000006</v>
      </c>
      <c r="N96" s="3">
        <f>'Рейтинговая таблица организаций'!AR98</f>
        <v>95</v>
      </c>
      <c r="O96" s="3">
        <f>'Рейтинговая таблица организаций'!AS98</f>
        <v>92</v>
      </c>
      <c r="P96" s="3">
        <f>'Рейтинговая таблица организаций'!AT98</f>
        <v>100</v>
      </c>
      <c r="Q96" s="23">
        <f>'Рейтинговая таблица организаций'!AU98</f>
        <v>94.800000000000011</v>
      </c>
      <c r="R96" s="3">
        <f>'Рейтинговая таблица организаций'!BB98</f>
        <v>88</v>
      </c>
      <c r="S96" s="3">
        <f>'Рейтинговая таблица организаций'!BC98</f>
        <v>98</v>
      </c>
      <c r="T96" s="3">
        <f>'Рейтинговая таблица организаций'!BD98</f>
        <v>96</v>
      </c>
      <c r="U96" s="23">
        <f>'Рейтинговая таблица организаций'!BE98</f>
        <v>94</v>
      </c>
      <c r="V96" s="24">
        <f>'Рейтинговая таблица организаций'!BF98</f>
        <v>90.74</v>
      </c>
    </row>
    <row r="97" spans="1:22">
      <c r="A97" s="5">
        <f>'бланки '!D101</f>
        <v>96</v>
      </c>
      <c r="B97" s="5" t="str">
        <f>'Рейтинговая таблица организаций'!B99</f>
        <v>Муниципальное бюджетное общеобразовательное учреждение «Важская основная школа»</v>
      </c>
      <c r="C97" s="3">
        <f>'Рейтинговая таблица организаций'!Q99</f>
        <v>98</v>
      </c>
      <c r="D97" s="3">
        <f>'Рейтинговая таблица организаций'!R99</f>
        <v>90</v>
      </c>
      <c r="E97" s="3">
        <f>'Рейтинговая таблица организаций'!S99</f>
        <v>100</v>
      </c>
      <c r="F97" s="23">
        <f>'Рейтинговая таблица организаций'!T99</f>
        <v>96.4</v>
      </c>
      <c r="G97" s="3">
        <f>'Рейтинговая таблица организаций'!Z99</f>
        <v>100</v>
      </c>
      <c r="H97" s="3">
        <f>'Рейтинговая таблица организаций'!AB99</f>
        <v>95</v>
      </c>
      <c r="I97" s="23">
        <f>'Рейтинговая таблица организаций'!AC99</f>
        <v>97.5</v>
      </c>
      <c r="J97" s="3">
        <f>'Рейтинговая таблица организаций'!AH99</f>
        <v>60</v>
      </c>
      <c r="K97" s="3">
        <f>'Рейтинговая таблица организаций'!AI99</f>
        <v>60</v>
      </c>
      <c r="L97" s="3">
        <f>'Рейтинговая таблица организаций'!AJ99</f>
        <v>100</v>
      </c>
      <c r="M97" s="23">
        <f>'Рейтинговая таблица организаций'!AK99</f>
        <v>72</v>
      </c>
      <c r="N97" s="3">
        <f>'Рейтинговая таблица организаций'!AR99</f>
        <v>95</v>
      </c>
      <c r="O97" s="3">
        <f>'Рейтинговая таблица организаций'!AS99</f>
        <v>95</v>
      </c>
      <c r="P97" s="3">
        <f>'Рейтинговая таблица организаций'!AT99</f>
        <v>100</v>
      </c>
      <c r="Q97" s="23">
        <f>'Рейтинговая таблица организаций'!AU99</f>
        <v>96</v>
      </c>
      <c r="R97" s="3">
        <f>'Рейтинговая таблица организаций'!BB99</f>
        <v>86</v>
      </c>
      <c r="S97" s="3">
        <f>'Рейтинговая таблица организаций'!BC99</f>
        <v>95</v>
      </c>
      <c r="T97" s="3">
        <f>'Рейтинговая таблица организаций'!BD99</f>
        <v>95</v>
      </c>
      <c r="U97" s="23">
        <f>'Рейтинговая таблица организаций'!BE99</f>
        <v>92.3</v>
      </c>
      <c r="V97" s="24">
        <f>'Рейтинговая таблица организаций'!BF99</f>
        <v>90.84</v>
      </c>
    </row>
    <row r="98" spans="1:22">
      <c r="A98" s="5">
        <f>'бланки '!D102</f>
        <v>97</v>
      </c>
      <c r="B98" s="5" t="str">
        <f>'Рейтинговая таблица организаций'!B100</f>
        <v>Муниципальное бюджетное общеобразовательное учреждение «Осиновская основная школа»</v>
      </c>
      <c r="C98" s="3">
        <f>'Рейтинговая таблица организаций'!Q100</f>
        <v>75</v>
      </c>
      <c r="D98" s="3">
        <f>'Рейтинговая таблица организаций'!R100</f>
        <v>90</v>
      </c>
      <c r="E98" s="3">
        <f>'Рейтинговая таблица организаций'!S100</f>
        <v>100</v>
      </c>
      <c r="F98" s="23">
        <f>'Рейтинговая таблица организаций'!T100</f>
        <v>89.5</v>
      </c>
      <c r="G98" s="3">
        <f>'Рейтинговая таблица организаций'!Z100</f>
        <v>100</v>
      </c>
      <c r="H98" s="3">
        <f>'Рейтинговая таблица организаций'!AB100</f>
        <v>94</v>
      </c>
      <c r="I98" s="23">
        <f>'Рейтинговая таблица организаций'!AC100</f>
        <v>97</v>
      </c>
      <c r="J98" s="3">
        <f>'Рейтинговая таблица организаций'!AH100</f>
        <v>60</v>
      </c>
      <c r="K98" s="3">
        <f>'Рейтинговая таблица организаций'!AI100</f>
        <v>100</v>
      </c>
      <c r="L98" s="3">
        <f>'Рейтинговая таблица организаций'!AJ100</f>
        <v>100</v>
      </c>
      <c r="M98" s="23">
        <f>'Рейтинговая таблица организаций'!AK100</f>
        <v>88</v>
      </c>
      <c r="N98" s="3">
        <f>'Рейтинговая таблица организаций'!AR100</f>
        <v>100</v>
      </c>
      <c r="O98" s="3">
        <f>'Рейтинговая таблица организаций'!AS100</f>
        <v>100</v>
      </c>
      <c r="P98" s="3">
        <f>'Рейтинговая таблица организаций'!AT100</f>
        <v>100</v>
      </c>
      <c r="Q98" s="23">
        <f>'Рейтинговая таблица организаций'!AU100</f>
        <v>100</v>
      </c>
      <c r="R98" s="3">
        <f>'Рейтинговая таблица организаций'!BB100</f>
        <v>94</v>
      </c>
      <c r="S98" s="3">
        <f>'Рейтинговая таблица организаций'!BC100</f>
        <v>100</v>
      </c>
      <c r="T98" s="3">
        <f>'Рейтинговая таблица организаций'!BD100</f>
        <v>94</v>
      </c>
      <c r="U98" s="23">
        <f>'Рейтинговая таблица организаций'!BE100</f>
        <v>95.2</v>
      </c>
      <c r="V98" s="24">
        <f>'Рейтинговая таблица организаций'!BF100</f>
        <v>93.94</v>
      </c>
    </row>
    <row r="99" spans="1:22">
      <c r="A99" s="5">
        <f>'бланки '!D103</f>
        <v>98</v>
      </c>
      <c r="B99" s="5" t="str">
        <f>'Рейтинговая таблица организаций'!B101</f>
        <v>Муниципальное бюджетное учреждение дополнительного образования «Центр дополнительного образования»</v>
      </c>
      <c r="C99" s="3">
        <f>'Рейтинговая таблица организаций'!Q101</f>
        <v>77</v>
      </c>
      <c r="D99" s="3">
        <f>'Рейтинговая таблица организаций'!R101</f>
        <v>100</v>
      </c>
      <c r="E99" s="3">
        <f>'Рейтинговая таблица организаций'!S101</f>
        <v>97</v>
      </c>
      <c r="F99" s="23">
        <f>'Рейтинговая таблица организаций'!T101</f>
        <v>91.9</v>
      </c>
      <c r="G99" s="3">
        <f>'Рейтинговая таблица организаций'!Z101</f>
        <v>100</v>
      </c>
      <c r="H99" s="3">
        <f>'Рейтинговая таблица организаций'!AB101</f>
        <v>90</v>
      </c>
      <c r="I99" s="23">
        <f>'Рейтинговая таблица организаций'!AC101</f>
        <v>95</v>
      </c>
      <c r="J99" s="3">
        <f>'Рейтинговая таблица организаций'!AH101</f>
        <v>80</v>
      </c>
      <c r="K99" s="3">
        <f>'Рейтинговая таблица организаций'!AI101</f>
        <v>40</v>
      </c>
      <c r="L99" s="3">
        <f>'Рейтинговая таблица организаций'!AJ101</f>
        <v>75</v>
      </c>
      <c r="M99" s="23">
        <f>'Рейтинговая таблица организаций'!AK101</f>
        <v>62.5</v>
      </c>
      <c r="N99" s="3">
        <f>'Рейтинговая таблица организаций'!AR101</f>
        <v>99</v>
      </c>
      <c r="O99" s="3">
        <f>'Рейтинговая таблица организаций'!AS101</f>
        <v>99</v>
      </c>
      <c r="P99" s="3">
        <f>'Рейтинговая таблица организаций'!AT101</f>
        <v>99</v>
      </c>
      <c r="Q99" s="23">
        <f>'Рейтинговая таблица организаций'!AU101</f>
        <v>99</v>
      </c>
      <c r="R99" s="3">
        <f>'Рейтинговая таблица организаций'!BB101</f>
        <v>98</v>
      </c>
      <c r="S99" s="3">
        <f>'Рейтинговая таблица организаций'!BC101</f>
        <v>94</v>
      </c>
      <c r="T99" s="3">
        <f>'Рейтинговая таблица организаций'!BD101</f>
        <v>96</v>
      </c>
      <c r="U99" s="23">
        <f>'Рейтинговая таблица организаций'!BE101</f>
        <v>96.2</v>
      </c>
      <c r="V99" s="24">
        <f>'Рейтинговая таблица организаций'!BF101</f>
        <v>88.919999999999987</v>
      </c>
    </row>
    <row r="100" spans="1:22">
      <c r="A100" s="5">
        <f>'бланки '!D104</f>
        <v>99</v>
      </c>
      <c r="B100" s="5" t="str">
        <f>'Рейтинговая таблица организаций'!B102</f>
        <v>Муниципальное бюджетное учреждение дополнительного образования «Детская школа искусств №17»</v>
      </c>
      <c r="C100" s="3">
        <f>'Рейтинговая таблица организаций'!Q102</f>
        <v>65</v>
      </c>
      <c r="D100" s="3">
        <f>'Рейтинговая таблица организаций'!R102</f>
        <v>100</v>
      </c>
      <c r="E100" s="3">
        <f>'Рейтинговая таблица организаций'!S102</f>
        <v>98</v>
      </c>
      <c r="F100" s="23">
        <f>'Рейтинговая таблица организаций'!T102</f>
        <v>88.7</v>
      </c>
      <c r="G100" s="3">
        <f>'Рейтинговая таблица организаций'!Z102</f>
        <v>100</v>
      </c>
      <c r="H100" s="3">
        <f>'Рейтинговая таблица организаций'!AB102</f>
        <v>84</v>
      </c>
      <c r="I100" s="23">
        <f>'Рейтинговая таблица организаций'!AC102</f>
        <v>92</v>
      </c>
      <c r="J100" s="3">
        <f>'Рейтинговая таблица организаций'!AH102</f>
        <v>60</v>
      </c>
      <c r="K100" s="3">
        <f>'Рейтинговая таблица организаций'!AI102</f>
        <v>60</v>
      </c>
      <c r="L100" s="3">
        <f>'Рейтинговая таблица организаций'!AJ102</f>
        <v>100</v>
      </c>
      <c r="M100" s="23">
        <f>'Рейтинговая таблица организаций'!AK102</f>
        <v>72</v>
      </c>
      <c r="N100" s="3">
        <f>'Рейтинговая таблица организаций'!AR102</f>
        <v>100</v>
      </c>
      <c r="O100" s="3">
        <f>'Рейтинговая таблица организаций'!AS102</f>
        <v>100</v>
      </c>
      <c r="P100" s="3">
        <f>'Рейтинговая таблица организаций'!AT102</f>
        <v>100</v>
      </c>
      <c r="Q100" s="23">
        <f>'Рейтинговая таблица организаций'!AU102</f>
        <v>100</v>
      </c>
      <c r="R100" s="3">
        <f>'Рейтинговая таблица организаций'!BB102</f>
        <v>98</v>
      </c>
      <c r="S100" s="3">
        <f>'Рейтинговая таблица организаций'!BC102</f>
        <v>96</v>
      </c>
      <c r="T100" s="3">
        <f>'Рейтинговая таблица организаций'!BD102</f>
        <v>96</v>
      </c>
      <c r="U100" s="23">
        <f>'Рейтинговая таблица организаций'!BE102</f>
        <v>96.6</v>
      </c>
      <c r="V100" s="24">
        <f>'Рейтинговая таблица организаций'!BF102</f>
        <v>89.859999999999985</v>
      </c>
    </row>
    <row r="101" spans="1:22">
      <c r="A101" s="5">
        <f>'бланки '!D105</f>
        <v>100</v>
      </c>
      <c r="B101" s="5" t="str">
        <f>'Рейтинговая таблица организаций'!B103</f>
        <v>Муниципальное бюджетное общеобразовательное учреждение «Средняя общеобразовательная школа №1 г.Онеги»</v>
      </c>
      <c r="C101" s="3">
        <f>'Рейтинговая таблица организаций'!Q103</f>
        <v>94</v>
      </c>
      <c r="D101" s="3">
        <f>'Рейтинговая таблица организаций'!R103</f>
        <v>60</v>
      </c>
      <c r="E101" s="3">
        <f>'Рейтинговая таблица организаций'!S103</f>
        <v>93</v>
      </c>
      <c r="F101" s="23">
        <f>'Рейтинговая таблица организаций'!T103</f>
        <v>83.4</v>
      </c>
      <c r="G101" s="3">
        <f>'Рейтинговая таблица организаций'!Z103</f>
        <v>100</v>
      </c>
      <c r="H101" s="3">
        <f>'Рейтинговая таблица организаций'!AB103</f>
        <v>78</v>
      </c>
      <c r="I101" s="23">
        <f>'Рейтинговая таблица организаций'!AC103</f>
        <v>89</v>
      </c>
      <c r="J101" s="3">
        <f>'Рейтинговая таблица организаций'!AH103</f>
        <v>80</v>
      </c>
      <c r="K101" s="3">
        <f>'Рейтинговая таблица организаций'!AI103</f>
        <v>60</v>
      </c>
      <c r="L101" s="3">
        <f>'Рейтинговая таблица организаций'!AJ103</f>
        <v>86</v>
      </c>
      <c r="M101" s="23">
        <f>'Рейтинговая таблица организаций'!AK103</f>
        <v>73.8</v>
      </c>
      <c r="N101" s="3">
        <f>'Рейтинговая таблица организаций'!AR103</f>
        <v>93</v>
      </c>
      <c r="O101" s="3">
        <f>'Рейтинговая таблица организаций'!AS103</f>
        <v>91</v>
      </c>
      <c r="P101" s="3">
        <f>'Рейтинговая таблица организаций'!AT103</f>
        <v>96</v>
      </c>
      <c r="Q101" s="23">
        <f>'Рейтинговая таблица организаций'!AU103</f>
        <v>92.8</v>
      </c>
      <c r="R101" s="3">
        <f>'Рейтинговая таблица организаций'!BB103</f>
        <v>86</v>
      </c>
      <c r="S101" s="3">
        <f>'Рейтинговая таблица организаций'!BC103</f>
        <v>67</v>
      </c>
      <c r="T101" s="3">
        <f>'Рейтинговая таблица организаций'!BD103</f>
        <v>90</v>
      </c>
      <c r="U101" s="23">
        <f>'Рейтинговая таблица организаций'!BE103</f>
        <v>84.2</v>
      </c>
      <c r="V101" s="24">
        <f>'Рейтинговая таблица организаций'!BF103</f>
        <v>84.64</v>
      </c>
    </row>
    <row r="102" spans="1:22">
      <c r="A102" s="5">
        <f>'бланки '!D106</f>
        <v>101</v>
      </c>
      <c r="B102" s="5" t="str">
        <f>'Рейтинговая таблица организаций'!B104</f>
        <v>Муниципальное бюджетное общеобразовательное учреждение «Средняя школа №2 г.Онеги»</v>
      </c>
      <c r="C102" s="3">
        <f>'Рейтинговая таблица организаций'!Q104</f>
        <v>100</v>
      </c>
      <c r="D102" s="3">
        <f>'Рейтинговая таблица организаций'!R104</f>
        <v>90</v>
      </c>
      <c r="E102" s="3">
        <f>'Рейтинговая таблица организаций'!S104</f>
        <v>92</v>
      </c>
      <c r="F102" s="23">
        <f>'Рейтинговая таблица организаций'!T104</f>
        <v>93.800000000000011</v>
      </c>
      <c r="G102" s="3">
        <f>'Рейтинговая таблица организаций'!Z104</f>
        <v>100</v>
      </c>
      <c r="H102" s="3">
        <f>'Рейтинговая таблица организаций'!AB104</f>
        <v>80</v>
      </c>
      <c r="I102" s="23">
        <f>'Рейтинговая таблица организаций'!AC104</f>
        <v>90</v>
      </c>
      <c r="J102" s="3">
        <f>'Рейтинговая таблица организаций'!AH104</f>
        <v>80</v>
      </c>
      <c r="K102" s="3">
        <f>'Рейтинговая таблица организаций'!AI104</f>
        <v>60</v>
      </c>
      <c r="L102" s="3">
        <f>'Рейтинговая таблица организаций'!AJ104</f>
        <v>83</v>
      </c>
      <c r="M102" s="23">
        <f>'Рейтинговая таблица организаций'!AK104</f>
        <v>72.900000000000006</v>
      </c>
      <c r="N102" s="3">
        <f>'Рейтинговая таблица организаций'!AR104</f>
        <v>91</v>
      </c>
      <c r="O102" s="3">
        <f>'Рейтинговая таблица организаций'!AS104</f>
        <v>88</v>
      </c>
      <c r="P102" s="3">
        <f>'Рейтинговая таблица организаций'!AT104</f>
        <v>94</v>
      </c>
      <c r="Q102" s="23">
        <f>'Рейтинговая таблица организаций'!AU104</f>
        <v>90.399999999999991</v>
      </c>
      <c r="R102" s="3">
        <f>'Рейтинговая таблица организаций'!BB104</f>
        <v>80</v>
      </c>
      <c r="S102" s="3">
        <f>'Рейтинговая таблица организаций'!BC104</f>
        <v>91</v>
      </c>
      <c r="T102" s="3">
        <f>'Рейтинговая таблица организаций'!BD104</f>
        <v>87</v>
      </c>
      <c r="U102" s="23">
        <f>'Рейтинговая таблица организаций'!BE104</f>
        <v>85.7</v>
      </c>
      <c r="V102" s="24">
        <f>'Рейтинговая таблица организаций'!BF104</f>
        <v>86.56</v>
      </c>
    </row>
    <row r="103" spans="1:22">
      <c r="A103" s="5">
        <f>'бланки '!D107</f>
        <v>102</v>
      </c>
      <c r="B103" s="5" t="str">
        <f>'Рейтинговая таблица организаций'!B105</f>
        <v>Муниципальное бюджетное общеобразовательное учреждение «Средняя школа №4 имени Дважды Героя Советского Союза Александра Осиповича Шабалина»</v>
      </c>
      <c r="C103" s="3">
        <f>'Рейтинговая таблица организаций'!Q105</f>
        <v>94</v>
      </c>
      <c r="D103" s="3">
        <f>'Рейтинговая таблица организаций'!R105</f>
        <v>90</v>
      </c>
      <c r="E103" s="3">
        <f>'Рейтинговая таблица организаций'!S105</f>
        <v>92</v>
      </c>
      <c r="F103" s="23">
        <f>'Рейтинговая таблица организаций'!T105</f>
        <v>92</v>
      </c>
      <c r="G103" s="3">
        <f>'Рейтинговая таблица организаций'!Z105</f>
        <v>100</v>
      </c>
      <c r="H103" s="3">
        <f>'Рейтинговая таблица организаций'!AB105</f>
        <v>77</v>
      </c>
      <c r="I103" s="23">
        <f>'Рейтинговая таблица организаций'!AC105</f>
        <v>88.5</v>
      </c>
      <c r="J103" s="3">
        <f>'Рейтинговая таблица организаций'!AH105</f>
        <v>80</v>
      </c>
      <c r="K103" s="3">
        <f>'Рейтинговая таблица организаций'!AI105</f>
        <v>80</v>
      </c>
      <c r="L103" s="3">
        <f>'Рейтинговая таблица организаций'!AJ105</f>
        <v>80</v>
      </c>
      <c r="M103" s="23">
        <f>'Рейтинговая таблица организаций'!AK105</f>
        <v>80</v>
      </c>
      <c r="N103" s="3">
        <f>'Рейтинговая таблица организаций'!AR105</f>
        <v>90</v>
      </c>
      <c r="O103" s="3">
        <f>'Рейтинговая таблица организаций'!AS105</f>
        <v>89</v>
      </c>
      <c r="P103" s="3">
        <f>'Рейтинговая таблица организаций'!AT105</f>
        <v>93</v>
      </c>
      <c r="Q103" s="23">
        <f>'Рейтинговая таблица организаций'!AU105</f>
        <v>90.199999999999989</v>
      </c>
      <c r="R103" s="3">
        <f>'Рейтинговая таблица организаций'!BB105</f>
        <v>89</v>
      </c>
      <c r="S103" s="3">
        <f>'Рейтинговая таблица организаций'!BC105</f>
        <v>94</v>
      </c>
      <c r="T103" s="3">
        <f>'Рейтинговая таблица организаций'!BD105</f>
        <v>93</v>
      </c>
      <c r="U103" s="23">
        <f>'Рейтинговая таблица организаций'!BE105</f>
        <v>92</v>
      </c>
      <c r="V103" s="24">
        <f>'Рейтинговая таблица организаций'!BF105</f>
        <v>88.539999999999992</v>
      </c>
    </row>
    <row r="104" spans="1:22">
      <c r="A104" s="5">
        <f>'бланки '!D108</f>
        <v>103</v>
      </c>
      <c r="B104" s="5" t="str">
        <f>'Рейтинговая таблица организаций'!B106</f>
        <v>Муниципальное бюджетное общеобразовательное учреждение «Открытая (сменная) общеобразовательная школа г.Онеги»</v>
      </c>
      <c r="C104" s="3">
        <f>'Рейтинговая таблица организаций'!Q106</f>
        <v>87</v>
      </c>
      <c r="D104" s="3">
        <f>'Рейтинговая таблица организаций'!R106</f>
        <v>60</v>
      </c>
      <c r="E104" s="3">
        <f>'Рейтинговая таблица организаций'!S106</f>
        <v>100</v>
      </c>
      <c r="F104" s="23">
        <f>'Рейтинговая таблица организаций'!T106</f>
        <v>84.1</v>
      </c>
      <c r="G104" s="3">
        <f>'Рейтинговая таблица организаций'!Z106</f>
        <v>100</v>
      </c>
      <c r="H104" s="3">
        <f>'Рейтинговая таблица организаций'!AB106</f>
        <v>98</v>
      </c>
      <c r="I104" s="23">
        <f>'Рейтинговая таблица организаций'!AC106</f>
        <v>99</v>
      </c>
      <c r="J104" s="3">
        <f>'Рейтинговая таблица организаций'!AH106</f>
        <v>40</v>
      </c>
      <c r="K104" s="3">
        <f>'Рейтинговая таблица организаций'!AI106</f>
        <v>60</v>
      </c>
      <c r="L104" s="3">
        <f>'Рейтинговая таблица организаций'!AJ106</f>
        <v>75</v>
      </c>
      <c r="M104" s="23">
        <f>'Рейтинговая таблица организаций'!AK106</f>
        <v>58.5</v>
      </c>
      <c r="N104" s="3">
        <f>'Рейтинговая таблица организаций'!AR106</f>
        <v>94</v>
      </c>
      <c r="O104" s="3">
        <f>'Рейтинговая таблица организаций'!AS106</f>
        <v>98</v>
      </c>
      <c r="P104" s="3">
        <f>'Рейтинговая таблица организаций'!AT106</f>
        <v>100</v>
      </c>
      <c r="Q104" s="23">
        <f>'Рейтинговая таблица организаций'!AU106</f>
        <v>96.800000000000011</v>
      </c>
      <c r="R104" s="3">
        <f>'Рейтинговая таблица организаций'!BB106</f>
        <v>98</v>
      </c>
      <c r="S104" s="3">
        <f>'Рейтинговая таблица организаций'!BC106</f>
        <v>93</v>
      </c>
      <c r="T104" s="3">
        <f>'Рейтинговая таблица организаций'!BD106</f>
        <v>98</v>
      </c>
      <c r="U104" s="23">
        <f>'Рейтинговая таблица организаций'!BE106</f>
        <v>97</v>
      </c>
      <c r="V104" s="24">
        <f>'Рейтинговая таблица организаций'!BF106</f>
        <v>87.08</v>
      </c>
    </row>
    <row r="105" spans="1:22">
      <c r="A105" s="5">
        <f>'бланки '!D109</f>
        <v>104</v>
      </c>
      <c r="B105" s="5" t="str">
        <f>'Рейтинговая таблица организаций'!B107</f>
        <v>Муниципальное бюджетное общеобразовательное учреждение «Кодинская средняя общеобразовательная школа»</v>
      </c>
      <c r="C105" s="3">
        <f>'Рейтинговая таблица организаций'!Q107</f>
        <v>96</v>
      </c>
      <c r="D105" s="3">
        <f>'Рейтинговая таблица организаций'!R107</f>
        <v>100</v>
      </c>
      <c r="E105" s="3">
        <f>'Рейтинговая таблица организаций'!S107</f>
        <v>98</v>
      </c>
      <c r="F105" s="23">
        <f>'Рейтинговая таблица организаций'!T107</f>
        <v>98</v>
      </c>
      <c r="G105" s="3">
        <f>'Рейтинговая таблица организаций'!Z107</f>
        <v>100</v>
      </c>
      <c r="H105" s="3">
        <f>'Рейтинговая таблица организаций'!AB107</f>
        <v>96</v>
      </c>
      <c r="I105" s="23">
        <f>'Рейтинговая таблица организаций'!AC107</f>
        <v>98</v>
      </c>
      <c r="J105" s="3">
        <f>'Рейтинговая таблица организаций'!AH107</f>
        <v>60</v>
      </c>
      <c r="K105" s="3">
        <f>'Рейтинговая таблица организаций'!AI107</f>
        <v>80</v>
      </c>
      <c r="L105" s="3">
        <f>'Рейтинговая таблица организаций'!AJ107</f>
        <v>100</v>
      </c>
      <c r="M105" s="23">
        <f>'Рейтинговая таблица организаций'!AK107</f>
        <v>80</v>
      </c>
      <c r="N105" s="3">
        <f>'Рейтинговая таблица организаций'!AR107</f>
        <v>100</v>
      </c>
      <c r="O105" s="3">
        <f>'Рейтинговая таблица организаций'!AS107</f>
        <v>96</v>
      </c>
      <c r="P105" s="3">
        <f>'Рейтинговая таблица организаций'!AT107</f>
        <v>96</v>
      </c>
      <c r="Q105" s="23">
        <f>'Рейтинговая таблица организаций'!AU107</f>
        <v>97.600000000000009</v>
      </c>
      <c r="R105" s="3">
        <f>'Рейтинговая таблица организаций'!BB107</f>
        <v>92</v>
      </c>
      <c r="S105" s="3">
        <f>'Рейтинговая таблица организаций'!BC107</f>
        <v>100</v>
      </c>
      <c r="T105" s="3">
        <f>'Рейтинговая таблица организаций'!BD107</f>
        <v>100</v>
      </c>
      <c r="U105" s="23">
        <f>'Рейтинговая таблица организаций'!BE107</f>
        <v>97.6</v>
      </c>
      <c r="V105" s="24">
        <f>'Рейтинговая таблица организаций'!BF107</f>
        <v>94.240000000000009</v>
      </c>
    </row>
    <row r="106" spans="1:22">
      <c r="A106" s="5">
        <f>'бланки '!D110</f>
        <v>105</v>
      </c>
      <c r="B106" s="5" t="str">
        <f>'Рейтинговая таблица организаций'!B108</f>
        <v>Муниципальное бюджетное общеобразовательное учреждение «Малошуйская средняя общеобразовательная школа»</v>
      </c>
      <c r="C106" s="3">
        <f>'Рейтинговая таблица организаций'!Q108</f>
        <v>91</v>
      </c>
      <c r="D106" s="3">
        <f>'Рейтинговая таблица организаций'!R108</f>
        <v>100</v>
      </c>
      <c r="E106" s="3">
        <f>'Рейтинговая таблица организаций'!S108</f>
        <v>92</v>
      </c>
      <c r="F106" s="23">
        <f>'Рейтинговая таблица организаций'!T108</f>
        <v>94.1</v>
      </c>
      <c r="G106" s="3">
        <f>'Рейтинговая таблица организаций'!Z108</f>
        <v>100</v>
      </c>
      <c r="H106" s="3">
        <f>'Рейтинговая таблица организаций'!AB108</f>
        <v>79</v>
      </c>
      <c r="I106" s="23">
        <f>'Рейтинговая таблица организаций'!AC108</f>
        <v>89.5</v>
      </c>
      <c r="J106" s="3">
        <f>'Рейтинговая таблица организаций'!AH108</f>
        <v>40</v>
      </c>
      <c r="K106" s="3">
        <f>'Рейтинговая таблица организаций'!AI108</f>
        <v>80</v>
      </c>
      <c r="L106" s="3">
        <f>'Рейтинговая таблица организаций'!AJ108</f>
        <v>75</v>
      </c>
      <c r="M106" s="23">
        <f>'Рейтинговая таблица организаций'!AK108</f>
        <v>66.5</v>
      </c>
      <c r="N106" s="3">
        <f>'Рейтинговая таблица организаций'!AR108</f>
        <v>86</v>
      </c>
      <c r="O106" s="3">
        <f>'Рейтинговая таблица организаций'!AS108</f>
        <v>88</v>
      </c>
      <c r="P106" s="3">
        <f>'Рейтинговая таблица организаций'!AT108</f>
        <v>96</v>
      </c>
      <c r="Q106" s="23">
        <f>'Рейтинговая таблица организаций'!AU108</f>
        <v>88.8</v>
      </c>
      <c r="R106" s="3">
        <f>'Рейтинговая таблица организаций'!BB108</f>
        <v>75</v>
      </c>
      <c r="S106" s="3">
        <f>'Рейтинговая таблица организаций'!BC108</f>
        <v>95</v>
      </c>
      <c r="T106" s="3">
        <f>'Рейтинговая таблица организаций'!BD108</f>
        <v>86</v>
      </c>
      <c r="U106" s="23">
        <f>'Рейтинговая таблица организаций'!BE108</f>
        <v>84.5</v>
      </c>
      <c r="V106" s="24">
        <f>'Рейтинговая таблица организаций'!BF108</f>
        <v>84.679999999999993</v>
      </c>
    </row>
    <row r="107" spans="1:22">
      <c r="A107" s="5">
        <f>'бланки '!D111</f>
        <v>106</v>
      </c>
      <c r="B107" s="5" t="str">
        <f>'Рейтинговая таблица организаций'!B109</f>
        <v>Муниципальное бюджетное общеобразовательное учреждение «Покровская средняя школа»</v>
      </c>
      <c r="C107" s="3">
        <f>'Рейтинговая таблица организаций'!Q109</f>
        <v>83</v>
      </c>
      <c r="D107" s="3">
        <f>'Рейтинговая таблица организаций'!R109</f>
        <v>60</v>
      </c>
      <c r="E107" s="3">
        <f>'Рейтинговая таблица организаций'!S109</f>
        <v>96</v>
      </c>
      <c r="F107" s="23">
        <f>'Рейтинговая таблица организаций'!T109</f>
        <v>81.300000000000011</v>
      </c>
      <c r="G107" s="3">
        <f>'Рейтинговая таблица организаций'!Z109</f>
        <v>100</v>
      </c>
      <c r="H107" s="3">
        <f>'Рейтинговая таблица организаций'!AB109</f>
        <v>82</v>
      </c>
      <c r="I107" s="23">
        <f>'Рейтинговая таблица организаций'!AC109</f>
        <v>91</v>
      </c>
      <c r="J107" s="3">
        <f>'Рейтинговая таблица организаций'!AH109</f>
        <v>40</v>
      </c>
      <c r="K107" s="3">
        <f>'Рейтинговая таблица организаций'!AI109</f>
        <v>60</v>
      </c>
      <c r="L107" s="3">
        <f>'Рейтинговая таблица организаций'!AJ109</f>
        <v>100</v>
      </c>
      <c r="M107" s="23">
        <f>'Рейтинговая таблица организаций'!AK109</f>
        <v>66</v>
      </c>
      <c r="N107" s="3">
        <f>'Рейтинговая таблица организаций'!AR109</f>
        <v>96</v>
      </c>
      <c r="O107" s="3">
        <f>'Рейтинговая таблица организаций'!AS109</f>
        <v>96</v>
      </c>
      <c r="P107" s="3">
        <f>'Рейтинговая таблица организаций'!AT109</f>
        <v>100</v>
      </c>
      <c r="Q107" s="23">
        <f>'Рейтинговая таблица организаций'!AU109</f>
        <v>96.800000000000011</v>
      </c>
      <c r="R107" s="3">
        <f>'Рейтинговая таблица организаций'!BB109</f>
        <v>90</v>
      </c>
      <c r="S107" s="3">
        <f>'Рейтинговая таблица организаций'!BC109</f>
        <v>96</v>
      </c>
      <c r="T107" s="3">
        <f>'Рейтинговая таблица организаций'!BD109</f>
        <v>100</v>
      </c>
      <c r="U107" s="23">
        <f>'Рейтинговая таблица организаций'!BE109</f>
        <v>96.2</v>
      </c>
      <c r="V107" s="24">
        <f>'Рейтинговая таблица организаций'!BF109</f>
        <v>86.26</v>
      </c>
    </row>
    <row r="108" spans="1:22">
      <c r="A108" s="5">
        <f>'бланки '!D112</f>
        <v>107</v>
      </c>
      <c r="B108" s="5" t="str">
        <f>'Рейтинговая таблица организаций'!B110</f>
        <v>Муниципальное бюджетное общеобразовательное учреждение «Чекуевская средняя общеобразовательная школа»</v>
      </c>
      <c r="C108" s="3">
        <f>'Рейтинговая таблица организаций'!Q110</f>
        <v>100</v>
      </c>
      <c r="D108" s="3">
        <f>'Рейтинговая таблица организаций'!R110</f>
        <v>100</v>
      </c>
      <c r="E108" s="3">
        <f>'Рейтинговая таблица организаций'!S110</f>
        <v>86</v>
      </c>
      <c r="F108" s="23">
        <f>'Рейтинговая таблица организаций'!T110</f>
        <v>94.4</v>
      </c>
      <c r="G108" s="3">
        <f>'Рейтинговая таблица организаций'!Z110</f>
        <v>100</v>
      </c>
      <c r="H108" s="3">
        <f>'Рейтинговая таблица организаций'!AB110</f>
        <v>76</v>
      </c>
      <c r="I108" s="23">
        <f>'Рейтинговая таблица организаций'!AC110</f>
        <v>88</v>
      </c>
      <c r="J108" s="3">
        <f>'Рейтинговая таблица организаций'!AH110</f>
        <v>40</v>
      </c>
      <c r="K108" s="3">
        <f>'Рейтинговая таблица организаций'!AI110</f>
        <v>100</v>
      </c>
      <c r="L108" s="3">
        <f>'Рейтинговая таблица организаций'!AJ110</f>
        <v>100</v>
      </c>
      <c r="M108" s="23">
        <f>'Рейтинговая таблица организаций'!AK110</f>
        <v>82</v>
      </c>
      <c r="N108" s="3">
        <f>'Рейтинговая таблица организаций'!AR110</f>
        <v>90</v>
      </c>
      <c r="O108" s="3">
        <f>'Рейтинговая таблица организаций'!AS110</f>
        <v>79</v>
      </c>
      <c r="P108" s="3">
        <f>'Рейтинговая таблица организаций'!AT110</f>
        <v>76</v>
      </c>
      <c r="Q108" s="23">
        <f>'Рейтинговая таблица организаций'!AU110</f>
        <v>82.8</v>
      </c>
      <c r="R108" s="3">
        <f>'Рейтинговая таблица организаций'!BB110</f>
        <v>62</v>
      </c>
      <c r="S108" s="3">
        <f>'Рейтинговая таблица организаций'!BC110</f>
        <v>97</v>
      </c>
      <c r="T108" s="3">
        <f>'Рейтинговая таблица организаций'!BD110</f>
        <v>76</v>
      </c>
      <c r="U108" s="23">
        <f>'Рейтинговая таблица организаций'!BE110</f>
        <v>76</v>
      </c>
      <c r="V108" s="24">
        <f>'Рейтинговая таблица организаций'!BF110</f>
        <v>84.64</v>
      </c>
    </row>
    <row r="109" spans="1:22">
      <c r="A109" s="5">
        <f>'бланки '!D113</f>
        <v>108</v>
      </c>
      <c r="B109" s="5" t="str">
        <f>'Рейтинговая таблица организаций'!B111</f>
        <v>Муниципальное бюджетное общеобразовательное учреждение «Глазанская основная общеобразовательная школа»</v>
      </c>
      <c r="C109" s="3">
        <f>'Рейтинговая таблица организаций'!Q111</f>
        <v>89</v>
      </c>
      <c r="D109" s="3">
        <f>'Рейтинговая таблица организаций'!R111</f>
        <v>100</v>
      </c>
      <c r="E109" s="3">
        <f>'Рейтинговая таблица организаций'!S111</f>
        <v>100</v>
      </c>
      <c r="F109" s="23">
        <f>'Рейтинговая таблица организаций'!T111</f>
        <v>96.7</v>
      </c>
      <c r="G109" s="3">
        <f>'Рейтинговая таблица организаций'!Z111</f>
        <v>100</v>
      </c>
      <c r="H109" s="3">
        <f>'Рейтинговая таблица организаций'!AB111</f>
        <v>100</v>
      </c>
      <c r="I109" s="23">
        <f>'Рейтинговая таблица организаций'!AC111</f>
        <v>100</v>
      </c>
      <c r="J109" s="3">
        <f>'Рейтинговая таблица организаций'!AH111</f>
        <v>60</v>
      </c>
      <c r="K109" s="3">
        <f>'Рейтинговая таблица организаций'!AI111</f>
        <v>100</v>
      </c>
      <c r="L109" s="3">
        <f>'Рейтинговая таблица организаций'!AJ111</f>
        <v>100</v>
      </c>
      <c r="M109" s="23">
        <f>'Рейтинговая таблица организаций'!AK111</f>
        <v>88</v>
      </c>
      <c r="N109" s="3">
        <f>'Рейтинговая таблица организаций'!AR111</f>
        <v>100</v>
      </c>
      <c r="O109" s="3">
        <f>'Рейтинговая таблица организаций'!AS111</f>
        <v>100</v>
      </c>
      <c r="P109" s="3">
        <f>'Рейтинговая таблица организаций'!AT111</f>
        <v>100</v>
      </c>
      <c r="Q109" s="23">
        <f>'Рейтинговая таблица организаций'!AU111</f>
        <v>100</v>
      </c>
      <c r="R109" s="3">
        <f>'Рейтинговая таблица организаций'!BB111</f>
        <v>100</v>
      </c>
      <c r="S109" s="3">
        <f>'Рейтинговая таблица организаций'!BC111</f>
        <v>100</v>
      </c>
      <c r="T109" s="3">
        <f>'Рейтинговая таблица организаций'!BD111</f>
        <v>100</v>
      </c>
      <c r="U109" s="23">
        <f>'Рейтинговая таблица организаций'!BE111</f>
        <v>100</v>
      </c>
      <c r="V109" s="24">
        <f>'Рейтинговая таблица организаций'!BF111</f>
        <v>96.94</v>
      </c>
    </row>
    <row r="110" spans="1:22">
      <c r="A110" s="5">
        <f>'бланки '!D114</f>
        <v>109</v>
      </c>
      <c r="B110" s="5" t="str">
        <f>'Рейтинговая таблица организаций'!B112</f>
        <v>Муниципальное бюджетное общеобразовательное учреждение «Золотухская основная общеобразовательная школа»</v>
      </c>
      <c r="C110" s="3">
        <f>'Рейтинговая таблица организаций'!Q112</f>
        <v>98</v>
      </c>
      <c r="D110" s="3">
        <f>'Рейтинговая таблица организаций'!R112</f>
        <v>100</v>
      </c>
      <c r="E110" s="3">
        <f>'Рейтинговая таблица организаций'!S112</f>
        <v>89</v>
      </c>
      <c r="F110" s="23">
        <f>'Рейтинговая таблица организаций'!T112</f>
        <v>95</v>
      </c>
      <c r="G110" s="3">
        <f>'Рейтинговая таблица организаций'!Z112</f>
        <v>100</v>
      </c>
      <c r="H110" s="3">
        <f>'Рейтинговая таблица организаций'!AB112</f>
        <v>100</v>
      </c>
      <c r="I110" s="23">
        <f>'Рейтинговая таблица организаций'!AC112</f>
        <v>100</v>
      </c>
      <c r="J110" s="3">
        <f>'Рейтинговая таблица организаций'!AH112</f>
        <v>60</v>
      </c>
      <c r="K110" s="3">
        <f>'Рейтинговая таблица организаций'!AI112</f>
        <v>60</v>
      </c>
      <c r="L110" s="3">
        <f>'Рейтинговая таблица организаций'!AJ112</f>
        <v>100</v>
      </c>
      <c r="M110" s="23">
        <f>'Рейтинговая таблица организаций'!AK112</f>
        <v>72</v>
      </c>
      <c r="N110" s="3">
        <f>'Рейтинговая таблица организаций'!AR112</f>
        <v>100</v>
      </c>
      <c r="O110" s="3">
        <f>'Рейтинговая таблица организаций'!AS112</f>
        <v>100</v>
      </c>
      <c r="P110" s="3">
        <f>'Рейтинговая таблица организаций'!AT112</f>
        <v>100</v>
      </c>
      <c r="Q110" s="23">
        <f>'Рейтинговая таблица организаций'!AU112</f>
        <v>100</v>
      </c>
      <c r="R110" s="3">
        <f>'Рейтинговая таблица организаций'!BB112</f>
        <v>96</v>
      </c>
      <c r="S110" s="3">
        <f>'Рейтинговая таблица организаций'!BC112</f>
        <v>100</v>
      </c>
      <c r="T110" s="3">
        <f>'Рейтинговая таблица организаций'!BD112</f>
        <v>100</v>
      </c>
      <c r="U110" s="23">
        <f>'Рейтинговая таблица организаций'!BE112</f>
        <v>98.8</v>
      </c>
      <c r="V110" s="24">
        <f>'Рейтинговая таблица организаций'!BF112</f>
        <v>93.16</v>
      </c>
    </row>
    <row r="111" spans="1:22">
      <c r="A111" s="5">
        <f>'бланки '!D115</f>
        <v>110</v>
      </c>
      <c r="B111" s="5" t="str">
        <f>'Рейтинговая таблица организаций'!B113</f>
        <v>Муниципальное бюджетное общеобразовательное учреждение «Нименьгская основная общеобразовательная школа»</v>
      </c>
      <c r="C111" s="3">
        <f>'Рейтинговая таблица организаций'!Q113</f>
        <v>93</v>
      </c>
      <c r="D111" s="3">
        <f>'Рейтинговая таблица организаций'!R113</f>
        <v>60</v>
      </c>
      <c r="E111" s="3">
        <f>'Рейтинговая таблица организаций'!S113</f>
        <v>100</v>
      </c>
      <c r="F111" s="23">
        <f>'Рейтинговая таблица организаций'!T113</f>
        <v>85.9</v>
      </c>
      <c r="G111" s="3">
        <f>'Рейтинговая таблица организаций'!Z113</f>
        <v>100</v>
      </c>
      <c r="H111" s="3">
        <f>'Рейтинговая таблица организаций'!AB113</f>
        <v>87</v>
      </c>
      <c r="I111" s="23">
        <f>'Рейтинговая таблица организаций'!AC113</f>
        <v>93.5</v>
      </c>
      <c r="J111" s="3">
        <f>'Рейтинговая таблица организаций'!AH113</f>
        <v>60</v>
      </c>
      <c r="K111" s="3">
        <f>'Рейтинговая таблица организаций'!AI113</f>
        <v>100</v>
      </c>
      <c r="L111" s="3">
        <f>'Рейтинговая таблица организаций'!AJ113</f>
        <v>100</v>
      </c>
      <c r="M111" s="23">
        <f>'Рейтинговая таблица организаций'!AK113</f>
        <v>88</v>
      </c>
      <c r="N111" s="3">
        <f>'Рейтинговая таблица организаций'!AR113</f>
        <v>100</v>
      </c>
      <c r="O111" s="3">
        <f>'Рейтинговая таблица организаций'!AS113</f>
        <v>94</v>
      </c>
      <c r="P111" s="3">
        <f>'Рейтинговая таблица организаций'!AT113</f>
        <v>100</v>
      </c>
      <c r="Q111" s="23">
        <f>'Рейтинговая таблица организаций'!AU113</f>
        <v>97.6</v>
      </c>
      <c r="R111" s="3">
        <f>'Рейтинговая таблица организаций'!BB113</f>
        <v>87</v>
      </c>
      <c r="S111" s="3">
        <f>'Рейтинговая таблица организаций'!BC113</f>
        <v>100</v>
      </c>
      <c r="T111" s="3">
        <f>'Рейтинговая таблица организаций'!BD113</f>
        <v>94</v>
      </c>
      <c r="U111" s="23">
        <f>'Рейтинговая таблица организаций'!BE113</f>
        <v>93.1</v>
      </c>
      <c r="V111" s="24">
        <f>'Рейтинговая таблица организаций'!BF113</f>
        <v>91.62</v>
      </c>
    </row>
    <row r="112" spans="1:22">
      <c r="A112" s="5">
        <f>'бланки '!D116</f>
        <v>111</v>
      </c>
      <c r="B112" s="5" t="str">
        <f>'Рейтинговая таблица организаций'!B114</f>
        <v>Муниципальное бюджетное общеобразовательное учреждение «Порожская основная общеобразовательная школа»</v>
      </c>
      <c r="C112" s="3">
        <f>'Рейтинговая таблица организаций'!Q114</f>
        <v>89</v>
      </c>
      <c r="D112" s="3">
        <f>'Рейтинговая таблица организаций'!R114</f>
        <v>60</v>
      </c>
      <c r="E112" s="3">
        <f>'Рейтинговая таблица организаций'!S114</f>
        <v>92</v>
      </c>
      <c r="F112" s="23">
        <f>'Рейтинговая таблица организаций'!T114</f>
        <v>81.5</v>
      </c>
      <c r="G112" s="3">
        <f>'Рейтинговая таблица организаций'!Z114</f>
        <v>100</v>
      </c>
      <c r="H112" s="3">
        <f>'Рейтинговая таблица организаций'!AB114</f>
        <v>83</v>
      </c>
      <c r="I112" s="23">
        <f>'Рейтинговая таблица организаций'!AC114</f>
        <v>91.5</v>
      </c>
      <c r="J112" s="3">
        <f>'Рейтинговая таблица организаций'!AH114</f>
        <v>60</v>
      </c>
      <c r="K112" s="3">
        <f>'Рейтинговая таблица организаций'!AI114</f>
        <v>60</v>
      </c>
      <c r="L112" s="3">
        <f>'Рейтинговая таблица организаций'!AJ114</f>
        <v>100</v>
      </c>
      <c r="M112" s="23">
        <f>'Рейтинговая таблица организаций'!AK114</f>
        <v>72</v>
      </c>
      <c r="N112" s="3">
        <f>'Рейтинговая таблица организаций'!AR114</f>
        <v>96</v>
      </c>
      <c r="O112" s="3">
        <f>'Рейтинговая таблица организаций'!AS114</f>
        <v>100</v>
      </c>
      <c r="P112" s="3">
        <f>'Рейтинговая таблица организаций'!AT114</f>
        <v>100</v>
      </c>
      <c r="Q112" s="23">
        <f>'Рейтинговая таблица организаций'!AU114</f>
        <v>98.4</v>
      </c>
      <c r="R112" s="3">
        <f>'Рейтинговая таблица организаций'!BB114</f>
        <v>75</v>
      </c>
      <c r="S112" s="3">
        <f>'Рейтинговая таблица организаций'!BC114</f>
        <v>92</v>
      </c>
      <c r="T112" s="3">
        <f>'Рейтинговая таблица организаций'!BD114</f>
        <v>87</v>
      </c>
      <c r="U112" s="23">
        <f>'Рейтинговая таблица организаций'!BE114</f>
        <v>84.4</v>
      </c>
      <c r="V112" s="24">
        <f>'Рейтинговая таблица организаций'!BF114</f>
        <v>85.559999999999988</v>
      </c>
    </row>
    <row r="113" spans="1:22">
      <c r="A113" s="5">
        <f>'бланки '!D117</f>
        <v>112</v>
      </c>
      <c r="B113" s="5" t="str">
        <f>'Рейтинговая таблица организаций'!B115</f>
        <v>Муниципальное бюджетное учреждение дополнительного образования «Спортивная школа г.Онеги»</v>
      </c>
      <c r="C113" s="3">
        <f>'Рейтинговая таблица организаций'!Q115</f>
        <v>100</v>
      </c>
      <c r="D113" s="3">
        <f>'Рейтинговая таблица организаций'!R115</f>
        <v>100</v>
      </c>
      <c r="E113" s="3">
        <f>'Рейтинговая таблица организаций'!S115</f>
        <v>95</v>
      </c>
      <c r="F113" s="23">
        <f>'Рейтинговая таблица организаций'!T115</f>
        <v>98</v>
      </c>
      <c r="G113" s="3">
        <f>'Рейтинговая таблица организаций'!Z115</f>
        <v>100</v>
      </c>
      <c r="H113" s="3">
        <f>'Рейтинговая таблица организаций'!AB115</f>
        <v>87</v>
      </c>
      <c r="I113" s="23">
        <f>'Рейтинговая таблица организаций'!AC115</f>
        <v>93.5</v>
      </c>
      <c r="J113" s="3">
        <f>'Рейтинговая таблица организаций'!AH115</f>
        <v>60</v>
      </c>
      <c r="K113" s="3">
        <f>'Рейтинговая таблица организаций'!AI115</f>
        <v>60</v>
      </c>
      <c r="L113" s="3">
        <f>'Рейтинговая таблица организаций'!AJ115</f>
        <v>100</v>
      </c>
      <c r="M113" s="23">
        <f>'Рейтинговая таблица организаций'!AK115</f>
        <v>72</v>
      </c>
      <c r="N113" s="3">
        <f>'Рейтинговая таблица организаций'!AR115</f>
        <v>95</v>
      </c>
      <c r="O113" s="3">
        <f>'Рейтинговая таблица организаций'!AS115</f>
        <v>97</v>
      </c>
      <c r="P113" s="3">
        <f>'Рейтинговая таблица организаций'!AT115</f>
        <v>98</v>
      </c>
      <c r="Q113" s="23">
        <f>'Рейтинговая таблица организаций'!AU115</f>
        <v>96.4</v>
      </c>
      <c r="R113" s="3">
        <f>'Рейтинговая таблица организаций'!BB115</f>
        <v>95</v>
      </c>
      <c r="S113" s="3">
        <f>'Рейтинговая таблица организаций'!BC115</f>
        <v>91</v>
      </c>
      <c r="T113" s="3">
        <f>'Рейтинговая таблица организаций'!BD115</f>
        <v>94</v>
      </c>
      <c r="U113" s="23">
        <f>'Рейтинговая таблица организаций'!BE115</f>
        <v>93.7</v>
      </c>
      <c r="V113" s="24">
        <f>'Рейтинговая таблица организаций'!BF115</f>
        <v>90.72</v>
      </c>
    </row>
    <row r="114" spans="1:22">
      <c r="A114" s="5">
        <f>'бланки '!D118</f>
        <v>113</v>
      </c>
      <c r="B114" s="5" t="str">
        <f>'Рейтинговая таблица организаций'!B116</f>
        <v>Муниципальное бюджетное учреждение дополнительного образования «Онежская детская школа искусств»</v>
      </c>
      <c r="C114" s="3">
        <f>'Рейтинговая таблица организаций'!Q116</f>
        <v>100</v>
      </c>
      <c r="D114" s="3">
        <f>'Рейтинговая таблица организаций'!R116</f>
        <v>100</v>
      </c>
      <c r="E114" s="3">
        <f>'Рейтинговая таблица организаций'!S116</f>
        <v>95</v>
      </c>
      <c r="F114" s="23">
        <f>'Рейтинговая таблица организаций'!T116</f>
        <v>98</v>
      </c>
      <c r="G114" s="3">
        <f>'Рейтинговая таблица организаций'!Z116</f>
        <v>100</v>
      </c>
      <c r="H114" s="3">
        <f>'Рейтинговая таблица организаций'!AB116</f>
        <v>88</v>
      </c>
      <c r="I114" s="23">
        <f>'Рейтинговая таблица организаций'!AC116</f>
        <v>94</v>
      </c>
      <c r="J114" s="3">
        <f>'Рейтинговая таблица организаций'!AH116</f>
        <v>60</v>
      </c>
      <c r="K114" s="3">
        <f>'Рейтинговая таблица организаций'!AI116</f>
        <v>100</v>
      </c>
      <c r="L114" s="3">
        <f>'Рейтинговая таблица организаций'!AJ116</f>
        <v>100</v>
      </c>
      <c r="M114" s="23">
        <f>'Рейтинговая таблица организаций'!AK116</f>
        <v>88</v>
      </c>
      <c r="N114" s="3">
        <f>'Рейтинговая таблица организаций'!AR116</f>
        <v>95</v>
      </c>
      <c r="O114" s="3">
        <f>'Рейтинговая таблица организаций'!AS116</f>
        <v>96</v>
      </c>
      <c r="P114" s="3">
        <f>'Рейтинговая таблица организаций'!AT116</f>
        <v>100</v>
      </c>
      <c r="Q114" s="23">
        <f>'Рейтинговая таблица организаций'!AU116</f>
        <v>96.4</v>
      </c>
      <c r="R114" s="3">
        <f>'Рейтинговая таблица организаций'!BB116</f>
        <v>98</v>
      </c>
      <c r="S114" s="3">
        <f>'Рейтинговая таблица организаций'!BC116</f>
        <v>96</v>
      </c>
      <c r="T114" s="3">
        <f>'Рейтинговая таблица организаций'!BD116</f>
        <v>99</v>
      </c>
      <c r="U114" s="23">
        <f>'Рейтинговая таблица организаций'!BE116</f>
        <v>98.1</v>
      </c>
      <c r="V114" s="24">
        <f>'Рейтинговая таблица организаций'!BF116</f>
        <v>94.9</v>
      </c>
    </row>
    <row r="115" spans="1:22">
      <c r="A115" s="5">
        <f>'бланки '!D119</f>
        <v>114</v>
      </c>
      <c r="B115" s="5" t="str">
        <f>'Рейтинговая таблица организаций'!B117</f>
        <v>Муниципальное бюджетное общеобразовательное учреждение «Нюхченская основная школа № 11»</v>
      </c>
      <c r="C115" s="3">
        <f>'Рейтинговая таблица организаций'!Q117</f>
        <v>92</v>
      </c>
      <c r="D115" s="3">
        <f>'Рейтинговая таблица организаций'!R117</f>
        <v>60</v>
      </c>
      <c r="E115" s="3">
        <f>'Рейтинговая таблица организаций'!S117</f>
        <v>100</v>
      </c>
      <c r="F115" s="23">
        <f>'Рейтинговая таблица организаций'!T117</f>
        <v>85.6</v>
      </c>
      <c r="G115" s="3">
        <f>'Рейтинговая таблица организаций'!Z117</f>
        <v>100</v>
      </c>
      <c r="H115" s="3">
        <f>'Рейтинговая таблица организаций'!AB117</f>
        <v>78</v>
      </c>
      <c r="I115" s="23">
        <f>'Рейтинговая таблица организаций'!AC117</f>
        <v>89</v>
      </c>
      <c r="J115" s="3">
        <f>'Рейтинговая таблица организаций'!AH117</f>
        <v>60</v>
      </c>
      <c r="K115" s="3">
        <f>'Рейтинговая таблица организаций'!AI117</f>
        <v>60</v>
      </c>
      <c r="L115" s="3">
        <f>'Рейтинговая таблица организаций'!AJ117</f>
        <v>100</v>
      </c>
      <c r="M115" s="23">
        <f>'Рейтинговая таблица организаций'!AK117</f>
        <v>72</v>
      </c>
      <c r="N115" s="3">
        <f>'Рейтинговая таблица организаций'!AR117</f>
        <v>100</v>
      </c>
      <c r="O115" s="3">
        <f>'Рейтинговая таблица организаций'!AS117</f>
        <v>100</v>
      </c>
      <c r="P115" s="3">
        <f>'Рейтинговая таблица организаций'!AT117</f>
        <v>93</v>
      </c>
      <c r="Q115" s="23">
        <f>'Рейтинговая таблица организаций'!AU117</f>
        <v>98.6</v>
      </c>
      <c r="R115" s="3">
        <f>'Рейтинговая таблица организаций'!BB117</f>
        <v>94</v>
      </c>
      <c r="S115" s="3">
        <f>'Рейтинговая таблица организаций'!BC117</f>
        <v>100</v>
      </c>
      <c r="T115" s="3">
        <f>'Рейтинговая таблица организаций'!BD117</f>
        <v>94</v>
      </c>
      <c r="U115" s="23">
        <f>'Рейтинговая таблица организаций'!BE117</f>
        <v>95.2</v>
      </c>
      <c r="V115" s="24">
        <f>'Рейтинговая таблица организаций'!BF117</f>
        <v>88.08</v>
      </c>
    </row>
    <row r="116" spans="1:22">
      <c r="A116" s="5">
        <f>'бланки '!D120</f>
        <v>115</v>
      </c>
      <c r="B116" s="5" t="str">
        <f>'Рейтинговая таблица организаций'!B118</f>
        <v>Муниципальное бюджетное общеобразовательное учреждение  «Сосновская средняя школа № 1»</v>
      </c>
      <c r="C116" s="3">
        <f>'Рейтинговая таблица организаций'!Q118</f>
        <v>99</v>
      </c>
      <c r="D116" s="3">
        <f>'Рейтинговая таблица организаций'!R118</f>
        <v>90</v>
      </c>
      <c r="E116" s="3">
        <f>'Рейтинговая таблица организаций'!S118</f>
        <v>94</v>
      </c>
      <c r="F116" s="23">
        <f>'Рейтинговая таблица организаций'!T118</f>
        <v>94.300000000000011</v>
      </c>
      <c r="G116" s="3">
        <f>'Рейтинговая таблица организаций'!Z118</f>
        <v>100</v>
      </c>
      <c r="H116" s="3">
        <f>'Рейтинговая таблица организаций'!AB118</f>
        <v>74</v>
      </c>
      <c r="I116" s="23">
        <f>'Рейтинговая таблица организаций'!AC118</f>
        <v>87</v>
      </c>
      <c r="J116" s="3">
        <f>'Рейтинговая таблица организаций'!AH118</f>
        <v>100</v>
      </c>
      <c r="K116" s="3">
        <f>'Рейтинговая таблица организаций'!AI118</f>
        <v>60</v>
      </c>
      <c r="L116" s="3">
        <f>'Рейтинговая таблица организаций'!AJ118</f>
        <v>75</v>
      </c>
      <c r="M116" s="23">
        <f>'Рейтинговая таблица организаций'!AK118</f>
        <v>76.5</v>
      </c>
      <c r="N116" s="3">
        <f>'Рейтинговая таблица организаций'!AR118</f>
        <v>86</v>
      </c>
      <c r="O116" s="3">
        <f>'Рейтинговая таблица организаций'!AS118</f>
        <v>88</v>
      </c>
      <c r="P116" s="3">
        <f>'Рейтинговая таблица организаций'!AT118</f>
        <v>98</v>
      </c>
      <c r="Q116" s="23">
        <f>'Рейтинговая таблица организаций'!AU118</f>
        <v>89.199999999999989</v>
      </c>
      <c r="R116" s="3">
        <f>'Рейтинговая таблица организаций'!BB118</f>
        <v>69</v>
      </c>
      <c r="S116" s="3">
        <f>'Рейтинговая таблица организаций'!BC118</f>
        <v>95</v>
      </c>
      <c r="T116" s="3">
        <f>'Рейтинговая таблица организаций'!BD118</f>
        <v>83</v>
      </c>
      <c r="U116" s="23">
        <f>'Рейтинговая таблица организаций'!BE118</f>
        <v>81.2</v>
      </c>
      <c r="V116" s="24">
        <f>'Рейтинговая таблица организаций'!BF118</f>
        <v>85.64</v>
      </c>
    </row>
    <row r="117" spans="1:22">
      <c r="A117" s="5">
        <f>'бланки '!D121</f>
        <v>116</v>
      </c>
      <c r="B117" s="5" t="str">
        <f>'Рейтинговая таблица организаций'!B119</f>
        <v>Муниципальное бюджетное общеобразовательное учреждение «Сурская средняя школа № 2»</v>
      </c>
      <c r="C117" s="3">
        <f>'Рейтинговая таблица организаций'!Q119</f>
        <v>100</v>
      </c>
      <c r="D117" s="3">
        <f>'Рейтинговая таблица организаций'!R119</f>
        <v>100</v>
      </c>
      <c r="E117" s="3">
        <f>'Рейтинговая таблица организаций'!S119</f>
        <v>100</v>
      </c>
      <c r="F117" s="23">
        <f>'Рейтинговая таблица организаций'!T119</f>
        <v>100</v>
      </c>
      <c r="G117" s="3">
        <f>'Рейтинговая таблица организаций'!Z119</f>
        <v>100</v>
      </c>
      <c r="H117" s="3">
        <f>'Рейтинговая таблица организаций'!AB119</f>
        <v>100</v>
      </c>
      <c r="I117" s="23">
        <f>'Рейтинговая таблица организаций'!AC119</f>
        <v>100</v>
      </c>
      <c r="J117" s="3">
        <f>'Рейтинговая таблица организаций'!AH119</f>
        <v>60</v>
      </c>
      <c r="K117" s="3">
        <f>'Рейтинговая таблица организаций'!AI119</f>
        <v>60</v>
      </c>
      <c r="L117" s="3">
        <f>'Рейтинговая таблица организаций'!AJ119</f>
        <v>100</v>
      </c>
      <c r="M117" s="23">
        <f>'Рейтинговая таблица организаций'!AK119</f>
        <v>72</v>
      </c>
      <c r="N117" s="3">
        <f>'Рейтинговая таблица организаций'!AR119</f>
        <v>100</v>
      </c>
      <c r="O117" s="3">
        <f>'Рейтинговая таблица организаций'!AS119</f>
        <v>100</v>
      </c>
      <c r="P117" s="3">
        <f>'Рейтинговая таблица организаций'!AT119</f>
        <v>100</v>
      </c>
      <c r="Q117" s="23">
        <f>'Рейтинговая таблица организаций'!AU119</f>
        <v>100</v>
      </c>
      <c r="R117" s="3">
        <f>'Рейтинговая таблица организаций'!BB119</f>
        <v>100</v>
      </c>
      <c r="S117" s="3">
        <f>'Рейтинговая таблица организаций'!BC119</f>
        <v>100</v>
      </c>
      <c r="T117" s="3">
        <f>'Рейтинговая таблица организаций'!BD119</f>
        <v>100</v>
      </c>
      <c r="U117" s="23">
        <f>'Рейтинговая таблица организаций'!BE119</f>
        <v>100</v>
      </c>
      <c r="V117" s="24">
        <f>'Рейтинговая таблица организаций'!BF119</f>
        <v>94.4</v>
      </c>
    </row>
    <row r="118" spans="1:22">
      <c r="A118" s="5">
        <f>'бланки '!D122</f>
        <v>117</v>
      </c>
      <c r="B118" s="5" t="str">
        <f>'Рейтинговая таблица организаций'!B120</f>
        <v>Муниципальное бюджетное общеобразовательное учреждение «Новолавельская средняя школа № 3»</v>
      </c>
      <c r="C118" s="3">
        <f>'Рейтинговая таблица организаций'!Q120</f>
        <v>95</v>
      </c>
      <c r="D118" s="3">
        <f>'Рейтинговая таблица организаций'!R120</f>
        <v>100</v>
      </c>
      <c r="E118" s="3">
        <f>'Рейтинговая таблица организаций'!S120</f>
        <v>100</v>
      </c>
      <c r="F118" s="23">
        <f>'Рейтинговая таблица организаций'!T120</f>
        <v>98.5</v>
      </c>
      <c r="G118" s="3">
        <f>'Рейтинговая таблица организаций'!Z120</f>
        <v>100</v>
      </c>
      <c r="H118" s="3">
        <f>'Рейтинговая таблица организаций'!AB120</f>
        <v>94</v>
      </c>
      <c r="I118" s="23">
        <f>'Рейтинговая таблица организаций'!AC120</f>
        <v>97</v>
      </c>
      <c r="J118" s="3">
        <f>'Рейтинговая таблица организаций'!AH120</f>
        <v>60</v>
      </c>
      <c r="K118" s="3">
        <f>'Рейтинговая таблица организаций'!AI120</f>
        <v>60</v>
      </c>
      <c r="L118" s="3">
        <f>'Рейтинговая таблица организаций'!AJ120</f>
        <v>100</v>
      </c>
      <c r="M118" s="23">
        <f>'Рейтинговая таблица организаций'!AK120</f>
        <v>72</v>
      </c>
      <c r="N118" s="3">
        <f>'Рейтинговая таблица организаций'!AR120</f>
        <v>100</v>
      </c>
      <c r="O118" s="3">
        <f>'Рейтинговая таблица организаций'!AS120</f>
        <v>100</v>
      </c>
      <c r="P118" s="3">
        <f>'Рейтинговая таблица организаций'!AT120</f>
        <v>97</v>
      </c>
      <c r="Q118" s="23">
        <f>'Рейтинговая таблица организаций'!AU120</f>
        <v>99.4</v>
      </c>
      <c r="R118" s="3">
        <f>'Рейтинговая таблица организаций'!BB120</f>
        <v>100</v>
      </c>
      <c r="S118" s="3">
        <f>'Рейтинговая таблица организаций'!BC120</f>
        <v>94</v>
      </c>
      <c r="T118" s="3">
        <f>'Рейтинговая таблица организаций'!BD120</f>
        <v>94</v>
      </c>
      <c r="U118" s="23">
        <f>'Рейтинговая таблица организаций'!BE120</f>
        <v>95.8</v>
      </c>
      <c r="V118" s="24">
        <f>'Рейтинговая таблица организаций'!BF120</f>
        <v>92.539999999999992</v>
      </c>
    </row>
    <row r="119" spans="1:22">
      <c r="A119" s="5">
        <f>'бланки '!D123</f>
        <v>118</v>
      </c>
      <c r="B119" s="5" t="str">
        <f>'Рейтинговая таблица организаций'!B121</f>
        <v>Муниципальное бюджетное общеобразовательное учреждение «Кушкопальская средняя школа № 4»</v>
      </c>
      <c r="C119" s="3">
        <f>'Рейтинговая таблица организаций'!Q121</f>
        <v>99</v>
      </c>
      <c r="D119" s="3">
        <f>'Рейтинговая таблица организаций'!R121</f>
        <v>90</v>
      </c>
      <c r="E119" s="3">
        <f>'Рейтинговая таблица организаций'!S121</f>
        <v>100</v>
      </c>
      <c r="F119" s="23">
        <f>'Рейтинговая таблица организаций'!T121</f>
        <v>96.7</v>
      </c>
      <c r="G119" s="3">
        <f>'Рейтинговая таблица организаций'!Z121</f>
        <v>100</v>
      </c>
      <c r="H119" s="3">
        <f>'Рейтинговая таблица организаций'!AB121</f>
        <v>88</v>
      </c>
      <c r="I119" s="23">
        <f>'Рейтинговая таблица организаций'!AC121</f>
        <v>94</v>
      </c>
      <c r="J119" s="3">
        <f>'Рейтинговая таблица организаций'!AH121</f>
        <v>60</v>
      </c>
      <c r="K119" s="3">
        <f>'Рейтинговая таблица организаций'!AI121</f>
        <v>80</v>
      </c>
      <c r="L119" s="3">
        <f>'Рейтинговая таблица организаций'!AJ121</f>
        <v>100</v>
      </c>
      <c r="M119" s="23">
        <f>'Рейтинговая таблица организаций'!AK121</f>
        <v>80</v>
      </c>
      <c r="N119" s="3">
        <f>'Рейтинговая таблица организаций'!AR121</f>
        <v>94</v>
      </c>
      <c r="O119" s="3">
        <f>'Рейтинговая таблица организаций'!AS121</f>
        <v>92</v>
      </c>
      <c r="P119" s="3">
        <f>'Рейтинговая таблица организаций'!AT121</f>
        <v>97</v>
      </c>
      <c r="Q119" s="23">
        <f>'Рейтинговая таблица организаций'!AU121</f>
        <v>93.800000000000011</v>
      </c>
      <c r="R119" s="3">
        <f>'Рейтинговая таблица организаций'!BB121</f>
        <v>78</v>
      </c>
      <c r="S119" s="3">
        <f>'Рейтинговая таблица организаций'!BC121</f>
        <v>94</v>
      </c>
      <c r="T119" s="3">
        <f>'Рейтинговая таблица организаций'!BD121</f>
        <v>92</v>
      </c>
      <c r="U119" s="23">
        <f>'Рейтинговая таблица организаций'!BE121</f>
        <v>88.2</v>
      </c>
      <c r="V119" s="24">
        <f>'Рейтинговая таблица организаций'!BF121</f>
        <v>90.539999999999992</v>
      </c>
    </row>
    <row r="120" spans="1:22">
      <c r="A120" s="5">
        <f>'бланки '!D124</f>
        <v>119</v>
      </c>
      <c r="B120" s="5" t="str">
        <f>'Рейтинговая таблица организаций'!B122</f>
        <v>Муниципальное бюджетное общеобразовательное учреждение «Кеврольская основная школа № 18 имени М.Ф.Теплова»</v>
      </c>
      <c r="C120" s="3">
        <f>'Рейтинговая таблица организаций'!Q122</f>
        <v>92</v>
      </c>
      <c r="D120" s="3">
        <f>'Рейтинговая таблица организаций'!R122</f>
        <v>100</v>
      </c>
      <c r="E120" s="3">
        <f>'Рейтинговая таблица организаций'!S122</f>
        <v>100</v>
      </c>
      <c r="F120" s="23">
        <f>'Рейтинговая таблица организаций'!T122</f>
        <v>97.6</v>
      </c>
      <c r="G120" s="3">
        <f>'Рейтинговая таблица организаций'!Z122</f>
        <v>100</v>
      </c>
      <c r="H120" s="3">
        <f>'Рейтинговая таблица организаций'!AB122</f>
        <v>75</v>
      </c>
      <c r="I120" s="23">
        <f>'Рейтинговая таблица организаций'!AC122</f>
        <v>87.5</v>
      </c>
      <c r="J120" s="3">
        <f>'Рейтинговая таблица организаций'!AH122</f>
        <v>60</v>
      </c>
      <c r="K120" s="3">
        <f>'Рейтинговая таблица организаций'!AI122</f>
        <v>60</v>
      </c>
      <c r="L120" s="3">
        <f>'Рейтинговая таблица организаций'!AJ122</f>
        <v>100</v>
      </c>
      <c r="M120" s="23">
        <f>'Рейтинговая таблица организаций'!AK122</f>
        <v>72</v>
      </c>
      <c r="N120" s="3">
        <f>'Рейтинговая таблица организаций'!AR122</f>
        <v>75</v>
      </c>
      <c r="O120" s="3">
        <f>'Рейтинговая таблица организаций'!AS122</f>
        <v>87</v>
      </c>
      <c r="P120" s="3">
        <f>'Рейтинговая таблица организаций'!AT122</f>
        <v>100</v>
      </c>
      <c r="Q120" s="23">
        <f>'Рейтинговая таблица организаций'!AU122</f>
        <v>84.800000000000011</v>
      </c>
      <c r="R120" s="3">
        <f>'Рейтинговая таблица организаций'!BB122</f>
        <v>62</v>
      </c>
      <c r="S120" s="3">
        <f>'Рейтинговая таблица организаций'!BC122</f>
        <v>87</v>
      </c>
      <c r="T120" s="3">
        <f>'Рейтинговая таблица организаций'!BD122</f>
        <v>75</v>
      </c>
      <c r="U120" s="23">
        <f>'Рейтинговая таблица организаций'!BE122</f>
        <v>73.5</v>
      </c>
      <c r="V120" s="24">
        <f>'Рейтинговая таблица организаций'!BF122</f>
        <v>83.080000000000013</v>
      </c>
    </row>
    <row r="121" spans="1:22">
      <c r="A121" s="5">
        <f>'бланки '!D125</f>
        <v>120</v>
      </c>
      <c r="B121" s="5" t="str">
        <f>'Рейтинговая таблица организаций'!B123</f>
        <v>Муниципальное бюджетное общеобразовательное учреждение «Карпогорская средняя школа №118»</v>
      </c>
      <c r="C121" s="3">
        <f>'Рейтинговая таблица организаций'!Q123</f>
        <v>93</v>
      </c>
      <c r="D121" s="3">
        <f>'Рейтинговая таблица организаций'!R123</f>
        <v>90</v>
      </c>
      <c r="E121" s="3">
        <f>'Рейтинговая таблица организаций'!S123</f>
        <v>95</v>
      </c>
      <c r="F121" s="23">
        <f>'Рейтинговая таблица организаций'!T123</f>
        <v>92.9</v>
      </c>
      <c r="G121" s="3">
        <f>'Рейтинговая таблица организаций'!Z123</f>
        <v>100</v>
      </c>
      <c r="H121" s="3">
        <f>'Рейтинговая таблица организаций'!AB123</f>
        <v>79</v>
      </c>
      <c r="I121" s="23">
        <f>'Рейтинговая таблица организаций'!AC123</f>
        <v>89.5</v>
      </c>
      <c r="J121" s="3">
        <f>'Рейтинговая таблица организаций'!AH123</f>
        <v>60</v>
      </c>
      <c r="K121" s="3">
        <f>'Рейтинговая таблица организаций'!AI123</f>
        <v>60</v>
      </c>
      <c r="L121" s="3">
        <f>'Рейтинговая таблица организаций'!AJ123</f>
        <v>100</v>
      </c>
      <c r="M121" s="23">
        <f>'Рейтинговая таблица организаций'!AK123</f>
        <v>72</v>
      </c>
      <c r="N121" s="3">
        <f>'Рейтинговая таблица организаций'!AR123</f>
        <v>93</v>
      </c>
      <c r="O121" s="3">
        <f>'Рейтинговая таблица организаций'!AS123</f>
        <v>83</v>
      </c>
      <c r="P121" s="3">
        <f>'Рейтинговая таблица организаций'!AT123</f>
        <v>96</v>
      </c>
      <c r="Q121" s="23">
        <f>'Рейтинговая таблица организаций'!AU123</f>
        <v>89.600000000000009</v>
      </c>
      <c r="R121" s="3">
        <f>'Рейтинговая таблица организаций'!BB123</f>
        <v>88</v>
      </c>
      <c r="S121" s="3">
        <f>'Рейтинговая таблица организаций'!BC123</f>
        <v>88</v>
      </c>
      <c r="T121" s="3">
        <f>'Рейтинговая таблица организаций'!BD123</f>
        <v>91</v>
      </c>
      <c r="U121" s="23">
        <f>'Рейтинговая таблица организаций'!BE123</f>
        <v>89.5</v>
      </c>
      <c r="V121" s="24">
        <f>'Рейтинговая таблица организаций'!BF123</f>
        <v>86.7</v>
      </c>
    </row>
    <row r="122" spans="1:22">
      <c r="A122" s="5">
        <f>'бланки '!D126</f>
        <v>121</v>
      </c>
      <c r="B122" s="5" t="str">
        <f>'Рейтинговая таблица организаций'!B124</f>
        <v>Муниципальное бюджетное общеобразовательное учреждение «Карпогорская вечерняя (сменная) средняя школа № 51»</v>
      </c>
      <c r="C122" s="3">
        <f>'Рейтинговая таблица организаций'!Q124</f>
        <v>98</v>
      </c>
      <c r="D122" s="3">
        <f>'Рейтинговая таблица организаций'!R124</f>
        <v>100</v>
      </c>
      <c r="E122" s="3">
        <f>'Рейтинговая таблица организаций'!S124</f>
        <v>100</v>
      </c>
      <c r="F122" s="23">
        <f>'Рейтинговая таблица организаций'!T124</f>
        <v>99.4</v>
      </c>
      <c r="G122" s="3">
        <f>'Рейтинговая таблица организаций'!Z124</f>
        <v>100</v>
      </c>
      <c r="H122" s="3">
        <f>'Рейтинговая таблица организаций'!AB124</f>
        <v>92</v>
      </c>
      <c r="I122" s="23">
        <f>'Рейтинговая таблица организаций'!AC124</f>
        <v>96</v>
      </c>
      <c r="J122" s="3">
        <f>'Рейтинговая таблица организаций'!AH124</f>
        <v>60</v>
      </c>
      <c r="K122" s="3">
        <f>'Рейтинговая таблица организаций'!AI124</f>
        <v>60</v>
      </c>
      <c r="L122" s="3">
        <f>'Рейтинговая таблица организаций'!AJ124</f>
        <v>100</v>
      </c>
      <c r="M122" s="23">
        <f>'Рейтинговая таблица организаций'!AK124</f>
        <v>72</v>
      </c>
      <c r="N122" s="3">
        <f>'Рейтинговая таблица организаций'!AR124</f>
        <v>100</v>
      </c>
      <c r="O122" s="3">
        <f>'Рейтинговая таблица организаций'!AS124</f>
        <v>100</v>
      </c>
      <c r="P122" s="3">
        <f>'Рейтинговая таблица организаций'!AT124</f>
        <v>100</v>
      </c>
      <c r="Q122" s="23">
        <f>'Рейтинговая таблица организаций'!AU124</f>
        <v>100</v>
      </c>
      <c r="R122" s="3">
        <f>'Рейтинговая таблица организаций'!BB124</f>
        <v>100</v>
      </c>
      <c r="S122" s="3">
        <f>'Рейтинговая таблица организаций'!BC124</f>
        <v>100</v>
      </c>
      <c r="T122" s="3">
        <f>'Рейтинговая таблица организаций'!BD124</f>
        <v>100</v>
      </c>
      <c r="U122" s="23">
        <f>'Рейтинговая таблица организаций'!BE124</f>
        <v>100</v>
      </c>
      <c r="V122" s="24">
        <f>'Рейтинговая таблица организаций'!BF124</f>
        <v>93.47999999999999</v>
      </c>
    </row>
    <row r="123" spans="1:22">
      <c r="A123" s="5">
        <f>'бланки '!D127</f>
        <v>122</v>
      </c>
      <c r="B123" s="5" t="str">
        <f>'Рейтинговая таблица организаций'!B125</f>
        <v>Муниципальное бюджетное общеобразовательное учреждение «Междуреченская средняя школа № 6»</v>
      </c>
      <c r="C123" s="3">
        <f>'Рейтинговая таблица организаций'!Q125</f>
        <v>99</v>
      </c>
      <c r="D123" s="3">
        <f>'Рейтинговая таблица организаций'!R125</f>
        <v>90</v>
      </c>
      <c r="E123" s="3">
        <f>'Рейтинговая таблица организаций'!S125</f>
        <v>93</v>
      </c>
      <c r="F123" s="23">
        <f>'Рейтинговая таблица организаций'!T125</f>
        <v>93.9</v>
      </c>
      <c r="G123" s="3">
        <f>'Рейтинговая таблица организаций'!Z125</f>
        <v>100</v>
      </c>
      <c r="H123" s="3">
        <f>'Рейтинговая таблица организаций'!AB125</f>
        <v>85</v>
      </c>
      <c r="I123" s="23">
        <f>'Рейтинговая таблица организаций'!AC125</f>
        <v>92.5</v>
      </c>
      <c r="J123" s="3">
        <f>'Рейтинговая таблица организаций'!AH125</f>
        <v>80</v>
      </c>
      <c r="K123" s="3">
        <f>'Рейтинговая таблица организаций'!AI125</f>
        <v>100</v>
      </c>
      <c r="L123" s="3">
        <f>'Рейтинговая таблица организаций'!AJ125</f>
        <v>100</v>
      </c>
      <c r="M123" s="23">
        <f>'Рейтинговая таблица организаций'!AK125</f>
        <v>94</v>
      </c>
      <c r="N123" s="3">
        <f>'Рейтинговая таблица организаций'!AR125</f>
        <v>93</v>
      </c>
      <c r="O123" s="3">
        <f>'Рейтинговая таблица организаций'!AS125</f>
        <v>85</v>
      </c>
      <c r="P123" s="3">
        <f>'Рейтинговая таблица организаций'!AT125</f>
        <v>98</v>
      </c>
      <c r="Q123" s="23">
        <f>'Рейтинговая таблица организаций'!AU125</f>
        <v>90.800000000000011</v>
      </c>
      <c r="R123" s="3">
        <f>'Рейтинговая таблица организаций'!BB125</f>
        <v>77</v>
      </c>
      <c r="S123" s="3">
        <f>'Рейтинговая таблица организаций'!BC125</f>
        <v>95</v>
      </c>
      <c r="T123" s="3">
        <f>'Рейтинговая таблица организаций'!BD125</f>
        <v>93</v>
      </c>
      <c r="U123" s="23">
        <f>'Рейтинговая таблица организаций'!BE125</f>
        <v>88.6</v>
      </c>
      <c r="V123" s="24">
        <f>'Рейтинговая таблица организаций'!BF125</f>
        <v>91.96</v>
      </c>
    </row>
    <row r="124" spans="1:22">
      <c r="A124" s="5">
        <f>'бланки '!D128</f>
        <v>123</v>
      </c>
      <c r="B124" s="5" t="str">
        <f>'Рейтинговая таблица организаций'!B126</f>
        <v>Муниципальное бюджетное общеобразовательное учреждение «Ясненская средняя школа № 7»</v>
      </c>
      <c r="C124" s="3">
        <f>'Рейтинговая таблица организаций'!Q126</f>
        <v>92</v>
      </c>
      <c r="D124" s="3">
        <f>'Рейтинговая таблица организаций'!R126</f>
        <v>100</v>
      </c>
      <c r="E124" s="3">
        <f>'Рейтинговая таблица организаций'!S126</f>
        <v>91</v>
      </c>
      <c r="F124" s="23">
        <f>'Рейтинговая таблица организаций'!T126</f>
        <v>94</v>
      </c>
      <c r="G124" s="3">
        <f>'Рейтинговая таблица организаций'!Z126</f>
        <v>100</v>
      </c>
      <c r="H124" s="3">
        <f>'Рейтинговая таблица организаций'!AB126</f>
        <v>86</v>
      </c>
      <c r="I124" s="23">
        <f>'Рейтинговая таблица организаций'!AC126</f>
        <v>93</v>
      </c>
      <c r="J124" s="3">
        <f>'Рейтинговая таблица организаций'!AH126</f>
        <v>60</v>
      </c>
      <c r="K124" s="3">
        <f>'Рейтинговая таблица организаций'!AI126</f>
        <v>60</v>
      </c>
      <c r="L124" s="3">
        <f>'Рейтинговая таблица организаций'!AJ126</f>
        <v>83</v>
      </c>
      <c r="M124" s="23">
        <f>'Рейтинговая таблица организаций'!AK126</f>
        <v>66.900000000000006</v>
      </c>
      <c r="N124" s="3">
        <f>'Рейтинговая таблица организаций'!AR126</f>
        <v>97</v>
      </c>
      <c r="O124" s="3">
        <f>'Рейтинговая таблица организаций'!AS126</f>
        <v>93</v>
      </c>
      <c r="P124" s="3">
        <f>'Рейтинговая таблица организаций'!AT126</f>
        <v>96</v>
      </c>
      <c r="Q124" s="23">
        <f>'Рейтинговая таблица организаций'!AU126</f>
        <v>95.2</v>
      </c>
      <c r="R124" s="3">
        <f>'Рейтинговая таблица организаций'!BB126</f>
        <v>83</v>
      </c>
      <c r="S124" s="3">
        <f>'Рейтинговая таблица организаций'!BC126</f>
        <v>97</v>
      </c>
      <c r="T124" s="3">
        <f>'Рейтинговая таблица организаций'!BD126</f>
        <v>94</v>
      </c>
      <c r="U124" s="23">
        <f>'Рейтинговая таблица организаций'!BE126</f>
        <v>91.3</v>
      </c>
      <c r="V124" s="24">
        <f>'Рейтинговая таблица организаций'!BF126</f>
        <v>88.080000000000013</v>
      </c>
    </row>
    <row r="125" spans="1:22">
      <c r="A125" s="5">
        <f>'бланки '!D129</f>
        <v>124</v>
      </c>
      <c r="B125" s="5" t="str">
        <f>'Рейтинговая таблица организаций'!B127</f>
        <v>Муниципальное бюджетное общеобразовательное учреждение «Сийская средняя школа №116»</v>
      </c>
      <c r="C125" s="3">
        <f>'Рейтинговая таблица организаций'!Q127</f>
        <v>95</v>
      </c>
      <c r="D125" s="3">
        <f>'Рейтинговая таблица организаций'!R127</f>
        <v>100</v>
      </c>
      <c r="E125" s="3">
        <f>'Рейтинговая таблица организаций'!S127</f>
        <v>94</v>
      </c>
      <c r="F125" s="23">
        <f>'Рейтинговая таблица организаций'!T127</f>
        <v>96.1</v>
      </c>
      <c r="G125" s="3">
        <f>'Рейтинговая таблица организаций'!Z127</f>
        <v>100</v>
      </c>
      <c r="H125" s="3">
        <f>'Рейтинговая таблица организаций'!AB127</f>
        <v>82</v>
      </c>
      <c r="I125" s="23">
        <f>'Рейтинговая таблица организаций'!AC127</f>
        <v>91</v>
      </c>
      <c r="J125" s="3">
        <f>'Рейтинговая таблица организаций'!AH127</f>
        <v>100</v>
      </c>
      <c r="K125" s="3">
        <f>'Рейтинговая таблица организаций'!AI127</f>
        <v>60</v>
      </c>
      <c r="L125" s="3">
        <f>'Рейтинговая таблица организаций'!AJ127</f>
        <v>83</v>
      </c>
      <c r="M125" s="23">
        <f>'Рейтинговая таблица организаций'!AK127</f>
        <v>78.900000000000006</v>
      </c>
      <c r="N125" s="3">
        <f>'Рейтинговая таблица организаций'!AR127</f>
        <v>89</v>
      </c>
      <c r="O125" s="3">
        <f>'Рейтинговая таблица организаций'!AS127</f>
        <v>81</v>
      </c>
      <c r="P125" s="3">
        <f>'Рейтинговая таблица организаций'!AT127</f>
        <v>89</v>
      </c>
      <c r="Q125" s="23">
        <f>'Рейтинговая таблица организаций'!AU127</f>
        <v>85.8</v>
      </c>
      <c r="R125" s="3">
        <f>'Рейтинговая таблица организаций'!BB127</f>
        <v>82</v>
      </c>
      <c r="S125" s="3">
        <f>'Рейтинговая таблица организаций'!BC127</f>
        <v>90</v>
      </c>
      <c r="T125" s="3">
        <f>'Рейтинговая таблица организаций'!BD127</f>
        <v>86</v>
      </c>
      <c r="U125" s="23">
        <f>'Рейтинговая таблица организаций'!BE127</f>
        <v>85.6</v>
      </c>
      <c r="V125" s="24">
        <f>'Рейтинговая таблица организаций'!BF127</f>
        <v>87.47999999999999</v>
      </c>
    </row>
    <row r="126" spans="1:22">
      <c r="A126" s="5">
        <f>'бланки '!D130</f>
        <v>125</v>
      </c>
      <c r="B126" s="5" t="str">
        <f>'Рейтинговая таблица организаций'!B128</f>
        <v>Муниципальное бюджетное общеобразовательное учреждение «Пинежская средняя школа № 117</v>
      </c>
      <c r="C126" s="3">
        <f>'Рейтинговая таблица организаций'!Q128</f>
        <v>83</v>
      </c>
      <c r="D126" s="3">
        <f>'Рейтинговая таблица организаций'!R128</f>
        <v>100</v>
      </c>
      <c r="E126" s="3">
        <f>'Рейтинговая таблица организаций'!S128</f>
        <v>94</v>
      </c>
      <c r="F126" s="23">
        <f>'Рейтинговая таблица организаций'!T128</f>
        <v>92.5</v>
      </c>
      <c r="G126" s="3">
        <f>'Рейтинговая таблица организаций'!Z128</f>
        <v>100</v>
      </c>
      <c r="H126" s="3">
        <f>'Рейтинговая таблица организаций'!AB128</f>
        <v>93</v>
      </c>
      <c r="I126" s="23">
        <f>'Рейтинговая таблица организаций'!AC128</f>
        <v>96.5</v>
      </c>
      <c r="J126" s="3">
        <f>'Рейтинговая таблица организаций'!AH128</f>
        <v>20</v>
      </c>
      <c r="K126" s="3">
        <f>'Рейтинговая таблица организаций'!AI128</f>
        <v>60</v>
      </c>
      <c r="L126" s="3">
        <f>'Рейтинговая таблица организаций'!AJ128</f>
        <v>83</v>
      </c>
      <c r="M126" s="23">
        <f>'Рейтинговая таблица организаций'!AK128</f>
        <v>54.9</v>
      </c>
      <c r="N126" s="3">
        <f>'Рейтинговая таблица организаций'!AR128</f>
        <v>89</v>
      </c>
      <c r="O126" s="3">
        <f>'Рейтинговая таблица организаций'!AS128</f>
        <v>94</v>
      </c>
      <c r="P126" s="3">
        <f>'Рейтинговая таблица организаций'!AT128</f>
        <v>99</v>
      </c>
      <c r="Q126" s="23">
        <f>'Рейтинговая таблица организаций'!AU128</f>
        <v>93</v>
      </c>
      <c r="R126" s="3">
        <f>'Рейтинговая таблица организаций'!BB128</f>
        <v>93</v>
      </c>
      <c r="S126" s="3">
        <f>'Рейтинговая таблица организаций'!BC128</f>
        <v>93</v>
      </c>
      <c r="T126" s="3">
        <f>'Рейтинговая таблица организаций'!BD128</f>
        <v>95</v>
      </c>
      <c r="U126" s="23">
        <f>'Рейтинговая таблица организаций'!BE128</f>
        <v>94</v>
      </c>
      <c r="V126" s="24">
        <f>'Рейтинговая таблица организаций'!BF128</f>
        <v>86.179999999999993</v>
      </c>
    </row>
    <row r="127" spans="1:22">
      <c r="A127" s="5">
        <f>'бланки '!D131</f>
        <v>126</v>
      </c>
      <c r="B127" s="5" t="str">
        <f>'Рейтинговая таблица организаций'!B129</f>
        <v>Муниципальное бюджетное учреждение дополнительного образования «Районный центр дополнительного образования»</v>
      </c>
      <c r="C127" s="3">
        <f>'Рейтинговая таблица организаций'!Q129</f>
        <v>98</v>
      </c>
      <c r="D127" s="3">
        <f>'Рейтинговая таблица организаций'!R129</f>
        <v>100</v>
      </c>
      <c r="E127" s="3">
        <f>'Рейтинговая таблица организаций'!S129</f>
        <v>99</v>
      </c>
      <c r="F127" s="23">
        <f>'Рейтинговая таблица организаций'!T129</f>
        <v>99</v>
      </c>
      <c r="G127" s="3">
        <f>'Рейтинговая таблица организаций'!Z129</f>
        <v>100</v>
      </c>
      <c r="H127" s="3">
        <f>'Рейтинговая таблица организаций'!AB129</f>
        <v>83</v>
      </c>
      <c r="I127" s="23">
        <f>'Рейтинговая таблица организаций'!AC129</f>
        <v>91.5</v>
      </c>
      <c r="J127" s="3">
        <f>'Рейтинговая таблица организаций'!AH129</f>
        <v>40</v>
      </c>
      <c r="K127" s="3">
        <f>'Рейтинговая таблица организаций'!AI129</f>
        <v>60</v>
      </c>
      <c r="L127" s="3">
        <f>'Рейтинговая таблица организаций'!AJ129</f>
        <v>100</v>
      </c>
      <c r="M127" s="23">
        <f>'Рейтинговая таблица организаций'!AK129</f>
        <v>66</v>
      </c>
      <c r="N127" s="3">
        <f>'Рейтинговая таблица организаций'!AR129</f>
        <v>98</v>
      </c>
      <c r="O127" s="3">
        <f>'Рейтинговая таблица организаций'!AS129</f>
        <v>98</v>
      </c>
      <c r="P127" s="3">
        <f>'Рейтинговая таблица организаций'!AT129</f>
        <v>99</v>
      </c>
      <c r="Q127" s="23">
        <f>'Рейтинговая таблица организаций'!AU129</f>
        <v>98.2</v>
      </c>
      <c r="R127" s="3">
        <f>'Рейтинговая таблица организаций'!BB129</f>
        <v>98</v>
      </c>
      <c r="S127" s="3">
        <f>'Рейтинговая таблица организаций'!BC129</f>
        <v>98</v>
      </c>
      <c r="T127" s="3">
        <f>'Рейтинговая таблица организаций'!BD129</f>
        <v>100</v>
      </c>
      <c r="U127" s="23">
        <f>'Рейтинговая таблица организаций'!BE129</f>
        <v>99</v>
      </c>
      <c r="V127" s="24">
        <f>'Рейтинговая таблица организаций'!BF129</f>
        <v>90.74</v>
      </c>
    </row>
    <row r="128" spans="1:22">
      <c r="A128" s="5">
        <f>'бланки '!D132</f>
        <v>127</v>
      </c>
      <c r="B128" s="5" t="str">
        <f>'Рейтинговая таблица организаций'!B130</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C128" s="3">
        <f>'Рейтинговая таблица организаций'!Q130</f>
        <v>94</v>
      </c>
      <c r="D128" s="3">
        <f>'Рейтинговая таблица организаций'!R130</f>
        <v>90</v>
      </c>
      <c r="E128" s="3">
        <f>'Рейтинговая таблица организаций'!S130</f>
        <v>100</v>
      </c>
      <c r="F128" s="23">
        <f>'Рейтинговая таблица организаций'!T130</f>
        <v>95.2</v>
      </c>
      <c r="G128" s="3">
        <f>'Рейтинговая таблица организаций'!Z130</f>
        <v>100</v>
      </c>
      <c r="H128" s="3">
        <f>'Рейтинговая таблица организаций'!AB130</f>
        <v>99</v>
      </c>
      <c r="I128" s="23">
        <f>'Рейтинговая таблица организаций'!AC130</f>
        <v>99.5</v>
      </c>
      <c r="J128" s="3">
        <f>'Рейтинговая таблица организаций'!AH130</f>
        <v>60</v>
      </c>
      <c r="K128" s="3">
        <f>'Рейтинговая таблица организаций'!AI130</f>
        <v>100</v>
      </c>
      <c r="L128" s="3">
        <f>'Рейтинговая таблица организаций'!AJ130</f>
        <v>83</v>
      </c>
      <c r="M128" s="23">
        <f>'Рейтинговая таблица организаций'!AK130</f>
        <v>82.9</v>
      </c>
      <c r="N128" s="3">
        <f>'Рейтинговая таблица организаций'!AR130</f>
        <v>100</v>
      </c>
      <c r="O128" s="3">
        <f>'Рейтинговая таблица организаций'!AS130</f>
        <v>99</v>
      </c>
      <c r="P128" s="3">
        <f>'Рейтинговая таблица организаций'!AT130</f>
        <v>100</v>
      </c>
      <c r="Q128" s="23">
        <f>'Рейтинговая таблица организаций'!AU130</f>
        <v>99.6</v>
      </c>
      <c r="R128" s="3">
        <f>'Рейтинговая таблица организаций'!BB130</f>
        <v>99</v>
      </c>
      <c r="S128" s="3">
        <f>'Рейтинговая таблица организаций'!BC130</f>
        <v>96</v>
      </c>
      <c r="T128" s="3">
        <f>'Рейтинговая таблица организаций'!BD130</f>
        <v>99</v>
      </c>
      <c r="U128" s="23">
        <f>'Рейтинговая таблица организаций'!BE130</f>
        <v>98.4</v>
      </c>
      <c r="V128" s="24">
        <f>'Рейтинговая таблица организаций'!BF130</f>
        <v>95.12</v>
      </c>
    </row>
    <row r="129" spans="1:22">
      <c r="A129" s="5">
        <f>'бланки '!D133</f>
        <v>128</v>
      </c>
      <c r="B129" s="5" t="str">
        <f>'Рейтинговая таблица организаций'!B131</f>
        <v>Муниципальное бюджетное общеобразовательное учреждение «Бобровская средняя школа»</v>
      </c>
      <c r="C129" s="3">
        <f>'Рейтинговая таблица организаций'!Q131</f>
        <v>95</v>
      </c>
      <c r="D129" s="3">
        <f>'Рейтинговая таблица организаций'!R131</f>
        <v>90</v>
      </c>
      <c r="E129" s="3">
        <f>'Рейтинговая таблица организаций'!S131</f>
        <v>99</v>
      </c>
      <c r="F129" s="23">
        <f>'Рейтинговая таблица организаций'!T131</f>
        <v>95.1</v>
      </c>
      <c r="G129" s="3">
        <f>'Рейтинговая таблица организаций'!Z131</f>
        <v>100</v>
      </c>
      <c r="H129" s="3">
        <f>'Рейтинговая таблица организаций'!AB131</f>
        <v>75</v>
      </c>
      <c r="I129" s="23">
        <f>'Рейтинговая таблица организаций'!AC131</f>
        <v>87.5</v>
      </c>
      <c r="J129" s="3">
        <f>'Рейтинговая таблица организаций'!AH131</f>
        <v>60</v>
      </c>
      <c r="K129" s="3">
        <f>'Рейтинговая таблица организаций'!AI131</f>
        <v>60</v>
      </c>
      <c r="L129" s="3">
        <f>'Рейтинговая таблица организаций'!AJ131</f>
        <v>100</v>
      </c>
      <c r="M129" s="23">
        <f>'Рейтинговая таблица организаций'!AK131</f>
        <v>72</v>
      </c>
      <c r="N129" s="3">
        <f>'Рейтинговая таблица организаций'!AR131</f>
        <v>96</v>
      </c>
      <c r="O129" s="3">
        <f>'Рейтинговая таблица организаций'!AS131</f>
        <v>96</v>
      </c>
      <c r="P129" s="3">
        <f>'Рейтинговая таблица организаций'!AT131</f>
        <v>100</v>
      </c>
      <c r="Q129" s="23">
        <f>'Рейтинговая таблица организаций'!AU131</f>
        <v>96.800000000000011</v>
      </c>
      <c r="R129" s="3">
        <f>'Рейтинговая таблица организаций'!BB131</f>
        <v>82</v>
      </c>
      <c r="S129" s="3">
        <f>'Рейтинговая таблица организаций'!BC131</f>
        <v>100</v>
      </c>
      <c r="T129" s="3">
        <f>'Рейтинговая таблица организаций'!BD131</f>
        <v>95</v>
      </c>
      <c r="U129" s="23">
        <f>'Рейтинговая таблица организаций'!BE131</f>
        <v>92.1</v>
      </c>
      <c r="V129" s="24">
        <f>'Рейтинговая таблица организаций'!BF131</f>
        <v>88.7</v>
      </c>
    </row>
    <row r="130" spans="1:22">
      <c r="A130" s="5">
        <f>'бланки '!D134</f>
        <v>129</v>
      </c>
      <c r="B130" s="5" t="str">
        <f>'Рейтинговая таблица организаций'!B132</f>
        <v>Муниципальное бюджетное общеобразовательное учреждение «Заостровская средняя школа»</v>
      </c>
      <c r="C130" s="3">
        <f>'Рейтинговая таблица организаций'!Q132</f>
        <v>99</v>
      </c>
      <c r="D130" s="3">
        <f>'Рейтинговая таблица организаций'!R132</f>
        <v>100</v>
      </c>
      <c r="E130" s="3">
        <f>'Рейтинговая таблица организаций'!S132</f>
        <v>97</v>
      </c>
      <c r="F130" s="23">
        <f>'Рейтинговая таблица организаций'!T132</f>
        <v>98.5</v>
      </c>
      <c r="G130" s="3">
        <f>'Рейтинговая таблица организаций'!Z132</f>
        <v>100</v>
      </c>
      <c r="H130" s="3">
        <f>'Рейтинговая таблица организаций'!AB132</f>
        <v>77</v>
      </c>
      <c r="I130" s="23">
        <f>'Рейтинговая таблица организаций'!AC132</f>
        <v>88.5</v>
      </c>
      <c r="J130" s="3">
        <f>'Рейтинговая таблица организаций'!AH132</f>
        <v>60</v>
      </c>
      <c r="K130" s="3">
        <f>'Рейтинговая таблица организаций'!AI132</f>
        <v>60</v>
      </c>
      <c r="L130" s="3">
        <f>'Рейтинговая таблица организаций'!AJ132</f>
        <v>75</v>
      </c>
      <c r="M130" s="23">
        <f>'Рейтинговая таблица организаций'!AK132</f>
        <v>64.5</v>
      </c>
      <c r="N130" s="3">
        <f>'Рейтинговая таблица организаций'!AR132</f>
        <v>89</v>
      </c>
      <c r="O130" s="3">
        <f>'Рейтинговая таблица организаций'!AS132</f>
        <v>89</v>
      </c>
      <c r="P130" s="3">
        <f>'Рейтинговая таблица организаций'!AT132</f>
        <v>97</v>
      </c>
      <c r="Q130" s="23">
        <f>'Рейтинговая таблица организаций'!AU132</f>
        <v>90.600000000000009</v>
      </c>
      <c r="R130" s="3">
        <f>'Рейтинговая таблица организаций'!BB132</f>
        <v>87</v>
      </c>
      <c r="S130" s="3">
        <f>'Рейтинговая таблица организаций'!BC132</f>
        <v>80</v>
      </c>
      <c r="T130" s="3">
        <f>'Рейтинговая таблица организаций'!BD132</f>
        <v>87</v>
      </c>
      <c r="U130" s="23">
        <f>'Рейтинговая таблица организаций'!BE132</f>
        <v>85.6</v>
      </c>
      <c r="V130" s="24">
        <f>'Рейтинговая таблица организаций'!BF132</f>
        <v>85.54</v>
      </c>
    </row>
    <row r="131" spans="1:22">
      <c r="A131" s="5">
        <f>'бланки '!D135</f>
        <v>130</v>
      </c>
      <c r="B131" s="5" t="str">
        <f>'Рейтинговая таблица организаций'!B133</f>
        <v>Муниципальное бюджетное общеобразовательное учреждение «Катунинская средняя школа»</v>
      </c>
      <c r="C131" s="3">
        <f>'Рейтинговая таблица организаций'!Q133</f>
        <v>100</v>
      </c>
      <c r="D131" s="3">
        <f>'Рейтинговая таблица организаций'!R133</f>
        <v>100</v>
      </c>
      <c r="E131" s="3">
        <f>'Рейтинговая таблица организаций'!S133</f>
        <v>87</v>
      </c>
      <c r="F131" s="23">
        <f>'Рейтинговая таблица организаций'!T133</f>
        <v>94.800000000000011</v>
      </c>
      <c r="G131" s="3">
        <f>'Рейтинговая таблица организаций'!Z133</f>
        <v>100</v>
      </c>
      <c r="H131" s="3">
        <f>'Рейтинговая таблица организаций'!AB133</f>
        <v>75</v>
      </c>
      <c r="I131" s="23">
        <f>'Рейтинговая таблица организаций'!AC133</f>
        <v>87.5</v>
      </c>
      <c r="J131" s="3">
        <f>'Рейтинговая таблица организаций'!AH133</f>
        <v>60</v>
      </c>
      <c r="K131" s="3">
        <f>'Рейтинговая таблица организаций'!AI133</f>
        <v>80</v>
      </c>
      <c r="L131" s="3">
        <f>'Рейтинговая таблица организаций'!AJ133</f>
        <v>100</v>
      </c>
      <c r="M131" s="23">
        <f>'Рейтинговая таблица организаций'!AK133</f>
        <v>80</v>
      </c>
      <c r="N131" s="3">
        <f>'Рейтинговая таблица организаций'!AR133</f>
        <v>86</v>
      </c>
      <c r="O131" s="3">
        <f>'Рейтинговая таблица организаций'!AS133</f>
        <v>85</v>
      </c>
      <c r="P131" s="3">
        <f>'Рейтинговая таблица организаций'!AT133</f>
        <v>96</v>
      </c>
      <c r="Q131" s="23">
        <f>'Рейтинговая таблица организаций'!AU133</f>
        <v>87.600000000000009</v>
      </c>
      <c r="R131" s="3">
        <f>'Рейтинговая таблица организаций'!BB133</f>
        <v>74</v>
      </c>
      <c r="S131" s="3">
        <f>'Рейтинговая таблица организаций'!BC133</f>
        <v>85</v>
      </c>
      <c r="T131" s="3">
        <f>'Рейтинговая таблица организаций'!BD133</f>
        <v>81</v>
      </c>
      <c r="U131" s="23">
        <f>'Рейтинговая таблица организаций'!BE133</f>
        <v>79.7</v>
      </c>
      <c r="V131" s="24">
        <f>'Рейтинговая таблица организаций'!BF133</f>
        <v>85.92</v>
      </c>
    </row>
    <row r="132" spans="1:22">
      <c r="A132" s="5">
        <f>'бланки '!D136</f>
        <v>131</v>
      </c>
      <c r="B132" s="5" t="str">
        <f>'Рейтинговая таблица организаций'!B134</f>
        <v>Муниципальное бюджетное общеобразовательное учреждение «Ластольская средняя школа»</v>
      </c>
      <c r="C132" s="3">
        <f>'Рейтинговая таблица организаций'!Q134</f>
        <v>100</v>
      </c>
      <c r="D132" s="3">
        <f>'Рейтинговая таблица организаций'!R134</f>
        <v>100</v>
      </c>
      <c r="E132" s="3">
        <f>'Рейтинговая таблица организаций'!S134</f>
        <v>87</v>
      </c>
      <c r="F132" s="23">
        <f>'Рейтинговая таблица организаций'!T134</f>
        <v>94.800000000000011</v>
      </c>
      <c r="G132" s="3">
        <f>'Рейтинговая таблица организаций'!Z134</f>
        <v>100</v>
      </c>
      <c r="H132" s="3">
        <f>'Рейтинговая таблица организаций'!AB134</f>
        <v>83</v>
      </c>
      <c r="I132" s="23">
        <f>'Рейтинговая таблица организаций'!AC134</f>
        <v>91.5</v>
      </c>
      <c r="J132" s="3">
        <f>'Рейтинговая таблица организаций'!AH134</f>
        <v>40</v>
      </c>
      <c r="K132" s="3">
        <f>'Рейтинговая таблица организаций'!AI134</f>
        <v>100</v>
      </c>
      <c r="L132" s="3">
        <f>'Рейтинговая таблица организаций'!AJ134</f>
        <v>100</v>
      </c>
      <c r="M132" s="23">
        <f>'Рейтинговая таблица организаций'!AK134</f>
        <v>82</v>
      </c>
      <c r="N132" s="3">
        <f>'Рейтинговая таблица организаций'!AR134</f>
        <v>83</v>
      </c>
      <c r="O132" s="3">
        <f>'Рейтинговая таблица организаций'!AS134</f>
        <v>92</v>
      </c>
      <c r="P132" s="3">
        <f>'Рейтинговая таблица организаций'!AT134</f>
        <v>100</v>
      </c>
      <c r="Q132" s="23">
        <f>'Рейтинговая таблица организаций'!AU134</f>
        <v>90</v>
      </c>
      <c r="R132" s="3">
        <f>'Рейтинговая таблица организаций'!BB134</f>
        <v>100</v>
      </c>
      <c r="S132" s="3">
        <f>'Рейтинговая таблица организаций'!BC134</f>
        <v>100</v>
      </c>
      <c r="T132" s="3">
        <f>'Рейтинговая таблица организаций'!BD134</f>
        <v>92</v>
      </c>
      <c r="U132" s="23">
        <f>'Рейтинговая таблица организаций'!BE134</f>
        <v>96</v>
      </c>
      <c r="V132" s="24">
        <f>'Рейтинговая таблица организаций'!BF134</f>
        <v>90.86</v>
      </c>
    </row>
    <row r="133" spans="1:22">
      <c r="A133" s="5">
        <f>'бланки '!D137</f>
        <v>132</v>
      </c>
      <c r="B133" s="5" t="str">
        <f>'Рейтинговая таблица организаций'!B135</f>
        <v>Муниципальное бюджетное общеобразовательное учреждение «Приморская средняя школа»</v>
      </c>
      <c r="C133" s="3">
        <f>'Рейтинговая таблица организаций'!Q135</f>
        <v>100</v>
      </c>
      <c r="D133" s="3">
        <f>'Рейтинговая таблица организаций'!R135</f>
        <v>100</v>
      </c>
      <c r="E133" s="3">
        <f>'Рейтинговая таблица организаций'!S135</f>
        <v>96</v>
      </c>
      <c r="F133" s="23">
        <f>'Рейтинговая таблица организаций'!T135</f>
        <v>98.4</v>
      </c>
      <c r="G133" s="3">
        <f>'Рейтинговая таблица организаций'!Z135</f>
        <v>100</v>
      </c>
      <c r="H133" s="3">
        <f>'Рейтинговая таблица организаций'!AB135</f>
        <v>83</v>
      </c>
      <c r="I133" s="23">
        <f>'Рейтинговая таблица организаций'!AC135</f>
        <v>91.5</v>
      </c>
      <c r="J133" s="3">
        <f>'Рейтинговая таблица организаций'!AH135</f>
        <v>80</v>
      </c>
      <c r="K133" s="3">
        <f>'Рейтинговая таблица организаций'!AI135</f>
        <v>60</v>
      </c>
      <c r="L133" s="3">
        <f>'Рейтинговая таблица организаций'!AJ135</f>
        <v>86</v>
      </c>
      <c r="M133" s="23">
        <f>'Рейтинговая таблица организаций'!AK135</f>
        <v>73.8</v>
      </c>
      <c r="N133" s="3">
        <f>'Рейтинговая таблица организаций'!AR135</f>
        <v>95</v>
      </c>
      <c r="O133" s="3">
        <f>'Рейтинговая таблица организаций'!AS135</f>
        <v>92</v>
      </c>
      <c r="P133" s="3">
        <f>'Рейтинговая таблица организаций'!AT135</f>
        <v>97</v>
      </c>
      <c r="Q133" s="23">
        <f>'Рейтинговая таблица организаций'!AU135</f>
        <v>94.200000000000017</v>
      </c>
      <c r="R133" s="3">
        <f>'Рейтинговая таблица организаций'!BB135</f>
        <v>83</v>
      </c>
      <c r="S133" s="3">
        <f>'Рейтинговая таблица организаций'!BC135</f>
        <v>95</v>
      </c>
      <c r="T133" s="3">
        <f>'Рейтинговая таблица организаций'!BD135</f>
        <v>90</v>
      </c>
      <c r="U133" s="23">
        <f>'Рейтинговая таблица организаций'!BE135</f>
        <v>88.9</v>
      </c>
      <c r="V133" s="24">
        <f>'Рейтинговая таблица организаций'!BF135</f>
        <v>89.359999999999985</v>
      </c>
    </row>
    <row r="134" spans="1:22">
      <c r="A134" s="5">
        <f>'бланки '!D138</f>
        <v>133</v>
      </c>
      <c r="B134" s="5" t="str">
        <f>'Рейтинговая таблица организаций'!B136</f>
        <v>Муниципальное бюджетное общеобразовательное учреждение «Соловецкая средняя школа»</v>
      </c>
      <c r="C134" s="3">
        <f>'Рейтинговая таблица организаций'!Q136</f>
        <v>100</v>
      </c>
      <c r="D134" s="3">
        <f>'Рейтинговая таблица организаций'!R136</f>
        <v>100</v>
      </c>
      <c r="E134" s="3">
        <f>'Рейтинговая таблица организаций'!S136</f>
        <v>96</v>
      </c>
      <c r="F134" s="23">
        <f>'Рейтинговая таблица организаций'!T136</f>
        <v>98.4</v>
      </c>
      <c r="G134" s="3">
        <f>'Рейтинговая таблица организаций'!Z136</f>
        <v>100</v>
      </c>
      <c r="H134" s="3">
        <f>'Рейтинговая таблица организаций'!AB136</f>
        <v>91</v>
      </c>
      <c r="I134" s="23">
        <f>'Рейтинговая таблица организаций'!AC136</f>
        <v>95.5</v>
      </c>
      <c r="J134" s="3">
        <f>'Рейтинговая таблица организаций'!AH136</f>
        <v>40</v>
      </c>
      <c r="K134" s="3">
        <f>'Рейтинговая таблица организаций'!AI136</f>
        <v>100</v>
      </c>
      <c r="L134" s="3">
        <f>'Рейтинговая таблица организаций'!AJ136</f>
        <v>100</v>
      </c>
      <c r="M134" s="23">
        <f>'Рейтинговая таблица организаций'!AK136</f>
        <v>82</v>
      </c>
      <c r="N134" s="3">
        <f>'Рейтинговая таблица организаций'!AR136</f>
        <v>98</v>
      </c>
      <c r="O134" s="3">
        <f>'Рейтинговая таблица организаций'!AS136</f>
        <v>93</v>
      </c>
      <c r="P134" s="3">
        <f>'Рейтинговая таблица организаций'!AT136</f>
        <v>97</v>
      </c>
      <c r="Q134" s="23">
        <f>'Рейтинговая таблица организаций'!AU136</f>
        <v>95.800000000000011</v>
      </c>
      <c r="R134" s="3">
        <f>'Рейтинговая таблица организаций'!BB136</f>
        <v>95</v>
      </c>
      <c r="S134" s="3">
        <f>'Рейтинговая таблица организаций'!BC136</f>
        <v>98</v>
      </c>
      <c r="T134" s="3">
        <f>'Рейтинговая таблица организаций'!BD136</f>
        <v>95</v>
      </c>
      <c r="U134" s="23">
        <f>'Рейтинговая таблица организаций'!BE136</f>
        <v>95.6</v>
      </c>
      <c r="V134" s="24">
        <f>'Рейтинговая таблица организаций'!BF136</f>
        <v>93.46</v>
      </c>
    </row>
    <row r="135" spans="1:22">
      <c r="A135" s="5">
        <f>'бланки '!D139</f>
        <v>134</v>
      </c>
      <c r="B135" s="5" t="str">
        <f>'Рейтинговая таблица организаций'!B137</f>
        <v>Муниципальное бюджетное общеобразовательное учреждение «Талажская средняя школа»</v>
      </c>
      <c r="C135" s="3">
        <f>'Рейтинговая таблица организаций'!Q137</f>
        <v>100</v>
      </c>
      <c r="D135" s="3">
        <f>'Рейтинговая таблица организаций'!R137</f>
        <v>100</v>
      </c>
      <c r="E135" s="3">
        <f>'Рейтинговая таблица организаций'!S137</f>
        <v>99</v>
      </c>
      <c r="F135" s="23">
        <f>'Рейтинговая таблица организаций'!T137</f>
        <v>99.6</v>
      </c>
      <c r="G135" s="3">
        <f>'Рейтинговая таблица организаций'!Z137</f>
        <v>100</v>
      </c>
      <c r="H135" s="3">
        <f>'Рейтинговая таблица организаций'!AB137</f>
        <v>100</v>
      </c>
      <c r="I135" s="23">
        <f>'Рейтинговая таблица организаций'!AC137</f>
        <v>100</v>
      </c>
      <c r="J135" s="3">
        <f>'Рейтинговая таблица организаций'!AH137</f>
        <v>60</v>
      </c>
      <c r="K135" s="3">
        <f>'Рейтинговая таблица организаций'!AI137</f>
        <v>60</v>
      </c>
      <c r="L135" s="3">
        <f>'Рейтинговая таблица организаций'!AJ137</f>
        <v>100</v>
      </c>
      <c r="M135" s="23">
        <f>'Рейтинговая таблица организаций'!AK137</f>
        <v>72</v>
      </c>
      <c r="N135" s="3">
        <f>'Рейтинговая таблица организаций'!AR137</f>
        <v>99</v>
      </c>
      <c r="O135" s="3">
        <f>'Рейтинговая таблица организаций'!AS137</f>
        <v>99</v>
      </c>
      <c r="P135" s="3">
        <f>'Рейтинговая таблица организаций'!AT137</f>
        <v>99</v>
      </c>
      <c r="Q135" s="23">
        <f>'Рейтинговая таблица организаций'!AU137</f>
        <v>99</v>
      </c>
      <c r="R135" s="3">
        <f>'Рейтинговая таблица организаций'!BB137</f>
        <v>100</v>
      </c>
      <c r="S135" s="3">
        <f>'Рейтинговая таблица организаций'!BC137</f>
        <v>100</v>
      </c>
      <c r="T135" s="3">
        <f>'Рейтинговая таблица организаций'!BD137</f>
        <v>100</v>
      </c>
      <c r="U135" s="23">
        <f>'Рейтинговая таблица организаций'!BE137</f>
        <v>100</v>
      </c>
      <c r="V135" s="24">
        <f>'Рейтинговая таблица организаций'!BF137</f>
        <v>94.12</v>
      </c>
    </row>
    <row r="136" spans="1:22">
      <c r="A136" s="5">
        <f>'бланки '!D140</f>
        <v>135</v>
      </c>
      <c r="B136" s="5" t="str">
        <f>'Рейтинговая таблица организаций'!B138</f>
        <v>Муниципальное бюджетное общеобразовательное учреждение «Уемская средняя школа»</v>
      </c>
      <c r="C136" s="3">
        <f>'Рейтинговая таблица организаций'!Q138</f>
        <v>85</v>
      </c>
      <c r="D136" s="3">
        <f>'Рейтинговая таблица организаций'!R138</f>
        <v>90</v>
      </c>
      <c r="E136" s="3">
        <f>'Рейтинговая таблица организаций'!S138</f>
        <v>95</v>
      </c>
      <c r="F136" s="23">
        <f>'Рейтинговая таблица организаций'!T138</f>
        <v>90.5</v>
      </c>
      <c r="G136" s="3">
        <f>'Рейтинговая таблица организаций'!Z138</f>
        <v>100</v>
      </c>
      <c r="H136" s="3">
        <f>'Рейтинговая таблица организаций'!AB138</f>
        <v>83</v>
      </c>
      <c r="I136" s="23">
        <f>'Рейтинговая таблица организаций'!AC138</f>
        <v>91.5</v>
      </c>
      <c r="J136" s="3">
        <f>'Рейтинговая таблица организаций'!AH138</f>
        <v>40</v>
      </c>
      <c r="K136" s="3">
        <f>'Рейтинговая таблица организаций'!AI138</f>
        <v>60</v>
      </c>
      <c r="L136" s="3">
        <f>'Рейтинговая таблица организаций'!AJ138</f>
        <v>78</v>
      </c>
      <c r="M136" s="23">
        <f>'Рейтинговая таблица организаций'!AK138</f>
        <v>59.4</v>
      </c>
      <c r="N136" s="3">
        <f>'Рейтинговая таблица организаций'!AR138</f>
        <v>96</v>
      </c>
      <c r="O136" s="3">
        <f>'Рейтинговая таблица организаций'!AS138</f>
        <v>95</v>
      </c>
      <c r="P136" s="3">
        <f>'Рейтинговая таблица организаций'!AT138</f>
        <v>97</v>
      </c>
      <c r="Q136" s="23">
        <f>'Рейтинговая таблица организаций'!AU138</f>
        <v>95.800000000000011</v>
      </c>
      <c r="R136" s="3">
        <f>'Рейтинговая таблица организаций'!BB138</f>
        <v>88</v>
      </c>
      <c r="S136" s="3">
        <f>'Рейтинговая таблица организаций'!BC138</f>
        <v>96</v>
      </c>
      <c r="T136" s="3">
        <f>'Рейтинговая таблица организаций'!BD138</f>
        <v>93</v>
      </c>
      <c r="U136" s="23">
        <f>'Рейтинговая таблица организаций'!BE138</f>
        <v>92.1</v>
      </c>
      <c r="V136" s="24">
        <f>'Рейтинговая таблица организаций'!BF138</f>
        <v>85.860000000000014</v>
      </c>
    </row>
    <row r="137" spans="1:22">
      <c r="A137" s="5">
        <f>'бланки '!D141</f>
        <v>136</v>
      </c>
      <c r="B137" s="5" t="str">
        <f>'Рейтинговая таблица организаций'!B139</f>
        <v>Муниципальное бюджетное учреждение дополнительно образования «Приморская спортивная школа»</v>
      </c>
      <c r="C137" s="3">
        <f>'Рейтинговая таблица организаций'!Q139</f>
        <v>99</v>
      </c>
      <c r="D137" s="3">
        <f>'Рейтинговая таблица организаций'!R139</f>
        <v>100</v>
      </c>
      <c r="E137" s="3">
        <f>'Рейтинговая таблица организаций'!S139</f>
        <v>99</v>
      </c>
      <c r="F137" s="23">
        <f>'Рейтинговая таблица организаций'!T139</f>
        <v>99.300000000000011</v>
      </c>
      <c r="G137" s="3">
        <f>'Рейтинговая таблица организаций'!Z139</f>
        <v>100</v>
      </c>
      <c r="H137" s="3">
        <f>'Рейтинговая таблица организаций'!AB139</f>
        <v>99</v>
      </c>
      <c r="I137" s="23">
        <f>'Рейтинговая таблица организаций'!AC139</f>
        <v>99.5</v>
      </c>
      <c r="J137" s="3">
        <f>'Рейтинговая таблица организаций'!AH139</f>
        <v>40</v>
      </c>
      <c r="K137" s="3">
        <f>'Рейтинговая таблица организаций'!AI139</f>
        <v>60</v>
      </c>
      <c r="L137" s="3">
        <f>'Рейтинговая таблица организаций'!AJ139</f>
        <v>100</v>
      </c>
      <c r="M137" s="23">
        <f>'Рейтинговая таблица организаций'!AK139</f>
        <v>66</v>
      </c>
      <c r="N137" s="3">
        <f>'Рейтинговая таблица организаций'!AR139</f>
        <v>99</v>
      </c>
      <c r="O137" s="3">
        <f>'Рейтинговая таблица организаций'!AS139</f>
        <v>100</v>
      </c>
      <c r="P137" s="3">
        <f>'Рейтинговая таблица организаций'!AT139</f>
        <v>100</v>
      </c>
      <c r="Q137" s="23">
        <f>'Рейтинговая таблица организаций'!AU139</f>
        <v>99.6</v>
      </c>
      <c r="R137" s="3">
        <f>'Рейтинговая таблица организаций'!BB139</f>
        <v>100</v>
      </c>
      <c r="S137" s="3">
        <f>'Рейтинговая таблица организаций'!BC139</f>
        <v>100</v>
      </c>
      <c r="T137" s="3">
        <f>'Рейтинговая таблица организаций'!BD139</f>
        <v>100</v>
      </c>
      <c r="U137" s="23">
        <f>'Рейтинговая таблица организаций'!BE139</f>
        <v>100</v>
      </c>
      <c r="V137" s="24">
        <f>'Рейтинговая таблица организаций'!BF139</f>
        <v>92.88</v>
      </c>
    </row>
    <row r="138" spans="1:22">
      <c r="A138" s="5">
        <f>'бланки '!D142</f>
        <v>137</v>
      </c>
      <c r="B138" s="5" t="str">
        <f>'Рейтинговая таблица организаций'!B140</f>
        <v>Муниципальное бюджетное учреждение дополнительного образования «Приморская детская школа искусств»</v>
      </c>
      <c r="C138" s="3">
        <f>'Рейтинговая таблица организаций'!Q140</f>
        <v>100</v>
      </c>
      <c r="D138" s="3">
        <f>'Рейтинговая таблица организаций'!R140</f>
        <v>100</v>
      </c>
      <c r="E138" s="3">
        <f>'Рейтинговая таблица организаций'!S140</f>
        <v>98</v>
      </c>
      <c r="F138" s="23">
        <f>'Рейтинговая таблица организаций'!T140</f>
        <v>99.2</v>
      </c>
      <c r="G138" s="3">
        <f>'Рейтинговая таблица организаций'!Z140</f>
        <v>100</v>
      </c>
      <c r="H138" s="3">
        <f>'Рейтинговая таблица организаций'!AB140</f>
        <v>90</v>
      </c>
      <c r="I138" s="23">
        <f>'Рейтинговая таблица организаций'!AC140</f>
        <v>95</v>
      </c>
      <c r="J138" s="3">
        <f>'Рейтинговая таблица организаций'!AH140</f>
        <v>60</v>
      </c>
      <c r="K138" s="3">
        <f>'Рейтинговая таблица организаций'!AI140</f>
        <v>100</v>
      </c>
      <c r="L138" s="3">
        <f>'Рейтинговая таблица организаций'!AJ140</f>
        <v>100</v>
      </c>
      <c r="M138" s="23">
        <f>'Рейтинговая таблица организаций'!AK140</f>
        <v>88</v>
      </c>
      <c r="N138" s="3">
        <f>'Рейтинговая таблица организаций'!AR140</f>
        <v>97</v>
      </c>
      <c r="O138" s="3">
        <f>'Рейтинговая таблица организаций'!AS140</f>
        <v>99</v>
      </c>
      <c r="P138" s="3">
        <f>'Рейтинговая таблица организаций'!AT140</f>
        <v>99</v>
      </c>
      <c r="Q138" s="23">
        <f>'Рейтинговая таблица организаций'!AU140</f>
        <v>98.2</v>
      </c>
      <c r="R138" s="3">
        <f>'Рейтинговая таблица организаций'!BB140</f>
        <v>98</v>
      </c>
      <c r="S138" s="3">
        <f>'Рейтинговая таблица организаций'!BC140</f>
        <v>95</v>
      </c>
      <c r="T138" s="3">
        <f>'Рейтинговая таблица организаций'!BD140</f>
        <v>98</v>
      </c>
      <c r="U138" s="23">
        <f>'Рейтинговая таблица организаций'!BE140</f>
        <v>97.4</v>
      </c>
      <c r="V138" s="24">
        <f>'Рейтинговая таблица организаций'!BF140</f>
        <v>95.559999999999988</v>
      </c>
    </row>
    <row r="139" spans="1:22">
      <c r="A139" s="5">
        <f>'бланки '!D143</f>
        <v>138</v>
      </c>
      <c r="B139" s="5" t="str">
        <f>'Рейтинговая таблица организаций'!B141</f>
        <v>Муниципальное автономное общеобразовательное учреждение «Холмогорская средняя школа имени М. В. Ломоносова»</v>
      </c>
      <c r="C139" s="3">
        <f>'Рейтинговая таблица организаций'!Q141</f>
        <v>96</v>
      </c>
      <c r="D139" s="3">
        <f>'Рейтинговая таблица организаций'!R141</f>
        <v>90</v>
      </c>
      <c r="E139" s="3">
        <f>'Рейтинговая таблица организаций'!S141</f>
        <v>92</v>
      </c>
      <c r="F139" s="23">
        <f>'Рейтинговая таблица организаций'!T141</f>
        <v>92.6</v>
      </c>
      <c r="G139" s="3">
        <f>'Рейтинговая таблица организаций'!Z141</f>
        <v>100</v>
      </c>
      <c r="H139" s="3">
        <f>'Рейтинговая таблица организаций'!AB141</f>
        <v>83</v>
      </c>
      <c r="I139" s="23">
        <f>'Рейтинговая таблица организаций'!AC141</f>
        <v>91.5</v>
      </c>
      <c r="J139" s="3">
        <f>'Рейтинговая таблица организаций'!AH141</f>
        <v>100</v>
      </c>
      <c r="K139" s="3">
        <f>'Рейтинговая таблица организаций'!AI141</f>
        <v>80</v>
      </c>
      <c r="L139" s="3">
        <f>'Рейтинговая таблица организаций'!AJ141</f>
        <v>78</v>
      </c>
      <c r="M139" s="23">
        <f>'Рейтинговая таблица организаций'!AK141</f>
        <v>85.4</v>
      </c>
      <c r="N139" s="3">
        <f>'Рейтинговая таблица организаций'!AR141</f>
        <v>91</v>
      </c>
      <c r="O139" s="3">
        <f>'Рейтинговая таблица организаций'!AS141</f>
        <v>90</v>
      </c>
      <c r="P139" s="3">
        <f>'Рейтинговая таблица организаций'!AT141</f>
        <v>98</v>
      </c>
      <c r="Q139" s="23">
        <f>'Рейтинговая таблица организаций'!AU141</f>
        <v>92</v>
      </c>
      <c r="R139" s="3">
        <f>'Рейтинговая таблица организаций'!BB141</f>
        <v>88</v>
      </c>
      <c r="S139" s="3">
        <f>'Рейтинговая таблица организаций'!BC141</f>
        <v>94</v>
      </c>
      <c r="T139" s="3">
        <f>'Рейтинговая таблица организаций'!BD141</f>
        <v>90</v>
      </c>
      <c r="U139" s="23">
        <f>'Рейтинговая таблица организаций'!BE141</f>
        <v>90.2</v>
      </c>
      <c r="V139" s="24">
        <f>'Рейтинговая таблица организаций'!BF141</f>
        <v>90.34</v>
      </c>
    </row>
    <row r="140" spans="1:22">
      <c r="A140" s="5">
        <f>'бланки '!D144</f>
        <v>139</v>
      </c>
      <c r="B140" s="5" t="str">
        <f>'Рейтинговая таблица организаций'!B142</f>
        <v>Муниципальное бюджетное общеобразовательное учреждение «Емецкая средняя школа имени Н. М. Рубцова»</v>
      </c>
      <c r="C140" s="3">
        <f>'Рейтинговая таблица организаций'!Q142</f>
        <v>100</v>
      </c>
      <c r="D140" s="3">
        <f>'Рейтинговая таблица организаций'!R142</f>
        <v>90</v>
      </c>
      <c r="E140" s="3">
        <f>'Рейтинговая таблица организаций'!S142</f>
        <v>96</v>
      </c>
      <c r="F140" s="23">
        <f>'Рейтинговая таблица организаций'!T142</f>
        <v>95.4</v>
      </c>
      <c r="G140" s="3">
        <f>'Рейтинговая таблица организаций'!Z142</f>
        <v>100</v>
      </c>
      <c r="H140" s="3">
        <f>'Рейтинговая таблица организаций'!AB142</f>
        <v>75</v>
      </c>
      <c r="I140" s="23">
        <f>'Рейтинговая таблица организаций'!AC142</f>
        <v>87.5</v>
      </c>
      <c r="J140" s="3">
        <f>'Рейтинговая таблица организаций'!AH142</f>
        <v>60</v>
      </c>
      <c r="K140" s="3">
        <f>'Рейтинговая таблица организаций'!AI142</f>
        <v>60</v>
      </c>
      <c r="L140" s="3">
        <f>'Рейтинговая таблица организаций'!AJ142</f>
        <v>100</v>
      </c>
      <c r="M140" s="23">
        <f>'Рейтинговая таблица организаций'!AK142</f>
        <v>72</v>
      </c>
      <c r="N140" s="3">
        <f>'Рейтинговая таблица организаций'!AR142</f>
        <v>93</v>
      </c>
      <c r="O140" s="3">
        <f>'Рейтинговая таблица организаций'!AS142</f>
        <v>85</v>
      </c>
      <c r="P140" s="3">
        <f>'Рейтинговая таблица организаций'!AT142</f>
        <v>98</v>
      </c>
      <c r="Q140" s="23">
        <f>'Рейтинговая таблица организаций'!AU142</f>
        <v>90.800000000000011</v>
      </c>
      <c r="R140" s="3">
        <f>'Рейтинговая таблица организаций'!BB142</f>
        <v>90</v>
      </c>
      <c r="S140" s="3">
        <f>'Рейтинговая таблица организаций'!BC142</f>
        <v>95</v>
      </c>
      <c r="T140" s="3">
        <f>'Рейтинговая таблица организаций'!BD142</f>
        <v>93</v>
      </c>
      <c r="U140" s="23">
        <f>'Рейтинговая таблица организаций'!BE142</f>
        <v>92.5</v>
      </c>
      <c r="V140" s="24">
        <f>'Рейтинговая таблица организаций'!BF142</f>
        <v>87.640000000000015</v>
      </c>
    </row>
    <row r="141" spans="1:22">
      <c r="A141" s="5">
        <f>'бланки '!D145</f>
        <v>140</v>
      </c>
      <c r="B141" s="5" t="str">
        <f>'Рейтинговая таблица организаций'!B143</f>
        <v>Муниципальное бюджетное общеобразовательное учреждение «Верхне-Матигорская средняя школа»</v>
      </c>
      <c r="C141" s="3">
        <f>'Рейтинговая таблица организаций'!Q143</f>
        <v>100</v>
      </c>
      <c r="D141" s="3">
        <f>'Рейтинговая таблица организаций'!R143</f>
        <v>100</v>
      </c>
      <c r="E141" s="3">
        <f>'Рейтинговая таблица организаций'!S143</f>
        <v>97</v>
      </c>
      <c r="F141" s="23">
        <f>'Рейтинговая таблица организаций'!T143</f>
        <v>98.800000000000011</v>
      </c>
      <c r="G141" s="3">
        <f>'Рейтинговая таблица организаций'!Z143</f>
        <v>100</v>
      </c>
      <c r="H141" s="3">
        <f>'Рейтинговая таблица организаций'!AB143</f>
        <v>89</v>
      </c>
      <c r="I141" s="23">
        <f>'Рейтинговая таблица организаций'!AC143</f>
        <v>94.5</v>
      </c>
      <c r="J141" s="3">
        <f>'Рейтинговая таблица организаций'!AH143</f>
        <v>80</v>
      </c>
      <c r="K141" s="3">
        <f>'Рейтинговая таблица организаций'!AI143</f>
        <v>80</v>
      </c>
      <c r="L141" s="3">
        <f>'Рейтинговая таблица организаций'!AJ143</f>
        <v>100</v>
      </c>
      <c r="M141" s="23">
        <f>'Рейтинговая таблица организаций'!AK143</f>
        <v>86</v>
      </c>
      <c r="N141" s="3">
        <f>'Рейтинговая таблица организаций'!AR143</f>
        <v>93</v>
      </c>
      <c r="O141" s="3">
        <f>'Рейтинговая таблица организаций'!AS143</f>
        <v>94</v>
      </c>
      <c r="P141" s="3">
        <f>'Рейтинговая таблица организаций'!AT143</f>
        <v>98</v>
      </c>
      <c r="Q141" s="23">
        <f>'Рейтинговая таблица организаций'!AU143</f>
        <v>94.4</v>
      </c>
      <c r="R141" s="3">
        <f>'Рейтинговая таблица организаций'!BB143</f>
        <v>91</v>
      </c>
      <c r="S141" s="3">
        <f>'Рейтинговая таблица организаций'!BC143</f>
        <v>98</v>
      </c>
      <c r="T141" s="3">
        <f>'Рейтинговая таблица организаций'!BD143</f>
        <v>94</v>
      </c>
      <c r="U141" s="23">
        <f>'Рейтинговая таблица организаций'!BE143</f>
        <v>93.9</v>
      </c>
      <c r="V141" s="24">
        <f>'Рейтинговая таблица организаций'!BF143</f>
        <v>93.52000000000001</v>
      </c>
    </row>
    <row r="142" spans="1:22">
      <c r="A142" s="5">
        <f>'бланки '!D146</f>
        <v>141</v>
      </c>
      <c r="B142" s="5" t="str">
        <f>'Рейтинговая таблица организаций'!B144</f>
        <v>Муниципальное бюджетное общеобразовательное учреждение «Ломоносовская средняя школа имени М. В. Ломоносова»</v>
      </c>
      <c r="C142" s="3">
        <f>'Рейтинговая таблица организаций'!Q144</f>
        <v>100</v>
      </c>
      <c r="D142" s="3">
        <f>'Рейтинговая таблица организаций'!R144</f>
        <v>100</v>
      </c>
      <c r="E142" s="3">
        <f>'Рейтинговая таблица организаций'!S144</f>
        <v>97</v>
      </c>
      <c r="F142" s="23">
        <f>'Рейтинговая таблица организаций'!T144</f>
        <v>98.800000000000011</v>
      </c>
      <c r="G142" s="3">
        <f>'Рейтинговая таблица организаций'!Z144</f>
        <v>100</v>
      </c>
      <c r="H142" s="3">
        <f>'Рейтинговая таблица организаций'!AB144</f>
        <v>95</v>
      </c>
      <c r="I142" s="23">
        <f>'Рейтинговая таблица организаций'!AC144</f>
        <v>97.5</v>
      </c>
      <c r="J142" s="3">
        <f>'Рейтинговая таблица организаций'!AH144</f>
        <v>60</v>
      </c>
      <c r="K142" s="3">
        <f>'Рейтинговая таблица организаций'!AI144</f>
        <v>60</v>
      </c>
      <c r="L142" s="3">
        <f>'Рейтинговая таблица организаций'!AJ144</f>
        <v>100</v>
      </c>
      <c r="M142" s="23">
        <f>'Рейтинговая таблица организаций'!AK144</f>
        <v>72</v>
      </c>
      <c r="N142" s="3">
        <f>'Рейтинговая таблица организаций'!AR144</f>
        <v>95</v>
      </c>
      <c r="O142" s="3">
        <f>'Рейтинговая таблица организаций'!AS144</f>
        <v>100</v>
      </c>
      <c r="P142" s="3">
        <f>'Рейтинговая таблица организаций'!AT144</f>
        <v>100</v>
      </c>
      <c r="Q142" s="23">
        <f>'Рейтинговая таблица организаций'!AU144</f>
        <v>98</v>
      </c>
      <c r="R142" s="3">
        <f>'Рейтинговая таблица организаций'!BB144</f>
        <v>100</v>
      </c>
      <c r="S142" s="3">
        <f>'Рейтинговая таблица организаций'!BC144</f>
        <v>100</v>
      </c>
      <c r="T142" s="3">
        <f>'Рейтинговая таблица организаций'!BD144</f>
        <v>100</v>
      </c>
      <c r="U142" s="23">
        <f>'Рейтинговая таблица организаций'!BE144</f>
        <v>100</v>
      </c>
      <c r="V142" s="24">
        <f>'Рейтинговая таблица организаций'!BF144</f>
        <v>93.26</v>
      </c>
    </row>
    <row r="143" spans="1:22">
      <c r="A143" s="5">
        <f>'бланки '!D147</f>
        <v>142</v>
      </c>
      <c r="B143" s="5" t="str">
        <f>'Рейтинговая таблица организаций'!B145</f>
        <v>Муниципальное бюджетное общеобразовательное учреждение «Кехотская средняя школа»</v>
      </c>
      <c r="C143" s="3">
        <f>'Рейтинговая таблица организаций'!Q145</f>
        <v>100</v>
      </c>
      <c r="D143" s="3">
        <f>'Рейтинговая таблица организаций'!R145</f>
        <v>100</v>
      </c>
      <c r="E143" s="3">
        <f>'Рейтинговая таблица организаций'!S145</f>
        <v>100</v>
      </c>
      <c r="F143" s="23">
        <f>'Рейтинговая таблица организаций'!T145</f>
        <v>100</v>
      </c>
      <c r="G143" s="3">
        <f>'Рейтинговая таблица организаций'!Z145</f>
        <v>100</v>
      </c>
      <c r="H143" s="3">
        <f>'Рейтинговая таблица организаций'!AB145</f>
        <v>100</v>
      </c>
      <c r="I143" s="23">
        <f>'Рейтинговая таблица организаций'!AC145</f>
        <v>100</v>
      </c>
      <c r="J143" s="3">
        <f>'Рейтинговая таблица организаций'!AH145</f>
        <v>60</v>
      </c>
      <c r="K143" s="3">
        <f>'Рейтинговая таблица организаций'!AI145</f>
        <v>60</v>
      </c>
      <c r="L143" s="3">
        <f>'Рейтинговая таблица организаций'!AJ145</f>
        <v>100</v>
      </c>
      <c r="M143" s="23">
        <f>'Рейтинговая таблица организаций'!AK145</f>
        <v>72</v>
      </c>
      <c r="N143" s="3">
        <f>'Рейтинговая таблица организаций'!AR145</f>
        <v>100</v>
      </c>
      <c r="O143" s="3">
        <f>'Рейтинговая таблица организаций'!AS145</f>
        <v>97</v>
      </c>
      <c r="P143" s="3">
        <f>'Рейтинговая таблица организаций'!AT145</f>
        <v>100</v>
      </c>
      <c r="Q143" s="23">
        <f>'Рейтинговая таблица организаций'!AU145</f>
        <v>98.800000000000011</v>
      </c>
      <c r="R143" s="3">
        <f>'Рейтинговая таблица организаций'!BB145</f>
        <v>91</v>
      </c>
      <c r="S143" s="3">
        <f>'Рейтинговая таблица организаций'!BC145</f>
        <v>94</v>
      </c>
      <c r="T143" s="3">
        <f>'Рейтинговая таблица организаций'!BD145</f>
        <v>100</v>
      </c>
      <c r="U143" s="23">
        <f>'Рейтинговая таблица организаций'!BE145</f>
        <v>96.1</v>
      </c>
      <c r="V143" s="24">
        <f>'Рейтинговая таблица организаций'!BF145</f>
        <v>93.38</v>
      </c>
    </row>
    <row r="144" spans="1:22">
      <c r="A144" s="5">
        <f>'бланки '!D148</f>
        <v>143</v>
      </c>
      <c r="B144" s="5" t="str">
        <f>'Рейтинговая таблица организаций'!B146</f>
        <v>Муниципальное бюджетное общеобразовательное учреждение «Усть-Пинежская средняя школа»</v>
      </c>
      <c r="C144" s="3">
        <f>'Рейтинговая таблица организаций'!Q146</f>
        <v>100</v>
      </c>
      <c r="D144" s="3">
        <f>'Рейтинговая таблица организаций'!R146</f>
        <v>100</v>
      </c>
      <c r="E144" s="3">
        <f>'Рейтинговая таблица организаций'!S146</f>
        <v>98</v>
      </c>
      <c r="F144" s="23">
        <f>'Рейтинговая таблица организаций'!T146</f>
        <v>99.2</v>
      </c>
      <c r="G144" s="3">
        <f>'Рейтинговая таблица организаций'!Z146</f>
        <v>100</v>
      </c>
      <c r="H144" s="3">
        <f>'Рейтинговая таблица организаций'!AB146</f>
        <v>100</v>
      </c>
      <c r="I144" s="23">
        <f>'Рейтинговая таблица организаций'!AC146</f>
        <v>100</v>
      </c>
      <c r="J144" s="3">
        <f>'Рейтинговая таблица организаций'!AH146</f>
        <v>80</v>
      </c>
      <c r="K144" s="3">
        <f>'Рейтинговая таблица организаций'!AI146</f>
        <v>60</v>
      </c>
      <c r="L144" s="3">
        <f>'Рейтинговая таблица организаций'!AJ146</f>
        <v>100</v>
      </c>
      <c r="M144" s="23">
        <f>'Рейтинговая таблица организаций'!AK146</f>
        <v>78</v>
      </c>
      <c r="N144" s="3">
        <f>'Рейтинговая таблица организаций'!AR146</f>
        <v>100</v>
      </c>
      <c r="O144" s="3">
        <f>'Рейтинговая таблица организаций'!AS146</f>
        <v>100</v>
      </c>
      <c r="P144" s="3">
        <f>'Рейтинговая таблица организаций'!AT146</f>
        <v>100</v>
      </c>
      <c r="Q144" s="23">
        <f>'Рейтинговая таблица организаций'!AU146</f>
        <v>100</v>
      </c>
      <c r="R144" s="3">
        <f>'Рейтинговая таблица организаций'!BB146</f>
        <v>100</v>
      </c>
      <c r="S144" s="3">
        <f>'Рейтинговая таблица организаций'!BC146</f>
        <v>100</v>
      </c>
      <c r="T144" s="3">
        <f>'Рейтинговая таблица организаций'!BD146</f>
        <v>100</v>
      </c>
      <c r="U144" s="23">
        <f>'Рейтинговая таблица организаций'!BE146</f>
        <v>100</v>
      </c>
      <c r="V144" s="24">
        <f>'Рейтинговая таблица организаций'!BF146</f>
        <v>95.44</v>
      </c>
    </row>
    <row r="145" spans="1:22">
      <c r="A145" s="5">
        <f>'бланки '!D149</f>
        <v>144</v>
      </c>
      <c r="B145" s="5" t="str">
        <f>'Рейтинговая таблица организаций'!B147</f>
        <v>Муниципальное бюджетное общеобразовательное учреждение «Брин-Наволоцкая средняя школа»</v>
      </c>
      <c r="C145" s="3">
        <f>'Рейтинговая таблица организаций'!Q147</f>
        <v>96</v>
      </c>
      <c r="D145" s="3">
        <f>'Рейтинговая таблица организаций'!R147</f>
        <v>60</v>
      </c>
      <c r="E145" s="3">
        <f>'Рейтинговая таблица организаций'!S147</f>
        <v>91</v>
      </c>
      <c r="F145" s="23">
        <f>'Рейтинговая таблица организаций'!T147</f>
        <v>83.199999999999989</v>
      </c>
      <c r="G145" s="3">
        <f>'Рейтинговая таблица организаций'!Z147</f>
        <v>100</v>
      </c>
      <c r="H145" s="3">
        <f>'Рейтинговая таблица организаций'!AB147</f>
        <v>87</v>
      </c>
      <c r="I145" s="23">
        <f>'Рейтинговая таблица организаций'!AC147</f>
        <v>93.5</v>
      </c>
      <c r="J145" s="3">
        <f>'Рейтинговая таблица организаций'!AH147</f>
        <v>20</v>
      </c>
      <c r="K145" s="3">
        <f>'Рейтинговая таблица организаций'!AI147</f>
        <v>60</v>
      </c>
      <c r="L145" s="3">
        <f>'Рейтинговая таблица организаций'!AJ147</f>
        <v>75</v>
      </c>
      <c r="M145" s="23">
        <f>'Рейтинговая таблица организаций'!AK147</f>
        <v>52.5</v>
      </c>
      <c r="N145" s="3">
        <f>'Рейтинговая таблица организаций'!AR147</f>
        <v>100</v>
      </c>
      <c r="O145" s="3">
        <f>'Рейтинговая таблица организаций'!AS147</f>
        <v>93</v>
      </c>
      <c r="P145" s="3">
        <f>'Рейтинговая таблица организаций'!AT147</f>
        <v>100</v>
      </c>
      <c r="Q145" s="23">
        <f>'Рейтинговая таблица организаций'!AU147</f>
        <v>97.2</v>
      </c>
      <c r="R145" s="3">
        <f>'Рейтинговая таблица организаций'!BB147</f>
        <v>90</v>
      </c>
      <c r="S145" s="3">
        <f>'Рейтинговая таблица организаций'!BC147</f>
        <v>97</v>
      </c>
      <c r="T145" s="3">
        <f>'Рейтинговая таблица организаций'!BD147</f>
        <v>93</v>
      </c>
      <c r="U145" s="23">
        <f>'Рейтинговая таблица организаций'!BE147</f>
        <v>92.9</v>
      </c>
      <c r="V145" s="24">
        <f>'Рейтинговая таблица организаций'!BF147</f>
        <v>83.859999999999985</v>
      </c>
    </row>
    <row r="146" spans="1:22">
      <c r="A146" s="5">
        <f>'бланки '!D150</f>
        <v>145</v>
      </c>
      <c r="B146" s="5" t="str">
        <f>'Рейтинговая таблица организаций'!B148</f>
        <v>Муниципальное бюджетное общеобразовательное учреждение «Двинская средняя школа»</v>
      </c>
      <c r="C146" s="3">
        <f>'Рейтинговая таблица организаций'!Q148</f>
        <v>98</v>
      </c>
      <c r="D146" s="3">
        <f>'Рейтинговая таблица организаций'!R148</f>
        <v>90</v>
      </c>
      <c r="E146" s="3">
        <f>'Рейтинговая таблица организаций'!S148</f>
        <v>92</v>
      </c>
      <c r="F146" s="23">
        <f>'Рейтинговая таблица организаций'!T148</f>
        <v>93.2</v>
      </c>
      <c r="G146" s="3">
        <f>'Рейтинговая таблица организаций'!Z148</f>
        <v>100</v>
      </c>
      <c r="H146" s="3">
        <f>'Рейтинговая таблица организаций'!AB148</f>
        <v>89</v>
      </c>
      <c r="I146" s="23">
        <f>'Рейтинговая таблица организаций'!AC148</f>
        <v>94.5</v>
      </c>
      <c r="J146" s="3">
        <f>'Рейтинговая таблица организаций'!AH148</f>
        <v>100</v>
      </c>
      <c r="K146" s="3">
        <f>'Рейтинговая таблица организаций'!AI148</f>
        <v>60</v>
      </c>
      <c r="L146" s="3">
        <f>'Рейтинговая таблица организаций'!AJ148</f>
        <v>100</v>
      </c>
      <c r="M146" s="23">
        <f>'Рейтинговая таблица организаций'!AK148</f>
        <v>84</v>
      </c>
      <c r="N146" s="3">
        <f>'Рейтинговая таблица организаций'!AR148</f>
        <v>89</v>
      </c>
      <c r="O146" s="3">
        <f>'Рейтинговая таблица организаций'!AS148</f>
        <v>89</v>
      </c>
      <c r="P146" s="3">
        <f>'Рейтинговая таблица организаций'!AT148</f>
        <v>92</v>
      </c>
      <c r="Q146" s="23">
        <f>'Рейтинговая таблица организаций'!AU148</f>
        <v>89.600000000000009</v>
      </c>
      <c r="R146" s="3">
        <f>'Рейтинговая таблица организаций'!BB148</f>
        <v>79</v>
      </c>
      <c r="S146" s="3">
        <f>'Рейтинговая таблица организаций'!BC148</f>
        <v>89</v>
      </c>
      <c r="T146" s="3">
        <f>'Рейтинговая таблица организаций'!BD148</f>
        <v>95</v>
      </c>
      <c r="U146" s="23">
        <f>'Рейтинговая таблица организаций'!BE148</f>
        <v>89</v>
      </c>
      <c r="V146" s="24">
        <f>'Рейтинговая таблица организаций'!BF148</f>
        <v>90.06</v>
      </c>
    </row>
    <row r="147" spans="1:22">
      <c r="A147" s="5">
        <f>'бланки '!D151</f>
        <v>146</v>
      </c>
      <c r="B147" s="5" t="str">
        <f>'Рейтинговая таблица организаций'!B149</f>
        <v>Муниципальное бюджетное общеобразовательное учреждение «Светлозерская средняя школа»</v>
      </c>
      <c r="C147" s="3">
        <f>'Рейтинговая таблица организаций'!Q149</f>
        <v>100</v>
      </c>
      <c r="D147" s="3">
        <f>'Рейтинговая таблица организаций'!R149</f>
        <v>100</v>
      </c>
      <c r="E147" s="3">
        <f>'Рейтинговая таблица организаций'!S149</f>
        <v>100</v>
      </c>
      <c r="F147" s="23">
        <f>'Рейтинговая таблица организаций'!T149</f>
        <v>100</v>
      </c>
      <c r="G147" s="3">
        <f>'Рейтинговая таблица организаций'!Z149</f>
        <v>100</v>
      </c>
      <c r="H147" s="3">
        <f>'Рейтинговая таблица организаций'!AB149</f>
        <v>100</v>
      </c>
      <c r="I147" s="23">
        <f>'Рейтинговая таблица организаций'!AC149</f>
        <v>100</v>
      </c>
      <c r="J147" s="3">
        <f>'Рейтинговая таблица организаций'!AH149</f>
        <v>80</v>
      </c>
      <c r="K147" s="3">
        <f>'Рейтинговая таблица организаций'!AI149</f>
        <v>100</v>
      </c>
      <c r="L147" s="3">
        <f>'Рейтинговая таблица организаций'!AJ149</f>
        <v>100</v>
      </c>
      <c r="M147" s="23">
        <f>'Рейтинговая таблица организаций'!AK149</f>
        <v>94</v>
      </c>
      <c r="N147" s="3">
        <f>'Рейтинговая таблица организаций'!AR149</f>
        <v>100</v>
      </c>
      <c r="O147" s="3">
        <f>'Рейтинговая таблица организаций'!AS149</f>
        <v>100</v>
      </c>
      <c r="P147" s="3">
        <f>'Рейтинговая таблица организаций'!AT149</f>
        <v>98</v>
      </c>
      <c r="Q147" s="23">
        <f>'Рейтинговая таблица организаций'!AU149</f>
        <v>99.6</v>
      </c>
      <c r="R147" s="3">
        <f>'Рейтинговая таблица организаций'!BB149</f>
        <v>100</v>
      </c>
      <c r="S147" s="3">
        <f>'Рейтинговая таблица организаций'!BC149</f>
        <v>100</v>
      </c>
      <c r="T147" s="3">
        <f>'Рейтинговая таблица организаций'!BD149</f>
        <v>100</v>
      </c>
      <c r="U147" s="23">
        <f>'Рейтинговая таблица организаций'!BE149</f>
        <v>100</v>
      </c>
      <c r="V147" s="24">
        <f>'Рейтинговая таблица организаций'!BF149</f>
        <v>98.72</v>
      </c>
    </row>
    <row r="148" spans="1:22">
      <c r="A148" s="5">
        <f>'бланки '!D152</f>
        <v>147</v>
      </c>
      <c r="B148" s="5" t="str">
        <f>'Рейтинговая таблица организаций'!B150</f>
        <v>Муниципальное бюджетное общеобразовательное учреждение «Рембуевская средняя школа»</v>
      </c>
      <c r="C148" s="3">
        <f>'Рейтинговая таблица организаций'!Q150</f>
        <v>100</v>
      </c>
      <c r="D148" s="3">
        <f>'Рейтинговая таблица организаций'!R150</f>
        <v>60</v>
      </c>
      <c r="E148" s="3">
        <f>'Рейтинговая таблица организаций'!S150</f>
        <v>97</v>
      </c>
      <c r="F148" s="23">
        <f>'Рейтинговая таблица организаций'!T150</f>
        <v>86.800000000000011</v>
      </c>
      <c r="G148" s="3">
        <f>'Рейтинговая таблица организаций'!Z150</f>
        <v>100</v>
      </c>
      <c r="H148" s="3">
        <f>'Рейтинговая таблица организаций'!AB150</f>
        <v>97</v>
      </c>
      <c r="I148" s="23">
        <f>'Рейтинговая таблица организаций'!AC150</f>
        <v>98.5</v>
      </c>
      <c r="J148" s="3">
        <f>'Рейтинговая таблица организаций'!AH150</f>
        <v>60</v>
      </c>
      <c r="K148" s="3">
        <f>'Рейтинговая таблица организаций'!AI150</f>
        <v>80</v>
      </c>
      <c r="L148" s="3">
        <f>'Рейтинговая таблица организаций'!AJ150</f>
        <v>75</v>
      </c>
      <c r="M148" s="23">
        <f>'Рейтинговая таблица организаций'!AK150</f>
        <v>72.5</v>
      </c>
      <c r="N148" s="3">
        <f>'Рейтинговая таблица организаций'!AR150</f>
        <v>90</v>
      </c>
      <c r="O148" s="3">
        <f>'Рейтинговая таблица организаций'!AS150</f>
        <v>97</v>
      </c>
      <c r="P148" s="3">
        <f>'Рейтинговая таблица организаций'!AT150</f>
        <v>100</v>
      </c>
      <c r="Q148" s="23">
        <f>'Рейтинговая таблица организаций'!AU150</f>
        <v>94.800000000000011</v>
      </c>
      <c r="R148" s="3">
        <f>'Рейтинговая таблица организаций'!BB150</f>
        <v>95</v>
      </c>
      <c r="S148" s="3">
        <f>'Рейтинговая таблица организаций'!BC150</f>
        <v>100</v>
      </c>
      <c r="T148" s="3">
        <f>'Рейтинговая таблица организаций'!BD150</f>
        <v>100</v>
      </c>
      <c r="U148" s="23">
        <f>'Рейтинговая таблица организаций'!BE150</f>
        <v>98.5</v>
      </c>
      <c r="V148" s="24">
        <f>'Рейтинговая таблица организаций'!BF150</f>
        <v>90.22</v>
      </c>
    </row>
    <row r="149" spans="1:22">
      <c r="A149" s="5">
        <f>'бланки '!D153</f>
        <v>148</v>
      </c>
      <c r="B149" s="5" t="str">
        <f>'Рейтинговая таблица организаций'!B151</f>
        <v>Муниципальное бюджетное общеобразовательное учреждение «Белогорская средняя школа»</v>
      </c>
      <c r="C149" s="3">
        <f>'Рейтинговая таблица организаций'!Q151</f>
        <v>97</v>
      </c>
      <c r="D149" s="3">
        <f>'Рейтинговая таблица организаций'!R151</f>
        <v>100</v>
      </c>
      <c r="E149" s="3">
        <f>'Рейтинговая таблица организаций'!S151</f>
        <v>99</v>
      </c>
      <c r="F149" s="23">
        <f>'Рейтинговая таблица организаций'!T151</f>
        <v>98.699999999999989</v>
      </c>
      <c r="G149" s="3">
        <f>'Рейтинговая таблица организаций'!Z151</f>
        <v>100</v>
      </c>
      <c r="H149" s="3">
        <f>'Рейтинговая таблица организаций'!AB151</f>
        <v>100</v>
      </c>
      <c r="I149" s="23">
        <f>'Рейтинговая таблица организаций'!AC151</f>
        <v>100</v>
      </c>
      <c r="J149" s="3">
        <f>'Рейтинговая таблица организаций'!AH151</f>
        <v>20</v>
      </c>
      <c r="K149" s="3">
        <f>'Рейтинговая таблица организаций'!AI151</f>
        <v>100</v>
      </c>
      <c r="L149" s="3">
        <f>'Рейтинговая таблица организаций'!AJ151</f>
        <v>100</v>
      </c>
      <c r="M149" s="23">
        <f>'Рейтинговая таблица организаций'!AK151</f>
        <v>76</v>
      </c>
      <c r="N149" s="3">
        <f>'Рейтинговая таблица организаций'!AR151</f>
        <v>100</v>
      </c>
      <c r="O149" s="3">
        <f>'Рейтинговая таблица организаций'!AS151</f>
        <v>100</v>
      </c>
      <c r="P149" s="3">
        <f>'Рейтинговая таблица организаций'!AT151</f>
        <v>100</v>
      </c>
      <c r="Q149" s="23">
        <f>'Рейтинговая таблица организаций'!AU151</f>
        <v>100</v>
      </c>
      <c r="R149" s="3">
        <f>'Рейтинговая таблица организаций'!BB151</f>
        <v>100</v>
      </c>
      <c r="S149" s="3">
        <f>'Рейтинговая таблица организаций'!BC151</f>
        <v>100</v>
      </c>
      <c r="T149" s="3">
        <f>'Рейтинговая таблица организаций'!BD151</f>
        <v>100</v>
      </c>
      <c r="U149" s="23">
        <f>'Рейтинговая таблица организаций'!BE151</f>
        <v>100</v>
      </c>
      <c r="V149" s="24">
        <f>'Рейтинговая таблица организаций'!BF151</f>
        <v>94.94</v>
      </c>
    </row>
    <row r="150" spans="1:22">
      <c r="A150" s="5">
        <f>'бланки '!D154</f>
        <v>149</v>
      </c>
      <c r="B150" s="5" t="str">
        <f>'Рейтинговая таблица организаций'!B152</f>
        <v>Муниципальное бюджетное общеобразовательное учреждение «Луковецкая средняя школа имени Я. В. Самоварова»</v>
      </c>
      <c r="C150" s="3">
        <f>'Рейтинговая таблица организаций'!Q152</f>
        <v>100</v>
      </c>
      <c r="D150" s="3">
        <f>'Рейтинговая таблица организаций'!R152</f>
        <v>90</v>
      </c>
      <c r="E150" s="3">
        <f>'Рейтинговая таблица организаций'!S152</f>
        <v>98</v>
      </c>
      <c r="F150" s="23">
        <f>'Рейтинговая таблица организаций'!T152</f>
        <v>96.2</v>
      </c>
      <c r="G150" s="3">
        <f>'Рейтинговая таблица организаций'!Z152</f>
        <v>100</v>
      </c>
      <c r="H150" s="3">
        <f>'Рейтинговая таблица организаций'!AB152</f>
        <v>88</v>
      </c>
      <c r="I150" s="23">
        <f>'Рейтинговая таблица организаций'!AC152</f>
        <v>94</v>
      </c>
      <c r="J150" s="3">
        <f>'Рейтинговая таблица организаций'!AH152</f>
        <v>60</v>
      </c>
      <c r="K150" s="3">
        <f>'Рейтинговая таблица организаций'!AI152</f>
        <v>60</v>
      </c>
      <c r="L150" s="3">
        <f>'Рейтинговая таблица организаций'!AJ152</f>
        <v>75</v>
      </c>
      <c r="M150" s="23">
        <f>'Рейтинговая таблица организаций'!AK152</f>
        <v>64.5</v>
      </c>
      <c r="N150" s="3">
        <f>'Рейтинговая таблица организаций'!AR152</f>
        <v>94</v>
      </c>
      <c r="O150" s="3">
        <f>'Рейтинговая таблица организаций'!AS152</f>
        <v>95</v>
      </c>
      <c r="P150" s="3">
        <f>'Рейтинговая таблица организаций'!AT152</f>
        <v>99</v>
      </c>
      <c r="Q150" s="23">
        <f>'Рейтинговая таблица организаций'!AU152</f>
        <v>95.399999999999991</v>
      </c>
      <c r="R150" s="3">
        <f>'Рейтинговая таблица организаций'!BB152</f>
        <v>85</v>
      </c>
      <c r="S150" s="3">
        <f>'Рейтинговая таблица организаций'!BC152</f>
        <v>93</v>
      </c>
      <c r="T150" s="3">
        <f>'Рейтинговая таблица организаций'!BD152</f>
        <v>90</v>
      </c>
      <c r="U150" s="23">
        <f>'Рейтинговая таблица организаций'!BE152</f>
        <v>89.1</v>
      </c>
      <c r="V150" s="24">
        <f>'Рейтинговая таблица организаций'!BF152</f>
        <v>87.839999999999989</v>
      </c>
    </row>
    <row r="151" spans="1:22">
      <c r="A151" s="5">
        <f>'бланки '!D155</f>
        <v>150</v>
      </c>
      <c r="B151" s="5" t="str">
        <f>'Рейтинговая таблица организаций'!B153</f>
        <v>Муниципальное бюджетное образовательное учреждение дополнительного образования «Детская школа искусств № 52»</v>
      </c>
      <c r="C151" s="3">
        <f>'Рейтинговая таблица организаций'!Q153</f>
        <v>98</v>
      </c>
      <c r="D151" s="3">
        <f>'Рейтинговая таблица организаций'!R153</f>
        <v>90</v>
      </c>
      <c r="E151" s="3">
        <f>'Рейтинговая таблица организаций'!S153</f>
        <v>100</v>
      </c>
      <c r="F151" s="23">
        <f>'Рейтинговая таблица организаций'!T153</f>
        <v>96.4</v>
      </c>
      <c r="G151" s="3">
        <f>'Рейтинговая таблица организаций'!Z153</f>
        <v>100</v>
      </c>
      <c r="H151" s="3">
        <f>'Рейтинговая таблица организаций'!AB153</f>
        <v>100</v>
      </c>
      <c r="I151" s="23">
        <f>'Рейтинговая таблица организаций'!AC153</f>
        <v>100</v>
      </c>
      <c r="J151" s="3">
        <f>'Рейтинговая таблица организаций'!AH153</f>
        <v>40</v>
      </c>
      <c r="K151" s="3">
        <f>'Рейтинговая таблица организаций'!AI153</f>
        <v>100</v>
      </c>
      <c r="L151" s="3">
        <f>'Рейтинговая таблица организаций'!AJ153</f>
        <v>100</v>
      </c>
      <c r="M151" s="23">
        <f>'Рейтинговая таблица организаций'!AK153</f>
        <v>82</v>
      </c>
      <c r="N151" s="3">
        <f>'Рейтинговая таблица организаций'!AR153</f>
        <v>100</v>
      </c>
      <c r="O151" s="3">
        <f>'Рейтинговая таблица организаций'!AS153</f>
        <v>100</v>
      </c>
      <c r="P151" s="3">
        <f>'Рейтинговая таблица организаций'!AT153</f>
        <v>96</v>
      </c>
      <c r="Q151" s="23">
        <f>'Рейтинговая таблица организаций'!AU153</f>
        <v>99.2</v>
      </c>
      <c r="R151" s="3">
        <f>'Рейтинговая таблица организаций'!BB153</f>
        <v>100</v>
      </c>
      <c r="S151" s="3">
        <f>'Рейтинговая таблица организаций'!BC153</f>
        <v>100</v>
      </c>
      <c r="T151" s="3">
        <f>'Рейтинговая таблица организаций'!BD153</f>
        <v>100</v>
      </c>
      <c r="U151" s="23">
        <f>'Рейтинговая таблица организаций'!BE153</f>
        <v>100</v>
      </c>
      <c r="V151" s="24">
        <f>'Рейтинговая таблица организаций'!BF153</f>
        <v>95.52</v>
      </c>
    </row>
    <row r="152" spans="1:22">
      <c r="A152" s="5">
        <f>'бланки '!D156</f>
        <v>151</v>
      </c>
      <c r="B152" s="5" t="str">
        <f>'Рейтинговая таблица организаций'!B154</f>
        <v>Муниципальное бюджетное общеобразовательное учреждение «Боровская основная школа»</v>
      </c>
      <c r="C152" s="3">
        <f>'Рейтинговая таблица организаций'!Q154</f>
        <v>96</v>
      </c>
      <c r="D152" s="3">
        <f>'Рейтинговая таблица организаций'!R154</f>
        <v>60</v>
      </c>
      <c r="E152" s="3">
        <f>'Рейтинговая таблица организаций'!S154</f>
        <v>90</v>
      </c>
      <c r="F152" s="23">
        <f>'Рейтинговая таблица организаций'!T154</f>
        <v>82.8</v>
      </c>
      <c r="G152" s="3">
        <f>'Рейтинговая таблица организаций'!Z154</f>
        <v>100</v>
      </c>
      <c r="H152" s="3">
        <f>'Рейтинговая таблица организаций'!AB154</f>
        <v>79</v>
      </c>
      <c r="I152" s="23">
        <f>'Рейтинговая таблица организаций'!AC154</f>
        <v>89.5</v>
      </c>
      <c r="J152" s="3">
        <f>'Рейтинговая таблица организаций'!AH154</f>
        <v>40</v>
      </c>
      <c r="K152" s="3">
        <f>'Рейтинговая таблица организаций'!AI154</f>
        <v>60</v>
      </c>
      <c r="L152" s="3">
        <f>'Рейтинговая таблица организаций'!AJ154</f>
        <v>75</v>
      </c>
      <c r="M152" s="23">
        <f>'Рейтинговая таблица организаций'!AK154</f>
        <v>58.5</v>
      </c>
      <c r="N152" s="3">
        <f>'Рейтинговая таблица организаций'!AR154</f>
        <v>82</v>
      </c>
      <c r="O152" s="3">
        <f>'Рейтинговая таблица организаций'!AS154</f>
        <v>89</v>
      </c>
      <c r="P152" s="3">
        <f>'Рейтинговая таблица организаций'!AT154</f>
        <v>94</v>
      </c>
      <c r="Q152" s="23">
        <f>'Рейтинговая таблица организаций'!AU154</f>
        <v>87.2</v>
      </c>
      <c r="R152" s="3">
        <f>'Рейтинговая таблица организаций'!BB154</f>
        <v>61</v>
      </c>
      <c r="S152" s="3">
        <f>'Рейтинговая таблица организаций'!BC154</f>
        <v>96</v>
      </c>
      <c r="T152" s="3">
        <f>'Рейтинговая таблица организаций'!BD154</f>
        <v>68</v>
      </c>
      <c r="U152" s="23">
        <f>'Рейтинговая таблица организаций'!BE154</f>
        <v>71.5</v>
      </c>
      <c r="V152" s="24">
        <f>'Рейтинговая таблица организаций'!BF154</f>
        <v>77.900000000000006</v>
      </c>
    </row>
    <row r="153" spans="1:22">
      <c r="A153" s="5">
        <f>'бланки '!D157</f>
        <v>152</v>
      </c>
      <c r="B153" s="5" t="str">
        <f>'Рейтинговая таблица организаций'!B155</f>
        <v>Муниципальное бюджетное общеобразовательное учреждение «Наводовская основная школа»</v>
      </c>
      <c r="C153" s="3">
        <f>'Рейтинговая таблица организаций'!Q155</f>
        <v>100</v>
      </c>
      <c r="D153" s="3">
        <f>'Рейтинговая таблица организаций'!R155</f>
        <v>100</v>
      </c>
      <c r="E153" s="3">
        <f>'Рейтинговая таблица организаций'!S155</f>
        <v>99</v>
      </c>
      <c r="F153" s="23">
        <f>'Рейтинговая таблица организаций'!T155</f>
        <v>99.6</v>
      </c>
      <c r="G153" s="3">
        <f>'Рейтинговая таблица организаций'!Z155</f>
        <v>100</v>
      </c>
      <c r="H153" s="3">
        <f>'Рейтинговая таблица организаций'!AB155</f>
        <v>85</v>
      </c>
      <c r="I153" s="23">
        <f>'Рейтинговая таблица организаций'!AC155</f>
        <v>92.5</v>
      </c>
      <c r="J153" s="3">
        <f>'Рейтинговая таблица организаций'!AH155</f>
        <v>60</v>
      </c>
      <c r="K153" s="3">
        <f>'Рейтинговая таблица организаций'!AI155</f>
        <v>80</v>
      </c>
      <c r="L153" s="3">
        <f>'Рейтинговая таблица организаций'!AJ155</f>
        <v>100</v>
      </c>
      <c r="M153" s="23">
        <f>'Рейтинговая таблица организаций'!AK155</f>
        <v>80</v>
      </c>
      <c r="N153" s="3">
        <f>'Рейтинговая таблица организаций'!AR155</f>
        <v>93</v>
      </c>
      <c r="O153" s="3">
        <f>'Рейтинговая таблица организаций'!AS155</f>
        <v>90</v>
      </c>
      <c r="P153" s="3">
        <f>'Рейтинговая таблица организаций'!AT155</f>
        <v>100</v>
      </c>
      <c r="Q153" s="23">
        <f>'Рейтинговая таблица организаций'!AU155</f>
        <v>93.2</v>
      </c>
      <c r="R153" s="3">
        <f>'Рейтинговая таблица организаций'!BB155</f>
        <v>95</v>
      </c>
      <c r="S153" s="3">
        <f>'Рейтинговая таблица организаций'!BC155</f>
        <v>97</v>
      </c>
      <c r="T153" s="3">
        <f>'Рейтинговая таблица организаций'!BD155</f>
        <v>90</v>
      </c>
      <c r="U153" s="23">
        <f>'Рейтинговая таблица организаций'!BE155</f>
        <v>92.9</v>
      </c>
      <c r="V153" s="24">
        <f>'Рейтинговая таблица организаций'!BF155</f>
        <v>91.640000000000015</v>
      </c>
    </row>
    <row r="154" spans="1:22">
      <c r="A154" s="5">
        <f>'бланки '!D158</f>
        <v>153</v>
      </c>
      <c r="B154" s="5" t="str">
        <f>'Рейтинговая таблица организаций'!B156</f>
        <v>Муниципальное бюджетное общеобразовательное учреждение «Ровдинская средняя школа»</v>
      </c>
      <c r="C154" s="3">
        <f>'Рейтинговая таблица организаций'!Q156</f>
        <v>100</v>
      </c>
      <c r="D154" s="3">
        <f>'Рейтинговая таблица организаций'!R156</f>
        <v>100</v>
      </c>
      <c r="E154" s="3">
        <f>'Рейтинговая таблица организаций'!S156</f>
        <v>100</v>
      </c>
      <c r="F154" s="23">
        <f>'Рейтинговая таблица организаций'!T156</f>
        <v>100</v>
      </c>
      <c r="G154" s="3">
        <f>'Рейтинговая таблица организаций'!Z156</f>
        <v>100</v>
      </c>
      <c r="H154" s="3">
        <f>'Рейтинговая таблица организаций'!AB156</f>
        <v>100</v>
      </c>
      <c r="I154" s="23">
        <f>'Рейтинговая таблица организаций'!AC156</f>
        <v>100</v>
      </c>
      <c r="J154" s="3">
        <f>'Рейтинговая таблица организаций'!AH156</f>
        <v>80</v>
      </c>
      <c r="K154" s="3">
        <f>'Рейтинговая таблица организаций'!AI156</f>
        <v>100</v>
      </c>
      <c r="L154" s="3">
        <f>'Рейтинговая таблица организаций'!AJ156</f>
        <v>100</v>
      </c>
      <c r="M154" s="23">
        <f>'Рейтинговая таблица организаций'!AK156</f>
        <v>94</v>
      </c>
      <c r="N154" s="3">
        <f>'Рейтинговая таблица организаций'!AR156</f>
        <v>100</v>
      </c>
      <c r="O154" s="3">
        <f>'Рейтинговая таблица организаций'!AS156</f>
        <v>100</v>
      </c>
      <c r="P154" s="3">
        <f>'Рейтинговая таблица организаций'!AT156</f>
        <v>100</v>
      </c>
      <c r="Q154" s="23">
        <f>'Рейтинговая таблица организаций'!AU156</f>
        <v>100</v>
      </c>
      <c r="R154" s="3">
        <f>'Рейтинговая таблица организаций'!BB156</f>
        <v>100</v>
      </c>
      <c r="S154" s="3">
        <f>'Рейтинговая таблица организаций'!BC156</f>
        <v>100</v>
      </c>
      <c r="T154" s="3">
        <f>'Рейтинговая таблица организаций'!BD156</f>
        <v>100</v>
      </c>
      <c r="U154" s="23">
        <f>'Рейтинговая таблица организаций'!BE156</f>
        <v>100</v>
      </c>
      <c r="V154" s="24">
        <f>'Рейтинговая таблица организаций'!BF156</f>
        <v>98.8</v>
      </c>
    </row>
    <row r="155" spans="1:22">
      <c r="A155" s="5">
        <f>'бланки '!D159</f>
        <v>154</v>
      </c>
      <c r="B155" s="5" t="str">
        <f>'Рейтинговая таблица организаций'!B157</f>
        <v>Муниципальное бюджетное общеобразовательное учреждение «Устьпаденьгская основная школа – школа четырех Героев»</v>
      </c>
      <c r="C155" s="3">
        <f>'Рейтинговая таблица организаций'!Q157</f>
        <v>98</v>
      </c>
      <c r="D155" s="3">
        <f>'Рейтинговая таблица организаций'!R157</f>
        <v>100</v>
      </c>
      <c r="E155" s="3">
        <f>'Рейтинговая таблица организаций'!S157</f>
        <v>93</v>
      </c>
      <c r="F155" s="23">
        <f>'Рейтинговая таблица организаций'!T157</f>
        <v>96.6</v>
      </c>
      <c r="G155" s="3">
        <f>'Рейтинговая таблица организаций'!Z157</f>
        <v>100</v>
      </c>
      <c r="H155" s="3">
        <f>'Рейтинговая таблица организаций'!AB157</f>
        <v>91</v>
      </c>
      <c r="I155" s="23">
        <f>'Рейтинговая таблица организаций'!AC157</f>
        <v>95.5</v>
      </c>
      <c r="J155" s="3">
        <f>'Рейтинговая таблица организаций'!AH157</f>
        <v>40</v>
      </c>
      <c r="K155" s="3">
        <f>'Рейтинговая таблица организаций'!AI157</f>
        <v>60</v>
      </c>
      <c r="L155" s="3">
        <f>'Рейтинговая таблица организаций'!AJ157</f>
        <v>100</v>
      </c>
      <c r="M155" s="23">
        <f>'Рейтинговая таблица организаций'!AK157</f>
        <v>66</v>
      </c>
      <c r="N155" s="3">
        <f>'Рейтинговая таблица организаций'!AR157</f>
        <v>97</v>
      </c>
      <c r="O155" s="3">
        <f>'Рейтинговая таблица организаций'!AS157</f>
        <v>91</v>
      </c>
      <c r="P155" s="3">
        <f>'Рейтинговая таблица организаций'!AT157</f>
        <v>96</v>
      </c>
      <c r="Q155" s="23">
        <f>'Рейтинговая таблица организаций'!AU157</f>
        <v>94.4</v>
      </c>
      <c r="R155" s="3">
        <f>'Рейтинговая таблица организаций'!BB157</f>
        <v>88</v>
      </c>
      <c r="S155" s="3">
        <f>'Рейтинговая таблица организаций'!BC157</f>
        <v>94</v>
      </c>
      <c r="T155" s="3">
        <f>'Рейтинговая таблица организаций'!BD157</f>
        <v>91</v>
      </c>
      <c r="U155" s="23">
        <f>'Рейтинговая таблица организаций'!BE157</f>
        <v>90.7</v>
      </c>
      <c r="V155" s="24">
        <f>'Рейтинговая таблица организаций'!BF157</f>
        <v>88.64</v>
      </c>
    </row>
    <row r="156" spans="1:22">
      <c r="A156" s="5">
        <f>'бланки '!D160</f>
        <v>155</v>
      </c>
      <c r="B156" s="5" t="str">
        <f>'Рейтинговая таблица организаций'!B158</f>
        <v>Муниципальное бюджетное общеобразовательное учреждение «Шенкурская средняя школа»</v>
      </c>
      <c r="C156" s="3">
        <f>'Рейтинговая таблица организаций'!Q158</f>
        <v>99</v>
      </c>
      <c r="D156" s="3">
        <f>'Рейтинговая таблица организаций'!R158</f>
        <v>60</v>
      </c>
      <c r="E156" s="3">
        <f>'Рейтинговая таблица организаций'!S158</f>
        <v>91</v>
      </c>
      <c r="F156" s="23">
        <f>'Рейтинговая таблица организаций'!T158</f>
        <v>84.1</v>
      </c>
      <c r="G156" s="3">
        <f>'Рейтинговая таблица организаций'!Z158</f>
        <v>100</v>
      </c>
      <c r="H156" s="3">
        <f>'Рейтинговая таблица организаций'!AB158</f>
        <v>78</v>
      </c>
      <c r="I156" s="23">
        <f>'Рейтинговая таблица организаций'!AC158</f>
        <v>89</v>
      </c>
      <c r="J156" s="3">
        <f>'Рейтинговая таблица организаций'!AH158</f>
        <v>60</v>
      </c>
      <c r="K156" s="3">
        <f>'Рейтинговая таблица организаций'!AI158</f>
        <v>60</v>
      </c>
      <c r="L156" s="3">
        <f>'Рейтинговая таблица организаций'!AJ158</f>
        <v>83</v>
      </c>
      <c r="M156" s="23">
        <f>'Рейтинговая таблица организаций'!AK158</f>
        <v>66.900000000000006</v>
      </c>
      <c r="N156" s="3">
        <f>'Рейтинговая таблица организаций'!AR158</f>
        <v>81</v>
      </c>
      <c r="O156" s="3">
        <f>'Рейтинговая таблица организаций'!AS158</f>
        <v>82</v>
      </c>
      <c r="P156" s="3">
        <f>'Рейтинговая таблица организаций'!AT158</f>
        <v>91</v>
      </c>
      <c r="Q156" s="23">
        <f>'Рейтинговая таблица организаций'!AU158</f>
        <v>83.4</v>
      </c>
      <c r="R156" s="3">
        <f>'Рейтинговая таблица организаций'!BB158</f>
        <v>65</v>
      </c>
      <c r="S156" s="3">
        <f>'Рейтинговая таблица организаций'!BC158</f>
        <v>76</v>
      </c>
      <c r="T156" s="3">
        <f>'Рейтинговая таблица организаций'!BD158</f>
        <v>84</v>
      </c>
      <c r="U156" s="23">
        <f>'Рейтинговая таблица организаций'!BE158</f>
        <v>76.7</v>
      </c>
      <c r="V156" s="24">
        <f>'Рейтинговая таблица организаций'!BF158</f>
        <v>80.02</v>
      </c>
    </row>
    <row r="157" spans="1:22">
      <c r="A157" s="5">
        <f>'бланки '!D161</f>
        <v>156</v>
      </c>
      <c r="B157" s="5" t="str">
        <f>'Рейтинговая таблица организаций'!B159</f>
        <v>Муниципальное бюджетное общеобразовательное учреждение «Шеговарская средняя школа»</v>
      </c>
      <c r="C157" s="3">
        <f>'Рейтинговая таблица организаций'!Q159</f>
        <v>86</v>
      </c>
      <c r="D157" s="3">
        <f>'Рейтинговая таблица организаций'!R159</f>
        <v>60</v>
      </c>
      <c r="E157" s="3">
        <f>'Рейтинговая таблица организаций'!S159</f>
        <v>97</v>
      </c>
      <c r="F157" s="23">
        <f>'Рейтинговая таблица организаций'!T159</f>
        <v>82.6</v>
      </c>
      <c r="G157" s="3">
        <f>'Рейтинговая таблица организаций'!Z159</f>
        <v>100</v>
      </c>
      <c r="H157" s="3">
        <f>'Рейтинговая таблица организаций'!AB159</f>
        <v>77</v>
      </c>
      <c r="I157" s="23">
        <f>'Рейтинговая таблица организаций'!AC159</f>
        <v>88.5</v>
      </c>
      <c r="J157" s="3">
        <f>'Рейтинговая таблица организаций'!AH159</f>
        <v>20</v>
      </c>
      <c r="K157" s="3">
        <f>'Рейтинговая таблица организаций'!AI159</f>
        <v>60</v>
      </c>
      <c r="L157" s="3">
        <f>'Рейтинговая таблица организаций'!AJ159</f>
        <v>100</v>
      </c>
      <c r="M157" s="23">
        <f>'Рейтинговая таблица организаций'!AK159</f>
        <v>60</v>
      </c>
      <c r="N157" s="3">
        <f>'Рейтинговая таблица организаций'!AR159</f>
        <v>94</v>
      </c>
      <c r="O157" s="3">
        <f>'Рейтинговая таблица организаций'!AS159</f>
        <v>91</v>
      </c>
      <c r="P157" s="3">
        <f>'Рейтинговая таблица организаций'!AT159</f>
        <v>96</v>
      </c>
      <c r="Q157" s="23">
        <f>'Рейтинговая таблица организаций'!AU159</f>
        <v>93.2</v>
      </c>
      <c r="R157" s="3">
        <f>'Рейтинговая таблица организаций'!BB159</f>
        <v>84</v>
      </c>
      <c r="S157" s="3">
        <f>'Рейтинговая таблица организаций'!BC159</f>
        <v>91</v>
      </c>
      <c r="T157" s="3">
        <f>'Рейтинговая таблица организаций'!BD159</f>
        <v>89</v>
      </c>
      <c r="U157" s="23">
        <f>'Рейтинговая таблица организаций'!BE159</f>
        <v>87.9</v>
      </c>
      <c r="V157" s="24">
        <f>'Рейтинговая таблица организаций'!BF159</f>
        <v>82.440000000000012</v>
      </c>
    </row>
    <row r="158" spans="1:22">
      <c r="A158" s="5">
        <f>'бланки '!D162</f>
        <v>157</v>
      </c>
      <c r="B158" s="5" t="str">
        <f>'Рейтинговая таблица организаций'!B160</f>
        <v>Муниципальное бюджетное дошкольное образовательное учреждение «Шенкурский детский сад комбинированного вида № 1 «Ваганочка»</v>
      </c>
      <c r="C158" s="3">
        <f>'Рейтинговая таблица организаций'!Q160</f>
        <v>100</v>
      </c>
      <c r="D158" s="3">
        <f>'Рейтинговая таблица организаций'!R160</f>
        <v>100</v>
      </c>
      <c r="E158" s="3">
        <f>'Рейтинговая таблица организаций'!S160</f>
        <v>96</v>
      </c>
      <c r="F158" s="23">
        <f>'Рейтинговая таблица организаций'!T160</f>
        <v>98.4</v>
      </c>
      <c r="G158" s="3">
        <f>'Рейтинговая таблица организаций'!Z160</f>
        <v>100</v>
      </c>
      <c r="H158" s="3">
        <f>'Рейтинговая таблица организаций'!AB160</f>
        <v>95</v>
      </c>
      <c r="I158" s="23">
        <f>'Рейтинговая таблица организаций'!AC160</f>
        <v>97.5</v>
      </c>
      <c r="J158" s="3">
        <f>'Рейтинговая таблица организаций'!AH160</f>
        <v>80</v>
      </c>
      <c r="K158" s="3">
        <f>'Рейтинговая таблица организаций'!AI160</f>
        <v>60</v>
      </c>
      <c r="L158" s="3">
        <f>'Рейтинговая таблица организаций'!AJ160</f>
        <v>100</v>
      </c>
      <c r="M158" s="23">
        <f>'Рейтинговая таблица организаций'!AK160</f>
        <v>78</v>
      </c>
      <c r="N158" s="3">
        <f>'Рейтинговая таблица организаций'!AR160</f>
        <v>98</v>
      </c>
      <c r="O158" s="3">
        <f>'Рейтинговая таблица организаций'!AS160</f>
        <v>98</v>
      </c>
      <c r="P158" s="3">
        <f>'Рейтинговая таблица организаций'!AT160</f>
        <v>100</v>
      </c>
      <c r="Q158" s="23">
        <f>'Рейтинговая таблица организаций'!AU160</f>
        <v>98.4</v>
      </c>
      <c r="R158" s="3">
        <f>'Рейтинговая таблица организаций'!BB160</f>
        <v>97</v>
      </c>
      <c r="S158" s="3">
        <f>'Рейтинговая таблица организаций'!BC160</f>
        <v>96</v>
      </c>
      <c r="T158" s="3">
        <f>'Рейтинговая таблица организаций'!BD160</f>
        <v>98</v>
      </c>
      <c r="U158" s="23">
        <f>'Рейтинговая таблица организаций'!BE160</f>
        <v>97.3</v>
      </c>
      <c r="V158" s="24">
        <f>'Рейтинговая таблица организаций'!BF160</f>
        <v>93.919999999999987</v>
      </c>
    </row>
    <row r="159" spans="1:22">
      <c r="A159" s="5">
        <f>'бланки '!D163</f>
        <v>158</v>
      </c>
      <c r="B159" s="5" t="str">
        <f>'Рейтинговая таблица организаций'!B161</f>
        <v>Муниципальное бюджетное учреждение дополнительного образования «Детская школа искусств № 18»</v>
      </c>
      <c r="C159" s="3">
        <f>'Рейтинговая таблица организаций'!Q161</f>
        <v>85</v>
      </c>
      <c r="D159" s="3">
        <f>'Рейтинговая таблица организаций'!R161</f>
        <v>100</v>
      </c>
      <c r="E159" s="3">
        <f>'Рейтинговая таблица организаций'!S161</f>
        <v>99</v>
      </c>
      <c r="F159" s="23">
        <f>'Рейтинговая таблица организаций'!T161</f>
        <v>95.1</v>
      </c>
      <c r="G159" s="3">
        <f>'Рейтинговая таблица организаций'!Z161</f>
        <v>100</v>
      </c>
      <c r="H159" s="3">
        <f>'Рейтинговая таблица организаций'!AB161</f>
        <v>91</v>
      </c>
      <c r="I159" s="23">
        <f>'Рейтинговая таблица организаций'!AC161</f>
        <v>95.5</v>
      </c>
      <c r="J159" s="3">
        <f>'Рейтинговая таблица организаций'!AH161</f>
        <v>60</v>
      </c>
      <c r="K159" s="3">
        <f>'Рейтинговая таблица организаций'!AI161</f>
        <v>40</v>
      </c>
      <c r="L159" s="3">
        <f>'Рейтинговая таблица организаций'!AJ161</f>
        <v>100</v>
      </c>
      <c r="M159" s="23">
        <f>'Рейтинговая таблица организаций'!AK161</f>
        <v>64</v>
      </c>
      <c r="N159" s="3">
        <f>'Рейтинговая таблица организаций'!AR161</f>
        <v>97</v>
      </c>
      <c r="O159" s="3">
        <f>'Рейтинговая таблица организаций'!AS161</f>
        <v>96</v>
      </c>
      <c r="P159" s="3">
        <f>'Рейтинговая таблица организаций'!AT161</f>
        <v>99</v>
      </c>
      <c r="Q159" s="23">
        <f>'Рейтинговая таблица организаций'!AU161</f>
        <v>97.000000000000014</v>
      </c>
      <c r="R159" s="3">
        <f>'Рейтинговая таблица организаций'!BB161</f>
        <v>98</v>
      </c>
      <c r="S159" s="3">
        <f>'Рейтинговая таблица организаций'!BC161</f>
        <v>96</v>
      </c>
      <c r="T159" s="3">
        <f>'Рейтинговая таблица организаций'!BD161</f>
        <v>98</v>
      </c>
      <c r="U159" s="23">
        <f>'Рейтинговая таблица организаций'!BE161</f>
        <v>97.6</v>
      </c>
      <c r="V159" s="24">
        <f>'Рейтинговая таблица организаций'!BF161</f>
        <v>89.84</v>
      </c>
    </row>
    <row r="160" spans="1:22">
      <c r="A160" s="5">
        <f>'бланки '!D164</f>
        <v>159</v>
      </c>
      <c r="B160" s="5" t="str">
        <f>'Рейтинговая таблица организаций'!B162</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C160" s="3">
        <f>'Рейтинговая таблица организаций'!Q162</f>
        <v>88</v>
      </c>
      <c r="D160" s="3">
        <f>'Рейтинговая таблица организаций'!R162</f>
        <v>90</v>
      </c>
      <c r="E160" s="3">
        <f>'Рейтинговая таблица организаций'!S162</f>
        <v>98</v>
      </c>
      <c r="F160" s="23">
        <f>'Рейтинговая таблица организаций'!T162</f>
        <v>92.6</v>
      </c>
      <c r="G160" s="3">
        <f>'Рейтинговая таблица организаций'!Z162</f>
        <v>100</v>
      </c>
      <c r="H160" s="3">
        <f>'Рейтинговая таблица организаций'!AB162</f>
        <v>97</v>
      </c>
      <c r="I160" s="23">
        <f>'Рейтинговая таблица организаций'!AC162</f>
        <v>98.5</v>
      </c>
      <c r="J160" s="3">
        <f>'Рейтинговая таблица организаций'!AH162</f>
        <v>80</v>
      </c>
      <c r="K160" s="3">
        <f>'Рейтинговая таблица организаций'!AI162</f>
        <v>60</v>
      </c>
      <c r="L160" s="3">
        <f>'Рейтинговая таблица организаций'!AJ162</f>
        <v>100</v>
      </c>
      <c r="M160" s="23">
        <f>'Рейтинговая таблица организаций'!AK162</f>
        <v>78</v>
      </c>
      <c r="N160" s="3">
        <f>'Рейтинговая таблица организаций'!AR162</f>
        <v>100</v>
      </c>
      <c r="O160" s="3">
        <f>'Рейтинговая таблица организаций'!AS162</f>
        <v>100</v>
      </c>
      <c r="P160" s="3">
        <f>'Рейтинговая таблица организаций'!AT162</f>
        <v>100</v>
      </c>
      <c r="Q160" s="23">
        <f>'Рейтинговая таблица организаций'!AU162</f>
        <v>100</v>
      </c>
      <c r="R160" s="3">
        <f>'Рейтинговая таблица организаций'!BB162</f>
        <v>100</v>
      </c>
      <c r="S160" s="3">
        <f>'Рейтинговая таблица организаций'!BC162</f>
        <v>100</v>
      </c>
      <c r="T160" s="3">
        <f>'Рейтинговая таблица организаций'!BD162</f>
        <v>100</v>
      </c>
      <c r="U160" s="23">
        <f>'Рейтинговая таблица организаций'!BE162</f>
        <v>100</v>
      </c>
      <c r="V160" s="24">
        <f>'Рейтинговая таблица организаций'!BF162</f>
        <v>93.820000000000007</v>
      </c>
    </row>
    <row r="161" spans="1:22">
      <c r="A161" s="5">
        <f>'бланки '!D165</f>
        <v>160</v>
      </c>
      <c r="B161" s="5" t="str">
        <f>'Рейтинговая таблица организаций'!B163</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C161" s="3">
        <f>'Рейтинговая таблица организаций'!Q163</f>
        <v>91</v>
      </c>
      <c r="D161" s="3">
        <f>'Рейтинговая таблица организаций'!R163</f>
        <v>90</v>
      </c>
      <c r="E161" s="3">
        <f>'Рейтинговая таблица организаций'!S163</f>
        <v>100</v>
      </c>
      <c r="F161" s="23">
        <f>'Рейтинговая таблица организаций'!T163</f>
        <v>94.3</v>
      </c>
      <c r="G161" s="3">
        <f>'Рейтинговая таблица организаций'!Z163</f>
        <v>100</v>
      </c>
      <c r="H161" s="3">
        <f>'Рейтинговая таблица организаций'!AB163</f>
        <v>100</v>
      </c>
      <c r="I161" s="23">
        <f>'Рейтинговая таблица организаций'!AC163</f>
        <v>100</v>
      </c>
      <c r="J161" s="3">
        <f>'Рейтинговая таблица организаций'!AH163</f>
        <v>80</v>
      </c>
      <c r="K161" s="3">
        <f>'Рейтинговая таблица организаций'!AI163</f>
        <v>60</v>
      </c>
      <c r="L161" s="3">
        <f>'Рейтинговая таблица организаций'!AJ163</f>
        <v>100</v>
      </c>
      <c r="M161" s="23">
        <f>'Рейтинговая таблица организаций'!AK163</f>
        <v>78</v>
      </c>
      <c r="N161" s="3">
        <f>'Рейтинговая таблица организаций'!AR163</f>
        <v>100</v>
      </c>
      <c r="O161" s="3">
        <f>'Рейтинговая таблица организаций'!AS163</f>
        <v>100</v>
      </c>
      <c r="P161" s="3">
        <f>'Рейтинговая таблица организаций'!AT163</f>
        <v>100</v>
      </c>
      <c r="Q161" s="23">
        <f>'Рейтинговая таблица организаций'!AU163</f>
        <v>100</v>
      </c>
      <c r="R161" s="3">
        <f>'Рейтинговая таблица организаций'!BB163</f>
        <v>100</v>
      </c>
      <c r="S161" s="3">
        <f>'Рейтинговая таблица организаций'!BC163</f>
        <v>100</v>
      </c>
      <c r="T161" s="3">
        <f>'Рейтинговая таблица организаций'!BD163</f>
        <v>100</v>
      </c>
      <c r="U161" s="23">
        <f>'Рейтинговая таблица организаций'!BE163</f>
        <v>100</v>
      </c>
      <c r="V161" s="24">
        <f>'Рейтинговая таблица организаций'!BF163</f>
        <v>94.460000000000008</v>
      </c>
    </row>
    <row r="162" spans="1:22">
      <c r="A162" s="5">
        <f>'бланки '!D166</f>
        <v>161</v>
      </c>
      <c r="B162" s="5" t="str">
        <f>'Рейтинговая таблица организаций'!B164</f>
        <v>Государственное бюджетное общеобразовательное учреждение Архангельской области «Специальная (коррекционная) общеобразовательная школа №15»</v>
      </c>
      <c r="C162" s="3">
        <f>'Рейтинговая таблица организаций'!Q164</f>
        <v>96</v>
      </c>
      <c r="D162" s="3">
        <f>'Рейтинговая таблица организаций'!R164</f>
        <v>100</v>
      </c>
      <c r="E162" s="3">
        <f>'Рейтинговая таблица организаций'!S164</f>
        <v>96</v>
      </c>
      <c r="F162" s="23">
        <f>'Рейтинговая таблица организаций'!T164</f>
        <v>97.2</v>
      </c>
      <c r="G162" s="3">
        <f>'Рейтинговая таблица организаций'!Z164</f>
        <v>100</v>
      </c>
      <c r="H162" s="3">
        <f>'Рейтинговая таблица организаций'!AB164</f>
        <v>89</v>
      </c>
      <c r="I162" s="23">
        <f>'Рейтинговая таблица организаций'!AC164</f>
        <v>94.5</v>
      </c>
      <c r="J162" s="3">
        <f>'Рейтинговая таблица организаций'!AH164</f>
        <v>100</v>
      </c>
      <c r="K162" s="3">
        <f>'Рейтинговая таблица организаций'!AI164</f>
        <v>100</v>
      </c>
      <c r="L162" s="3">
        <f>'Рейтинговая таблица организаций'!AJ164</f>
        <v>90</v>
      </c>
      <c r="M162" s="23">
        <f>'Рейтинговая таблица организаций'!AK164</f>
        <v>97</v>
      </c>
      <c r="N162" s="3">
        <f>'Рейтинговая таблица организаций'!AR164</f>
        <v>99</v>
      </c>
      <c r="O162" s="3">
        <f>'Рейтинговая таблица организаций'!AS164</f>
        <v>99</v>
      </c>
      <c r="P162" s="3">
        <f>'Рейтинговая таблица организаций'!AT164</f>
        <v>98</v>
      </c>
      <c r="Q162" s="23">
        <f>'Рейтинговая таблица организаций'!AU164</f>
        <v>98.800000000000011</v>
      </c>
      <c r="R162" s="3">
        <f>'Рейтинговая таблица организаций'!BB164</f>
        <v>90</v>
      </c>
      <c r="S162" s="3">
        <f>'Рейтинговая таблица организаций'!BC164</f>
        <v>100</v>
      </c>
      <c r="T162" s="3">
        <f>'Рейтинговая таблица организаций'!BD164</f>
        <v>96</v>
      </c>
      <c r="U162" s="23">
        <f>'Рейтинговая таблица организаций'!BE164</f>
        <v>95</v>
      </c>
      <c r="V162" s="24">
        <f>'Рейтинговая таблица организаций'!BF164</f>
        <v>96.5</v>
      </c>
    </row>
    <row r="163" spans="1:22">
      <c r="A163" s="5">
        <f>'бланки '!D167</f>
        <v>162</v>
      </c>
      <c r="B163" s="5" t="str">
        <f>'Рейтинговая таблица организаций'!B165</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C163" s="3">
        <f>'Рейтинговая таблица организаций'!Q165</f>
        <v>53</v>
      </c>
      <c r="D163" s="3">
        <f>'Рейтинговая таблица организаций'!R165</f>
        <v>100</v>
      </c>
      <c r="E163" s="3">
        <f>'Рейтинговая таблица организаций'!S165</f>
        <v>83</v>
      </c>
      <c r="F163" s="23">
        <f>'Рейтинговая таблица организаций'!T165</f>
        <v>79.099999999999994</v>
      </c>
      <c r="G163" s="3">
        <f>'Рейтинговая таблица организаций'!Z165</f>
        <v>100</v>
      </c>
      <c r="H163" s="3">
        <f>'Рейтинговая таблица организаций'!AB165</f>
        <v>75</v>
      </c>
      <c r="I163" s="23">
        <f>'Рейтинговая таблица организаций'!AC165</f>
        <v>87.5</v>
      </c>
      <c r="J163" s="3">
        <f>'Рейтинговая таблица организаций'!AH165</f>
        <v>100</v>
      </c>
      <c r="K163" s="3">
        <f>'Рейтинговая таблица организаций'!AI165</f>
        <v>60</v>
      </c>
      <c r="L163" s="3">
        <f>'Рейтинговая таблица организаций'!AJ165</f>
        <v>79</v>
      </c>
      <c r="M163" s="23">
        <f>'Рейтинговая таблица организаций'!AK165</f>
        <v>77.7</v>
      </c>
      <c r="N163" s="3">
        <f>'Рейтинговая таблица организаций'!AR165</f>
        <v>100</v>
      </c>
      <c r="O163" s="3">
        <f>'Рейтинговая таблица организаций'!AS165</f>
        <v>94</v>
      </c>
      <c r="P163" s="3">
        <f>'Рейтинговая таблица организаций'!AT165</f>
        <v>100</v>
      </c>
      <c r="Q163" s="23">
        <f>'Рейтинговая таблица организаций'!AU165</f>
        <v>97.6</v>
      </c>
      <c r="R163" s="3">
        <f>'Рейтинговая таблица организаций'!BB165</f>
        <v>89</v>
      </c>
      <c r="S163" s="3">
        <f>'Рейтинговая таблица организаций'!BC165</f>
        <v>92</v>
      </c>
      <c r="T163" s="3">
        <f>'Рейтинговая таблица организаций'!BD165</f>
        <v>81</v>
      </c>
      <c r="U163" s="23">
        <f>'Рейтинговая таблица организаций'!BE165</f>
        <v>85.6</v>
      </c>
      <c r="V163" s="24">
        <f>'Рейтинговая таблица организаций'!BF165</f>
        <v>85.5</v>
      </c>
    </row>
    <row r="164" spans="1:22">
      <c r="A164" s="5">
        <f>'бланки '!D168</f>
        <v>163</v>
      </c>
      <c r="B164" s="5" t="str">
        <f>'Рейтинговая таблица организаций'!B166</f>
        <v>Государственное бюджетное общеобразовательное учреждение Архангельской области «Специальная (коррекционная) общеобразовательная школа № 5»</v>
      </c>
      <c r="C164" s="3">
        <f>'Рейтинговая таблица организаций'!Q166</f>
        <v>83</v>
      </c>
      <c r="D164" s="3">
        <f>'Рейтинговая таблица организаций'!R166</f>
        <v>100</v>
      </c>
      <c r="E164" s="3">
        <f>'Рейтинговая таблица организаций'!S166</f>
        <v>98</v>
      </c>
      <c r="F164" s="23">
        <f>'Рейтинговая таблица организаций'!T166</f>
        <v>94.1</v>
      </c>
      <c r="G164" s="3">
        <f>'Рейтинговая таблица организаций'!Z166</f>
        <v>100</v>
      </c>
      <c r="H164" s="3">
        <f>'Рейтинговая таблица организаций'!AB166</f>
        <v>89</v>
      </c>
      <c r="I164" s="23">
        <f>'Рейтинговая таблица организаций'!AC166</f>
        <v>94.5</v>
      </c>
      <c r="J164" s="3">
        <f>'Рейтинговая таблица организаций'!AH166</f>
        <v>80</v>
      </c>
      <c r="K164" s="3">
        <f>'Рейтинговая таблица организаций'!AI166</f>
        <v>60</v>
      </c>
      <c r="L164" s="3">
        <f>'Рейтинговая таблица организаций'!AJ166</f>
        <v>89</v>
      </c>
      <c r="M164" s="23">
        <f>'Рейтинговая таблица организаций'!AK166</f>
        <v>74.7</v>
      </c>
      <c r="N164" s="3">
        <f>'Рейтинговая таблица организаций'!AR166</f>
        <v>93</v>
      </c>
      <c r="O164" s="3">
        <f>'Рейтинговая таблица организаций'!AS166</f>
        <v>92</v>
      </c>
      <c r="P164" s="3">
        <f>'Рейтинговая таблица организаций'!AT166</f>
        <v>100</v>
      </c>
      <c r="Q164" s="23">
        <f>'Рейтинговая таблица организаций'!AU166</f>
        <v>94</v>
      </c>
      <c r="R164" s="3">
        <f>'Рейтинговая таблица организаций'!BB166</f>
        <v>95</v>
      </c>
      <c r="S164" s="3">
        <f>'Рейтинговая таблица организаций'!BC166</f>
        <v>97</v>
      </c>
      <c r="T164" s="3">
        <f>'Рейтинговая таблица организаций'!BD166</f>
        <v>99</v>
      </c>
      <c r="U164" s="23">
        <f>'Рейтинговая таблица организаций'!BE166</f>
        <v>97.4</v>
      </c>
      <c r="V164" s="24">
        <f>'Рейтинговая таблица организаций'!BF166</f>
        <v>90.940000000000012</v>
      </c>
    </row>
    <row r="165" spans="1:22">
      <c r="A165" s="5">
        <f>'бланки '!D169</f>
        <v>164</v>
      </c>
      <c r="B165" s="5" t="str">
        <f>'Рейтинговая таблица организаций'!B167</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C165" s="3">
        <f>'Рейтинговая таблица организаций'!Q167</f>
        <v>90</v>
      </c>
      <c r="D165" s="3">
        <f>'Рейтинговая таблица организаций'!R167</f>
        <v>90</v>
      </c>
      <c r="E165" s="3">
        <f>'Рейтинговая таблица организаций'!S167</f>
        <v>96</v>
      </c>
      <c r="F165" s="23">
        <f>'Рейтинговая таблица организаций'!T167</f>
        <v>92.4</v>
      </c>
      <c r="G165" s="3">
        <f>'Рейтинговая таблица организаций'!Z167</f>
        <v>100</v>
      </c>
      <c r="H165" s="3">
        <f>'Рейтинговая таблица организаций'!AB167</f>
        <v>91</v>
      </c>
      <c r="I165" s="23">
        <f>'Рейтинговая таблица организаций'!AC167</f>
        <v>95.5</v>
      </c>
      <c r="J165" s="3">
        <f>'Рейтинговая таблица организаций'!AH167</f>
        <v>0</v>
      </c>
      <c r="K165" s="3">
        <f>'Рейтинговая таблица организаций'!AI167</f>
        <v>60</v>
      </c>
      <c r="L165" s="3">
        <f>'Рейтинговая таблица организаций'!AJ167</f>
        <v>82</v>
      </c>
      <c r="M165" s="23">
        <f>'Рейтинговая таблица организаций'!AK167</f>
        <v>48.599999999999994</v>
      </c>
      <c r="N165" s="3">
        <f>'Рейтинговая таблица организаций'!AR167</f>
        <v>95</v>
      </c>
      <c r="O165" s="3">
        <f>'Рейтинговая таблица организаций'!AS167</f>
        <v>96</v>
      </c>
      <c r="P165" s="3">
        <f>'Рейтинговая таблица организаций'!AT167</f>
        <v>96</v>
      </c>
      <c r="Q165" s="23">
        <f>'Рейтинговая таблица организаций'!AU167</f>
        <v>95.600000000000009</v>
      </c>
      <c r="R165" s="3">
        <f>'Рейтинговая таблица организаций'!BB167</f>
        <v>95</v>
      </c>
      <c r="S165" s="3">
        <f>'Рейтинговая таблица организаций'!BC167</f>
        <v>93</v>
      </c>
      <c r="T165" s="3">
        <f>'Рейтинговая таблица организаций'!BD167</f>
        <v>97</v>
      </c>
      <c r="U165" s="23">
        <f>'Рейтинговая таблица организаций'!BE167</f>
        <v>95.6</v>
      </c>
      <c r="V165" s="24">
        <f>'Рейтинговая таблица организаций'!BF167</f>
        <v>85.54</v>
      </c>
    </row>
    <row r="166" spans="1:22">
      <c r="A166" s="5">
        <f>'бланки '!D170</f>
        <v>165</v>
      </c>
      <c r="B166" s="5" t="str">
        <f>'Рейтинговая таблица организаций'!B168</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C166" s="3">
        <f>'Рейтинговая таблица организаций'!Q168</f>
        <v>72</v>
      </c>
      <c r="D166" s="3">
        <f>'Рейтинговая таблица организаций'!R168</f>
        <v>90</v>
      </c>
      <c r="E166" s="3">
        <f>'Рейтинговая таблица организаций'!S168</f>
        <v>97</v>
      </c>
      <c r="F166" s="23">
        <f>'Рейтинговая таблица организаций'!T168</f>
        <v>87.4</v>
      </c>
      <c r="G166" s="3">
        <f>'Рейтинговая таблица организаций'!Z168</f>
        <v>100</v>
      </c>
      <c r="H166" s="3">
        <f>'Рейтинговая таблица организаций'!AB168</f>
        <v>95</v>
      </c>
      <c r="I166" s="23">
        <f>'Рейтинговая таблица организаций'!AC168</f>
        <v>97.5</v>
      </c>
      <c r="J166" s="3">
        <f>'Рейтинговая таблица организаций'!AH168</f>
        <v>40</v>
      </c>
      <c r="K166" s="3">
        <f>'Рейтинговая таблица организаций'!AI168</f>
        <v>60</v>
      </c>
      <c r="L166" s="3">
        <f>'Рейтинговая таблица организаций'!AJ168</f>
        <v>89</v>
      </c>
      <c r="M166" s="23">
        <f>'Рейтинговая таблица организаций'!AK168</f>
        <v>62.7</v>
      </c>
      <c r="N166" s="3">
        <f>'Рейтинговая таблица организаций'!AR168</f>
        <v>98</v>
      </c>
      <c r="O166" s="3">
        <f>'Рейтинговая таблица организаций'!AS168</f>
        <v>97</v>
      </c>
      <c r="P166" s="3">
        <f>'Рейтинговая таблица организаций'!AT168</f>
        <v>99</v>
      </c>
      <c r="Q166" s="23">
        <f>'Рейтинговая таблица организаций'!AU168</f>
        <v>97.8</v>
      </c>
      <c r="R166" s="3">
        <f>'Рейтинговая таблица организаций'!BB168</f>
        <v>97</v>
      </c>
      <c r="S166" s="3">
        <f>'Рейтинговая таблица организаций'!BC168</f>
        <v>95</v>
      </c>
      <c r="T166" s="3">
        <f>'Рейтинговая таблица организаций'!BD168</f>
        <v>98</v>
      </c>
      <c r="U166" s="23">
        <f>'Рейтинговая таблица организаций'!BE168</f>
        <v>97.1</v>
      </c>
      <c r="V166" s="24">
        <f>'Рейтинговая таблица организаций'!BF168</f>
        <v>88.5</v>
      </c>
    </row>
    <row r="167" spans="1:22">
      <c r="A167" s="5">
        <f>'бланки '!D171</f>
        <v>166</v>
      </c>
      <c r="B167" s="5" t="str">
        <f>'Рейтинговая таблица организаций'!B169</f>
        <v>Государственное бюджетное профессиональное образовательное учреждение Архангельской области «Северодвинский техникум электромонтажа и связи»</v>
      </c>
      <c r="C167" s="3">
        <f>'Рейтинговая таблица организаций'!Q169</f>
        <v>85</v>
      </c>
      <c r="D167" s="3">
        <f>'Рейтинговая таблица организаций'!R169</f>
        <v>90</v>
      </c>
      <c r="E167" s="3">
        <f>'Рейтинговая таблица организаций'!S169</f>
        <v>94</v>
      </c>
      <c r="F167" s="23">
        <f>'Рейтинговая таблица организаций'!T169</f>
        <v>90.1</v>
      </c>
      <c r="G167" s="3">
        <f>'Рейтинговая таблица организаций'!Z169</f>
        <v>100</v>
      </c>
      <c r="H167" s="3">
        <f>'Рейтинговая таблица организаций'!AB169</f>
        <v>85</v>
      </c>
      <c r="I167" s="23">
        <f>'Рейтинговая таблица организаций'!AC169</f>
        <v>92.5</v>
      </c>
      <c r="J167" s="3">
        <f>'Рейтинговая таблица организаций'!AH169</f>
        <v>40</v>
      </c>
      <c r="K167" s="3">
        <f>'Рейтинговая таблица организаций'!AI169</f>
        <v>100</v>
      </c>
      <c r="L167" s="3">
        <f>'Рейтинговая таблица организаций'!AJ169</f>
        <v>100</v>
      </c>
      <c r="M167" s="23">
        <f>'Рейтинговая таблица организаций'!AK169</f>
        <v>82</v>
      </c>
      <c r="N167" s="3">
        <f>'Рейтинговая таблица организаций'!AR169</f>
        <v>94</v>
      </c>
      <c r="O167" s="3">
        <f>'Рейтинговая таблица организаций'!AS169</f>
        <v>94</v>
      </c>
      <c r="P167" s="3">
        <f>'Рейтинговая таблица организаций'!AT169</f>
        <v>97</v>
      </c>
      <c r="Q167" s="23">
        <f>'Рейтинговая таблица организаций'!AU169</f>
        <v>94.600000000000009</v>
      </c>
      <c r="R167" s="3">
        <f>'Рейтинговая таблица организаций'!BB169</f>
        <v>90</v>
      </c>
      <c r="S167" s="3">
        <f>'Рейтинговая таблица организаций'!BC169</f>
        <v>92</v>
      </c>
      <c r="T167" s="3">
        <f>'Рейтинговая таблица организаций'!BD169</f>
        <v>91</v>
      </c>
      <c r="U167" s="23">
        <f>'Рейтинговая таблица организаций'!BE169</f>
        <v>90.9</v>
      </c>
      <c r="V167" s="24">
        <f>'Рейтинговая таблица организаций'!BF169</f>
        <v>90.02000000000001</v>
      </c>
    </row>
    <row r="168" spans="1:22">
      <c r="A168" s="5">
        <f>'бланки '!D172</f>
        <v>167</v>
      </c>
      <c r="B168" s="5" t="str">
        <f>'Рейтинговая таблица организаций'!B170</f>
        <v>Государственное автономное профессиональное образовательное учреждение Архангельской области «Техникум строительства, дизайна и технологий»</v>
      </c>
      <c r="C168" s="3">
        <f>'Рейтинговая таблица организаций'!Q170</f>
        <v>100</v>
      </c>
      <c r="D168" s="3">
        <f>'Рейтинговая таблица организаций'!R170</f>
        <v>100</v>
      </c>
      <c r="E168" s="3">
        <f>'Рейтинговая таблица организаций'!S170</f>
        <v>100</v>
      </c>
      <c r="F168" s="23">
        <f>'Рейтинговая таблица организаций'!T170</f>
        <v>100</v>
      </c>
      <c r="G168" s="3">
        <f>'Рейтинговая таблица организаций'!Z170</f>
        <v>100</v>
      </c>
      <c r="H168" s="3">
        <f>'Рейтинговая таблица организаций'!AB170</f>
        <v>100</v>
      </c>
      <c r="I168" s="23">
        <f>'Рейтинговая таблица организаций'!AC170</f>
        <v>100</v>
      </c>
      <c r="J168" s="3">
        <f>'Рейтинговая таблица организаций'!AH170</f>
        <v>100</v>
      </c>
      <c r="K168" s="3">
        <f>'Рейтинговая таблица организаций'!AI170</f>
        <v>100</v>
      </c>
      <c r="L168" s="3">
        <f>'Рейтинговая таблица организаций'!AJ170</f>
        <v>100</v>
      </c>
      <c r="M168" s="23">
        <f>'Рейтинговая таблица организаций'!AK170</f>
        <v>100</v>
      </c>
      <c r="N168" s="3">
        <f>'Рейтинговая таблица организаций'!AR170</f>
        <v>100</v>
      </c>
      <c r="O168" s="3">
        <f>'Рейтинговая таблица организаций'!AS170</f>
        <v>100</v>
      </c>
      <c r="P168" s="3">
        <f>'Рейтинговая таблица организаций'!AT170</f>
        <v>100</v>
      </c>
      <c r="Q168" s="23">
        <f>'Рейтинговая таблица организаций'!AU170</f>
        <v>100</v>
      </c>
      <c r="R168" s="3">
        <f>'Рейтинговая таблица организаций'!BB170</f>
        <v>100</v>
      </c>
      <c r="S168" s="3">
        <f>'Рейтинговая таблица организаций'!BC170</f>
        <v>100</v>
      </c>
      <c r="T168" s="3">
        <f>'Рейтинговая таблица организаций'!BD170</f>
        <v>100</v>
      </c>
      <c r="U168" s="23">
        <f>'Рейтинговая таблица организаций'!BE170</f>
        <v>100</v>
      </c>
      <c r="V168" s="24">
        <f>'Рейтинговая таблица организаций'!BF170</f>
        <v>100</v>
      </c>
    </row>
    <row r="169" spans="1:22">
      <c r="A169" s="5">
        <f>'бланки '!D173</f>
        <v>168</v>
      </c>
      <c r="B169" s="5" t="str">
        <f>'Рейтинговая таблица организаций'!B171</f>
        <v>Государственное бюджетное профессиональное образовательное учреждение Архангельской области «Техникум судостроения и машиностроения»</v>
      </c>
      <c r="C169" s="3">
        <f>'Рейтинговая таблица организаций'!Q171</f>
        <v>83</v>
      </c>
      <c r="D169" s="3">
        <f>'Рейтинговая таблица организаций'!R171</f>
        <v>100</v>
      </c>
      <c r="E169" s="3">
        <f>'Рейтинговая таблица организаций'!S171</f>
        <v>93</v>
      </c>
      <c r="F169" s="23">
        <f>'Рейтинговая таблица организаций'!T171</f>
        <v>92.1</v>
      </c>
      <c r="G169" s="3">
        <f>'Рейтинговая таблица организаций'!Z171</f>
        <v>100</v>
      </c>
      <c r="H169" s="3">
        <f>'Рейтинговая таблица организаций'!AB171</f>
        <v>88</v>
      </c>
      <c r="I169" s="23">
        <f>'Рейтинговая таблица организаций'!AC171</f>
        <v>94</v>
      </c>
      <c r="J169" s="3">
        <f>'Рейтинговая таблица организаций'!AH171</f>
        <v>20</v>
      </c>
      <c r="K169" s="3">
        <f>'Рейтинговая таблица организаций'!AI171</f>
        <v>80</v>
      </c>
      <c r="L169" s="3">
        <f>'Рейтинговая таблица организаций'!AJ171</f>
        <v>83</v>
      </c>
      <c r="M169" s="23">
        <f>'Рейтинговая таблица организаций'!AK171</f>
        <v>62.9</v>
      </c>
      <c r="N169" s="3">
        <f>'Рейтинговая таблица организаций'!AR171</f>
        <v>89</v>
      </c>
      <c r="O169" s="3">
        <f>'Рейтинговая таблица организаций'!AS171</f>
        <v>93</v>
      </c>
      <c r="P169" s="3">
        <f>'Рейтинговая таблица организаций'!AT171</f>
        <v>94</v>
      </c>
      <c r="Q169" s="23">
        <f>'Рейтинговая таблица организаций'!AU171</f>
        <v>91.600000000000009</v>
      </c>
      <c r="R169" s="3">
        <f>'Рейтинговая таблица организаций'!BB171</f>
        <v>90</v>
      </c>
      <c r="S169" s="3">
        <f>'Рейтинговая таблица организаций'!BC171</f>
        <v>80</v>
      </c>
      <c r="T169" s="3">
        <f>'Рейтинговая таблица организаций'!BD171</f>
        <v>92</v>
      </c>
      <c r="U169" s="23">
        <f>'Рейтинговая таблица организаций'!BE171</f>
        <v>89</v>
      </c>
      <c r="V169" s="24">
        <f>'Рейтинговая таблица организаций'!BF171</f>
        <v>85.92</v>
      </c>
    </row>
    <row r="170" spans="1:22">
      <c r="A170" s="5">
        <f>'бланки '!D174</f>
        <v>169</v>
      </c>
      <c r="B170" s="5" t="str">
        <f>'Рейтинговая таблица организаций'!B172</f>
        <v>Профессиональное образовательное учреждение «Северодвинский колледж управления и информационных технологий»</v>
      </c>
      <c r="C170" s="3">
        <f>'Рейтинговая таблица организаций'!Q172</f>
        <v>100</v>
      </c>
      <c r="D170" s="3">
        <f>'Рейтинговая таблица организаций'!R172</f>
        <v>100</v>
      </c>
      <c r="E170" s="3">
        <f>'Рейтинговая таблица организаций'!S172</f>
        <v>98</v>
      </c>
      <c r="F170" s="23">
        <f>'Рейтинговая таблица организаций'!T172</f>
        <v>99.2</v>
      </c>
      <c r="G170" s="3">
        <f>'Рейтинговая таблица организаций'!Z172</f>
        <v>100</v>
      </c>
      <c r="H170" s="3">
        <f>'Рейтинговая таблица организаций'!AB172</f>
        <v>97</v>
      </c>
      <c r="I170" s="23">
        <f>'Рейтинговая таблица организаций'!AC172</f>
        <v>98.5</v>
      </c>
      <c r="J170" s="3">
        <f>'Рейтинговая таблица организаций'!AH172</f>
        <v>40</v>
      </c>
      <c r="K170" s="3">
        <f>'Рейтинговая таблица организаций'!AI172</f>
        <v>60</v>
      </c>
      <c r="L170" s="3">
        <f>'Рейтинговая таблица организаций'!AJ172</f>
        <v>83</v>
      </c>
      <c r="M170" s="23">
        <f>'Рейтинговая таблица организаций'!AK172</f>
        <v>60.9</v>
      </c>
      <c r="N170" s="3">
        <f>'Рейтинговая таблица организаций'!AR172</f>
        <v>97</v>
      </c>
      <c r="O170" s="3">
        <f>'Рейтинговая таблица организаций'!AS172</f>
        <v>96</v>
      </c>
      <c r="P170" s="3">
        <f>'Рейтинговая таблица организаций'!AT172</f>
        <v>100</v>
      </c>
      <c r="Q170" s="23">
        <f>'Рейтинговая таблица организаций'!AU172</f>
        <v>97.200000000000017</v>
      </c>
      <c r="R170" s="3">
        <f>'Рейтинговая таблица организаций'!BB172</f>
        <v>96</v>
      </c>
      <c r="S170" s="3">
        <f>'Рейтинговая таблица организаций'!BC172</f>
        <v>95</v>
      </c>
      <c r="T170" s="3">
        <f>'Рейтинговая таблица организаций'!BD172</f>
        <v>97</v>
      </c>
      <c r="U170" s="23">
        <f>'Рейтинговая таблица организаций'!BE172</f>
        <v>96.3</v>
      </c>
      <c r="V170" s="24">
        <f>'Рейтинговая таблица организаций'!BF172</f>
        <v>90.419999999999987</v>
      </c>
    </row>
    <row r="171" spans="1:22">
      <c r="A171" s="5">
        <f>'бланки '!D175</f>
        <v>170</v>
      </c>
      <c r="B171" s="5" t="str">
        <f>'Рейтинговая таблица организаций'!B173</f>
        <v>Государственное автономное профессиональное образовательное учреждение Архангельской области «Новодвинский индустриальный техникум»</v>
      </c>
      <c r="C171" s="3">
        <f>'Рейтинговая таблица организаций'!Q173</f>
        <v>100</v>
      </c>
      <c r="D171" s="3">
        <f>'Рейтинговая таблица организаций'!R173</f>
        <v>100</v>
      </c>
      <c r="E171" s="3">
        <f>'Рейтинговая таблица организаций'!S173</f>
        <v>100</v>
      </c>
      <c r="F171" s="23">
        <f>'Рейтинговая таблица организаций'!T173</f>
        <v>100</v>
      </c>
      <c r="G171" s="3">
        <f>'Рейтинговая таблица организаций'!Z173</f>
        <v>100</v>
      </c>
      <c r="H171" s="3">
        <f>'Рейтинговая таблица организаций'!AB173</f>
        <v>100</v>
      </c>
      <c r="I171" s="23">
        <f>'Рейтинговая таблица организаций'!AC173</f>
        <v>100</v>
      </c>
      <c r="J171" s="3">
        <f>'Рейтинговая таблица организаций'!AH173</f>
        <v>100</v>
      </c>
      <c r="K171" s="3">
        <f>'Рейтинговая таблица организаций'!AI173</f>
        <v>100</v>
      </c>
      <c r="L171" s="3">
        <f>'Рейтинговая таблица организаций'!AJ173</f>
        <v>89</v>
      </c>
      <c r="M171" s="23">
        <f>'Рейтинговая таблица организаций'!AK173</f>
        <v>96.7</v>
      </c>
      <c r="N171" s="3">
        <f>'Рейтинговая таблица организаций'!AR173</f>
        <v>100</v>
      </c>
      <c r="O171" s="3">
        <f>'Рейтинговая таблица организаций'!AS173</f>
        <v>100</v>
      </c>
      <c r="P171" s="3">
        <f>'Рейтинговая таблица организаций'!AT173</f>
        <v>100</v>
      </c>
      <c r="Q171" s="23">
        <f>'Рейтинговая таблица организаций'!AU173</f>
        <v>100</v>
      </c>
      <c r="R171" s="3">
        <f>'Рейтинговая таблица организаций'!BB173</f>
        <v>100</v>
      </c>
      <c r="S171" s="3">
        <f>'Рейтинговая таблица организаций'!BC173</f>
        <v>100</v>
      </c>
      <c r="T171" s="3">
        <f>'Рейтинговая таблица организаций'!BD173</f>
        <v>100</v>
      </c>
      <c r="U171" s="23">
        <f>'Рейтинговая таблица организаций'!BE173</f>
        <v>100</v>
      </c>
      <c r="V171" s="24">
        <f>'Рейтинговая таблица организаций'!BF173</f>
        <v>99.34</v>
      </c>
    </row>
    <row r="172" spans="1:22">
      <c r="A172" s="5">
        <f>'бланки '!D176</f>
        <v>171</v>
      </c>
      <c r="B172" s="5" t="str">
        <f>'Рейтинговая таблица организаций'!B174</f>
        <v>Государственное бюджетное профессиональное образовательное учреждение Архангельской области «Профессиональное училище № 27 имени Н.Д. Буторина»</v>
      </c>
      <c r="C172" s="3">
        <f>'Рейтинговая таблица организаций'!Q174</f>
        <v>99</v>
      </c>
      <c r="D172" s="3">
        <f>'Рейтинговая таблица организаций'!R174</f>
        <v>100</v>
      </c>
      <c r="E172" s="3">
        <f>'Рейтинговая таблица организаций'!S174</f>
        <v>100</v>
      </c>
      <c r="F172" s="23">
        <f>'Рейтинговая таблица организаций'!T174</f>
        <v>99.7</v>
      </c>
      <c r="G172" s="3">
        <f>'Рейтинговая таблица организаций'!Z174</f>
        <v>100</v>
      </c>
      <c r="H172" s="3">
        <f>'Рейтинговая таблица организаций'!AB174</f>
        <v>96</v>
      </c>
      <c r="I172" s="23">
        <f>'Рейтинговая таблица организаций'!AC174</f>
        <v>98</v>
      </c>
      <c r="J172" s="3">
        <f>'Рейтинговая таблица организаций'!AH174</f>
        <v>60</v>
      </c>
      <c r="K172" s="3">
        <f>'Рейтинговая таблица организаций'!AI174</f>
        <v>80</v>
      </c>
      <c r="L172" s="3">
        <f>'Рейтинговая таблица организаций'!AJ174</f>
        <v>100</v>
      </c>
      <c r="M172" s="23">
        <f>'Рейтинговая таблица организаций'!AK174</f>
        <v>80</v>
      </c>
      <c r="N172" s="3">
        <f>'Рейтинговая таблица организаций'!AR174</f>
        <v>100</v>
      </c>
      <c r="O172" s="3">
        <f>'Рейтинговая таблица организаций'!AS174</f>
        <v>100</v>
      </c>
      <c r="P172" s="3">
        <f>'Рейтинговая таблица организаций'!AT174</f>
        <v>100</v>
      </c>
      <c r="Q172" s="23">
        <f>'Рейтинговая таблица организаций'!AU174</f>
        <v>100</v>
      </c>
      <c r="R172" s="3">
        <f>'Рейтинговая таблица организаций'!BB174</f>
        <v>100</v>
      </c>
      <c r="S172" s="3">
        <f>'Рейтинговая таблица организаций'!BC174</f>
        <v>96</v>
      </c>
      <c r="T172" s="3">
        <f>'Рейтинговая таблица организаций'!BD174</f>
        <v>100</v>
      </c>
      <c r="U172" s="23">
        <f>'Рейтинговая таблица организаций'!BE174</f>
        <v>99.2</v>
      </c>
      <c r="V172" s="24">
        <f>'Рейтинговая таблица организаций'!BF174</f>
        <v>95.38</v>
      </c>
    </row>
    <row r="173" spans="1:22">
      <c r="A173" s="5">
        <f>'бланки '!D177</f>
        <v>172</v>
      </c>
      <c r="B173" s="5" t="str">
        <f>'Рейтинговая таблица организаций'!B175</f>
        <v>Государственное бюджетное профессиональное образовательное учреждение Архангельской области «Верхнетоемский лесной техникум»</v>
      </c>
      <c r="C173" s="3">
        <f>'Рейтинговая таблица организаций'!Q175</f>
        <v>100</v>
      </c>
      <c r="D173" s="3">
        <f>'Рейтинговая таблица организаций'!R175</f>
        <v>100</v>
      </c>
      <c r="E173" s="3">
        <f>'Рейтинговая таблица организаций'!S175</f>
        <v>97</v>
      </c>
      <c r="F173" s="23">
        <f>'Рейтинговая таблица организаций'!T175</f>
        <v>98.800000000000011</v>
      </c>
      <c r="G173" s="3">
        <f>'Рейтинговая таблица организаций'!Z175</f>
        <v>100</v>
      </c>
      <c r="H173" s="3">
        <f>'Рейтинговая таблица организаций'!AB175</f>
        <v>90</v>
      </c>
      <c r="I173" s="23">
        <f>'Рейтинговая таблица организаций'!AC175</f>
        <v>95</v>
      </c>
      <c r="J173" s="3">
        <f>'Рейтинговая таблица организаций'!AH175</f>
        <v>40</v>
      </c>
      <c r="K173" s="3">
        <f>'Рейтинговая таблица организаций'!AI175</f>
        <v>60</v>
      </c>
      <c r="L173" s="3">
        <f>'Рейтинговая таблица организаций'!AJ175</f>
        <v>100</v>
      </c>
      <c r="M173" s="23">
        <f>'Рейтинговая таблица организаций'!AK175</f>
        <v>66</v>
      </c>
      <c r="N173" s="3">
        <f>'Рейтинговая таблица организаций'!AR175</f>
        <v>100</v>
      </c>
      <c r="O173" s="3">
        <f>'Рейтинговая таблица организаций'!AS175</f>
        <v>100</v>
      </c>
      <c r="P173" s="3">
        <f>'Рейтинговая таблица организаций'!AT175</f>
        <v>100</v>
      </c>
      <c r="Q173" s="23">
        <f>'Рейтинговая таблица организаций'!AU175</f>
        <v>100</v>
      </c>
      <c r="R173" s="3">
        <f>'Рейтинговая таблица организаций'!BB175</f>
        <v>85</v>
      </c>
      <c r="S173" s="3">
        <f>'Рейтинговая таблица организаций'!BC175</f>
        <v>85</v>
      </c>
      <c r="T173" s="3">
        <f>'Рейтинговая таблица организаций'!BD175</f>
        <v>85</v>
      </c>
      <c r="U173" s="23">
        <f>'Рейтинговая таблица организаций'!BE175</f>
        <v>85</v>
      </c>
      <c r="V173" s="24">
        <f>'Рейтинговая таблица организаций'!BF175</f>
        <v>88.960000000000008</v>
      </c>
    </row>
    <row r="174" spans="1:22">
      <c r="A174" s="5">
        <f>'бланки '!D178</f>
        <v>173</v>
      </c>
      <c r="B174" s="5" t="str">
        <f>'Рейтинговая таблица организаций'!B176</f>
        <v>Государственное бюджетное профессиональное образовательное учреждение Архангельской области «Березниковский индустриальный техникум»</v>
      </c>
      <c r="C174" s="3">
        <f>'Рейтинговая таблица организаций'!Q176</f>
        <v>100</v>
      </c>
      <c r="D174" s="3">
        <f>'Рейтинговая таблица организаций'!R176</f>
        <v>100</v>
      </c>
      <c r="E174" s="3">
        <f>'Рейтинговая таблица организаций'!S176</f>
        <v>94</v>
      </c>
      <c r="F174" s="23">
        <f>'Рейтинговая таблица организаций'!T176</f>
        <v>97.6</v>
      </c>
      <c r="G174" s="3">
        <f>'Рейтинговая таблица организаций'!Z176</f>
        <v>100</v>
      </c>
      <c r="H174" s="3">
        <f>'Рейтинговая таблица организаций'!AB176</f>
        <v>79</v>
      </c>
      <c r="I174" s="23">
        <f>'Рейтинговая таблица организаций'!AC176</f>
        <v>89.5</v>
      </c>
      <c r="J174" s="3">
        <f>'Рейтинговая таблица организаций'!AH176</f>
        <v>40</v>
      </c>
      <c r="K174" s="3">
        <f>'Рейтинговая таблица организаций'!AI176</f>
        <v>100</v>
      </c>
      <c r="L174" s="3">
        <f>'Рейтинговая таблица организаций'!AJ176</f>
        <v>80</v>
      </c>
      <c r="M174" s="23">
        <f>'Рейтинговая таблица организаций'!AK176</f>
        <v>76</v>
      </c>
      <c r="N174" s="3">
        <f>'Рейтинговая таблица организаций'!AR176</f>
        <v>91</v>
      </c>
      <c r="O174" s="3">
        <f>'Рейтинговая таблица организаций'!AS176</f>
        <v>92</v>
      </c>
      <c r="P174" s="3">
        <f>'Рейтинговая таблица организаций'!AT176</f>
        <v>96</v>
      </c>
      <c r="Q174" s="23">
        <f>'Рейтинговая таблица организаций'!AU176</f>
        <v>92.4</v>
      </c>
      <c r="R174" s="3">
        <f>'Рейтинговая таблица организаций'!BB176</f>
        <v>89</v>
      </c>
      <c r="S174" s="3">
        <f>'Рейтинговая таблица организаций'!BC176</f>
        <v>90</v>
      </c>
      <c r="T174" s="3">
        <f>'Рейтинговая таблица организаций'!BD176</f>
        <v>91</v>
      </c>
      <c r="U174" s="23">
        <f>'Рейтинговая таблица организаций'!BE176</f>
        <v>90.2</v>
      </c>
      <c r="V174" s="24">
        <f>'Рейтинговая таблица организаций'!BF176</f>
        <v>89.14</v>
      </c>
    </row>
    <row r="175" spans="1:22">
      <c r="A175" s="5">
        <f>'бланки '!D179</f>
        <v>174</v>
      </c>
      <c r="B175" s="5" t="str">
        <f>'Рейтинговая таблица организаций'!B177</f>
        <v>Государственное бюджетное профессиональное образовательное учреждение Архангельской области «Онежский индустриальный техникум»</v>
      </c>
      <c r="C175" s="3">
        <f>'Рейтинговая таблица организаций'!Q177</f>
        <v>100</v>
      </c>
      <c r="D175" s="3">
        <f>'Рейтинговая таблица организаций'!R177</f>
        <v>100</v>
      </c>
      <c r="E175" s="3">
        <f>'Рейтинговая таблица организаций'!S177</f>
        <v>100</v>
      </c>
      <c r="F175" s="23">
        <f>'Рейтинговая таблица организаций'!T177</f>
        <v>100</v>
      </c>
      <c r="G175" s="3">
        <f>'Рейтинговая таблица организаций'!Z177</f>
        <v>100</v>
      </c>
      <c r="H175" s="3">
        <f>'Рейтинговая таблица организаций'!AB177</f>
        <v>100</v>
      </c>
      <c r="I175" s="23">
        <f>'Рейтинговая таблица организаций'!AC177</f>
        <v>100</v>
      </c>
      <c r="J175" s="3">
        <f>'Рейтинговая таблица организаций'!AH177</f>
        <v>80</v>
      </c>
      <c r="K175" s="3">
        <f>'Рейтинговая таблица организаций'!AI177</f>
        <v>80</v>
      </c>
      <c r="L175" s="3">
        <f>'Рейтинговая таблица организаций'!AJ177</f>
        <v>100</v>
      </c>
      <c r="M175" s="23">
        <f>'Рейтинговая таблица организаций'!AK177</f>
        <v>86</v>
      </c>
      <c r="N175" s="3">
        <f>'Рейтинговая таблица организаций'!AR177</f>
        <v>100</v>
      </c>
      <c r="O175" s="3">
        <f>'Рейтинговая таблица организаций'!AS177</f>
        <v>100</v>
      </c>
      <c r="P175" s="3">
        <f>'Рейтинговая таблица организаций'!AT177</f>
        <v>100</v>
      </c>
      <c r="Q175" s="23">
        <f>'Рейтинговая таблица организаций'!AU177</f>
        <v>100</v>
      </c>
      <c r="R175" s="3">
        <f>'Рейтинговая таблица организаций'!BB177</f>
        <v>100</v>
      </c>
      <c r="S175" s="3">
        <f>'Рейтинговая таблица организаций'!BC177</f>
        <v>100</v>
      </c>
      <c r="T175" s="3">
        <f>'Рейтинговая таблица организаций'!BD177</f>
        <v>100</v>
      </c>
      <c r="U175" s="23">
        <f>'Рейтинговая таблица организаций'!BE177</f>
        <v>100</v>
      </c>
      <c r="V175" s="24">
        <f>'Рейтинговая таблица организаций'!BF177</f>
        <v>97.2</v>
      </c>
    </row>
    <row r="176" spans="1:22">
      <c r="A176" s="5">
        <f>'бланки '!D180</f>
        <v>175</v>
      </c>
      <c r="B176" s="5" t="str">
        <f>'Рейтинговая таблица организаций'!B178</f>
        <v>Государственное бюджетное профессиональное образовательное учреждение Архангельской области «Пинежский индустриальный техникум»</v>
      </c>
      <c r="C176" s="3">
        <f>'Рейтинговая таблица организаций'!Q178</f>
        <v>100</v>
      </c>
      <c r="D176" s="3">
        <f>'Рейтинговая таблица организаций'!R178</f>
        <v>100</v>
      </c>
      <c r="E176" s="3">
        <f>'Рейтинговая таблица организаций'!S178</f>
        <v>96</v>
      </c>
      <c r="F176" s="23">
        <f>'Рейтинговая таблица организаций'!T178</f>
        <v>98.4</v>
      </c>
      <c r="G176" s="3">
        <f>'Рейтинговая таблица организаций'!Z178</f>
        <v>100</v>
      </c>
      <c r="H176" s="3">
        <f>'Рейтинговая таблица организаций'!AB178</f>
        <v>86</v>
      </c>
      <c r="I176" s="23">
        <f>'Рейтинговая таблица организаций'!AC178</f>
        <v>93</v>
      </c>
      <c r="J176" s="3">
        <f>'Рейтинговая таблица организаций'!AH178</f>
        <v>20</v>
      </c>
      <c r="K176" s="3">
        <f>'Рейтинговая таблица организаций'!AI178</f>
        <v>60</v>
      </c>
      <c r="L176" s="3">
        <f>'Рейтинговая таблица организаций'!AJ178</f>
        <v>100</v>
      </c>
      <c r="M176" s="23">
        <f>'Рейтинговая таблица организаций'!AK178</f>
        <v>60</v>
      </c>
      <c r="N176" s="3">
        <f>'Рейтинговая таблица организаций'!AR178</f>
        <v>86</v>
      </c>
      <c r="O176" s="3">
        <f>'Рейтинговая таблица организаций'!AS178</f>
        <v>91</v>
      </c>
      <c r="P176" s="3">
        <f>'Рейтинговая таблица организаций'!AT178</f>
        <v>100</v>
      </c>
      <c r="Q176" s="23">
        <f>'Рейтинговая таблица организаций'!AU178</f>
        <v>90.8</v>
      </c>
      <c r="R176" s="3">
        <f>'Рейтинговая таблица организаций'!BB178</f>
        <v>86</v>
      </c>
      <c r="S176" s="3">
        <f>'Рейтинговая таблица организаций'!BC178</f>
        <v>95</v>
      </c>
      <c r="T176" s="3">
        <f>'Рейтинговая таблица организаций'!BD178</f>
        <v>91</v>
      </c>
      <c r="U176" s="23">
        <f>'Рейтинговая таблица организаций'!BE178</f>
        <v>90.3</v>
      </c>
      <c r="V176" s="24">
        <f>'Рейтинговая таблица организаций'!BF178</f>
        <v>86.5</v>
      </c>
    </row>
    <row r="177" spans="1:22">
      <c r="A177" s="5">
        <f>'бланки '!D181</f>
        <v>176</v>
      </c>
      <c r="B177" s="5" t="str">
        <f>'Рейтинговая таблица организаций'!B179</f>
        <v>Дошкольное образовательное учреждение «Флиппер» (ООО «Флиппер»)</v>
      </c>
      <c r="C177" s="3">
        <f>'Рейтинговая таблица организаций'!Q179</f>
        <v>67</v>
      </c>
      <c r="D177" s="3">
        <f>'Рейтинговая таблица организаций'!R179</f>
        <v>60</v>
      </c>
      <c r="E177" s="3">
        <f>'Рейтинговая таблица организаций'!S179</f>
        <v>90</v>
      </c>
      <c r="F177" s="23">
        <f>'Рейтинговая таблица организаций'!T179</f>
        <v>74.099999999999994</v>
      </c>
      <c r="G177" s="3">
        <f>'Рейтинговая таблица организаций'!Z179</f>
        <v>100</v>
      </c>
      <c r="H177" s="3">
        <f>'Рейтинговая таблица организаций'!AB179</f>
        <v>100</v>
      </c>
      <c r="I177" s="23">
        <f>'Рейтинговая таблица организаций'!AC179</f>
        <v>100</v>
      </c>
      <c r="J177" s="3">
        <f>'Рейтинговая таблица организаций'!AH179</f>
        <v>100</v>
      </c>
      <c r="K177" s="3">
        <f>'Рейтинговая таблица организаций'!AI179</f>
        <v>80</v>
      </c>
      <c r="L177" s="3">
        <f>'Рейтинговая таблица организаций'!AJ179</f>
        <v>100</v>
      </c>
      <c r="M177" s="23">
        <f>'Рейтинговая таблица организаций'!AK179</f>
        <v>92</v>
      </c>
      <c r="N177" s="3">
        <f>'Рейтинговая таблица организаций'!AR179</f>
        <v>100</v>
      </c>
      <c r="O177" s="3">
        <f>'Рейтинговая таблица организаций'!AS179</f>
        <v>100</v>
      </c>
      <c r="P177" s="3">
        <f>'Рейтинговая таблица организаций'!AT179</f>
        <v>100</v>
      </c>
      <c r="Q177" s="23">
        <f>'Рейтинговая таблица организаций'!AU179</f>
        <v>100</v>
      </c>
      <c r="R177" s="3">
        <f>'Рейтинговая таблица организаций'!BB179</f>
        <v>100</v>
      </c>
      <c r="S177" s="3">
        <f>'Рейтинговая таблица организаций'!BC179</f>
        <v>100</v>
      </c>
      <c r="T177" s="3">
        <f>'Рейтинговая таблица организаций'!BD179</f>
        <v>100</v>
      </c>
      <c r="U177" s="23">
        <f>'Рейтинговая таблица организаций'!BE179</f>
        <v>100</v>
      </c>
      <c r="V177" s="24">
        <f>'Рейтинговая таблица организаций'!BF179</f>
        <v>93.22</v>
      </c>
    </row>
    <row r="178" spans="1:22">
      <c r="A178" s="5">
        <f>'бланки '!D182</f>
        <v>177</v>
      </c>
      <c r="B178" s="5" t="str">
        <f>'Рейтинговая таблица организаций'!B180</f>
        <v>Индивидуальный предприниматель Сухова Елена Анатольевна</v>
      </c>
      <c r="C178" s="3">
        <f>'Рейтинговая таблица организаций'!Q180</f>
        <v>75</v>
      </c>
      <c r="D178" s="3">
        <f>'Рейтинговая таблица организаций'!R180</f>
        <v>100</v>
      </c>
      <c r="E178" s="3">
        <f>'Рейтинговая таблица организаций'!S180</f>
        <v>100</v>
      </c>
      <c r="F178" s="23">
        <f>'Рейтинговая таблица организаций'!T180</f>
        <v>92.5</v>
      </c>
      <c r="G178" s="3">
        <f>'Рейтинговая таблица организаций'!Z180</f>
        <v>100</v>
      </c>
      <c r="H178" s="3">
        <f>'Рейтинговая таблица организаций'!AB180</f>
        <v>100</v>
      </c>
      <c r="I178" s="23">
        <f>'Рейтинговая таблица организаций'!AC180</f>
        <v>100</v>
      </c>
      <c r="J178" s="3">
        <f>'Рейтинговая таблица организаций'!AH180</f>
        <v>60</v>
      </c>
      <c r="K178" s="3">
        <f>'Рейтинговая таблица организаций'!AI180</f>
        <v>100</v>
      </c>
      <c r="L178" s="3">
        <f>'Рейтинговая таблица организаций'!AJ180</f>
        <v>100</v>
      </c>
      <c r="M178" s="23">
        <f>'Рейтинговая таблица организаций'!AK180</f>
        <v>88</v>
      </c>
      <c r="N178" s="3">
        <f>'Рейтинговая таблица организаций'!AR180</f>
        <v>100</v>
      </c>
      <c r="O178" s="3">
        <f>'Рейтинговая таблица организаций'!AS180</f>
        <v>100</v>
      </c>
      <c r="P178" s="3">
        <f>'Рейтинговая таблица организаций'!AT180</f>
        <v>100</v>
      </c>
      <c r="Q178" s="23">
        <f>'Рейтинговая таблица организаций'!AU180</f>
        <v>100</v>
      </c>
      <c r="R178" s="3">
        <f>'Рейтинговая таблица организаций'!BB180</f>
        <v>100</v>
      </c>
      <c r="S178" s="3">
        <f>'Рейтинговая таблица организаций'!BC180</f>
        <v>100</v>
      </c>
      <c r="T178" s="3">
        <f>'Рейтинговая таблица организаций'!BD180</f>
        <v>100</v>
      </c>
      <c r="U178" s="23">
        <f>'Рейтинговая таблица организаций'!BE180</f>
        <v>100</v>
      </c>
      <c r="V178" s="24">
        <f>'Рейтинговая таблица организаций'!BF180</f>
        <v>96.1</v>
      </c>
    </row>
    <row r="179" spans="1:22">
      <c r="C179" s="75">
        <f t="shared" ref="C179:V179" si="0">AVERAGE(C2:C178)</f>
        <v>94.847457627118644</v>
      </c>
      <c r="D179" s="75">
        <f t="shared" si="0"/>
        <v>93.220338983050851</v>
      </c>
      <c r="E179" s="75">
        <f t="shared" si="0"/>
        <v>96.536723163841813</v>
      </c>
      <c r="F179" s="75">
        <f t="shared" si="0"/>
        <v>95.035028248587579</v>
      </c>
      <c r="G179" s="75">
        <f t="shared" si="0"/>
        <v>99.887005649717509</v>
      </c>
      <c r="H179" s="75">
        <f t="shared" si="0"/>
        <v>89.570621468926561</v>
      </c>
      <c r="I179" s="75">
        <f t="shared" si="0"/>
        <v>94.728813559322035</v>
      </c>
      <c r="J179" s="75">
        <f t="shared" si="0"/>
        <v>60</v>
      </c>
      <c r="K179" s="75">
        <f t="shared" si="0"/>
        <v>77.175141242937855</v>
      </c>
      <c r="L179" s="75">
        <f t="shared" si="0"/>
        <v>92.548022598870062</v>
      </c>
      <c r="M179" s="75">
        <f t="shared" si="0"/>
        <v>76.634463276836158</v>
      </c>
      <c r="N179" s="75">
        <f t="shared" si="0"/>
        <v>95.497175141242934</v>
      </c>
      <c r="O179" s="75">
        <f t="shared" si="0"/>
        <v>95.480225988700568</v>
      </c>
      <c r="P179" s="75">
        <f t="shared" si="0"/>
        <v>98.022598870056498</v>
      </c>
      <c r="Q179" s="75">
        <f t="shared" si="0"/>
        <v>95.9954802259887</v>
      </c>
      <c r="R179" s="75">
        <f t="shared" si="0"/>
        <v>92.24293785310735</v>
      </c>
      <c r="S179" s="75">
        <f t="shared" si="0"/>
        <v>95.75706214689265</v>
      </c>
      <c r="T179" s="75">
        <f t="shared" si="0"/>
        <v>94.887005649717509</v>
      </c>
      <c r="U179" s="75">
        <f t="shared" si="0"/>
        <v>94.267796610169555</v>
      </c>
      <c r="V179" s="75">
        <f t="shared" si="0"/>
        <v>91.332316384180785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BC188"/>
  <sheetViews>
    <sheetView topLeftCell="W1" zoomScale="75" zoomScaleNormal="75" workbookViewId="0">
      <pane ySplit="3" topLeftCell="A4" activePane="bottomLeft" state="frozen"/>
      <selection pane="bottomLeft" activeCell="AP184" sqref="AP184:AS188"/>
    </sheetView>
  </sheetViews>
  <sheetFormatPr defaultColWidth="9.140625" defaultRowHeight="15"/>
  <cols>
    <col min="2" max="2" width="82.85546875" style="63" customWidth="1"/>
    <col min="3" max="3" width="35.7109375" style="63" customWidth="1"/>
    <col min="4" max="6" width="9.140625" customWidth="1"/>
    <col min="7" max="10" width="7.7109375" customWidth="1"/>
    <col min="11" max="14" width="9.140625" customWidth="1"/>
    <col min="15" max="15" width="35" customWidth="1"/>
    <col min="16" max="16" width="9.42578125" customWidth="1"/>
    <col min="17" max="18" width="9.28515625" customWidth="1"/>
    <col min="19" max="22" width="9.140625" customWidth="1"/>
    <col min="23" max="23" width="57.28515625" customWidth="1"/>
    <col min="24" max="31" width="9.140625" customWidth="1"/>
    <col min="32" max="32" width="40.42578125" customWidth="1"/>
    <col min="33" max="39" width="9.140625" customWidth="1"/>
    <col min="41" max="41" width="20" customWidth="1"/>
    <col min="51" max="51" width="24.28515625" customWidth="1"/>
  </cols>
  <sheetData>
    <row r="1" spans="1:55" s="5" customFormat="1">
      <c r="A1" s="249" t="s">
        <v>0</v>
      </c>
      <c r="B1" s="250" t="s">
        <v>1</v>
      </c>
      <c r="C1" s="57"/>
      <c r="D1" s="249" t="s">
        <v>43</v>
      </c>
      <c r="E1" s="251" t="s">
        <v>0</v>
      </c>
      <c r="F1" s="251" t="s">
        <v>1</v>
      </c>
      <c r="G1" s="255" t="s">
        <v>2</v>
      </c>
      <c r="H1" s="256"/>
      <c r="I1" s="257"/>
      <c r="J1" s="251" t="s">
        <v>76</v>
      </c>
      <c r="K1" s="259" t="s">
        <v>103</v>
      </c>
      <c r="N1" s="258" t="s">
        <v>0</v>
      </c>
      <c r="O1" s="258" t="s">
        <v>1</v>
      </c>
      <c r="P1" s="258" t="s">
        <v>86</v>
      </c>
      <c r="Q1" s="258"/>
      <c r="R1" s="258" t="s">
        <v>4</v>
      </c>
      <c r="S1" s="265" t="s">
        <v>103</v>
      </c>
      <c r="V1" s="254" t="s">
        <v>0</v>
      </c>
      <c r="W1" s="254" t="s">
        <v>1</v>
      </c>
      <c r="X1" s="254" t="s">
        <v>5</v>
      </c>
      <c r="Y1" s="254"/>
      <c r="Z1" s="254"/>
      <c r="AA1" s="254" t="s">
        <v>6</v>
      </c>
      <c r="AB1" s="273" t="s">
        <v>103</v>
      </c>
      <c r="AE1" s="269" t="s">
        <v>0</v>
      </c>
      <c r="AF1" s="269" t="s">
        <v>1</v>
      </c>
      <c r="AG1" s="269" t="s">
        <v>7</v>
      </c>
      <c r="AH1" s="269"/>
      <c r="AI1" s="269"/>
      <c r="AJ1" s="269" t="s">
        <v>8</v>
      </c>
      <c r="AK1" s="270" t="s">
        <v>103</v>
      </c>
      <c r="AN1" s="268" t="s">
        <v>0</v>
      </c>
      <c r="AO1" s="268" t="s">
        <v>1</v>
      </c>
      <c r="AP1" s="268" t="s">
        <v>87</v>
      </c>
      <c r="AQ1" s="268"/>
      <c r="AR1" s="268"/>
      <c r="AS1" s="268" t="s">
        <v>10</v>
      </c>
      <c r="AT1" s="262" t="s">
        <v>103</v>
      </c>
      <c r="AX1" s="5" t="s">
        <v>0</v>
      </c>
      <c r="AY1" s="5" t="s">
        <v>1</v>
      </c>
      <c r="AZ1" s="5" t="s">
        <v>11</v>
      </c>
    </row>
    <row r="2" spans="1:55" s="5" customFormat="1">
      <c r="A2" s="249"/>
      <c r="B2" s="250"/>
      <c r="C2" s="57"/>
      <c r="D2" s="249"/>
      <c r="E2" s="252"/>
      <c r="F2" s="252"/>
      <c r="G2" s="251" t="s">
        <v>17</v>
      </c>
      <c r="H2" s="251" t="s">
        <v>18</v>
      </c>
      <c r="I2" s="251" t="s">
        <v>19</v>
      </c>
      <c r="J2" s="252"/>
      <c r="K2" s="260"/>
      <c r="N2" s="258"/>
      <c r="O2" s="258"/>
      <c r="P2" s="258" t="s">
        <v>22</v>
      </c>
      <c r="Q2" s="258" t="s">
        <v>23</v>
      </c>
      <c r="R2" s="258"/>
      <c r="S2" s="266"/>
      <c r="V2" s="254"/>
      <c r="W2" s="254"/>
      <c r="X2" s="254" t="s">
        <v>27</v>
      </c>
      <c r="Y2" s="254" t="s">
        <v>28</v>
      </c>
      <c r="Z2" s="254" t="s">
        <v>29</v>
      </c>
      <c r="AA2" s="254"/>
      <c r="AB2" s="274"/>
      <c r="AE2" s="269"/>
      <c r="AF2" s="269"/>
      <c r="AG2" s="269" t="s">
        <v>33</v>
      </c>
      <c r="AH2" s="269" t="s">
        <v>34</v>
      </c>
      <c r="AI2" s="269" t="s">
        <v>35</v>
      </c>
      <c r="AJ2" s="269"/>
      <c r="AK2" s="271"/>
      <c r="AN2" s="268"/>
      <c r="AO2" s="268"/>
      <c r="AP2" s="268" t="s">
        <v>39</v>
      </c>
      <c r="AQ2" s="268" t="s">
        <v>40</v>
      </c>
      <c r="AR2" s="268" t="s">
        <v>41</v>
      </c>
      <c r="AS2" s="268"/>
      <c r="AT2" s="263"/>
      <c r="AX2" s="5" t="s">
        <v>0</v>
      </c>
      <c r="AY2" s="5" t="s">
        <v>1</v>
      </c>
      <c r="AZ2" s="5" t="s">
        <v>42</v>
      </c>
    </row>
    <row r="3" spans="1:55" s="5" customFormat="1">
      <c r="A3" s="249"/>
      <c r="B3" s="250"/>
      <c r="C3" s="57"/>
      <c r="D3" s="249"/>
      <c r="E3" s="253"/>
      <c r="F3" s="253"/>
      <c r="G3" s="253"/>
      <c r="H3" s="253"/>
      <c r="I3" s="253"/>
      <c r="J3" s="253"/>
      <c r="K3" s="261"/>
      <c r="L3" s="58"/>
      <c r="M3" s="58"/>
      <c r="N3" s="258"/>
      <c r="O3" s="258"/>
      <c r="P3" s="258"/>
      <c r="Q3" s="258"/>
      <c r="R3" s="258"/>
      <c r="S3" s="267"/>
      <c r="T3" s="58"/>
      <c r="U3" s="58"/>
      <c r="V3" s="254"/>
      <c r="W3" s="254"/>
      <c r="X3" s="254"/>
      <c r="Y3" s="254"/>
      <c r="Z3" s="254"/>
      <c r="AA3" s="254"/>
      <c r="AB3" s="275"/>
      <c r="AC3" s="58"/>
      <c r="AD3" s="58"/>
      <c r="AE3" s="269"/>
      <c r="AF3" s="269"/>
      <c r="AG3" s="269"/>
      <c r="AH3" s="269"/>
      <c r="AI3" s="269"/>
      <c r="AJ3" s="269"/>
      <c r="AK3" s="272"/>
      <c r="AL3" s="58"/>
      <c r="AM3" s="58"/>
      <c r="AN3" s="268"/>
      <c r="AO3" s="268"/>
      <c r="AP3" s="268"/>
      <c r="AQ3" s="268"/>
      <c r="AR3" s="268"/>
      <c r="AS3" s="268"/>
      <c r="AT3" s="264"/>
      <c r="AU3" s="58"/>
      <c r="AV3" s="58"/>
      <c r="AW3" s="58"/>
      <c r="AX3" s="5" t="s">
        <v>0</v>
      </c>
      <c r="AY3" s="5" t="s">
        <v>1</v>
      </c>
      <c r="AZ3" s="5" t="s">
        <v>42</v>
      </c>
      <c r="BA3" s="58" t="s">
        <v>103</v>
      </c>
      <c r="BB3" s="58"/>
      <c r="BC3" s="58"/>
    </row>
    <row r="4" spans="1:55">
      <c r="A4" s="59">
        <f>'бланки '!D24</f>
        <v>19</v>
      </c>
      <c r="B4" s="60" t="str">
        <f>CONCATENATE('Рейтинговая таблица организаций'!B22,"(",C4,")")</f>
        <v>Муниципальное бюджетное дошкольное образовательное учреждение «Детский сад № 74 «Винни-Пух» комбинированного вида»(Город Северодвинск)</v>
      </c>
      <c r="C4" s="60" t="str">
        <f>'бланки '!A24</f>
        <v>Город Северодвинск</v>
      </c>
      <c r="D4" s="59">
        <f>'Рейтинговая таблица организаций'!C22</f>
        <v>226</v>
      </c>
      <c r="E4" s="59">
        <f t="shared" ref="E4:E35" si="0">A4</f>
        <v>19</v>
      </c>
      <c r="F4" s="59" t="str">
        <f t="shared" ref="F4:F35" si="1">B4</f>
        <v>Муниципальное бюджетное дошкольное образовательное учреждение «Детский сад № 74 «Винни-Пух» комбинированного вида»(Город Северодвинск)</v>
      </c>
      <c r="G4" s="59">
        <f>'Рейтинговая таблица организаций'!Q22</f>
        <v>100</v>
      </c>
      <c r="H4" s="59">
        <f>'Рейтинговая таблица организаций'!R22</f>
        <v>100</v>
      </c>
      <c r="I4" s="59">
        <f>'Рейтинговая таблица организаций'!S22</f>
        <v>100</v>
      </c>
      <c r="J4" s="59">
        <f>'Рейтинговая таблица организаций'!T22</f>
        <v>100</v>
      </c>
      <c r="K4" s="59" t="str">
        <f t="shared" ref="K4:K35" si="2">IF(M4=1,TEXT(L4,0),CONCATENATE(L4,"-",L4+M4-1))</f>
        <v>1-15</v>
      </c>
      <c r="L4" s="59">
        <f t="shared" ref="L4:L35" si="3">RANK(J4,J$4:J$180)</f>
        <v>1</v>
      </c>
      <c r="M4" s="59">
        <f t="shared" ref="M4:M35" si="4">COUNTIF(L$4:L$180,L4)</f>
        <v>15</v>
      </c>
      <c r="N4" s="59">
        <f t="shared" ref="N4:N35" si="5">A4</f>
        <v>19</v>
      </c>
      <c r="O4" s="59" t="str">
        <f t="shared" ref="O4:O35" si="6">B4</f>
        <v>Муниципальное бюджетное дошкольное образовательное учреждение «Детский сад № 74 «Винни-Пух» комбинированного вида»(Город Северодвинск)</v>
      </c>
      <c r="P4" s="59">
        <f>'Рейтинговая таблица организаций'!Z22</f>
        <v>100</v>
      </c>
      <c r="Q4" s="59">
        <f>'Рейтинговая таблица организаций'!AB22</f>
        <v>100</v>
      </c>
      <c r="R4" s="59">
        <f>'Рейтинговая таблица организаций'!AC22</f>
        <v>100</v>
      </c>
      <c r="S4" s="59" t="str">
        <f t="shared" ref="S4:S35" si="7">IF(U4=1,TEXT(T4,0),CONCATENATE(T4,"-",T4+U4-1))</f>
        <v>1-24</v>
      </c>
      <c r="T4" s="59">
        <f t="shared" ref="T4:T35" si="8">RANK(R4,R$4:R$180)</f>
        <v>1</v>
      </c>
      <c r="U4" s="59">
        <f t="shared" ref="U4:U35" si="9">COUNTIF(T$4:T$180,T4)</f>
        <v>24</v>
      </c>
      <c r="V4" s="59">
        <f t="shared" ref="V4:V35" si="10">A4</f>
        <v>19</v>
      </c>
      <c r="W4" s="59" t="str">
        <f t="shared" ref="W4:W35" si="11">B4</f>
        <v>Муниципальное бюджетное дошкольное образовательное учреждение «Детский сад № 74 «Винни-Пух» комбинированного вида»(Город Северодвинск)</v>
      </c>
      <c r="X4" s="59">
        <f>'Рейтинговая таблица организаций'!AH22</f>
        <v>80</v>
      </c>
      <c r="Y4" s="59">
        <f>'Рейтинговая таблица организаций'!AI22</f>
        <v>100</v>
      </c>
      <c r="Z4" s="61">
        <f>'Рейтинговая таблица организаций'!AJ22</f>
        <v>100</v>
      </c>
      <c r="AA4" s="59">
        <f>'Рейтинговая таблица организаций'!AK22</f>
        <v>94</v>
      </c>
      <c r="AB4" s="59" t="str">
        <f t="shared" ref="AB4:AB35" si="12">IF(AD4=1,TEXT(AC4,0),CONCATENATE(AC4,"-",AC4+AD4-1))</f>
        <v>12-18</v>
      </c>
      <c r="AC4" s="59">
        <f t="shared" ref="AC4:AC35" si="13">RANK(AA4,AA$4:AA$180)</f>
        <v>12</v>
      </c>
      <c r="AD4" s="59">
        <f t="shared" ref="AD4:AD35" si="14">COUNTIF(AC$4:AC$180,AC4)</f>
        <v>7</v>
      </c>
      <c r="AE4" s="59">
        <f t="shared" ref="AE4:AE35" si="15">A4</f>
        <v>19</v>
      </c>
      <c r="AF4" s="59" t="str">
        <f t="shared" ref="AF4:AF35" si="16">B4</f>
        <v>Муниципальное бюджетное дошкольное образовательное учреждение «Детский сад № 74 «Винни-Пух» комбинированного вида»(Город Северодвинск)</v>
      </c>
      <c r="AG4" s="59">
        <f>'Рейтинговая таблица организаций'!AR22</f>
        <v>100</v>
      </c>
      <c r="AH4" s="59">
        <f>'Рейтинговая таблица организаций'!AS22</f>
        <v>100</v>
      </c>
      <c r="AI4" s="59">
        <f>'Рейтинговая таблица организаций'!AT22</f>
        <v>99</v>
      </c>
      <c r="AJ4" s="59">
        <f>'Рейтинговая таблица организаций'!AU22</f>
        <v>99.8</v>
      </c>
      <c r="AK4" s="59" t="str">
        <f t="shared" ref="AK4:AK35" si="17">IF(AM4=1,TEXT(AL4,0),CONCATENATE(AL4,"-",AL4+AM4-1))</f>
        <v>32</v>
      </c>
      <c r="AL4" s="59">
        <f t="shared" ref="AL4:AL35" si="18">RANK(AJ4,AJ$4:AJ$180)</f>
        <v>32</v>
      </c>
      <c r="AM4" s="59">
        <f t="shared" ref="AM4:AM35" si="19">COUNTIF(AL$4:AL$180,AL4)</f>
        <v>1</v>
      </c>
      <c r="AN4" s="59">
        <f>'бланки '!D24</f>
        <v>19</v>
      </c>
      <c r="AO4" s="59" t="str">
        <f t="shared" ref="AO4:AO35" si="20">B4</f>
        <v>Муниципальное бюджетное дошкольное образовательное учреждение «Детский сад № 74 «Винни-Пух» комбинированного вида»(Город Северодвинск)</v>
      </c>
      <c r="AP4" s="59">
        <f>'Рейтинговая таблица организаций'!BB22</f>
        <v>100</v>
      </c>
      <c r="AQ4" s="59">
        <f>'Рейтинговая таблица организаций'!BC22</f>
        <v>100</v>
      </c>
      <c r="AR4" s="59">
        <f>'Рейтинговая таблица организаций'!BD22</f>
        <v>100</v>
      </c>
      <c r="AS4" s="59">
        <f>'Рейтинговая таблица организаций'!BE22</f>
        <v>100</v>
      </c>
      <c r="AT4" s="59" t="str">
        <f t="shared" ref="AT4:AT35" si="21">IF(AV4=1,TEXT(AU4,0),CONCATENATE(AU4,"-",AU4+AV4-1))</f>
        <v>1-29</v>
      </c>
      <c r="AU4" s="59">
        <f t="shared" ref="AU4:AU35" si="22">RANK(AS4,AS$4:AS$180)</f>
        <v>1</v>
      </c>
      <c r="AV4" s="59">
        <f t="shared" ref="AV4:AV35" si="23">COUNTIF(AU$4:AU$180,AU4)</f>
        <v>29</v>
      </c>
      <c r="AW4" s="62" t="str">
        <f t="shared" ref="AW4:AW35" si="24">C4</f>
        <v>Город Северодвинск</v>
      </c>
      <c r="AX4" s="59">
        <f t="shared" ref="AX4:AX35" si="25">A4</f>
        <v>19</v>
      </c>
      <c r="AY4" s="59" t="str">
        <f t="shared" ref="AY4:AY35" si="26">B4</f>
        <v>Муниципальное бюджетное дошкольное образовательное учреждение «Детский сад № 74 «Винни-Пух» комбинированного вида»(Город Северодвинск)</v>
      </c>
      <c r="AZ4" s="59">
        <f>'Рейтинговая таблица организаций'!BF22</f>
        <v>98.76</v>
      </c>
      <c r="BA4" s="59" t="str">
        <f t="shared" ref="BA4:BA35" si="27">IF(BC4=1,TEXT(BB4,0),CONCATENATE(BB4,"-",BB4+BC4-1))</f>
        <v>7</v>
      </c>
      <c r="BB4" s="59">
        <f t="shared" ref="BB4:BB35" si="28">RANK(AZ4,AZ$4:AZ$180)</f>
        <v>7</v>
      </c>
      <c r="BC4" s="59">
        <f t="shared" ref="BC4:BC35" si="29">COUNTIF(AZ$4:AZ$180,AZ4)</f>
        <v>1</v>
      </c>
    </row>
    <row r="5" spans="1:55">
      <c r="A5" s="59">
        <f>'бланки '!D26</f>
        <v>21</v>
      </c>
      <c r="B5" s="60" t="str">
        <f>CONCATENATE('Рейтинговая таблица организаций'!B24,"(",C5,")")</f>
        <v>Муниципальное бюджетное дошкольное образовательное учреждение «Детский сад № 79 «Мальчиш-Кибальчиш» комбинированного вида»(Город Северодвинск)</v>
      </c>
      <c r="C5" s="60" t="str">
        <f>'бланки '!A26</f>
        <v>Город Северодвинск</v>
      </c>
      <c r="D5" s="59">
        <f>'Рейтинговая таблица организаций'!C24</f>
        <v>194</v>
      </c>
      <c r="E5" s="59">
        <f t="shared" si="0"/>
        <v>21</v>
      </c>
      <c r="F5" s="59" t="str">
        <f t="shared" si="1"/>
        <v>Муниципальное бюджетное дошкольное образовательное учреждение «Детский сад № 79 «Мальчиш-Кибальчиш» комбинированного вида»(Город Северодвинск)</v>
      </c>
      <c r="G5" s="59">
        <f>'Рейтинговая таблица организаций'!Q24</f>
        <v>100</v>
      </c>
      <c r="H5" s="59">
        <f>'Рейтинговая таблица организаций'!R24</f>
        <v>100</v>
      </c>
      <c r="I5" s="59">
        <f>'Рейтинговая таблица организаций'!S24</f>
        <v>100</v>
      </c>
      <c r="J5" s="59">
        <f>'Рейтинговая таблица организаций'!T24</f>
        <v>100</v>
      </c>
      <c r="K5" s="59" t="str">
        <f t="shared" si="2"/>
        <v>1-15</v>
      </c>
      <c r="L5" s="59">
        <f t="shared" si="3"/>
        <v>1</v>
      </c>
      <c r="M5" s="59">
        <f t="shared" si="4"/>
        <v>15</v>
      </c>
      <c r="N5" s="59">
        <f t="shared" si="5"/>
        <v>21</v>
      </c>
      <c r="O5" s="59" t="str">
        <f t="shared" si="6"/>
        <v>Муниципальное бюджетное дошкольное образовательное учреждение «Детский сад № 79 «Мальчиш-Кибальчиш» комбинированного вида»(Город Северодвинск)</v>
      </c>
      <c r="P5" s="59">
        <f>'Рейтинговая таблица организаций'!Z24</f>
        <v>100</v>
      </c>
      <c r="Q5" s="59">
        <f>'Рейтинговая таблица организаций'!AB24</f>
        <v>100</v>
      </c>
      <c r="R5" s="59">
        <f>'Рейтинговая таблица организаций'!AC24</f>
        <v>100</v>
      </c>
      <c r="S5" s="59" t="str">
        <f t="shared" si="7"/>
        <v>1-24</v>
      </c>
      <c r="T5" s="59">
        <f t="shared" si="8"/>
        <v>1</v>
      </c>
      <c r="U5" s="59">
        <f t="shared" si="9"/>
        <v>24</v>
      </c>
      <c r="V5" s="59">
        <f t="shared" si="10"/>
        <v>21</v>
      </c>
      <c r="W5" s="59" t="str">
        <f t="shared" si="11"/>
        <v>Муниципальное бюджетное дошкольное образовательное учреждение «Детский сад № 79 «Мальчиш-Кибальчиш» комбинированного вида»(Город Северодвинск)</v>
      </c>
      <c r="X5" s="59">
        <f>'Рейтинговая таблица организаций'!AH24</f>
        <v>60</v>
      </c>
      <c r="Y5" s="59">
        <f>'Рейтинговая таблица организаций'!AI24</f>
        <v>100</v>
      </c>
      <c r="Z5" s="61">
        <f>'Рейтинговая таблица организаций'!AJ24</f>
        <v>100</v>
      </c>
      <c r="AA5" s="59">
        <f>'Рейтинговая таблица организаций'!AK24</f>
        <v>88</v>
      </c>
      <c r="AB5" s="59" t="str">
        <f t="shared" si="12"/>
        <v>26-37</v>
      </c>
      <c r="AC5" s="59">
        <f t="shared" si="13"/>
        <v>26</v>
      </c>
      <c r="AD5" s="59">
        <f t="shared" si="14"/>
        <v>12</v>
      </c>
      <c r="AE5" s="59">
        <f t="shared" si="15"/>
        <v>21</v>
      </c>
      <c r="AF5" s="59" t="str">
        <f t="shared" si="16"/>
        <v>Муниципальное бюджетное дошкольное образовательное учреждение «Детский сад № 79 «Мальчиш-Кибальчиш» комбинированного вида»(Город Северодвинск)</v>
      </c>
      <c r="AG5" s="59">
        <f>'Рейтинговая таблица организаций'!AR24</f>
        <v>100</v>
      </c>
      <c r="AH5" s="59">
        <f>'Рейтинговая таблица организаций'!AS24</f>
        <v>100</v>
      </c>
      <c r="AI5" s="59">
        <f>'Рейтинговая таблица организаций'!AT24</f>
        <v>100</v>
      </c>
      <c r="AJ5" s="59">
        <f>'Рейтинговая таблица организаций'!AU24</f>
        <v>100</v>
      </c>
      <c r="AK5" s="59" t="str">
        <f t="shared" si="17"/>
        <v>1-31</v>
      </c>
      <c r="AL5" s="59">
        <f t="shared" si="18"/>
        <v>1</v>
      </c>
      <c r="AM5" s="59">
        <f t="shared" si="19"/>
        <v>31</v>
      </c>
      <c r="AN5" s="59">
        <f>'бланки '!D26</f>
        <v>21</v>
      </c>
      <c r="AO5" s="59" t="str">
        <f t="shared" si="20"/>
        <v>Муниципальное бюджетное дошкольное образовательное учреждение «Детский сад № 79 «Мальчиш-Кибальчиш» комбинированного вида»(Город Северодвинск)</v>
      </c>
      <c r="AP5" s="59">
        <f>'Рейтинговая таблица организаций'!BB24</f>
        <v>100</v>
      </c>
      <c r="AQ5" s="59">
        <f>'Рейтинговая таблица организаций'!BC24</f>
        <v>100</v>
      </c>
      <c r="AR5" s="59">
        <f>'Рейтинговая таблица организаций'!BD24</f>
        <v>100</v>
      </c>
      <c r="AS5" s="59">
        <f>'Рейтинговая таблица организаций'!BE24</f>
        <v>100</v>
      </c>
      <c r="AT5" s="59" t="str">
        <f t="shared" si="21"/>
        <v>1-29</v>
      </c>
      <c r="AU5" s="59">
        <f t="shared" si="22"/>
        <v>1</v>
      </c>
      <c r="AV5" s="59">
        <f t="shared" si="23"/>
        <v>29</v>
      </c>
      <c r="AW5" s="62" t="str">
        <f t="shared" si="24"/>
        <v>Город Северодвинск</v>
      </c>
      <c r="AX5" s="59">
        <f t="shared" si="25"/>
        <v>21</v>
      </c>
      <c r="AY5" s="59" t="str">
        <f t="shared" si="26"/>
        <v>Муниципальное бюджетное дошкольное образовательное учреждение «Детский сад № 79 «Мальчиш-Кибальчиш» комбинированного вида»(Город Северодвинск)</v>
      </c>
      <c r="AZ5" s="59">
        <f>'Рейтинговая таблица организаций'!BF24</f>
        <v>97.6</v>
      </c>
      <c r="BA5" s="59" t="str">
        <f t="shared" si="27"/>
        <v>15</v>
      </c>
      <c r="BB5" s="59">
        <f t="shared" si="28"/>
        <v>15</v>
      </c>
      <c r="BC5" s="59">
        <f t="shared" si="29"/>
        <v>1</v>
      </c>
    </row>
    <row r="6" spans="1:55">
      <c r="A6" s="59">
        <f>'бланки '!D34</f>
        <v>29</v>
      </c>
      <c r="B6" s="60" t="str">
        <f>CONCATENATE('Рейтинговая таблица организаций'!B32,"(",C6,")")</f>
        <v>Муниципальное автономное общеобразовательное учреждение «Средняя общеобразовательная школа № 2»(Город Северодвинск)</v>
      </c>
      <c r="C6" s="60" t="str">
        <f>'бланки '!A34</f>
        <v>Город Северодвинск</v>
      </c>
      <c r="D6" s="59">
        <f>'Рейтинговая таблица организаций'!C32</f>
        <v>702</v>
      </c>
      <c r="E6" s="59">
        <f t="shared" si="0"/>
        <v>29</v>
      </c>
      <c r="F6" s="59" t="str">
        <f t="shared" si="1"/>
        <v>Муниципальное автономное общеобразовательное учреждение «Средняя общеобразовательная школа № 2»(Город Северодвинск)</v>
      </c>
      <c r="G6" s="59">
        <f>'Рейтинговая таблица организаций'!Q32</f>
        <v>99</v>
      </c>
      <c r="H6" s="59">
        <f>'Рейтинговая таблица организаций'!R32</f>
        <v>100</v>
      </c>
      <c r="I6" s="59">
        <f>'Рейтинговая таблица организаций'!S32</f>
        <v>100</v>
      </c>
      <c r="J6" s="59">
        <f>'Рейтинговая таблица организаций'!T32</f>
        <v>99.7</v>
      </c>
      <c r="K6" s="59" t="str">
        <f t="shared" si="2"/>
        <v>16-20</v>
      </c>
      <c r="L6" s="59">
        <f t="shared" si="3"/>
        <v>16</v>
      </c>
      <c r="M6" s="59">
        <f t="shared" si="4"/>
        <v>5</v>
      </c>
      <c r="N6" s="59">
        <f t="shared" si="5"/>
        <v>29</v>
      </c>
      <c r="O6" s="59" t="str">
        <f t="shared" si="6"/>
        <v>Муниципальное автономное общеобразовательное учреждение «Средняя общеобразовательная школа № 2»(Город Северодвинск)</v>
      </c>
      <c r="P6" s="59">
        <f>'Рейтинговая таблица организаций'!Z32</f>
        <v>100</v>
      </c>
      <c r="Q6" s="59">
        <f>'Рейтинговая таблица организаций'!AB32</f>
        <v>100</v>
      </c>
      <c r="R6" s="59">
        <f>'Рейтинговая таблица организаций'!AC32</f>
        <v>100</v>
      </c>
      <c r="S6" s="59" t="str">
        <f t="shared" si="7"/>
        <v>1-24</v>
      </c>
      <c r="T6" s="59">
        <f t="shared" si="8"/>
        <v>1</v>
      </c>
      <c r="U6" s="59">
        <f t="shared" si="9"/>
        <v>24</v>
      </c>
      <c r="V6" s="59">
        <f t="shared" si="10"/>
        <v>29</v>
      </c>
      <c r="W6" s="59" t="str">
        <f t="shared" si="11"/>
        <v>Муниципальное автономное общеобразовательное учреждение «Средняя общеобразовательная школа № 2»(Город Северодвинск)</v>
      </c>
      <c r="X6" s="59">
        <f>'Рейтинговая таблица организаций'!AH32</f>
        <v>80</v>
      </c>
      <c r="Y6" s="59">
        <f>'Рейтинговая таблица организаций'!AI32</f>
        <v>100</v>
      </c>
      <c r="Z6" s="61">
        <f>'Рейтинговая таблица организаций'!AJ32</f>
        <v>80</v>
      </c>
      <c r="AA6" s="59">
        <f>'Рейтинговая таблица организаций'!AK32</f>
        <v>88</v>
      </c>
      <c r="AB6" s="59" t="str">
        <f t="shared" si="12"/>
        <v>26-37</v>
      </c>
      <c r="AC6" s="59">
        <f t="shared" si="13"/>
        <v>26</v>
      </c>
      <c r="AD6" s="59">
        <f t="shared" si="14"/>
        <v>12</v>
      </c>
      <c r="AE6" s="59">
        <f t="shared" si="15"/>
        <v>29</v>
      </c>
      <c r="AF6" s="59" t="str">
        <f t="shared" si="16"/>
        <v>Муниципальное автономное общеобразовательное учреждение «Средняя общеобразовательная школа № 2»(Город Северодвинск)</v>
      </c>
      <c r="AG6" s="59">
        <f>'Рейтинговая таблица организаций'!AR32</f>
        <v>100</v>
      </c>
      <c r="AH6" s="59">
        <f>'Рейтинговая таблица организаций'!AS32</f>
        <v>100</v>
      </c>
      <c r="AI6" s="59">
        <f>'Рейтинговая таблица организаций'!AT32</f>
        <v>100</v>
      </c>
      <c r="AJ6" s="59">
        <f>'Рейтинговая таблица организаций'!AU32</f>
        <v>100</v>
      </c>
      <c r="AK6" s="59" t="str">
        <f t="shared" si="17"/>
        <v>1-31</v>
      </c>
      <c r="AL6" s="59">
        <f t="shared" si="18"/>
        <v>1</v>
      </c>
      <c r="AM6" s="59">
        <f t="shared" si="19"/>
        <v>31</v>
      </c>
      <c r="AN6" s="59">
        <f>'бланки '!D34</f>
        <v>29</v>
      </c>
      <c r="AO6" s="59" t="str">
        <f t="shared" si="20"/>
        <v>Муниципальное автономное общеобразовательное учреждение «Средняя общеобразовательная школа № 2»(Город Северодвинск)</v>
      </c>
      <c r="AP6" s="59">
        <f>'Рейтинговая таблица организаций'!BB32</f>
        <v>100</v>
      </c>
      <c r="AQ6" s="59">
        <f>'Рейтинговая таблица организаций'!BC32</f>
        <v>100</v>
      </c>
      <c r="AR6" s="59">
        <f>'Рейтинговая таблица организаций'!BD32</f>
        <v>100</v>
      </c>
      <c r="AS6" s="59">
        <f>'Рейтинговая таблица организаций'!BE32</f>
        <v>100</v>
      </c>
      <c r="AT6" s="59" t="str">
        <f t="shared" si="21"/>
        <v>1-29</v>
      </c>
      <c r="AU6" s="59">
        <f t="shared" si="22"/>
        <v>1</v>
      </c>
      <c r="AV6" s="59">
        <f t="shared" si="23"/>
        <v>29</v>
      </c>
      <c r="AW6" s="62" t="str">
        <f t="shared" si="24"/>
        <v>Город Северодвинск</v>
      </c>
      <c r="AX6" s="59">
        <f t="shared" si="25"/>
        <v>29</v>
      </c>
      <c r="AY6" s="59" t="str">
        <f t="shared" si="26"/>
        <v>Муниципальное автономное общеобразовательное учреждение «Средняя общеобразовательная школа № 2»(Город Северодвинск)</v>
      </c>
      <c r="AZ6" s="59">
        <f>'Рейтинговая таблица организаций'!BF32</f>
        <v>97.539999999999992</v>
      </c>
      <c r="BA6" s="59" t="str">
        <f t="shared" si="27"/>
        <v>16</v>
      </c>
      <c r="BB6" s="59">
        <f t="shared" si="28"/>
        <v>16</v>
      </c>
      <c r="BC6" s="59">
        <f t="shared" si="29"/>
        <v>1</v>
      </c>
    </row>
    <row r="7" spans="1:55">
      <c r="A7" s="59">
        <f>'бланки '!D37</f>
        <v>32</v>
      </c>
      <c r="B7" s="60" t="str">
        <f>CONCATENATE('Рейтинговая таблица организаций'!B35,"(",C7,")")</f>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C7" s="60" t="str">
        <f>'бланки '!A37</f>
        <v>Город Северодвинск</v>
      </c>
      <c r="D7" s="59">
        <f>'Рейтинговая таблица организаций'!C35</f>
        <v>716</v>
      </c>
      <c r="E7" s="59">
        <f t="shared" si="0"/>
        <v>32</v>
      </c>
      <c r="F7" s="59" t="str">
        <f t="shared" si="1"/>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G7" s="59">
        <f>'Рейтинговая таблица организаций'!Q35</f>
        <v>100</v>
      </c>
      <c r="H7" s="59">
        <f>'Рейтинговая таблица организаций'!R35</f>
        <v>100</v>
      </c>
      <c r="I7" s="59">
        <f>'Рейтинговая таблица организаций'!S35</f>
        <v>100</v>
      </c>
      <c r="J7" s="59">
        <f>'Рейтинговая таблица организаций'!T35</f>
        <v>100</v>
      </c>
      <c r="K7" s="59" t="str">
        <f t="shared" si="2"/>
        <v>1-15</v>
      </c>
      <c r="L7" s="59">
        <f t="shared" si="3"/>
        <v>1</v>
      </c>
      <c r="M7" s="59">
        <f t="shared" si="4"/>
        <v>15</v>
      </c>
      <c r="N7" s="59">
        <f t="shared" si="5"/>
        <v>32</v>
      </c>
      <c r="O7" s="59" t="str">
        <f t="shared" si="6"/>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P7" s="59">
        <f>'Рейтинговая таблица организаций'!Z35</f>
        <v>100</v>
      </c>
      <c r="Q7" s="59">
        <f>'Рейтинговая таблица организаций'!AB35</f>
        <v>98</v>
      </c>
      <c r="R7" s="59">
        <f>'Рейтинговая таблица организаций'!AC35</f>
        <v>99</v>
      </c>
      <c r="S7" s="59" t="str">
        <f t="shared" si="7"/>
        <v>32-39</v>
      </c>
      <c r="T7" s="59">
        <f t="shared" si="8"/>
        <v>32</v>
      </c>
      <c r="U7" s="59">
        <f t="shared" si="9"/>
        <v>8</v>
      </c>
      <c r="V7" s="59">
        <f t="shared" si="10"/>
        <v>32</v>
      </c>
      <c r="W7" s="59" t="str">
        <f t="shared" si="11"/>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X7" s="59">
        <f>'Рейтинговая таблица организаций'!AH35</f>
        <v>80</v>
      </c>
      <c r="Y7" s="59">
        <f>'Рейтинговая таблица организаций'!AI35</f>
        <v>100</v>
      </c>
      <c r="Z7" s="61">
        <f>'Рейтинговая таблица организаций'!AJ35</f>
        <v>100</v>
      </c>
      <c r="AA7" s="59">
        <f>'Рейтинговая таблица организаций'!AK35</f>
        <v>94</v>
      </c>
      <c r="AB7" s="59" t="str">
        <f t="shared" si="12"/>
        <v>12-18</v>
      </c>
      <c r="AC7" s="59">
        <f t="shared" si="13"/>
        <v>12</v>
      </c>
      <c r="AD7" s="59">
        <f t="shared" si="14"/>
        <v>7</v>
      </c>
      <c r="AE7" s="59">
        <f t="shared" si="15"/>
        <v>32</v>
      </c>
      <c r="AF7" s="59" t="str">
        <f t="shared" si="16"/>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AG7" s="59">
        <f>'Рейтинговая таблица организаций'!AR35</f>
        <v>99</v>
      </c>
      <c r="AH7" s="59">
        <f>'Рейтинговая таблица организаций'!AS35</f>
        <v>100</v>
      </c>
      <c r="AI7" s="59">
        <f>'Рейтинговая таблица организаций'!AT35</f>
        <v>100</v>
      </c>
      <c r="AJ7" s="59">
        <f>'Рейтинговая таблица организаций'!AU35</f>
        <v>99.6</v>
      </c>
      <c r="AK7" s="59" t="str">
        <f t="shared" si="17"/>
        <v>33-40</v>
      </c>
      <c r="AL7" s="59">
        <f t="shared" si="18"/>
        <v>33</v>
      </c>
      <c r="AM7" s="59">
        <f t="shared" si="19"/>
        <v>8</v>
      </c>
      <c r="AN7" s="59">
        <f>'бланки '!D37</f>
        <v>32</v>
      </c>
      <c r="AO7" s="59" t="str">
        <f t="shared" si="20"/>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AP7" s="59">
        <f>'Рейтинговая таблица организаций'!BB35</f>
        <v>100</v>
      </c>
      <c r="AQ7" s="59">
        <f>'Рейтинговая таблица организаций'!BC35</f>
        <v>100</v>
      </c>
      <c r="AR7" s="59">
        <f>'Рейтинговая таблица организаций'!BD35</f>
        <v>100</v>
      </c>
      <c r="AS7" s="59">
        <f>'Рейтинговая таблица организаций'!BE35</f>
        <v>100</v>
      </c>
      <c r="AT7" s="59" t="str">
        <f t="shared" si="21"/>
        <v>1-29</v>
      </c>
      <c r="AU7" s="59">
        <f t="shared" si="22"/>
        <v>1</v>
      </c>
      <c r="AV7" s="59">
        <f t="shared" si="23"/>
        <v>29</v>
      </c>
      <c r="AW7" s="62" t="str">
        <f t="shared" si="24"/>
        <v>Город Северодвинск</v>
      </c>
      <c r="AX7" s="59">
        <f t="shared" si="25"/>
        <v>32</v>
      </c>
      <c r="AY7" s="59" t="str">
        <f t="shared" si="26"/>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AZ7" s="59">
        <f>'Рейтинговая таблица организаций'!BF35</f>
        <v>98.52000000000001</v>
      </c>
      <c r="BA7" s="59" t="str">
        <f t="shared" si="27"/>
        <v>12</v>
      </c>
      <c r="BB7" s="59">
        <f t="shared" si="28"/>
        <v>12</v>
      </c>
      <c r="BC7" s="59">
        <f t="shared" si="29"/>
        <v>1</v>
      </c>
    </row>
    <row r="8" spans="1:55">
      <c r="A8" s="59">
        <f>'бланки '!D56</f>
        <v>51</v>
      </c>
      <c r="B8" s="60" t="str">
        <f>CONCATENATE('Рейтинговая таблица организаций'!B54,"(",C8,")")</f>
        <v>Муниципальное автономное общеобразовательное учреждение «Средняя общеобразовательная школа № 28»(Город Северодвинск)</v>
      </c>
      <c r="C8" s="60" t="str">
        <f>'бланки '!A56</f>
        <v>Город Северодвинск</v>
      </c>
      <c r="D8" s="59">
        <f>'Рейтинговая таблица организаций'!C54</f>
        <v>643</v>
      </c>
      <c r="E8" s="59">
        <f t="shared" si="0"/>
        <v>51</v>
      </c>
      <c r="F8" s="59" t="str">
        <f t="shared" si="1"/>
        <v>Муниципальное автономное общеобразовательное учреждение «Средняя общеобразовательная школа № 28»(Город Северодвинск)</v>
      </c>
      <c r="G8" s="59">
        <f>'Рейтинговая таблица организаций'!Q54</f>
        <v>99</v>
      </c>
      <c r="H8" s="59">
        <f>'Рейтинговая таблица организаций'!R54</f>
        <v>100</v>
      </c>
      <c r="I8" s="59">
        <f>'Рейтинговая таблица организаций'!S54</f>
        <v>100</v>
      </c>
      <c r="J8" s="59">
        <f>'Рейтинговая таблица организаций'!T54</f>
        <v>99.7</v>
      </c>
      <c r="K8" s="59" t="str">
        <f t="shared" si="2"/>
        <v>16-20</v>
      </c>
      <c r="L8" s="59">
        <f t="shared" si="3"/>
        <v>16</v>
      </c>
      <c r="M8" s="59">
        <f t="shared" si="4"/>
        <v>5</v>
      </c>
      <c r="N8" s="59">
        <f t="shared" si="5"/>
        <v>51</v>
      </c>
      <c r="O8" s="59" t="str">
        <f t="shared" si="6"/>
        <v>Муниципальное автономное общеобразовательное учреждение «Средняя общеобразовательная школа № 28»(Город Северодвинск)</v>
      </c>
      <c r="P8" s="59">
        <f>'Рейтинговая таблица организаций'!Z54</f>
        <v>100</v>
      </c>
      <c r="Q8" s="59">
        <f>'Рейтинговая таблица организаций'!AB54</f>
        <v>100</v>
      </c>
      <c r="R8" s="59">
        <f>'Рейтинговая таблица организаций'!AC54</f>
        <v>100</v>
      </c>
      <c r="S8" s="59" t="str">
        <f t="shared" si="7"/>
        <v>1-24</v>
      </c>
      <c r="T8" s="59">
        <f t="shared" si="8"/>
        <v>1</v>
      </c>
      <c r="U8" s="59">
        <f t="shared" si="9"/>
        <v>24</v>
      </c>
      <c r="V8" s="59">
        <f t="shared" si="10"/>
        <v>51</v>
      </c>
      <c r="W8" s="59" t="str">
        <f t="shared" si="11"/>
        <v>Муниципальное автономное общеобразовательное учреждение «Средняя общеобразовательная школа № 28»(Город Северодвинск)</v>
      </c>
      <c r="X8" s="59">
        <f>'Рейтинговая таблица организаций'!AH54</f>
        <v>40</v>
      </c>
      <c r="Y8" s="59">
        <f>'Рейтинговая таблица организаций'!AI54</f>
        <v>100</v>
      </c>
      <c r="Z8" s="61">
        <f>'Рейтинговая таблица организаций'!AJ54</f>
        <v>84</v>
      </c>
      <c r="AA8" s="59">
        <f>'Рейтинговая таблица организаций'!AK54</f>
        <v>77.2</v>
      </c>
      <c r="AB8" s="59" t="str">
        <f t="shared" si="12"/>
        <v>87</v>
      </c>
      <c r="AC8" s="59">
        <f t="shared" si="13"/>
        <v>87</v>
      </c>
      <c r="AD8" s="59">
        <f t="shared" si="14"/>
        <v>1</v>
      </c>
      <c r="AE8" s="59">
        <f t="shared" si="15"/>
        <v>51</v>
      </c>
      <c r="AF8" s="59" t="str">
        <f t="shared" si="16"/>
        <v>Муниципальное автономное общеобразовательное учреждение «Средняя общеобразовательная школа № 28»(Город Северодвинск)</v>
      </c>
      <c r="AG8" s="59">
        <f>'Рейтинговая таблица организаций'!AR54</f>
        <v>100</v>
      </c>
      <c r="AH8" s="59">
        <f>'Рейтинговая таблица организаций'!AS54</f>
        <v>100</v>
      </c>
      <c r="AI8" s="59">
        <f>'Рейтинговая таблица организаций'!AT54</f>
        <v>100</v>
      </c>
      <c r="AJ8" s="59">
        <f>'Рейтинговая таблица организаций'!AU54</f>
        <v>100</v>
      </c>
      <c r="AK8" s="59" t="str">
        <f t="shared" si="17"/>
        <v>1-31</v>
      </c>
      <c r="AL8" s="59">
        <f t="shared" si="18"/>
        <v>1</v>
      </c>
      <c r="AM8" s="59">
        <f t="shared" si="19"/>
        <v>31</v>
      </c>
      <c r="AN8" s="59">
        <f>'бланки '!D56</f>
        <v>51</v>
      </c>
      <c r="AO8" s="59" t="str">
        <f t="shared" si="20"/>
        <v>Муниципальное автономное общеобразовательное учреждение «Средняя общеобразовательная школа № 28»(Город Северодвинск)</v>
      </c>
      <c r="AP8" s="59">
        <f>'Рейтинговая таблица организаций'!BB54</f>
        <v>100</v>
      </c>
      <c r="AQ8" s="59">
        <f>'Рейтинговая таблица организаций'!BC54</f>
        <v>100</v>
      </c>
      <c r="AR8" s="59">
        <f>'Рейтинговая таблица организаций'!BD54</f>
        <v>100</v>
      </c>
      <c r="AS8" s="59">
        <f>'Рейтинговая таблица организаций'!BE54</f>
        <v>100</v>
      </c>
      <c r="AT8" s="59" t="str">
        <f t="shared" si="21"/>
        <v>1-29</v>
      </c>
      <c r="AU8" s="59">
        <f t="shared" si="22"/>
        <v>1</v>
      </c>
      <c r="AV8" s="59">
        <f t="shared" si="23"/>
        <v>29</v>
      </c>
      <c r="AW8" s="62" t="str">
        <f t="shared" si="24"/>
        <v>Город Северодвинск</v>
      </c>
      <c r="AX8" s="59">
        <f t="shared" si="25"/>
        <v>51</v>
      </c>
      <c r="AY8" s="59" t="str">
        <f t="shared" si="26"/>
        <v>Муниципальное автономное общеобразовательное учреждение «Средняя общеобразовательная школа № 28»(Город Северодвинск)</v>
      </c>
      <c r="AZ8" s="59">
        <f>'Рейтинговая таблица организаций'!BF54</f>
        <v>95.38</v>
      </c>
      <c r="BA8" s="59" t="str">
        <f t="shared" si="27"/>
        <v>38-39</v>
      </c>
      <c r="BB8" s="59">
        <f t="shared" si="28"/>
        <v>38</v>
      </c>
      <c r="BC8" s="59">
        <f t="shared" si="29"/>
        <v>2</v>
      </c>
    </row>
    <row r="9" spans="1:55">
      <c r="A9" s="59">
        <f>'бланки '!D64</f>
        <v>59</v>
      </c>
      <c r="B9" s="60" t="str">
        <f>CONCATENATE('Рейтинговая таблица организаций'!B62,"(",C9,")")</f>
        <v>Муниципальное автономное образовательное учреждение дополнительного образования «Детский центр культуры»(Город Северодвинск)</v>
      </c>
      <c r="C9" s="60" t="str">
        <f>'бланки '!A64</f>
        <v>Город Северодвинск</v>
      </c>
      <c r="D9" s="59">
        <f>'Рейтинговая таблица организаций'!C62</f>
        <v>820</v>
      </c>
      <c r="E9" s="59">
        <f t="shared" si="0"/>
        <v>59</v>
      </c>
      <c r="F9" s="59" t="str">
        <f t="shared" si="1"/>
        <v>Муниципальное автономное образовательное учреждение дополнительного образования «Детский центр культуры»(Город Северодвинск)</v>
      </c>
      <c r="G9" s="59">
        <f>'Рейтинговая таблица организаций'!Q62</f>
        <v>99</v>
      </c>
      <c r="H9" s="59">
        <f>'Рейтинговая таблица организаций'!R62</f>
        <v>100</v>
      </c>
      <c r="I9" s="59">
        <f>'Рейтинговая таблица организаций'!S62</f>
        <v>99</v>
      </c>
      <c r="J9" s="59">
        <f>'Рейтинговая таблица организаций'!T62</f>
        <v>99.300000000000011</v>
      </c>
      <c r="K9" s="59" t="str">
        <f t="shared" si="2"/>
        <v>31-33</v>
      </c>
      <c r="L9" s="59">
        <f t="shared" si="3"/>
        <v>31</v>
      </c>
      <c r="M9" s="59">
        <f t="shared" si="4"/>
        <v>3</v>
      </c>
      <c r="N9" s="59">
        <f t="shared" si="5"/>
        <v>59</v>
      </c>
      <c r="O9" s="59" t="str">
        <f t="shared" si="6"/>
        <v>Муниципальное автономное образовательное учреждение дополнительного образования «Детский центр культуры»(Город Северодвинск)</v>
      </c>
      <c r="P9" s="59">
        <f>'Рейтинговая таблица организаций'!Z62</f>
        <v>100</v>
      </c>
      <c r="Q9" s="59">
        <f>'Рейтинговая таблица организаций'!AB62</f>
        <v>96</v>
      </c>
      <c r="R9" s="59">
        <f>'Рейтинговая таблица организаций'!AC62</f>
        <v>98</v>
      </c>
      <c r="S9" s="59" t="str">
        <f t="shared" si="7"/>
        <v>50-53</v>
      </c>
      <c r="T9" s="59">
        <f t="shared" si="8"/>
        <v>50</v>
      </c>
      <c r="U9" s="59">
        <f t="shared" si="9"/>
        <v>4</v>
      </c>
      <c r="V9" s="59">
        <f t="shared" si="10"/>
        <v>59</v>
      </c>
      <c r="W9" s="59" t="str">
        <f t="shared" si="11"/>
        <v>Муниципальное автономное образовательное учреждение дополнительного образования «Детский центр культуры»(Город Северодвинск)</v>
      </c>
      <c r="X9" s="59">
        <f>'Рейтинговая таблица организаций'!AH62</f>
        <v>60</v>
      </c>
      <c r="Y9" s="59">
        <f>'Рейтинговая таблица организаций'!AI62</f>
        <v>60</v>
      </c>
      <c r="Z9" s="61">
        <f>'Рейтинговая таблица организаций'!AJ62</f>
        <v>77</v>
      </c>
      <c r="AA9" s="59">
        <f>'Рейтинговая таблица организаций'!AK62</f>
        <v>65.099999999999994</v>
      </c>
      <c r="AB9" s="59" t="str">
        <f t="shared" si="12"/>
        <v>147</v>
      </c>
      <c r="AC9" s="59">
        <f t="shared" si="13"/>
        <v>147</v>
      </c>
      <c r="AD9" s="59">
        <f t="shared" si="14"/>
        <v>1</v>
      </c>
      <c r="AE9" s="59">
        <f t="shared" si="15"/>
        <v>59</v>
      </c>
      <c r="AF9" s="59" t="str">
        <f t="shared" si="16"/>
        <v>Муниципальное автономное образовательное учреждение дополнительного образования «Детский центр культуры»(Город Северодвинск)</v>
      </c>
      <c r="AG9" s="59">
        <f>'Рейтинговая таблица организаций'!AR62</f>
        <v>100</v>
      </c>
      <c r="AH9" s="59">
        <f>'Рейтинговая таблица организаций'!AS62</f>
        <v>100</v>
      </c>
      <c r="AI9" s="59">
        <f>'Рейтинговая таблица организаций'!AT62</f>
        <v>100</v>
      </c>
      <c r="AJ9" s="59">
        <f>'Рейтинговая таблица организаций'!AU62</f>
        <v>100</v>
      </c>
      <c r="AK9" s="59" t="str">
        <f t="shared" si="17"/>
        <v>1-31</v>
      </c>
      <c r="AL9" s="59">
        <f t="shared" si="18"/>
        <v>1</v>
      </c>
      <c r="AM9" s="59">
        <f t="shared" si="19"/>
        <v>31</v>
      </c>
      <c r="AN9" s="59">
        <f>'бланки '!D64</f>
        <v>59</v>
      </c>
      <c r="AO9" s="59" t="str">
        <f t="shared" si="20"/>
        <v>Муниципальное автономное образовательное учреждение дополнительного образования «Детский центр культуры»(Город Северодвинск)</v>
      </c>
      <c r="AP9" s="59">
        <f>'Рейтинговая таблица организаций'!BB62</f>
        <v>100</v>
      </c>
      <c r="AQ9" s="59">
        <f>'Рейтинговая таблица организаций'!BC62</f>
        <v>100</v>
      </c>
      <c r="AR9" s="59">
        <f>'Рейтинговая таблица организаций'!BD62</f>
        <v>100</v>
      </c>
      <c r="AS9" s="59">
        <f>'Рейтинговая таблица организаций'!BE62</f>
        <v>100</v>
      </c>
      <c r="AT9" s="59" t="str">
        <f t="shared" si="21"/>
        <v>1-29</v>
      </c>
      <c r="AU9" s="59">
        <f t="shared" si="22"/>
        <v>1</v>
      </c>
      <c r="AV9" s="59">
        <f t="shared" si="23"/>
        <v>29</v>
      </c>
      <c r="AW9" s="62" t="str">
        <f t="shared" si="24"/>
        <v>Город Северодвинск</v>
      </c>
      <c r="AX9" s="59">
        <f t="shared" si="25"/>
        <v>59</v>
      </c>
      <c r="AY9" s="59" t="str">
        <f t="shared" si="26"/>
        <v>Муниципальное автономное образовательное учреждение дополнительного образования «Детский центр культуры»(Город Северодвинск)</v>
      </c>
      <c r="AZ9" s="59">
        <f>'Рейтинговая таблица организаций'!BF62</f>
        <v>92.47999999999999</v>
      </c>
      <c r="BA9" s="59" t="str">
        <f t="shared" si="27"/>
        <v>75</v>
      </c>
      <c r="BB9" s="59">
        <f t="shared" si="28"/>
        <v>75</v>
      </c>
      <c r="BC9" s="59">
        <f t="shared" si="29"/>
        <v>1</v>
      </c>
    </row>
    <row r="10" spans="1:55">
      <c r="A10" s="59">
        <f>'бланки '!D66</f>
        <v>61</v>
      </c>
      <c r="B10" s="60" t="str">
        <f>CONCATENATE('Рейтинговая таблица организаций'!B64,"(",C10,")")</f>
        <v>Муниципальное автономное образовательное учреждение дополнительного образования «Северный Кванториум»(Город Северодвинск)</v>
      </c>
      <c r="C10" s="60" t="str">
        <f>'бланки '!A66</f>
        <v>Город Северодвинск</v>
      </c>
      <c r="D10" s="59">
        <f>'Рейтинговая таблица организаций'!C64</f>
        <v>648</v>
      </c>
      <c r="E10" s="59">
        <f t="shared" si="0"/>
        <v>61</v>
      </c>
      <c r="F10" s="59" t="str">
        <f t="shared" si="1"/>
        <v>Муниципальное автономное образовательное учреждение дополнительного образования «Северный Кванториум»(Город Северодвинск)</v>
      </c>
      <c r="G10" s="59">
        <f>'Рейтинговая таблица организаций'!Q64</f>
        <v>99</v>
      </c>
      <c r="H10" s="59">
        <f>'Рейтинговая таблица организаций'!R64</f>
        <v>100</v>
      </c>
      <c r="I10" s="59">
        <f>'Рейтинговая таблица организаций'!S64</f>
        <v>100</v>
      </c>
      <c r="J10" s="59">
        <f>'Рейтинговая таблица организаций'!T64</f>
        <v>99.7</v>
      </c>
      <c r="K10" s="59" t="str">
        <f t="shared" si="2"/>
        <v>16-20</v>
      </c>
      <c r="L10" s="59">
        <f t="shared" si="3"/>
        <v>16</v>
      </c>
      <c r="M10" s="59">
        <f t="shared" si="4"/>
        <v>5</v>
      </c>
      <c r="N10" s="59">
        <f t="shared" si="5"/>
        <v>61</v>
      </c>
      <c r="O10" s="59" t="str">
        <f t="shared" si="6"/>
        <v>Муниципальное автономное образовательное учреждение дополнительного образования «Северный Кванториум»(Город Северодвинск)</v>
      </c>
      <c r="P10" s="59">
        <f>'Рейтинговая таблица организаций'!Z64</f>
        <v>100</v>
      </c>
      <c r="Q10" s="59">
        <f>'Рейтинговая таблица организаций'!AB64</f>
        <v>99</v>
      </c>
      <c r="R10" s="59">
        <f>'Рейтинговая таблица организаций'!AC64</f>
        <v>99.5</v>
      </c>
      <c r="S10" s="59" t="str">
        <f t="shared" si="7"/>
        <v>25-31</v>
      </c>
      <c r="T10" s="59">
        <f t="shared" si="8"/>
        <v>25</v>
      </c>
      <c r="U10" s="59">
        <f t="shared" si="9"/>
        <v>7</v>
      </c>
      <c r="V10" s="59">
        <f t="shared" si="10"/>
        <v>61</v>
      </c>
      <c r="W10" s="59" t="str">
        <f t="shared" si="11"/>
        <v>Муниципальное автономное образовательное учреждение дополнительного образования «Северный Кванториум»(Город Северодвинск)</v>
      </c>
      <c r="X10" s="59">
        <f>'Рейтинговая таблица организаций'!AH64</f>
        <v>100</v>
      </c>
      <c r="Y10" s="59">
        <f>'Рейтинговая таблица организаций'!AI64</f>
        <v>100</v>
      </c>
      <c r="Z10" s="61">
        <f>'Рейтинговая таблица организаций'!AJ64</f>
        <v>100</v>
      </c>
      <c r="AA10" s="59">
        <f>'Рейтинговая таблица организаций'!AK64</f>
        <v>100</v>
      </c>
      <c r="AB10" s="59" t="str">
        <f t="shared" si="12"/>
        <v>1-6</v>
      </c>
      <c r="AC10" s="59">
        <f t="shared" si="13"/>
        <v>1</v>
      </c>
      <c r="AD10" s="59">
        <f t="shared" si="14"/>
        <v>6</v>
      </c>
      <c r="AE10" s="59">
        <f t="shared" si="15"/>
        <v>61</v>
      </c>
      <c r="AF10" s="59" t="str">
        <f t="shared" si="16"/>
        <v>Муниципальное автономное образовательное учреждение дополнительного образования «Северный Кванториум»(Город Северодвинск)</v>
      </c>
      <c r="AG10" s="59">
        <f>'Рейтинговая таблица организаций'!AR64</f>
        <v>100</v>
      </c>
      <c r="AH10" s="59">
        <f>'Рейтинговая таблица организаций'!AS64</f>
        <v>100</v>
      </c>
      <c r="AI10" s="59">
        <f>'Рейтинговая таблица организаций'!AT64</f>
        <v>100</v>
      </c>
      <c r="AJ10" s="59">
        <f>'Рейтинговая таблица организаций'!AU64</f>
        <v>100</v>
      </c>
      <c r="AK10" s="59" t="str">
        <f t="shared" si="17"/>
        <v>1-31</v>
      </c>
      <c r="AL10" s="59">
        <f t="shared" si="18"/>
        <v>1</v>
      </c>
      <c r="AM10" s="59">
        <f t="shared" si="19"/>
        <v>31</v>
      </c>
      <c r="AN10" s="59">
        <f>'бланки '!D66</f>
        <v>61</v>
      </c>
      <c r="AO10" s="59" t="str">
        <f t="shared" si="20"/>
        <v>Муниципальное автономное образовательное учреждение дополнительного образования «Северный Кванториум»(Город Северодвинск)</v>
      </c>
      <c r="AP10" s="59">
        <f>'Рейтинговая таблица организаций'!BB64</f>
        <v>100</v>
      </c>
      <c r="AQ10" s="59">
        <f>'Рейтинговая таблица организаций'!BC64</f>
        <v>100</v>
      </c>
      <c r="AR10" s="59">
        <f>'Рейтинговая таблица организаций'!BD64</f>
        <v>100</v>
      </c>
      <c r="AS10" s="59">
        <f>'Рейтинговая таблица организаций'!BE64</f>
        <v>100</v>
      </c>
      <c r="AT10" s="59" t="str">
        <f t="shared" si="21"/>
        <v>1-29</v>
      </c>
      <c r="AU10" s="59">
        <f t="shared" si="22"/>
        <v>1</v>
      </c>
      <c r="AV10" s="59">
        <f t="shared" si="23"/>
        <v>29</v>
      </c>
      <c r="AW10" s="62" t="str">
        <f t="shared" si="24"/>
        <v>Город Северодвинск</v>
      </c>
      <c r="AX10" s="59">
        <f t="shared" si="25"/>
        <v>61</v>
      </c>
      <c r="AY10" s="59" t="str">
        <f t="shared" si="26"/>
        <v>Муниципальное автономное образовательное учреждение дополнительного образования «Северный Кванториум»(Город Северодвинск)</v>
      </c>
      <c r="AZ10" s="59">
        <f>'Рейтинговая таблица организаций'!BF64</f>
        <v>99.84</v>
      </c>
      <c r="BA10" s="59" t="str">
        <f t="shared" si="27"/>
        <v>2</v>
      </c>
      <c r="BB10" s="59">
        <f t="shared" si="28"/>
        <v>2</v>
      </c>
      <c r="BC10" s="59">
        <f t="shared" si="29"/>
        <v>1</v>
      </c>
    </row>
    <row r="11" spans="1:55">
      <c r="A11" s="59">
        <f>'бланки '!D69</f>
        <v>64</v>
      </c>
      <c r="B11" s="60" t="str">
        <f>CONCATENATE('Рейтинговая таблица организаций'!B67,"(",C11,")")</f>
        <v>Муниципальное автономное учреждение дополнительного образования «Детская музыкальная школа № 36»(Город Северодвинск)</v>
      </c>
      <c r="C11" s="60" t="str">
        <f>'бланки '!A69</f>
        <v>Город Северодвинск</v>
      </c>
      <c r="D11" s="59">
        <f>'Рейтинговая таблица организаций'!C67</f>
        <v>248</v>
      </c>
      <c r="E11" s="59">
        <f t="shared" si="0"/>
        <v>64</v>
      </c>
      <c r="F11" s="59" t="str">
        <f t="shared" si="1"/>
        <v>Муниципальное автономное учреждение дополнительного образования «Детская музыкальная школа № 36»(Город Северодвинск)</v>
      </c>
      <c r="G11" s="59">
        <f>'Рейтинговая таблица организаций'!Q67</f>
        <v>96</v>
      </c>
      <c r="H11" s="59">
        <f>'Рейтинговая таблица организаций'!R67</f>
        <v>100</v>
      </c>
      <c r="I11" s="59">
        <f>'Рейтинговая таблица организаций'!S67</f>
        <v>100</v>
      </c>
      <c r="J11" s="59">
        <f>'Рейтинговая таблица организаций'!T67</f>
        <v>98.8</v>
      </c>
      <c r="K11" s="59" t="str">
        <f t="shared" si="2"/>
        <v>49</v>
      </c>
      <c r="L11" s="59">
        <f t="shared" si="3"/>
        <v>49</v>
      </c>
      <c r="M11" s="59">
        <f t="shared" si="4"/>
        <v>1</v>
      </c>
      <c r="N11" s="59">
        <f t="shared" si="5"/>
        <v>64</v>
      </c>
      <c r="O11" s="59" t="str">
        <f t="shared" si="6"/>
        <v>Муниципальное автономное учреждение дополнительного образования «Детская музыкальная школа № 36»(Город Северодвинск)</v>
      </c>
      <c r="P11" s="59">
        <f>'Рейтинговая таблица организаций'!Z67</f>
        <v>100</v>
      </c>
      <c r="Q11" s="59">
        <f>'Рейтинговая таблица организаций'!AB67</f>
        <v>100</v>
      </c>
      <c r="R11" s="59">
        <f>'Рейтинговая таблица организаций'!AC67</f>
        <v>100</v>
      </c>
      <c r="S11" s="59" t="str">
        <f t="shared" si="7"/>
        <v>1-24</v>
      </c>
      <c r="T11" s="59">
        <f t="shared" si="8"/>
        <v>1</v>
      </c>
      <c r="U11" s="59">
        <f t="shared" si="9"/>
        <v>24</v>
      </c>
      <c r="V11" s="59">
        <f t="shared" si="10"/>
        <v>64</v>
      </c>
      <c r="W11" s="59" t="str">
        <f t="shared" si="11"/>
        <v>Муниципальное автономное учреждение дополнительного образования «Детская музыкальная школа № 36»(Город Северодвинск)</v>
      </c>
      <c r="X11" s="59">
        <f>'Рейтинговая таблица организаций'!AH67</f>
        <v>80</v>
      </c>
      <c r="Y11" s="59">
        <f>'Рейтинговая таблица организаций'!AI67</f>
        <v>100</v>
      </c>
      <c r="Z11" s="61">
        <f>'Рейтинговая таблица организаций'!AJ67</f>
        <v>100</v>
      </c>
      <c r="AA11" s="59">
        <f>'Рейтинговая таблица организаций'!AK67</f>
        <v>94</v>
      </c>
      <c r="AB11" s="59" t="str">
        <f t="shared" si="12"/>
        <v>12-18</v>
      </c>
      <c r="AC11" s="59">
        <f t="shared" si="13"/>
        <v>12</v>
      </c>
      <c r="AD11" s="59">
        <f t="shared" si="14"/>
        <v>7</v>
      </c>
      <c r="AE11" s="59">
        <f t="shared" si="15"/>
        <v>64</v>
      </c>
      <c r="AF11" s="59" t="str">
        <f t="shared" si="16"/>
        <v>Муниципальное автономное учреждение дополнительного образования «Детская музыкальная школа № 36»(Город Северодвинск)</v>
      </c>
      <c r="AG11" s="59">
        <f>'Рейтинговая таблица организаций'!AR67</f>
        <v>100</v>
      </c>
      <c r="AH11" s="59">
        <f>'Рейтинговая таблица организаций'!AS67</f>
        <v>100</v>
      </c>
      <c r="AI11" s="59">
        <f>'Рейтинговая таблица организаций'!AT67</f>
        <v>100</v>
      </c>
      <c r="AJ11" s="59">
        <f>'Рейтинговая таблица организаций'!AU67</f>
        <v>100</v>
      </c>
      <c r="AK11" s="59" t="str">
        <f t="shared" si="17"/>
        <v>1-31</v>
      </c>
      <c r="AL11" s="59">
        <f t="shared" si="18"/>
        <v>1</v>
      </c>
      <c r="AM11" s="59">
        <f t="shared" si="19"/>
        <v>31</v>
      </c>
      <c r="AN11" s="59">
        <f>'бланки '!D69</f>
        <v>64</v>
      </c>
      <c r="AO11" s="59" t="str">
        <f t="shared" si="20"/>
        <v>Муниципальное автономное учреждение дополнительного образования «Детская музыкальная школа № 36»(Город Северодвинск)</v>
      </c>
      <c r="AP11" s="59">
        <f>'Рейтинговая таблица организаций'!BB67</f>
        <v>100</v>
      </c>
      <c r="AQ11" s="59">
        <f>'Рейтинговая таблица организаций'!BC67</f>
        <v>100</v>
      </c>
      <c r="AR11" s="59">
        <f>'Рейтинговая таблица организаций'!BD67</f>
        <v>100</v>
      </c>
      <c r="AS11" s="59">
        <f>'Рейтинговая таблица организаций'!BE67</f>
        <v>100</v>
      </c>
      <c r="AT11" s="59" t="str">
        <f t="shared" si="21"/>
        <v>1-29</v>
      </c>
      <c r="AU11" s="59">
        <f t="shared" si="22"/>
        <v>1</v>
      </c>
      <c r="AV11" s="59">
        <f t="shared" si="23"/>
        <v>29</v>
      </c>
      <c r="AW11" s="62" t="str">
        <f t="shared" si="24"/>
        <v>Город Северодвинск</v>
      </c>
      <c r="AX11" s="59">
        <f t="shared" si="25"/>
        <v>64</v>
      </c>
      <c r="AY11" s="59" t="str">
        <f t="shared" si="26"/>
        <v>Муниципальное автономное учреждение дополнительного образования «Детская музыкальная школа № 36»(Город Северодвинск)</v>
      </c>
      <c r="AZ11" s="59">
        <f>'Рейтинговая таблица организаций'!BF67</f>
        <v>98.56</v>
      </c>
      <c r="BA11" s="59" t="str">
        <f t="shared" si="27"/>
        <v>10-11</v>
      </c>
      <c r="BB11" s="59">
        <f t="shared" si="28"/>
        <v>10</v>
      </c>
      <c r="BC11" s="59">
        <f t="shared" si="29"/>
        <v>2</v>
      </c>
    </row>
    <row r="12" spans="1:55">
      <c r="A12" s="59">
        <f>'бланки '!D78</f>
        <v>73</v>
      </c>
      <c r="B12" s="60" t="str">
        <f>CONCATENATE('Рейтинговая таблица организаций'!B76,"(",C12,")")</f>
        <v>Муниципальное дошкольное образовательное учреждение «Детский сад «Чебурашка»(Город Новодвинск)</v>
      </c>
      <c r="C12" s="60" t="str">
        <f>'бланки '!A78</f>
        <v>Город Новодвинск</v>
      </c>
      <c r="D12" s="59">
        <f>'Рейтинговая таблица организаций'!C76</f>
        <v>135</v>
      </c>
      <c r="E12" s="59">
        <f t="shared" si="0"/>
        <v>73</v>
      </c>
      <c r="F12" s="59" t="str">
        <f t="shared" si="1"/>
        <v>Муниципальное дошкольное образовательное учреждение «Детский сад «Чебурашка»(Город Новодвинск)</v>
      </c>
      <c r="G12" s="59">
        <f>'Рейтинговая таблица организаций'!Q76</f>
        <v>100</v>
      </c>
      <c r="H12" s="59">
        <f>'Рейтинговая таблица организаций'!R76</f>
        <v>100</v>
      </c>
      <c r="I12" s="59">
        <f>'Рейтинговая таблица организаций'!S76</f>
        <v>99</v>
      </c>
      <c r="J12" s="59">
        <f>'Рейтинговая таблица организаций'!T76</f>
        <v>99.6</v>
      </c>
      <c r="K12" s="59" t="str">
        <f t="shared" si="2"/>
        <v>21-29</v>
      </c>
      <c r="L12" s="59">
        <f t="shared" si="3"/>
        <v>21</v>
      </c>
      <c r="M12" s="59">
        <f t="shared" si="4"/>
        <v>9</v>
      </c>
      <c r="N12" s="59">
        <f t="shared" si="5"/>
        <v>73</v>
      </c>
      <c r="O12" s="59" t="str">
        <f t="shared" si="6"/>
        <v>Муниципальное дошкольное образовательное учреждение «Детский сад «Чебурашка»(Город Новодвинск)</v>
      </c>
      <c r="P12" s="59">
        <f>'Рейтинговая таблица организаций'!Z76</f>
        <v>100</v>
      </c>
      <c r="Q12" s="59">
        <f>'Рейтинговая таблица организаций'!AB76</f>
        <v>100</v>
      </c>
      <c r="R12" s="59">
        <f>'Рейтинговая таблица организаций'!AC76</f>
        <v>100</v>
      </c>
      <c r="S12" s="59" t="str">
        <f t="shared" si="7"/>
        <v>1-24</v>
      </c>
      <c r="T12" s="59">
        <f t="shared" si="8"/>
        <v>1</v>
      </c>
      <c r="U12" s="59">
        <f t="shared" si="9"/>
        <v>24</v>
      </c>
      <c r="V12" s="59">
        <f t="shared" si="10"/>
        <v>73</v>
      </c>
      <c r="W12" s="59" t="str">
        <f t="shared" si="11"/>
        <v>Муниципальное дошкольное образовательное учреждение «Детский сад «Чебурашка»(Город Новодвинск)</v>
      </c>
      <c r="X12" s="59">
        <f>'Рейтинговая таблица организаций'!AH76</f>
        <v>60</v>
      </c>
      <c r="Y12" s="59">
        <f>'Рейтинговая таблица организаций'!AI76</f>
        <v>40</v>
      </c>
      <c r="Z12" s="61">
        <f>'Рейтинговая таблица организаций'!AJ76</f>
        <v>86</v>
      </c>
      <c r="AA12" s="59">
        <f>'Рейтинговая таблица организаций'!AK76</f>
        <v>59.8</v>
      </c>
      <c r="AB12" s="59" t="str">
        <f t="shared" si="12"/>
        <v>164</v>
      </c>
      <c r="AC12" s="59">
        <f t="shared" si="13"/>
        <v>164</v>
      </c>
      <c r="AD12" s="59">
        <f t="shared" si="14"/>
        <v>1</v>
      </c>
      <c r="AE12" s="59">
        <f t="shared" si="15"/>
        <v>73</v>
      </c>
      <c r="AF12" s="59" t="str">
        <f t="shared" si="16"/>
        <v>Муниципальное дошкольное образовательное учреждение «Детский сад «Чебурашка»(Город Новодвинск)</v>
      </c>
      <c r="AG12" s="59">
        <f>'Рейтинговая таблица организаций'!AR76</f>
        <v>100</v>
      </c>
      <c r="AH12" s="59">
        <f>'Рейтинговая таблица организаций'!AS76</f>
        <v>100</v>
      </c>
      <c r="AI12" s="59">
        <f>'Рейтинговая таблица организаций'!AT76</f>
        <v>100</v>
      </c>
      <c r="AJ12" s="59">
        <f>'Рейтинговая таблица организаций'!AU76</f>
        <v>100</v>
      </c>
      <c r="AK12" s="59" t="str">
        <f t="shared" si="17"/>
        <v>1-31</v>
      </c>
      <c r="AL12" s="59">
        <f t="shared" si="18"/>
        <v>1</v>
      </c>
      <c r="AM12" s="59">
        <f t="shared" si="19"/>
        <v>31</v>
      </c>
      <c r="AN12" s="59">
        <f>'бланки '!D78</f>
        <v>73</v>
      </c>
      <c r="AO12" s="59" t="str">
        <f t="shared" si="20"/>
        <v>Муниципальное дошкольное образовательное учреждение «Детский сад «Чебурашка»(Город Новодвинск)</v>
      </c>
      <c r="AP12" s="59">
        <f>'Рейтинговая таблица организаций'!BB76</f>
        <v>100</v>
      </c>
      <c r="AQ12" s="59">
        <f>'Рейтинговая таблица организаций'!BC76</f>
        <v>100</v>
      </c>
      <c r="AR12" s="59">
        <f>'Рейтинговая таблица организаций'!BD76</f>
        <v>100</v>
      </c>
      <c r="AS12" s="59">
        <f>'Рейтинговая таблица организаций'!BE76</f>
        <v>100</v>
      </c>
      <c r="AT12" s="59" t="str">
        <f t="shared" si="21"/>
        <v>1-29</v>
      </c>
      <c r="AU12" s="59">
        <f t="shared" si="22"/>
        <v>1</v>
      </c>
      <c r="AV12" s="59">
        <f t="shared" si="23"/>
        <v>29</v>
      </c>
      <c r="AW12" s="62" t="str">
        <f t="shared" si="24"/>
        <v>Город Новодвинск</v>
      </c>
      <c r="AX12" s="59">
        <f t="shared" si="25"/>
        <v>73</v>
      </c>
      <c r="AY12" s="59" t="str">
        <f t="shared" si="26"/>
        <v>Муниципальное дошкольное образовательное учреждение «Детский сад «Чебурашка»(Город Новодвинск)</v>
      </c>
      <c r="AZ12" s="59">
        <f>'Рейтинговая таблица организаций'!BF76</f>
        <v>91.88</v>
      </c>
      <c r="BA12" s="59" t="str">
        <f t="shared" si="27"/>
        <v>82</v>
      </c>
      <c r="BB12" s="59">
        <f t="shared" si="28"/>
        <v>82</v>
      </c>
      <c r="BC12" s="59">
        <f t="shared" si="29"/>
        <v>1</v>
      </c>
    </row>
    <row r="13" spans="1:55">
      <c r="A13" s="59">
        <f>'бланки '!D88</f>
        <v>83</v>
      </c>
      <c r="B13" s="60" t="str">
        <f>CONCATENATE('Рейтинговая таблица организаций'!B86,"(",C13,")")</f>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C13" s="60" t="str">
        <f>'бланки '!A88</f>
        <v>Верхнетоемский муниципальный округ</v>
      </c>
      <c r="D13" s="59">
        <f>'Рейтинговая таблица организаций'!C86</f>
        <v>36</v>
      </c>
      <c r="E13" s="59">
        <f t="shared" si="0"/>
        <v>83</v>
      </c>
      <c r="F13" s="59" t="str">
        <f t="shared" si="1"/>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G13" s="59">
        <f>'Рейтинговая таблица организаций'!Q86</f>
        <v>96</v>
      </c>
      <c r="H13" s="59">
        <f>'Рейтинговая таблица организаций'!R86</f>
        <v>90</v>
      </c>
      <c r="I13" s="59">
        <f>'Рейтинговая таблица организаций'!S86</f>
        <v>98</v>
      </c>
      <c r="J13" s="59">
        <f>'Рейтинговая таблица организаций'!T86</f>
        <v>95</v>
      </c>
      <c r="K13" s="59" t="str">
        <f t="shared" si="2"/>
        <v>113-115</v>
      </c>
      <c r="L13" s="59">
        <f t="shared" si="3"/>
        <v>113</v>
      </c>
      <c r="M13" s="59">
        <f t="shared" si="4"/>
        <v>3</v>
      </c>
      <c r="N13" s="59">
        <f t="shared" si="5"/>
        <v>83</v>
      </c>
      <c r="O13" s="59" t="str">
        <f t="shared" si="6"/>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P13" s="59">
        <f>'Рейтинговая таблица организаций'!Z86</f>
        <v>100</v>
      </c>
      <c r="Q13" s="59">
        <f>'Рейтинговая таблица организаций'!AB86</f>
        <v>89</v>
      </c>
      <c r="R13" s="59">
        <f>'Рейтинговая таблица организаций'!AC86</f>
        <v>94.5</v>
      </c>
      <c r="S13" s="59" t="str">
        <f t="shared" si="7"/>
        <v>93-102</v>
      </c>
      <c r="T13" s="59">
        <f t="shared" si="8"/>
        <v>93</v>
      </c>
      <c r="U13" s="59">
        <f t="shared" si="9"/>
        <v>10</v>
      </c>
      <c r="V13" s="59">
        <f t="shared" si="10"/>
        <v>83</v>
      </c>
      <c r="W13" s="59" t="str">
        <f t="shared" si="11"/>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X13" s="59">
        <f>'Рейтинговая таблица организаций'!AH86</f>
        <v>80</v>
      </c>
      <c r="Y13" s="59">
        <f>'Рейтинговая таблица организаций'!AI86</f>
        <v>80</v>
      </c>
      <c r="Z13" s="61">
        <f>'Рейтинговая таблица организаций'!AJ86</f>
        <v>100</v>
      </c>
      <c r="AA13" s="59">
        <f>'Рейтинговая таблица организаций'!AK86</f>
        <v>86</v>
      </c>
      <c r="AB13" s="59" t="str">
        <f t="shared" si="12"/>
        <v>39-42</v>
      </c>
      <c r="AC13" s="59">
        <f t="shared" si="13"/>
        <v>39</v>
      </c>
      <c r="AD13" s="59">
        <f t="shared" si="14"/>
        <v>4</v>
      </c>
      <c r="AE13" s="59">
        <f t="shared" si="15"/>
        <v>83</v>
      </c>
      <c r="AF13" s="59" t="str">
        <f t="shared" si="16"/>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AG13" s="59">
        <f>'Рейтинговая таблица организаций'!AR86</f>
        <v>97</v>
      </c>
      <c r="AH13" s="59">
        <f>'Рейтинговая таблица организаций'!AS86</f>
        <v>100</v>
      </c>
      <c r="AI13" s="59">
        <f>'Рейтинговая таблица организаций'!AT86</f>
        <v>100</v>
      </c>
      <c r="AJ13" s="59">
        <f>'Рейтинговая таблица организаций'!AU86</f>
        <v>98.800000000000011</v>
      </c>
      <c r="AK13" s="59" t="str">
        <f t="shared" si="17"/>
        <v>58-64</v>
      </c>
      <c r="AL13" s="59">
        <f t="shared" si="18"/>
        <v>58</v>
      </c>
      <c r="AM13" s="59">
        <f t="shared" si="19"/>
        <v>7</v>
      </c>
      <c r="AN13" s="59">
        <f>'бланки '!D88</f>
        <v>83</v>
      </c>
      <c r="AO13" s="59" t="str">
        <f t="shared" si="20"/>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AP13" s="59">
        <f>'Рейтинговая таблица организаций'!BB86</f>
        <v>100</v>
      </c>
      <c r="AQ13" s="59">
        <f>'Рейтинговая таблица организаций'!BC86</f>
        <v>100</v>
      </c>
      <c r="AR13" s="59">
        <f>'Рейтинговая таблица организаций'!BD86</f>
        <v>100</v>
      </c>
      <c r="AS13" s="59">
        <f>'Рейтинговая таблица организаций'!BE86</f>
        <v>100</v>
      </c>
      <c r="AT13" s="59" t="str">
        <f t="shared" si="21"/>
        <v>1-29</v>
      </c>
      <c r="AU13" s="59">
        <f t="shared" si="22"/>
        <v>1</v>
      </c>
      <c r="AV13" s="59">
        <f t="shared" si="23"/>
        <v>29</v>
      </c>
      <c r="AW13" s="62" t="str">
        <f t="shared" si="24"/>
        <v>Верхнетоемский муниципальный округ</v>
      </c>
      <c r="AX13" s="59">
        <f t="shared" si="25"/>
        <v>83</v>
      </c>
      <c r="AY13" s="59" t="str">
        <f t="shared" si="26"/>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AZ13" s="59">
        <f>'Рейтинговая таблица организаций'!BF86</f>
        <v>94.86</v>
      </c>
      <c r="BA13" s="59" t="str">
        <f t="shared" si="27"/>
        <v>45</v>
      </c>
      <c r="BB13" s="59">
        <f t="shared" si="28"/>
        <v>45</v>
      </c>
      <c r="BC13" s="59">
        <f t="shared" si="29"/>
        <v>1</v>
      </c>
    </row>
    <row r="14" spans="1:55">
      <c r="A14" s="59">
        <f>'бланки '!D94</f>
        <v>89</v>
      </c>
      <c r="B14" s="60" t="str">
        <f>CONCATENATE('Рейтинговая таблица организаций'!B92,"(",C14,")")</f>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C14" s="60" t="str">
        <f>'бланки '!A94</f>
        <v>Верхнетоемский муниципальный округ</v>
      </c>
      <c r="D14" s="59">
        <f>'Рейтинговая таблица организаций'!C92</f>
        <v>14</v>
      </c>
      <c r="E14" s="59">
        <f t="shared" si="0"/>
        <v>89</v>
      </c>
      <c r="F14" s="59" t="str">
        <f t="shared" si="1"/>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G14" s="59">
        <f>'Рейтинговая таблица организаций'!Q92</f>
        <v>99</v>
      </c>
      <c r="H14" s="59">
        <f>'Рейтинговая таблица организаций'!R92</f>
        <v>100</v>
      </c>
      <c r="I14" s="59">
        <f>'Рейтинговая таблица организаций'!S92</f>
        <v>100</v>
      </c>
      <c r="J14" s="59">
        <f>'Рейтинговая таблица организаций'!T92</f>
        <v>99.7</v>
      </c>
      <c r="K14" s="59" t="str">
        <f t="shared" si="2"/>
        <v>16-20</v>
      </c>
      <c r="L14" s="59">
        <f t="shared" si="3"/>
        <v>16</v>
      </c>
      <c r="M14" s="59">
        <f t="shared" si="4"/>
        <v>5</v>
      </c>
      <c r="N14" s="59">
        <f t="shared" si="5"/>
        <v>89</v>
      </c>
      <c r="O14" s="59" t="str">
        <f t="shared" si="6"/>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P14" s="59">
        <f>'Рейтинговая таблица организаций'!Z92</f>
        <v>100</v>
      </c>
      <c r="Q14" s="59">
        <f>'Рейтинговая таблица организаций'!AB92</f>
        <v>100</v>
      </c>
      <c r="R14" s="59">
        <f>'Рейтинговая таблица организаций'!AC92</f>
        <v>100</v>
      </c>
      <c r="S14" s="59" t="str">
        <f t="shared" si="7"/>
        <v>1-24</v>
      </c>
      <c r="T14" s="59">
        <f t="shared" si="8"/>
        <v>1</v>
      </c>
      <c r="U14" s="59">
        <f t="shared" si="9"/>
        <v>24</v>
      </c>
      <c r="V14" s="59">
        <f t="shared" si="10"/>
        <v>89</v>
      </c>
      <c r="W14" s="59" t="str">
        <f t="shared" si="11"/>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X14" s="59">
        <f>'Рейтинговая таблица организаций'!AH92</f>
        <v>100</v>
      </c>
      <c r="Y14" s="59">
        <f>'Рейтинговая таблица организаций'!AI92</f>
        <v>80</v>
      </c>
      <c r="Z14" s="61">
        <f>'Рейтинговая таблица организаций'!AJ92</f>
        <v>100</v>
      </c>
      <c r="AA14" s="59">
        <f>'Рейтинговая таблица организаций'!AK92</f>
        <v>92</v>
      </c>
      <c r="AB14" s="59" t="str">
        <f t="shared" si="12"/>
        <v>21-22</v>
      </c>
      <c r="AC14" s="59">
        <f t="shared" si="13"/>
        <v>21</v>
      </c>
      <c r="AD14" s="59">
        <f t="shared" si="14"/>
        <v>2</v>
      </c>
      <c r="AE14" s="59">
        <f t="shared" si="15"/>
        <v>89</v>
      </c>
      <c r="AF14" s="59" t="str">
        <f t="shared" si="16"/>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AG14" s="59">
        <f>'Рейтинговая таблица организаций'!AR92</f>
        <v>100</v>
      </c>
      <c r="AH14" s="59">
        <f>'Рейтинговая таблица организаций'!AS92</f>
        <v>100</v>
      </c>
      <c r="AI14" s="59">
        <f>'Рейтинговая таблица организаций'!AT92</f>
        <v>100</v>
      </c>
      <c r="AJ14" s="59">
        <f>'Рейтинговая таблица организаций'!AU92</f>
        <v>100</v>
      </c>
      <c r="AK14" s="59" t="str">
        <f t="shared" si="17"/>
        <v>1-31</v>
      </c>
      <c r="AL14" s="59">
        <f t="shared" si="18"/>
        <v>1</v>
      </c>
      <c r="AM14" s="59">
        <f t="shared" si="19"/>
        <v>31</v>
      </c>
      <c r="AN14" s="59">
        <f>'бланки '!D94</f>
        <v>89</v>
      </c>
      <c r="AO14" s="59" t="str">
        <f t="shared" si="20"/>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AP14" s="59">
        <f>'Рейтинговая таблица организаций'!BB92</f>
        <v>100</v>
      </c>
      <c r="AQ14" s="59">
        <f>'Рейтинговая таблица организаций'!BC92</f>
        <v>100</v>
      </c>
      <c r="AR14" s="59">
        <f>'Рейтинговая таблица организаций'!BD92</f>
        <v>100</v>
      </c>
      <c r="AS14" s="59">
        <f>'Рейтинговая таблица организаций'!BE92</f>
        <v>100</v>
      </c>
      <c r="AT14" s="59" t="str">
        <f t="shared" si="21"/>
        <v>1-29</v>
      </c>
      <c r="AU14" s="59">
        <f t="shared" si="22"/>
        <v>1</v>
      </c>
      <c r="AV14" s="59">
        <f t="shared" si="23"/>
        <v>29</v>
      </c>
      <c r="AW14" s="62" t="str">
        <f t="shared" si="24"/>
        <v>Верхнетоемский муниципальный округ</v>
      </c>
      <c r="AX14" s="59">
        <f t="shared" si="25"/>
        <v>89</v>
      </c>
      <c r="AY14" s="59" t="str">
        <f t="shared" si="26"/>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AZ14" s="59">
        <f>'Рейтинговая таблица организаций'!BF92</f>
        <v>98.34</v>
      </c>
      <c r="BA14" s="59" t="str">
        <f t="shared" si="27"/>
        <v>13</v>
      </c>
      <c r="BB14" s="59">
        <f t="shared" si="28"/>
        <v>13</v>
      </c>
      <c r="BC14" s="59">
        <f t="shared" si="29"/>
        <v>1</v>
      </c>
    </row>
    <row r="15" spans="1:55">
      <c r="A15" s="59">
        <f>'бланки '!D113</f>
        <v>108</v>
      </c>
      <c r="B15" s="60" t="str">
        <f>CONCATENATE('Рейтинговая таблица организаций'!B111,"(",C15,")")</f>
        <v>Муниципальное бюджетное общеобразовательное учреждение «Глазанская основная общеобразовательная школа»(Онежский муниципальный район)</v>
      </c>
      <c r="C15" s="60" t="str">
        <f>'бланки '!A113</f>
        <v>Онежский муниципальный район</v>
      </c>
      <c r="D15" s="59">
        <f>'Рейтинговая таблица организаций'!C111</f>
        <v>22</v>
      </c>
      <c r="E15" s="59">
        <f t="shared" si="0"/>
        <v>108</v>
      </c>
      <c r="F15" s="59" t="str">
        <f t="shared" si="1"/>
        <v>Муниципальное бюджетное общеобразовательное учреждение «Глазанская основная общеобразовательная школа»(Онежский муниципальный район)</v>
      </c>
      <c r="G15" s="59">
        <f>'Рейтинговая таблица организаций'!Q111</f>
        <v>89</v>
      </c>
      <c r="H15" s="59">
        <f>'Рейтинговая таблица организаций'!R111</f>
        <v>100</v>
      </c>
      <c r="I15" s="59">
        <f>'Рейтинговая таблица организаций'!S111</f>
        <v>100</v>
      </c>
      <c r="J15" s="59">
        <f>'Рейтинговая таблица организаций'!T111</f>
        <v>96.7</v>
      </c>
      <c r="K15" s="59" t="str">
        <f t="shared" si="2"/>
        <v>84-85</v>
      </c>
      <c r="L15" s="59">
        <f t="shared" si="3"/>
        <v>84</v>
      </c>
      <c r="M15" s="59">
        <f t="shared" si="4"/>
        <v>2</v>
      </c>
      <c r="N15" s="59">
        <f t="shared" si="5"/>
        <v>108</v>
      </c>
      <c r="O15" s="59" t="str">
        <f t="shared" si="6"/>
        <v>Муниципальное бюджетное общеобразовательное учреждение «Глазанская основная общеобразовательная школа»(Онежский муниципальный район)</v>
      </c>
      <c r="P15" s="59">
        <f>'Рейтинговая таблица организаций'!Z111</f>
        <v>100</v>
      </c>
      <c r="Q15" s="59">
        <f>'Рейтинговая таблица организаций'!AB111</f>
        <v>100</v>
      </c>
      <c r="R15" s="59">
        <f>'Рейтинговая таблица организаций'!AC111</f>
        <v>100</v>
      </c>
      <c r="S15" s="59" t="str">
        <f t="shared" si="7"/>
        <v>1-24</v>
      </c>
      <c r="T15" s="59">
        <f t="shared" si="8"/>
        <v>1</v>
      </c>
      <c r="U15" s="59">
        <f t="shared" si="9"/>
        <v>24</v>
      </c>
      <c r="V15" s="59">
        <f t="shared" si="10"/>
        <v>108</v>
      </c>
      <c r="W15" s="59" t="str">
        <f t="shared" si="11"/>
        <v>Муниципальное бюджетное общеобразовательное учреждение «Глазанская основная общеобразовательная школа»(Онежский муниципальный район)</v>
      </c>
      <c r="X15" s="59">
        <f>'Рейтинговая таблица организаций'!AH111</f>
        <v>60</v>
      </c>
      <c r="Y15" s="59">
        <f>'Рейтинговая таблица организаций'!AI111</f>
        <v>100</v>
      </c>
      <c r="Z15" s="61">
        <f>'Рейтинговая таблица организаций'!AJ111</f>
        <v>100</v>
      </c>
      <c r="AA15" s="59">
        <f>'Рейтинговая таблица организаций'!AK111</f>
        <v>88</v>
      </c>
      <c r="AB15" s="59" t="str">
        <f t="shared" si="12"/>
        <v>26-37</v>
      </c>
      <c r="AC15" s="59">
        <f t="shared" si="13"/>
        <v>26</v>
      </c>
      <c r="AD15" s="59">
        <f t="shared" si="14"/>
        <v>12</v>
      </c>
      <c r="AE15" s="59">
        <f t="shared" si="15"/>
        <v>108</v>
      </c>
      <c r="AF15" s="59" t="str">
        <f t="shared" si="16"/>
        <v>Муниципальное бюджетное общеобразовательное учреждение «Глазанская основная общеобразовательная школа»(Онежский муниципальный район)</v>
      </c>
      <c r="AG15" s="59">
        <f>'Рейтинговая таблица организаций'!AR111</f>
        <v>100</v>
      </c>
      <c r="AH15" s="59">
        <f>'Рейтинговая таблица организаций'!AS111</f>
        <v>100</v>
      </c>
      <c r="AI15" s="59">
        <f>'Рейтинговая таблица организаций'!AT111</f>
        <v>100</v>
      </c>
      <c r="AJ15" s="59">
        <f>'Рейтинговая таблица организаций'!AU111</f>
        <v>100</v>
      </c>
      <c r="AK15" s="59" t="str">
        <f t="shared" si="17"/>
        <v>1-31</v>
      </c>
      <c r="AL15" s="59">
        <f t="shared" si="18"/>
        <v>1</v>
      </c>
      <c r="AM15" s="59">
        <f t="shared" si="19"/>
        <v>31</v>
      </c>
      <c r="AN15" s="59">
        <f>'бланки '!D113</f>
        <v>108</v>
      </c>
      <c r="AO15" s="59" t="str">
        <f t="shared" si="20"/>
        <v>Муниципальное бюджетное общеобразовательное учреждение «Глазанская основная общеобразовательная школа»(Онежский муниципальный район)</v>
      </c>
      <c r="AP15" s="59">
        <f>'Рейтинговая таблица организаций'!BB111</f>
        <v>100</v>
      </c>
      <c r="AQ15" s="59">
        <f>'Рейтинговая таблица организаций'!BC111</f>
        <v>100</v>
      </c>
      <c r="AR15" s="59">
        <f>'Рейтинговая таблица организаций'!BD111</f>
        <v>100</v>
      </c>
      <c r="AS15" s="59">
        <f>'Рейтинговая таблица организаций'!BE111</f>
        <v>100</v>
      </c>
      <c r="AT15" s="59" t="str">
        <f t="shared" si="21"/>
        <v>1-29</v>
      </c>
      <c r="AU15" s="59">
        <f t="shared" si="22"/>
        <v>1</v>
      </c>
      <c r="AV15" s="59">
        <f t="shared" si="23"/>
        <v>29</v>
      </c>
      <c r="AW15" s="62" t="str">
        <f t="shared" si="24"/>
        <v>Онежский муниципальный район</v>
      </c>
      <c r="AX15" s="59">
        <f t="shared" si="25"/>
        <v>108</v>
      </c>
      <c r="AY15" s="59" t="str">
        <f t="shared" si="26"/>
        <v>Муниципальное бюджетное общеобразовательное учреждение «Глазанская основная общеобразовательная школа»(Онежский муниципальный район)</v>
      </c>
      <c r="AZ15" s="59">
        <f>'Рейтинговая таблица организаций'!BF111</f>
        <v>96.94</v>
      </c>
      <c r="BA15" s="59" t="str">
        <f t="shared" si="27"/>
        <v>19</v>
      </c>
      <c r="BB15" s="59">
        <f t="shared" si="28"/>
        <v>19</v>
      </c>
      <c r="BC15" s="59">
        <f t="shared" si="29"/>
        <v>1</v>
      </c>
    </row>
    <row r="16" spans="1:55">
      <c r="A16" s="59">
        <f>'бланки '!D121</f>
        <v>116</v>
      </c>
      <c r="B16" s="60" t="str">
        <f>CONCATENATE('Рейтинговая таблица организаций'!B119,"(",C16,")")</f>
        <v>Муниципальное бюджетное общеобразовательное учреждение «Сурская средняя школа № 2»(Пинежский муниципальный округ)</v>
      </c>
      <c r="C16" s="60" t="str">
        <f>'бланки '!A121</f>
        <v>Пинежский муниципальный округ</v>
      </c>
      <c r="D16" s="59">
        <f>'Рейтинговая таблица организаций'!C119</f>
        <v>81</v>
      </c>
      <c r="E16" s="59">
        <f t="shared" si="0"/>
        <v>116</v>
      </c>
      <c r="F16" s="59" t="str">
        <f t="shared" si="1"/>
        <v>Муниципальное бюджетное общеобразовательное учреждение «Сурская средняя школа № 2»(Пинежский муниципальный округ)</v>
      </c>
      <c r="G16" s="59">
        <f>'Рейтинговая таблица организаций'!Q119</f>
        <v>100</v>
      </c>
      <c r="H16" s="59">
        <f>'Рейтинговая таблица организаций'!R119</f>
        <v>100</v>
      </c>
      <c r="I16" s="59">
        <f>'Рейтинговая таблица организаций'!S119</f>
        <v>100</v>
      </c>
      <c r="J16" s="59">
        <f>'Рейтинговая таблица организаций'!T119</f>
        <v>100</v>
      </c>
      <c r="K16" s="59" t="str">
        <f t="shared" si="2"/>
        <v>1-15</v>
      </c>
      <c r="L16" s="59">
        <f t="shared" si="3"/>
        <v>1</v>
      </c>
      <c r="M16" s="59">
        <f t="shared" si="4"/>
        <v>15</v>
      </c>
      <c r="N16" s="59">
        <f t="shared" si="5"/>
        <v>116</v>
      </c>
      <c r="O16" s="59" t="str">
        <f t="shared" si="6"/>
        <v>Муниципальное бюджетное общеобразовательное учреждение «Сурская средняя школа № 2»(Пинежский муниципальный округ)</v>
      </c>
      <c r="P16" s="59">
        <f>'Рейтинговая таблица организаций'!Z119</f>
        <v>100</v>
      </c>
      <c r="Q16" s="59">
        <f>'Рейтинговая таблица организаций'!AB119</f>
        <v>100</v>
      </c>
      <c r="R16" s="59">
        <f>'Рейтинговая таблица организаций'!AC119</f>
        <v>100</v>
      </c>
      <c r="S16" s="59" t="str">
        <f t="shared" si="7"/>
        <v>1-24</v>
      </c>
      <c r="T16" s="59">
        <f t="shared" si="8"/>
        <v>1</v>
      </c>
      <c r="U16" s="59">
        <f t="shared" si="9"/>
        <v>24</v>
      </c>
      <c r="V16" s="59">
        <f t="shared" si="10"/>
        <v>116</v>
      </c>
      <c r="W16" s="59" t="str">
        <f t="shared" si="11"/>
        <v>Муниципальное бюджетное общеобразовательное учреждение «Сурская средняя школа № 2»(Пинежский муниципальный округ)</v>
      </c>
      <c r="X16" s="59">
        <f>'Рейтинговая таблица организаций'!AH119</f>
        <v>60</v>
      </c>
      <c r="Y16" s="59">
        <f>'Рейтинговая таблица организаций'!AI119</f>
        <v>60</v>
      </c>
      <c r="Z16" s="61">
        <f>'Рейтинговая таблица организаций'!AJ119</f>
        <v>100</v>
      </c>
      <c r="AA16" s="59">
        <f>'Рейтинговая таблица организаций'!AK119</f>
        <v>72</v>
      </c>
      <c r="AB16" s="59" t="str">
        <f t="shared" si="12"/>
        <v>102-125</v>
      </c>
      <c r="AC16" s="59">
        <f t="shared" si="13"/>
        <v>102</v>
      </c>
      <c r="AD16" s="59">
        <f t="shared" si="14"/>
        <v>24</v>
      </c>
      <c r="AE16" s="59">
        <f t="shared" si="15"/>
        <v>116</v>
      </c>
      <c r="AF16" s="59" t="str">
        <f t="shared" si="16"/>
        <v>Муниципальное бюджетное общеобразовательное учреждение «Сурская средняя школа № 2»(Пинежский муниципальный округ)</v>
      </c>
      <c r="AG16" s="59">
        <f>'Рейтинговая таблица организаций'!AR119</f>
        <v>100</v>
      </c>
      <c r="AH16" s="59">
        <f>'Рейтинговая таблица организаций'!AS119</f>
        <v>100</v>
      </c>
      <c r="AI16" s="59">
        <f>'Рейтинговая таблица организаций'!AT119</f>
        <v>100</v>
      </c>
      <c r="AJ16" s="59">
        <f>'Рейтинговая таблица организаций'!AU119</f>
        <v>100</v>
      </c>
      <c r="AK16" s="59" t="str">
        <f t="shared" si="17"/>
        <v>1-31</v>
      </c>
      <c r="AL16" s="59">
        <f t="shared" si="18"/>
        <v>1</v>
      </c>
      <c r="AM16" s="59">
        <f t="shared" si="19"/>
        <v>31</v>
      </c>
      <c r="AN16" s="59">
        <f>'бланки '!D121</f>
        <v>116</v>
      </c>
      <c r="AO16" s="59" t="str">
        <f t="shared" si="20"/>
        <v>Муниципальное бюджетное общеобразовательное учреждение «Сурская средняя школа № 2»(Пинежский муниципальный округ)</v>
      </c>
      <c r="AP16" s="59">
        <f>'Рейтинговая таблица организаций'!BB119</f>
        <v>100</v>
      </c>
      <c r="AQ16" s="59">
        <f>'Рейтинговая таблица организаций'!BC119</f>
        <v>100</v>
      </c>
      <c r="AR16" s="59">
        <f>'Рейтинговая таблица организаций'!BD119</f>
        <v>100</v>
      </c>
      <c r="AS16" s="59">
        <f>'Рейтинговая таблица организаций'!BE119</f>
        <v>100</v>
      </c>
      <c r="AT16" s="59" t="str">
        <f t="shared" si="21"/>
        <v>1-29</v>
      </c>
      <c r="AU16" s="59">
        <f t="shared" si="22"/>
        <v>1</v>
      </c>
      <c r="AV16" s="59">
        <f t="shared" si="23"/>
        <v>29</v>
      </c>
      <c r="AW16" s="62" t="str">
        <f t="shared" si="24"/>
        <v>Пинежский муниципальный округ</v>
      </c>
      <c r="AX16" s="59">
        <f t="shared" si="25"/>
        <v>116</v>
      </c>
      <c r="AY16" s="59" t="str">
        <f t="shared" si="26"/>
        <v>Муниципальное бюджетное общеобразовательное учреждение «Сурская средняя школа № 2»(Пинежский муниципальный округ)</v>
      </c>
      <c r="AZ16" s="59">
        <f>'Рейтинговая таблица организаций'!BF119</f>
        <v>94.4</v>
      </c>
      <c r="BA16" s="59" t="str">
        <f t="shared" si="27"/>
        <v>50</v>
      </c>
      <c r="BB16" s="59">
        <f t="shared" si="28"/>
        <v>50</v>
      </c>
      <c r="BC16" s="59">
        <f t="shared" si="29"/>
        <v>1</v>
      </c>
    </row>
    <row r="17" spans="1:55">
      <c r="A17" s="59">
        <f>'бланки '!D126</f>
        <v>121</v>
      </c>
      <c r="B17" s="60" t="str">
        <f>CONCATENATE('Рейтинговая таблица организаций'!B124,"(",C17,")")</f>
        <v>Муниципальное бюджетное общеобразовательное учреждение «Карпогорская вечерняя (сменная) средняя школа № 51»(Пинежский муниципальный округ)</v>
      </c>
      <c r="C17" s="60" t="str">
        <f>'бланки '!A126</f>
        <v>Пинежский муниципальный округ</v>
      </c>
      <c r="D17" s="59">
        <f>'Рейтинговая таблица организаций'!C124</f>
        <v>37</v>
      </c>
      <c r="E17" s="59">
        <f t="shared" si="0"/>
        <v>121</v>
      </c>
      <c r="F17" s="59" t="str">
        <f t="shared" si="1"/>
        <v>Муниципальное бюджетное общеобразовательное учреждение «Карпогорская вечерняя (сменная) средняя школа № 51»(Пинежский муниципальный округ)</v>
      </c>
      <c r="G17" s="59">
        <f>'Рейтинговая таблица организаций'!Q124</f>
        <v>98</v>
      </c>
      <c r="H17" s="59">
        <f>'Рейтинговая таблица организаций'!R124</f>
        <v>100</v>
      </c>
      <c r="I17" s="59">
        <f>'Рейтинговая таблица организаций'!S124</f>
        <v>100</v>
      </c>
      <c r="J17" s="59">
        <f>'Рейтинговая таблица организаций'!T124</f>
        <v>99.4</v>
      </c>
      <c r="K17" s="59" t="str">
        <f t="shared" si="2"/>
        <v>30</v>
      </c>
      <c r="L17" s="59">
        <f t="shared" si="3"/>
        <v>30</v>
      </c>
      <c r="M17" s="59">
        <f t="shared" si="4"/>
        <v>1</v>
      </c>
      <c r="N17" s="59">
        <f t="shared" si="5"/>
        <v>121</v>
      </c>
      <c r="O17" s="59" t="str">
        <f t="shared" si="6"/>
        <v>Муниципальное бюджетное общеобразовательное учреждение «Карпогорская вечерняя (сменная) средняя школа № 51»(Пинежский муниципальный округ)</v>
      </c>
      <c r="P17" s="59">
        <f>'Рейтинговая таблица организаций'!Z124</f>
        <v>100</v>
      </c>
      <c r="Q17" s="59">
        <f>'Рейтинговая таблица организаций'!AB124</f>
        <v>92</v>
      </c>
      <c r="R17" s="59">
        <f>'Рейтинговая таблица организаций'!AC124</f>
        <v>96</v>
      </c>
      <c r="S17" s="59" t="str">
        <f t="shared" si="7"/>
        <v>77-81</v>
      </c>
      <c r="T17" s="59">
        <f t="shared" si="8"/>
        <v>77</v>
      </c>
      <c r="U17" s="59">
        <f t="shared" si="9"/>
        <v>5</v>
      </c>
      <c r="V17" s="59">
        <f t="shared" si="10"/>
        <v>121</v>
      </c>
      <c r="W17" s="59" t="str">
        <f t="shared" si="11"/>
        <v>Муниципальное бюджетное общеобразовательное учреждение «Карпогорская вечерняя (сменная) средняя школа № 51»(Пинежский муниципальный округ)</v>
      </c>
      <c r="X17" s="59">
        <f>'Рейтинговая таблица организаций'!AH124</f>
        <v>60</v>
      </c>
      <c r="Y17" s="59">
        <f>'Рейтинговая таблица организаций'!AI124</f>
        <v>60</v>
      </c>
      <c r="Z17" s="61">
        <f>'Рейтинговая таблица организаций'!AJ124</f>
        <v>100</v>
      </c>
      <c r="AA17" s="59">
        <f>'Рейтинговая таблица организаций'!AK124</f>
        <v>72</v>
      </c>
      <c r="AB17" s="59" t="str">
        <f t="shared" si="12"/>
        <v>102-125</v>
      </c>
      <c r="AC17" s="59">
        <f t="shared" si="13"/>
        <v>102</v>
      </c>
      <c r="AD17" s="59">
        <f t="shared" si="14"/>
        <v>24</v>
      </c>
      <c r="AE17" s="59">
        <f t="shared" si="15"/>
        <v>121</v>
      </c>
      <c r="AF17" s="59" t="str">
        <f t="shared" si="16"/>
        <v>Муниципальное бюджетное общеобразовательное учреждение «Карпогорская вечерняя (сменная) средняя школа № 51»(Пинежский муниципальный округ)</v>
      </c>
      <c r="AG17" s="59">
        <f>'Рейтинговая таблица организаций'!AR124</f>
        <v>100</v>
      </c>
      <c r="AH17" s="59">
        <f>'Рейтинговая таблица организаций'!AS124</f>
        <v>100</v>
      </c>
      <c r="AI17" s="59">
        <f>'Рейтинговая таблица организаций'!AT124</f>
        <v>100</v>
      </c>
      <c r="AJ17" s="59">
        <f>'Рейтинговая таблица организаций'!AU124</f>
        <v>100</v>
      </c>
      <c r="AK17" s="59" t="str">
        <f t="shared" si="17"/>
        <v>1-31</v>
      </c>
      <c r="AL17" s="59">
        <f t="shared" si="18"/>
        <v>1</v>
      </c>
      <c r="AM17" s="59">
        <f t="shared" si="19"/>
        <v>31</v>
      </c>
      <c r="AN17" s="59">
        <f>'бланки '!D126</f>
        <v>121</v>
      </c>
      <c r="AO17" s="59" t="str">
        <f t="shared" si="20"/>
        <v>Муниципальное бюджетное общеобразовательное учреждение «Карпогорская вечерняя (сменная) средняя школа № 51»(Пинежский муниципальный округ)</v>
      </c>
      <c r="AP17" s="59">
        <f>'Рейтинговая таблица организаций'!BB124</f>
        <v>100</v>
      </c>
      <c r="AQ17" s="59">
        <f>'Рейтинговая таблица организаций'!BC124</f>
        <v>100</v>
      </c>
      <c r="AR17" s="59">
        <f>'Рейтинговая таблица организаций'!BD124</f>
        <v>100</v>
      </c>
      <c r="AS17" s="59">
        <f>'Рейтинговая таблица организаций'!BE124</f>
        <v>100</v>
      </c>
      <c r="AT17" s="59" t="str">
        <f t="shared" si="21"/>
        <v>1-29</v>
      </c>
      <c r="AU17" s="59">
        <f t="shared" si="22"/>
        <v>1</v>
      </c>
      <c r="AV17" s="59">
        <f t="shared" si="23"/>
        <v>29</v>
      </c>
      <c r="AW17" s="62" t="str">
        <f t="shared" si="24"/>
        <v>Пинежский муниципальный округ</v>
      </c>
      <c r="AX17" s="59">
        <f t="shared" si="25"/>
        <v>121</v>
      </c>
      <c r="AY17" s="59" t="str">
        <f t="shared" si="26"/>
        <v>Муниципальное бюджетное общеобразовательное учреждение «Карпогорская вечерняя (сменная) средняя школа № 51»(Пинежский муниципальный округ)</v>
      </c>
      <c r="AZ17" s="59">
        <f>'Рейтинговая таблица организаций'!BF124</f>
        <v>93.47999999999999</v>
      </c>
      <c r="BA17" s="59" t="str">
        <f t="shared" si="27"/>
        <v>62</v>
      </c>
      <c r="BB17" s="59">
        <f t="shared" si="28"/>
        <v>62</v>
      </c>
      <c r="BC17" s="59">
        <f t="shared" si="29"/>
        <v>1</v>
      </c>
    </row>
    <row r="18" spans="1:55">
      <c r="A18" s="59">
        <f>'бланки '!D139</f>
        <v>134</v>
      </c>
      <c r="B18" s="60" t="str">
        <f>CONCATENATE('Рейтинговая таблица организаций'!B137,"(",C18,")")</f>
        <v>Муниципальное бюджетное общеобразовательное учреждение «Талажская средняя школа»(Приморский муниципальный округ)</v>
      </c>
      <c r="C18" s="60" t="str">
        <f>'бланки '!A139</f>
        <v>Приморский муниципальный округ</v>
      </c>
      <c r="D18" s="59">
        <f>'Рейтинговая таблица организаций'!C137</f>
        <v>82</v>
      </c>
      <c r="E18" s="59">
        <f t="shared" si="0"/>
        <v>134</v>
      </c>
      <c r="F18" s="59" t="str">
        <f t="shared" si="1"/>
        <v>Муниципальное бюджетное общеобразовательное учреждение «Талажская средняя школа»(Приморский муниципальный округ)</v>
      </c>
      <c r="G18" s="59">
        <f>'Рейтинговая таблица организаций'!Q137</f>
        <v>100</v>
      </c>
      <c r="H18" s="59">
        <f>'Рейтинговая таблица организаций'!R137</f>
        <v>100</v>
      </c>
      <c r="I18" s="59">
        <f>'Рейтинговая таблица организаций'!S137</f>
        <v>99</v>
      </c>
      <c r="J18" s="59">
        <f>'Рейтинговая таблица организаций'!T137</f>
        <v>99.6</v>
      </c>
      <c r="K18" s="59" t="str">
        <f t="shared" si="2"/>
        <v>21-29</v>
      </c>
      <c r="L18" s="59">
        <f t="shared" si="3"/>
        <v>21</v>
      </c>
      <c r="M18" s="59">
        <f t="shared" si="4"/>
        <v>9</v>
      </c>
      <c r="N18" s="59">
        <f t="shared" si="5"/>
        <v>134</v>
      </c>
      <c r="O18" s="59" t="str">
        <f t="shared" si="6"/>
        <v>Муниципальное бюджетное общеобразовательное учреждение «Талажская средняя школа»(Приморский муниципальный округ)</v>
      </c>
      <c r="P18" s="59">
        <f>'Рейтинговая таблица организаций'!Z137</f>
        <v>100</v>
      </c>
      <c r="Q18" s="59">
        <f>'Рейтинговая таблица организаций'!AB137</f>
        <v>100</v>
      </c>
      <c r="R18" s="59">
        <f>'Рейтинговая таблица организаций'!AC137</f>
        <v>100</v>
      </c>
      <c r="S18" s="59" t="str">
        <f t="shared" si="7"/>
        <v>1-24</v>
      </c>
      <c r="T18" s="59">
        <f t="shared" si="8"/>
        <v>1</v>
      </c>
      <c r="U18" s="59">
        <f t="shared" si="9"/>
        <v>24</v>
      </c>
      <c r="V18" s="59">
        <f t="shared" si="10"/>
        <v>134</v>
      </c>
      <c r="W18" s="59" t="str">
        <f t="shared" si="11"/>
        <v>Муниципальное бюджетное общеобразовательное учреждение «Талажская средняя школа»(Приморский муниципальный округ)</v>
      </c>
      <c r="X18" s="59">
        <f>'Рейтинговая таблица организаций'!AH137</f>
        <v>60</v>
      </c>
      <c r="Y18" s="59">
        <f>'Рейтинговая таблица организаций'!AI137</f>
        <v>60</v>
      </c>
      <c r="Z18" s="61">
        <f>'Рейтинговая таблица организаций'!AJ137</f>
        <v>100</v>
      </c>
      <c r="AA18" s="59">
        <f>'Рейтинговая таблица организаций'!AK137</f>
        <v>72</v>
      </c>
      <c r="AB18" s="59" t="str">
        <f t="shared" si="12"/>
        <v>102-125</v>
      </c>
      <c r="AC18" s="59">
        <f t="shared" si="13"/>
        <v>102</v>
      </c>
      <c r="AD18" s="59">
        <f t="shared" si="14"/>
        <v>24</v>
      </c>
      <c r="AE18" s="59">
        <f t="shared" si="15"/>
        <v>134</v>
      </c>
      <c r="AF18" s="59" t="str">
        <f t="shared" si="16"/>
        <v>Муниципальное бюджетное общеобразовательное учреждение «Талажская средняя школа»(Приморский муниципальный округ)</v>
      </c>
      <c r="AG18" s="59">
        <f>'Рейтинговая таблица организаций'!AR137</f>
        <v>99</v>
      </c>
      <c r="AH18" s="59">
        <f>'Рейтинговая таблица организаций'!AS137</f>
        <v>99</v>
      </c>
      <c r="AI18" s="59">
        <f>'Рейтинговая таблица организаций'!AT137</f>
        <v>99</v>
      </c>
      <c r="AJ18" s="59">
        <f>'Рейтинговая таблица организаций'!AU137</f>
        <v>99</v>
      </c>
      <c r="AK18" s="59" t="str">
        <f t="shared" si="17"/>
        <v>50-57</v>
      </c>
      <c r="AL18" s="59">
        <f t="shared" si="18"/>
        <v>50</v>
      </c>
      <c r="AM18" s="59">
        <f t="shared" si="19"/>
        <v>8</v>
      </c>
      <c r="AN18" s="59">
        <f>'бланки '!D139</f>
        <v>134</v>
      </c>
      <c r="AO18" s="59" t="str">
        <f t="shared" si="20"/>
        <v>Муниципальное бюджетное общеобразовательное учреждение «Талажская средняя школа»(Приморский муниципальный округ)</v>
      </c>
      <c r="AP18" s="59">
        <f>'Рейтинговая таблица организаций'!BB137</f>
        <v>100</v>
      </c>
      <c r="AQ18" s="59">
        <f>'Рейтинговая таблица организаций'!BC137</f>
        <v>100</v>
      </c>
      <c r="AR18" s="59">
        <f>'Рейтинговая таблица организаций'!BD137</f>
        <v>100</v>
      </c>
      <c r="AS18" s="59">
        <f>'Рейтинговая таблица организаций'!BE137</f>
        <v>100</v>
      </c>
      <c r="AT18" s="59" t="str">
        <f t="shared" si="21"/>
        <v>1-29</v>
      </c>
      <c r="AU18" s="59">
        <f t="shared" si="22"/>
        <v>1</v>
      </c>
      <c r="AV18" s="59">
        <f t="shared" si="23"/>
        <v>29</v>
      </c>
      <c r="AW18" s="62" t="str">
        <f t="shared" si="24"/>
        <v>Приморский муниципальный округ</v>
      </c>
      <c r="AX18" s="59">
        <f t="shared" si="25"/>
        <v>134</v>
      </c>
      <c r="AY18" s="59" t="str">
        <f t="shared" si="26"/>
        <v>Муниципальное бюджетное общеобразовательное учреждение «Талажская средняя школа»(Приморский муниципальный округ)</v>
      </c>
      <c r="AZ18" s="59">
        <f>'Рейтинговая таблица организаций'!BF137</f>
        <v>94.12</v>
      </c>
      <c r="BA18" s="59" t="str">
        <f t="shared" si="27"/>
        <v>54</v>
      </c>
      <c r="BB18" s="59">
        <f t="shared" si="28"/>
        <v>54</v>
      </c>
      <c r="BC18" s="59">
        <f t="shared" si="29"/>
        <v>1</v>
      </c>
    </row>
    <row r="19" spans="1:55">
      <c r="A19" s="59">
        <f>'бланки '!D141</f>
        <v>136</v>
      </c>
      <c r="B19" s="60" t="str">
        <f>CONCATENATE('Рейтинговая таблица организаций'!B139,"(",C19,")")</f>
        <v>Муниципальное бюджетное учреждение дополнительно образования «Приморская спортивная школа»(Приморский муниципальный округ)</v>
      </c>
      <c r="C19" s="60" t="str">
        <f>'бланки '!A141</f>
        <v>Приморский муниципальный округ</v>
      </c>
      <c r="D19" s="59">
        <f>'Рейтинговая таблица организаций'!C139</f>
        <v>162</v>
      </c>
      <c r="E19" s="59">
        <f t="shared" si="0"/>
        <v>136</v>
      </c>
      <c r="F19" s="59" t="str">
        <f t="shared" si="1"/>
        <v>Муниципальное бюджетное учреждение дополнительно образования «Приморская спортивная школа»(Приморский муниципальный округ)</v>
      </c>
      <c r="G19" s="59">
        <f>'Рейтинговая таблица организаций'!Q139</f>
        <v>99</v>
      </c>
      <c r="H19" s="59">
        <f>'Рейтинговая таблица организаций'!R139</f>
        <v>100</v>
      </c>
      <c r="I19" s="59">
        <f>'Рейтинговая таблица организаций'!S139</f>
        <v>99</v>
      </c>
      <c r="J19" s="59">
        <f>'Рейтинговая таблица организаций'!T139</f>
        <v>99.300000000000011</v>
      </c>
      <c r="K19" s="59" t="str">
        <f t="shared" si="2"/>
        <v>31-33</v>
      </c>
      <c r="L19" s="59">
        <f t="shared" si="3"/>
        <v>31</v>
      </c>
      <c r="M19" s="59">
        <f t="shared" si="4"/>
        <v>3</v>
      </c>
      <c r="N19" s="59">
        <f t="shared" si="5"/>
        <v>136</v>
      </c>
      <c r="O19" s="59" t="str">
        <f t="shared" si="6"/>
        <v>Муниципальное бюджетное учреждение дополнительно образования «Приморская спортивная школа»(Приморский муниципальный округ)</v>
      </c>
      <c r="P19" s="59">
        <f>'Рейтинговая таблица организаций'!Z139</f>
        <v>100</v>
      </c>
      <c r="Q19" s="59">
        <f>'Рейтинговая таблица организаций'!AB139</f>
        <v>99</v>
      </c>
      <c r="R19" s="59">
        <f>'Рейтинговая таблица организаций'!AC139</f>
        <v>99.5</v>
      </c>
      <c r="S19" s="59" t="str">
        <f t="shared" si="7"/>
        <v>25-31</v>
      </c>
      <c r="T19" s="59">
        <f t="shared" si="8"/>
        <v>25</v>
      </c>
      <c r="U19" s="59">
        <f t="shared" si="9"/>
        <v>7</v>
      </c>
      <c r="V19" s="59">
        <f t="shared" si="10"/>
        <v>136</v>
      </c>
      <c r="W19" s="59" t="str">
        <f t="shared" si="11"/>
        <v>Муниципальное бюджетное учреждение дополнительно образования «Приморская спортивная школа»(Приморский муниципальный округ)</v>
      </c>
      <c r="X19" s="59">
        <f>'Рейтинговая таблица организаций'!AH139</f>
        <v>40</v>
      </c>
      <c r="Y19" s="59">
        <f>'Рейтинговая таблица организаций'!AI139</f>
        <v>60</v>
      </c>
      <c r="Z19" s="61">
        <f>'Рейтинговая таблица организаций'!AJ139</f>
        <v>100</v>
      </c>
      <c r="AA19" s="59">
        <f>'Рейтинговая таблица организаций'!AK139</f>
        <v>66</v>
      </c>
      <c r="AB19" s="59" t="str">
        <f t="shared" si="12"/>
        <v>137-146</v>
      </c>
      <c r="AC19" s="59">
        <f t="shared" si="13"/>
        <v>137</v>
      </c>
      <c r="AD19" s="59">
        <f t="shared" si="14"/>
        <v>10</v>
      </c>
      <c r="AE19" s="59">
        <f t="shared" si="15"/>
        <v>136</v>
      </c>
      <c r="AF19" s="59" t="str">
        <f t="shared" si="16"/>
        <v>Муниципальное бюджетное учреждение дополнительно образования «Приморская спортивная школа»(Приморский муниципальный округ)</v>
      </c>
      <c r="AG19" s="59">
        <f>'Рейтинговая таблица организаций'!AR139</f>
        <v>99</v>
      </c>
      <c r="AH19" s="59">
        <f>'Рейтинговая таблица организаций'!AS139</f>
        <v>100</v>
      </c>
      <c r="AI19" s="59">
        <f>'Рейтинговая таблица организаций'!AT139</f>
        <v>100</v>
      </c>
      <c r="AJ19" s="59">
        <f>'Рейтинговая таблица организаций'!AU139</f>
        <v>99.6</v>
      </c>
      <c r="AK19" s="59" t="str">
        <f t="shared" si="17"/>
        <v>33-40</v>
      </c>
      <c r="AL19" s="59">
        <f t="shared" si="18"/>
        <v>33</v>
      </c>
      <c r="AM19" s="59">
        <f t="shared" si="19"/>
        <v>8</v>
      </c>
      <c r="AN19" s="59">
        <f>'бланки '!D141</f>
        <v>136</v>
      </c>
      <c r="AO19" s="59" t="str">
        <f t="shared" si="20"/>
        <v>Муниципальное бюджетное учреждение дополнительно образования «Приморская спортивная школа»(Приморский муниципальный округ)</v>
      </c>
      <c r="AP19" s="59">
        <f>'Рейтинговая таблица организаций'!BB139</f>
        <v>100</v>
      </c>
      <c r="AQ19" s="59">
        <f>'Рейтинговая таблица организаций'!BC139</f>
        <v>100</v>
      </c>
      <c r="AR19" s="59">
        <f>'Рейтинговая таблица организаций'!BD139</f>
        <v>100</v>
      </c>
      <c r="AS19" s="59">
        <f>'Рейтинговая таблица организаций'!BE139</f>
        <v>100</v>
      </c>
      <c r="AT19" s="59" t="str">
        <f t="shared" si="21"/>
        <v>1-29</v>
      </c>
      <c r="AU19" s="59">
        <f t="shared" si="22"/>
        <v>1</v>
      </c>
      <c r="AV19" s="59">
        <f t="shared" si="23"/>
        <v>29</v>
      </c>
      <c r="AW19" s="62" t="str">
        <f t="shared" si="24"/>
        <v>Приморский муниципальный округ</v>
      </c>
      <c r="AX19" s="59">
        <f t="shared" si="25"/>
        <v>136</v>
      </c>
      <c r="AY19" s="59" t="str">
        <f t="shared" si="26"/>
        <v>Муниципальное бюджетное учреждение дополнительно образования «Приморская спортивная школа»(Приморский муниципальный округ)</v>
      </c>
      <c r="AZ19" s="59">
        <f>'Рейтинговая таблица организаций'!BF139</f>
        <v>92.88</v>
      </c>
      <c r="BA19" s="59" t="str">
        <f t="shared" si="27"/>
        <v>70</v>
      </c>
      <c r="BB19" s="59">
        <f t="shared" si="28"/>
        <v>70</v>
      </c>
      <c r="BC19" s="59">
        <f t="shared" si="29"/>
        <v>1</v>
      </c>
    </row>
    <row r="20" spans="1:55">
      <c r="A20" s="59">
        <f>'бланки '!D146</f>
        <v>141</v>
      </c>
      <c r="B20" s="60" t="str">
        <f>CONCATENATE('Рейтинговая таблица организаций'!B144,"(",C20,")")</f>
        <v>Муниципальное бюджетное общеобразовательное учреждение «Ломоносовская средняя школа имени М. В. Ломоносова»(Холмогорский муниципальный округ)</v>
      </c>
      <c r="C20" s="60" t="str">
        <f>'бланки '!A146</f>
        <v>Холмогорский муниципальный округ</v>
      </c>
      <c r="D20" s="59">
        <f>'Рейтинговая таблица организаций'!C144</f>
        <v>20</v>
      </c>
      <c r="E20" s="59">
        <f t="shared" si="0"/>
        <v>141</v>
      </c>
      <c r="F20" s="59" t="str">
        <f t="shared" si="1"/>
        <v>Муниципальное бюджетное общеобразовательное учреждение «Ломоносовская средняя школа имени М. В. Ломоносова»(Холмогорский муниципальный округ)</v>
      </c>
      <c r="G20" s="59">
        <f>'Рейтинговая таблица организаций'!Q144</f>
        <v>100</v>
      </c>
      <c r="H20" s="59">
        <f>'Рейтинговая таблица организаций'!R144</f>
        <v>100</v>
      </c>
      <c r="I20" s="59">
        <f>'Рейтинговая таблица организаций'!S144</f>
        <v>97</v>
      </c>
      <c r="J20" s="59">
        <f>'Рейтинговая таблица организаций'!T144</f>
        <v>98.800000000000011</v>
      </c>
      <c r="K20" s="59" t="str">
        <f t="shared" si="2"/>
        <v>43-48</v>
      </c>
      <c r="L20" s="59">
        <f t="shared" si="3"/>
        <v>43</v>
      </c>
      <c r="M20" s="59">
        <f t="shared" si="4"/>
        <v>6</v>
      </c>
      <c r="N20" s="59">
        <f t="shared" si="5"/>
        <v>141</v>
      </c>
      <c r="O20" s="59" t="str">
        <f t="shared" si="6"/>
        <v>Муниципальное бюджетное общеобразовательное учреждение «Ломоносовская средняя школа имени М. В. Ломоносова»(Холмогорский муниципальный округ)</v>
      </c>
      <c r="P20" s="59">
        <f>'Рейтинговая таблица организаций'!Z144</f>
        <v>100</v>
      </c>
      <c r="Q20" s="59">
        <f>'Рейтинговая таблица организаций'!AB144</f>
        <v>95</v>
      </c>
      <c r="R20" s="59">
        <f>'Рейтинговая таблица организаций'!AC144</f>
        <v>97.5</v>
      </c>
      <c r="S20" s="59" t="str">
        <f t="shared" si="7"/>
        <v>54-61</v>
      </c>
      <c r="T20" s="59">
        <f t="shared" si="8"/>
        <v>54</v>
      </c>
      <c r="U20" s="59">
        <f t="shared" si="9"/>
        <v>8</v>
      </c>
      <c r="V20" s="59">
        <f t="shared" si="10"/>
        <v>141</v>
      </c>
      <c r="W20" s="59" t="str">
        <f t="shared" si="11"/>
        <v>Муниципальное бюджетное общеобразовательное учреждение «Ломоносовская средняя школа имени М. В. Ломоносова»(Холмогорский муниципальный округ)</v>
      </c>
      <c r="X20" s="59">
        <f>'Рейтинговая таблица организаций'!AH144</f>
        <v>60</v>
      </c>
      <c r="Y20" s="59">
        <f>'Рейтинговая таблица организаций'!AI144</f>
        <v>60</v>
      </c>
      <c r="Z20" s="61">
        <f>'Рейтинговая таблица организаций'!AJ144</f>
        <v>100</v>
      </c>
      <c r="AA20" s="59">
        <f>'Рейтинговая таблица организаций'!AK144</f>
        <v>72</v>
      </c>
      <c r="AB20" s="59" t="str">
        <f t="shared" si="12"/>
        <v>102-125</v>
      </c>
      <c r="AC20" s="59">
        <f t="shared" si="13"/>
        <v>102</v>
      </c>
      <c r="AD20" s="59">
        <f t="shared" si="14"/>
        <v>24</v>
      </c>
      <c r="AE20" s="59">
        <f t="shared" si="15"/>
        <v>141</v>
      </c>
      <c r="AF20" s="59" t="str">
        <f t="shared" si="16"/>
        <v>Муниципальное бюджетное общеобразовательное учреждение «Ломоносовская средняя школа имени М. В. Ломоносова»(Холмогорский муниципальный округ)</v>
      </c>
      <c r="AG20" s="59">
        <f>'Рейтинговая таблица организаций'!AR144</f>
        <v>95</v>
      </c>
      <c r="AH20" s="59">
        <f>'Рейтинговая таблица организаций'!AS144</f>
        <v>100</v>
      </c>
      <c r="AI20" s="59">
        <f>'Рейтинговая таблица организаций'!AT144</f>
        <v>100</v>
      </c>
      <c r="AJ20" s="59">
        <f>'Рейтинговая таблица организаций'!AU144</f>
        <v>98</v>
      </c>
      <c r="AK20" s="59" t="str">
        <f t="shared" si="17"/>
        <v>76-79</v>
      </c>
      <c r="AL20" s="59">
        <f t="shared" si="18"/>
        <v>76</v>
      </c>
      <c r="AM20" s="59">
        <f t="shared" si="19"/>
        <v>4</v>
      </c>
      <c r="AN20" s="59">
        <f>'бланки '!D146</f>
        <v>141</v>
      </c>
      <c r="AO20" s="59" t="str">
        <f t="shared" si="20"/>
        <v>Муниципальное бюджетное общеобразовательное учреждение «Ломоносовская средняя школа имени М. В. Ломоносова»(Холмогорский муниципальный округ)</v>
      </c>
      <c r="AP20" s="59">
        <f>'Рейтинговая таблица организаций'!BB144</f>
        <v>100</v>
      </c>
      <c r="AQ20" s="59">
        <f>'Рейтинговая таблица организаций'!BC144</f>
        <v>100</v>
      </c>
      <c r="AR20" s="59">
        <f>'Рейтинговая таблица организаций'!BD144</f>
        <v>100</v>
      </c>
      <c r="AS20" s="59">
        <f>'Рейтинговая таблица организаций'!BE144</f>
        <v>100</v>
      </c>
      <c r="AT20" s="59" t="str">
        <f t="shared" si="21"/>
        <v>1-29</v>
      </c>
      <c r="AU20" s="59">
        <f t="shared" si="22"/>
        <v>1</v>
      </c>
      <c r="AV20" s="59">
        <f t="shared" si="23"/>
        <v>29</v>
      </c>
      <c r="AW20" s="62" t="str">
        <f t="shared" si="24"/>
        <v>Холмогорский муниципальный округ</v>
      </c>
      <c r="AX20" s="59">
        <f t="shared" si="25"/>
        <v>141</v>
      </c>
      <c r="AY20" s="59" t="str">
        <f t="shared" si="26"/>
        <v>Муниципальное бюджетное общеобразовательное учреждение «Ломоносовская средняя школа имени М. В. Ломоносова»(Холмогорский муниципальный округ)</v>
      </c>
      <c r="AZ20" s="59">
        <f>'Рейтинговая таблица организаций'!BF144</f>
        <v>93.26</v>
      </c>
      <c r="BA20" s="59" t="str">
        <f t="shared" si="27"/>
        <v>67</v>
      </c>
      <c r="BB20" s="59">
        <f t="shared" si="28"/>
        <v>67</v>
      </c>
      <c r="BC20" s="59">
        <f t="shared" si="29"/>
        <v>1</v>
      </c>
    </row>
    <row r="21" spans="1:55">
      <c r="A21" s="59">
        <f>'бланки '!D148</f>
        <v>143</v>
      </c>
      <c r="B21" s="60" t="str">
        <f>CONCATENATE('Рейтинговая таблица организаций'!B146,"(",C21,")")</f>
        <v>Муниципальное бюджетное общеобразовательное учреждение «Усть-Пинежская средняя школа»(Холмогорский муниципальный округ)</v>
      </c>
      <c r="C21" s="60" t="str">
        <f>'бланки '!A148</f>
        <v>Холмогорский муниципальный округ</v>
      </c>
      <c r="D21" s="59">
        <f>'Рейтинговая таблица организаций'!C146</f>
        <v>23</v>
      </c>
      <c r="E21" s="59">
        <f t="shared" si="0"/>
        <v>143</v>
      </c>
      <c r="F21" s="59" t="str">
        <f t="shared" si="1"/>
        <v>Муниципальное бюджетное общеобразовательное учреждение «Усть-Пинежская средняя школа»(Холмогорский муниципальный округ)</v>
      </c>
      <c r="G21" s="59">
        <f>'Рейтинговая таблица организаций'!Q146</f>
        <v>100</v>
      </c>
      <c r="H21" s="59">
        <f>'Рейтинговая таблица организаций'!R146</f>
        <v>100</v>
      </c>
      <c r="I21" s="59">
        <f>'Рейтинговая таблица организаций'!S146</f>
        <v>98</v>
      </c>
      <c r="J21" s="59">
        <f>'Рейтинговая таблица организаций'!T146</f>
        <v>99.2</v>
      </c>
      <c r="K21" s="59" t="str">
        <f t="shared" si="2"/>
        <v>34-41</v>
      </c>
      <c r="L21" s="59">
        <f t="shared" si="3"/>
        <v>34</v>
      </c>
      <c r="M21" s="59">
        <f t="shared" si="4"/>
        <v>8</v>
      </c>
      <c r="N21" s="59">
        <f t="shared" si="5"/>
        <v>143</v>
      </c>
      <c r="O21" s="59" t="str">
        <f t="shared" si="6"/>
        <v>Муниципальное бюджетное общеобразовательное учреждение «Усть-Пинежская средняя школа»(Холмогорский муниципальный округ)</v>
      </c>
      <c r="P21" s="59">
        <f>'Рейтинговая таблица организаций'!Z146</f>
        <v>100</v>
      </c>
      <c r="Q21" s="59">
        <f>'Рейтинговая таблица организаций'!AB146</f>
        <v>100</v>
      </c>
      <c r="R21" s="59">
        <f>'Рейтинговая таблица организаций'!AC146</f>
        <v>100</v>
      </c>
      <c r="S21" s="59" t="str">
        <f t="shared" si="7"/>
        <v>1-24</v>
      </c>
      <c r="T21" s="59">
        <f t="shared" si="8"/>
        <v>1</v>
      </c>
      <c r="U21" s="59">
        <f t="shared" si="9"/>
        <v>24</v>
      </c>
      <c r="V21" s="59">
        <f t="shared" si="10"/>
        <v>143</v>
      </c>
      <c r="W21" s="59" t="str">
        <f t="shared" si="11"/>
        <v>Муниципальное бюджетное общеобразовательное учреждение «Усть-Пинежская средняя школа»(Холмогорский муниципальный округ)</v>
      </c>
      <c r="X21" s="59">
        <f>'Рейтинговая таблица организаций'!AH146</f>
        <v>80</v>
      </c>
      <c r="Y21" s="59">
        <f>'Рейтинговая таблица организаций'!AI146</f>
        <v>60</v>
      </c>
      <c r="Z21" s="61">
        <f>'Рейтинговая таблица организаций'!AJ146</f>
        <v>100</v>
      </c>
      <c r="AA21" s="59">
        <f>'Рейтинговая таблица организаций'!AK146</f>
        <v>78</v>
      </c>
      <c r="AB21" s="59" t="str">
        <f t="shared" si="12"/>
        <v>82-85</v>
      </c>
      <c r="AC21" s="59">
        <f t="shared" si="13"/>
        <v>82</v>
      </c>
      <c r="AD21" s="59">
        <f t="shared" si="14"/>
        <v>4</v>
      </c>
      <c r="AE21" s="59">
        <f t="shared" si="15"/>
        <v>143</v>
      </c>
      <c r="AF21" s="59" t="str">
        <f t="shared" si="16"/>
        <v>Муниципальное бюджетное общеобразовательное учреждение «Усть-Пинежская средняя школа»(Холмогорский муниципальный округ)</v>
      </c>
      <c r="AG21" s="59">
        <f>'Рейтинговая таблица организаций'!AR146</f>
        <v>100</v>
      </c>
      <c r="AH21" s="59">
        <f>'Рейтинговая таблица организаций'!AS146</f>
        <v>100</v>
      </c>
      <c r="AI21" s="59">
        <f>'Рейтинговая таблица организаций'!AT146</f>
        <v>100</v>
      </c>
      <c r="AJ21" s="59">
        <f>'Рейтинговая таблица организаций'!AU146</f>
        <v>100</v>
      </c>
      <c r="AK21" s="59" t="str">
        <f t="shared" si="17"/>
        <v>1-31</v>
      </c>
      <c r="AL21" s="59">
        <f t="shared" si="18"/>
        <v>1</v>
      </c>
      <c r="AM21" s="59">
        <f t="shared" si="19"/>
        <v>31</v>
      </c>
      <c r="AN21" s="59">
        <f>'бланки '!D148</f>
        <v>143</v>
      </c>
      <c r="AO21" s="59" t="str">
        <f t="shared" si="20"/>
        <v>Муниципальное бюджетное общеобразовательное учреждение «Усть-Пинежская средняя школа»(Холмогорский муниципальный округ)</v>
      </c>
      <c r="AP21" s="59">
        <f>'Рейтинговая таблица организаций'!BB146</f>
        <v>100</v>
      </c>
      <c r="AQ21" s="59">
        <f>'Рейтинговая таблица организаций'!BC146</f>
        <v>100</v>
      </c>
      <c r="AR21" s="59">
        <f>'Рейтинговая таблица организаций'!BD146</f>
        <v>100</v>
      </c>
      <c r="AS21" s="59">
        <f>'Рейтинговая таблица организаций'!BE146</f>
        <v>100</v>
      </c>
      <c r="AT21" s="59" t="str">
        <f t="shared" si="21"/>
        <v>1-29</v>
      </c>
      <c r="AU21" s="59">
        <f t="shared" si="22"/>
        <v>1</v>
      </c>
      <c r="AV21" s="59">
        <f t="shared" si="23"/>
        <v>29</v>
      </c>
      <c r="AW21" s="62" t="str">
        <f t="shared" si="24"/>
        <v>Холмогорский муниципальный округ</v>
      </c>
      <c r="AX21" s="59">
        <f t="shared" si="25"/>
        <v>143</v>
      </c>
      <c r="AY21" s="59" t="str">
        <f t="shared" si="26"/>
        <v>Муниципальное бюджетное общеобразовательное учреждение «Усть-Пинежская средняя школа»(Холмогорский муниципальный округ)</v>
      </c>
      <c r="AZ21" s="59">
        <f>'Рейтинговая таблица организаций'!BF146</f>
        <v>95.44</v>
      </c>
      <c r="BA21" s="59" t="str">
        <f t="shared" si="27"/>
        <v>36</v>
      </c>
      <c r="BB21" s="59">
        <f t="shared" si="28"/>
        <v>36</v>
      </c>
      <c r="BC21" s="59">
        <f t="shared" si="29"/>
        <v>1</v>
      </c>
    </row>
    <row r="22" spans="1:55">
      <c r="A22" s="59">
        <f>'бланки '!D151</f>
        <v>146</v>
      </c>
      <c r="B22" s="60" t="str">
        <f>CONCATENATE('Рейтинговая таблица организаций'!B149,"(",C22,")")</f>
        <v>Муниципальное бюджетное общеобразовательное учреждение «Светлозерская средняя школа»(Холмогорский муниципальный округ)</v>
      </c>
      <c r="C22" s="60" t="str">
        <f>'бланки '!A151</f>
        <v>Холмогорский муниципальный округ</v>
      </c>
      <c r="D22" s="59">
        <f>'Рейтинговая таблица организаций'!C149</f>
        <v>67</v>
      </c>
      <c r="E22" s="59">
        <f t="shared" si="0"/>
        <v>146</v>
      </c>
      <c r="F22" s="59" t="str">
        <f t="shared" si="1"/>
        <v>Муниципальное бюджетное общеобразовательное учреждение «Светлозерская средняя школа»(Холмогорский муниципальный округ)</v>
      </c>
      <c r="G22" s="59">
        <f>'Рейтинговая таблица организаций'!Q149</f>
        <v>100</v>
      </c>
      <c r="H22" s="59">
        <f>'Рейтинговая таблица организаций'!R149</f>
        <v>100</v>
      </c>
      <c r="I22" s="59">
        <f>'Рейтинговая таблица организаций'!S149</f>
        <v>100</v>
      </c>
      <c r="J22" s="59">
        <f>'Рейтинговая таблица организаций'!T149</f>
        <v>100</v>
      </c>
      <c r="K22" s="59" t="str">
        <f t="shared" si="2"/>
        <v>1-15</v>
      </c>
      <c r="L22" s="59">
        <f t="shared" si="3"/>
        <v>1</v>
      </c>
      <c r="M22" s="59">
        <f t="shared" si="4"/>
        <v>15</v>
      </c>
      <c r="N22" s="59">
        <f t="shared" si="5"/>
        <v>146</v>
      </c>
      <c r="O22" s="59" t="str">
        <f t="shared" si="6"/>
        <v>Муниципальное бюджетное общеобразовательное учреждение «Светлозерская средняя школа»(Холмогорский муниципальный округ)</v>
      </c>
      <c r="P22" s="59">
        <f>'Рейтинговая таблица организаций'!Z149</f>
        <v>100</v>
      </c>
      <c r="Q22" s="59">
        <f>'Рейтинговая таблица организаций'!AB149</f>
        <v>100</v>
      </c>
      <c r="R22" s="59">
        <f>'Рейтинговая таблица организаций'!AC149</f>
        <v>100</v>
      </c>
      <c r="S22" s="59" t="str">
        <f t="shared" si="7"/>
        <v>1-24</v>
      </c>
      <c r="T22" s="59">
        <f t="shared" si="8"/>
        <v>1</v>
      </c>
      <c r="U22" s="59">
        <f t="shared" si="9"/>
        <v>24</v>
      </c>
      <c r="V22" s="59">
        <f t="shared" si="10"/>
        <v>146</v>
      </c>
      <c r="W22" s="59" t="str">
        <f t="shared" si="11"/>
        <v>Муниципальное бюджетное общеобразовательное учреждение «Светлозерская средняя школа»(Холмогорский муниципальный округ)</v>
      </c>
      <c r="X22" s="59">
        <f>'Рейтинговая таблица организаций'!AH149</f>
        <v>80</v>
      </c>
      <c r="Y22" s="59">
        <f>'Рейтинговая таблица организаций'!AI149</f>
        <v>100</v>
      </c>
      <c r="Z22" s="61">
        <f>'Рейтинговая таблица организаций'!AJ149</f>
        <v>100</v>
      </c>
      <c r="AA22" s="59">
        <f>'Рейтинговая таблица организаций'!AK149</f>
        <v>94</v>
      </c>
      <c r="AB22" s="59" t="str">
        <f t="shared" si="12"/>
        <v>12-18</v>
      </c>
      <c r="AC22" s="59">
        <f t="shared" si="13"/>
        <v>12</v>
      </c>
      <c r="AD22" s="59">
        <f t="shared" si="14"/>
        <v>7</v>
      </c>
      <c r="AE22" s="59">
        <f t="shared" si="15"/>
        <v>146</v>
      </c>
      <c r="AF22" s="59" t="str">
        <f t="shared" si="16"/>
        <v>Муниципальное бюджетное общеобразовательное учреждение «Светлозерская средняя школа»(Холмогорский муниципальный округ)</v>
      </c>
      <c r="AG22" s="59">
        <f>'Рейтинговая таблица организаций'!AR149</f>
        <v>100</v>
      </c>
      <c r="AH22" s="59">
        <f>'Рейтинговая таблица организаций'!AS149</f>
        <v>100</v>
      </c>
      <c r="AI22" s="59">
        <f>'Рейтинговая таблица организаций'!AT149</f>
        <v>98</v>
      </c>
      <c r="AJ22" s="59">
        <f>'Рейтинговая таблица организаций'!AU149</f>
        <v>99.6</v>
      </c>
      <c r="AK22" s="59" t="str">
        <f t="shared" si="17"/>
        <v>33-40</v>
      </c>
      <c r="AL22" s="59">
        <f t="shared" si="18"/>
        <v>33</v>
      </c>
      <c r="AM22" s="59">
        <f t="shared" si="19"/>
        <v>8</v>
      </c>
      <c r="AN22" s="59">
        <f>'бланки '!D151</f>
        <v>146</v>
      </c>
      <c r="AO22" s="59" t="str">
        <f t="shared" si="20"/>
        <v>Муниципальное бюджетное общеобразовательное учреждение «Светлозерская средняя школа»(Холмогорский муниципальный округ)</v>
      </c>
      <c r="AP22" s="59">
        <f>'Рейтинговая таблица организаций'!BB149</f>
        <v>100</v>
      </c>
      <c r="AQ22" s="59">
        <f>'Рейтинговая таблица организаций'!BC149</f>
        <v>100</v>
      </c>
      <c r="AR22" s="59">
        <f>'Рейтинговая таблица организаций'!BD149</f>
        <v>100</v>
      </c>
      <c r="AS22" s="59">
        <f>'Рейтинговая таблица организаций'!BE149</f>
        <v>100</v>
      </c>
      <c r="AT22" s="59" t="str">
        <f t="shared" si="21"/>
        <v>1-29</v>
      </c>
      <c r="AU22" s="59">
        <f t="shared" si="22"/>
        <v>1</v>
      </c>
      <c r="AV22" s="59">
        <f t="shared" si="23"/>
        <v>29</v>
      </c>
      <c r="AW22" s="62" t="str">
        <f t="shared" si="24"/>
        <v>Холмогорский муниципальный округ</v>
      </c>
      <c r="AX22" s="59">
        <f t="shared" si="25"/>
        <v>146</v>
      </c>
      <c r="AY22" s="59" t="str">
        <f t="shared" si="26"/>
        <v>Муниципальное бюджетное общеобразовательное учреждение «Светлозерская средняя школа»(Холмогорский муниципальный округ)</v>
      </c>
      <c r="AZ22" s="59">
        <f>'Рейтинговая таблица организаций'!BF149</f>
        <v>98.72</v>
      </c>
      <c r="BA22" s="59" t="str">
        <f t="shared" si="27"/>
        <v>8</v>
      </c>
      <c r="BB22" s="59">
        <f t="shared" si="28"/>
        <v>8</v>
      </c>
      <c r="BC22" s="59">
        <f t="shared" si="29"/>
        <v>1</v>
      </c>
    </row>
    <row r="23" spans="1:55">
      <c r="A23" s="59">
        <f>'бланки '!D153</f>
        <v>148</v>
      </c>
      <c r="B23" s="60" t="str">
        <f>CONCATENATE('Рейтинговая таблица организаций'!B151,"(",C23,")")</f>
        <v>Муниципальное бюджетное общеобразовательное учреждение «Белогорская средняя школа»(Холмогорский муниципальный округ)</v>
      </c>
      <c r="C23" s="60" t="str">
        <f>'бланки '!A153</f>
        <v>Холмогорский муниципальный округ</v>
      </c>
      <c r="D23" s="59">
        <f>'Рейтинговая таблица организаций'!C151</f>
        <v>37</v>
      </c>
      <c r="E23" s="59">
        <f t="shared" si="0"/>
        <v>148</v>
      </c>
      <c r="F23" s="59" t="str">
        <f t="shared" si="1"/>
        <v>Муниципальное бюджетное общеобразовательное учреждение «Белогорская средняя школа»(Холмогорский муниципальный округ)</v>
      </c>
      <c r="G23" s="59">
        <f>'Рейтинговая таблица организаций'!Q151</f>
        <v>97</v>
      </c>
      <c r="H23" s="59">
        <f>'Рейтинговая таблица организаций'!R151</f>
        <v>100</v>
      </c>
      <c r="I23" s="59">
        <f>'Рейтинговая таблица организаций'!S151</f>
        <v>99</v>
      </c>
      <c r="J23" s="59">
        <f>'Рейтинговая таблица организаций'!T151</f>
        <v>98.699999999999989</v>
      </c>
      <c r="K23" s="59" t="str">
        <f t="shared" si="2"/>
        <v>50-51</v>
      </c>
      <c r="L23" s="59">
        <f t="shared" si="3"/>
        <v>50</v>
      </c>
      <c r="M23" s="59">
        <f t="shared" si="4"/>
        <v>2</v>
      </c>
      <c r="N23" s="59">
        <f t="shared" si="5"/>
        <v>148</v>
      </c>
      <c r="O23" s="59" t="str">
        <f t="shared" si="6"/>
        <v>Муниципальное бюджетное общеобразовательное учреждение «Белогорская средняя школа»(Холмогорский муниципальный округ)</v>
      </c>
      <c r="P23" s="59">
        <f>'Рейтинговая таблица организаций'!Z151</f>
        <v>100</v>
      </c>
      <c r="Q23" s="59">
        <f>'Рейтинговая таблица организаций'!AB151</f>
        <v>100</v>
      </c>
      <c r="R23" s="59">
        <f>'Рейтинговая таблица организаций'!AC151</f>
        <v>100</v>
      </c>
      <c r="S23" s="59" t="str">
        <f t="shared" si="7"/>
        <v>1-24</v>
      </c>
      <c r="T23" s="59">
        <f t="shared" si="8"/>
        <v>1</v>
      </c>
      <c r="U23" s="59">
        <f t="shared" si="9"/>
        <v>24</v>
      </c>
      <c r="V23" s="59">
        <f t="shared" si="10"/>
        <v>148</v>
      </c>
      <c r="W23" s="59" t="str">
        <f t="shared" si="11"/>
        <v>Муниципальное бюджетное общеобразовательное учреждение «Белогорская средняя школа»(Холмогорский муниципальный округ)</v>
      </c>
      <c r="X23" s="59">
        <f>'Рейтинговая таблица организаций'!AH151</f>
        <v>20</v>
      </c>
      <c r="Y23" s="59">
        <f>'Рейтинговая таблица организаций'!AI151</f>
        <v>100</v>
      </c>
      <c r="Z23" s="61">
        <f>'Рейтинговая таблица организаций'!AJ151</f>
        <v>100</v>
      </c>
      <c r="AA23" s="59">
        <f>'Рейтинговая таблица организаций'!AK151</f>
        <v>76</v>
      </c>
      <c r="AB23" s="59" t="str">
        <f t="shared" si="12"/>
        <v>91-92</v>
      </c>
      <c r="AC23" s="59">
        <f t="shared" si="13"/>
        <v>91</v>
      </c>
      <c r="AD23" s="59">
        <f t="shared" si="14"/>
        <v>2</v>
      </c>
      <c r="AE23" s="59">
        <f t="shared" si="15"/>
        <v>148</v>
      </c>
      <c r="AF23" s="59" t="str">
        <f t="shared" si="16"/>
        <v>Муниципальное бюджетное общеобразовательное учреждение «Белогорская средняя школа»(Холмогорский муниципальный округ)</v>
      </c>
      <c r="AG23" s="59">
        <f>'Рейтинговая таблица организаций'!AR151</f>
        <v>100</v>
      </c>
      <c r="AH23" s="59">
        <f>'Рейтинговая таблица организаций'!AS151</f>
        <v>100</v>
      </c>
      <c r="AI23" s="59">
        <f>'Рейтинговая таблица организаций'!AT151</f>
        <v>100</v>
      </c>
      <c r="AJ23" s="59">
        <f>'Рейтинговая таблица организаций'!AU151</f>
        <v>100</v>
      </c>
      <c r="AK23" s="59" t="str">
        <f t="shared" si="17"/>
        <v>1-31</v>
      </c>
      <c r="AL23" s="59">
        <f t="shared" si="18"/>
        <v>1</v>
      </c>
      <c r="AM23" s="59">
        <f t="shared" si="19"/>
        <v>31</v>
      </c>
      <c r="AN23" s="59">
        <f>'бланки '!D153</f>
        <v>148</v>
      </c>
      <c r="AO23" s="59" t="str">
        <f t="shared" si="20"/>
        <v>Муниципальное бюджетное общеобразовательное учреждение «Белогорская средняя школа»(Холмогорский муниципальный округ)</v>
      </c>
      <c r="AP23" s="59">
        <f>'Рейтинговая таблица организаций'!BB151</f>
        <v>100</v>
      </c>
      <c r="AQ23" s="59">
        <f>'Рейтинговая таблица организаций'!BC151</f>
        <v>100</v>
      </c>
      <c r="AR23" s="59">
        <f>'Рейтинговая таблица организаций'!BD151</f>
        <v>100</v>
      </c>
      <c r="AS23" s="59">
        <f>'Рейтинговая таблица организаций'!BE151</f>
        <v>100</v>
      </c>
      <c r="AT23" s="59" t="str">
        <f t="shared" si="21"/>
        <v>1-29</v>
      </c>
      <c r="AU23" s="59">
        <f t="shared" si="22"/>
        <v>1</v>
      </c>
      <c r="AV23" s="59">
        <f t="shared" si="23"/>
        <v>29</v>
      </c>
      <c r="AW23" s="62" t="str">
        <f t="shared" si="24"/>
        <v>Холмогорский муниципальный округ</v>
      </c>
      <c r="AX23" s="59">
        <f t="shared" si="25"/>
        <v>148</v>
      </c>
      <c r="AY23" s="59" t="str">
        <f t="shared" si="26"/>
        <v>Муниципальное бюджетное общеобразовательное учреждение «Белогорская средняя школа»(Холмогорский муниципальный округ)</v>
      </c>
      <c r="AZ23" s="59">
        <f>'Рейтинговая таблица организаций'!BF151</f>
        <v>94.94</v>
      </c>
      <c r="BA23" s="59" t="str">
        <f t="shared" si="27"/>
        <v>43-44</v>
      </c>
      <c r="BB23" s="59">
        <f t="shared" si="28"/>
        <v>43</v>
      </c>
      <c r="BC23" s="59">
        <f t="shared" si="29"/>
        <v>2</v>
      </c>
    </row>
    <row r="24" spans="1:55">
      <c r="A24" s="59">
        <f>'бланки '!D155</f>
        <v>150</v>
      </c>
      <c r="B24" s="60" t="str">
        <f>CONCATENATE('Рейтинговая таблица организаций'!B153,"(",C24,")")</f>
        <v>Муниципальное бюджетное образовательное учреждение дополнительного образования «Детская школа искусств № 52»(Холмогорский муниципальный округ)</v>
      </c>
      <c r="C24" s="60" t="str">
        <f>'бланки '!A155</f>
        <v>Холмогорский муниципальный округ</v>
      </c>
      <c r="D24" s="59">
        <f>'Рейтинговая таблица организаций'!C153</f>
        <v>25</v>
      </c>
      <c r="E24" s="59">
        <f t="shared" si="0"/>
        <v>150</v>
      </c>
      <c r="F24" s="59" t="str">
        <f t="shared" si="1"/>
        <v>Муниципальное бюджетное образовательное учреждение дополнительного образования «Детская школа искусств № 52»(Холмогорский муниципальный округ)</v>
      </c>
      <c r="G24" s="59">
        <f>'Рейтинговая таблица организаций'!Q153</f>
        <v>98</v>
      </c>
      <c r="H24" s="59">
        <f>'Рейтинговая таблица организаций'!R153</f>
        <v>90</v>
      </c>
      <c r="I24" s="59">
        <f>'Рейтинговая таблица организаций'!S153</f>
        <v>100</v>
      </c>
      <c r="J24" s="59">
        <f>'Рейтинговая таблица организаций'!T153</f>
        <v>96.4</v>
      </c>
      <c r="K24" s="59" t="str">
        <f t="shared" si="2"/>
        <v>88-89</v>
      </c>
      <c r="L24" s="59">
        <f t="shared" si="3"/>
        <v>88</v>
      </c>
      <c r="M24" s="59">
        <f t="shared" si="4"/>
        <v>2</v>
      </c>
      <c r="N24" s="59">
        <f t="shared" si="5"/>
        <v>150</v>
      </c>
      <c r="O24" s="59" t="str">
        <f t="shared" si="6"/>
        <v>Муниципальное бюджетное образовательное учреждение дополнительного образования «Детская школа искусств № 52»(Холмогорский муниципальный округ)</v>
      </c>
      <c r="P24" s="59">
        <f>'Рейтинговая таблица организаций'!Z153</f>
        <v>100</v>
      </c>
      <c r="Q24" s="59">
        <f>'Рейтинговая таблица организаций'!AB153</f>
        <v>100</v>
      </c>
      <c r="R24" s="59">
        <f>'Рейтинговая таблица организаций'!AC153</f>
        <v>100</v>
      </c>
      <c r="S24" s="59" t="str">
        <f t="shared" si="7"/>
        <v>1-24</v>
      </c>
      <c r="T24" s="59">
        <f t="shared" si="8"/>
        <v>1</v>
      </c>
      <c r="U24" s="59">
        <f t="shared" si="9"/>
        <v>24</v>
      </c>
      <c r="V24" s="59">
        <f t="shared" si="10"/>
        <v>150</v>
      </c>
      <c r="W24" s="59" t="str">
        <f t="shared" si="11"/>
        <v>Муниципальное бюджетное образовательное учреждение дополнительного образования «Детская школа искусств № 52»(Холмогорский муниципальный округ)</v>
      </c>
      <c r="X24" s="59">
        <f>'Рейтинговая таблица организаций'!AH153</f>
        <v>40</v>
      </c>
      <c r="Y24" s="59">
        <f>'Рейтинговая таблица организаций'!AI153</f>
        <v>100</v>
      </c>
      <c r="Z24" s="61">
        <f>'Рейтинговая таблица организаций'!AJ153</f>
        <v>100</v>
      </c>
      <c r="AA24" s="59">
        <f>'Рейтинговая таблица организаций'!AK153</f>
        <v>82</v>
      </c>
      <c r="AB24" s="59" t="str">
        <f t="shared" si="12"/>
        <v>56-66</v>
      </c>
      <c r="AC24" s="59">
        <f t="shared" si="13"/>
        <v>56</v>
      </c>
      <c r="AD24" s="59">
        <f t="shared" si="14"/>
        <v>11</v>
      </c>
      <c r="AE24" s="59">
        <f t="shared" si="15"/>
        <v>150</v>
      </c>
      <c r="AF24" s="59" t="str">
        <f t="shared" si="16"/>
        <v>Муниципальное бюджетное образовательное учреждение дополнительного образования «Детская школа искусств № 52»(Холмогорский муниципальный округ)</v>
      </c>
      <c r="AG24" s="59">
        <f>'Рейтинговая таблица организаций'!AR153</f>
        <v>100</v>
      </c>
      <c r="AH24" s="59">
        <f>'Рейтинговая таблица организаций'!AS153</f>
        <v>100</v>
      </c>
      <c r="AI24" s="59">
        <f>'Рейтинговая таблица организаций'!AT153</f>
        <v>96</v>
      </c>
      <c r="AJ24" s="59">
        <f>'Рейтинговая таблица организаций'!AU153</f>
        <v>99.2</v>
      </c>
      <c r="AK24" s="59" t="str">
        <f t="shared" si="17"/>
        <v>44-48</v>
      </c>
      <c r="AL24" s="59">
        <f t="shared" si="18"/>
        <v>44</v>
      </c>
      <c r="AM24" s="59">
        <f t="shared" si="19"/>
        <v>5</v>
      </c>
      <c r="AN24" s="59">
        <f>'бланки '!D155</f>
        <v>150</v>
      </c>
      <c r="AO24" s="59" t="str">
        <f t="shared" si="20"/>
        <v>Муниципальное бюджетное образовательное учреждение дополнительного образования «Детская школа искусств № 52»(Холмогорский муниципальный округ)</v>
      </c>
      <c r="AP24" s="59">
        <f>'Рейтинговая таблица организаций'!BB153</f>
        <v>100</v>
      </c>
      <c r="AQ24" s="59">
        <f>'Рейтинговая таблица организаций'!BC153</f>
        <v>100</v>
      </c>
      <c r="AR24" s="59">
        <f>'Рейтинговая таблица организаций'!BD153</f>
        <v>100</v>
      </c>
      <c r="AS24" s="59">
        <f>'Рейтинговая таблица организаций'!BE153</f>
        <v>100</v>
      </c>
      <c r="AT24" s="59" t="str">
        <f t="shared" si="21"/>
        <v>1-29</v>
      </c>
      <c r="AU24" s="59">
        <f t="shared" si="22"/>
        <v>1</v>
      </c>
      <c r="AV24" s="59">
        <f t="shared" si="23"/>
        <v>29</v>
      </c>
      <c r="AW24" s="62" t="str">
        <f t="shared" si="24"/>
        <v>Холмогорский муниципальный округ</v>
      </c>
      <c r="AX24" s="59">
        <f t="shared" si="25"/>
        <v>150</v>
      </c>
      <c r="AY24" s="59" t="str">
        <f t="shared" si="26"/>
        <v>Муниципальное бюджетное образовательное учреждение дополнительного образования «Детская школа искусств № 52»(Холмогорский муниципальный округ)</v>
      </c>
      <c r="AZ24" s="59">
        <f>'Рейтинговая таблица организаций'!BF153</f>
        <v>95.52</v>
      </c>
      <c r="BA24" s="59" t="str">
        <f t="shared" si="27"/>
        <v>35</v>
      </c>
      <c r="BB24" s="59">
        <f t="shared" si="28"/>
        <v>35</v>
      </c>
      <c r="BC24" s="59">
        <f t="shared" si="29"/>
        <v>1</v>
      </c>
    </row>
    <row r="25" spans="1:55">
      <c r="A25" s="59">
        <f>'бланки '!D158</f>
        <v>153</v>
      </c>
      <c r="B25" s="60" t="str">
        <f>CONCATENATE('Рейтинговая таблица организаций'!B156,"(",C25,")")</f>
        <v>Муниципальное бюджетное общеобразовательное учреждение «Ровдинская средняя школа»(Шенкурский муниципальный округ)</v>
      </c>
      <c r="C25" s="60" t="str">
        <f>'бланки '!A158</f>
        <v>Шенкурский муниципальный округ</v>
      </c>
      <c r="D25" s="59">
        <f>'Рейтинговая таблица организаций'!C156</f>
        <v>75</v>
      </c>
      <c r="E25" s="59">
        <f t="shared" si="0"/>
        <v>153</v>
      </c>
      <c r="F25" s="59" t="str">
        <f t="shared" si="1"/>
        <v>Муниципальное бюджетное общеобразовательное учреждение «Ровдинская средняя школа»(Шенкурский муниципальный округ)</v>
      </c>
      <c r="G25" s="59">
        <f>'Рейтинговая таблица организаций'!Q156</f>
        <v>100</v>
      </c>
      <c r="H25" s="59">
        <f>'Рейтинговая таблица организаций'!R156</f>
        <v>100</v>
      </c>
      <c r="I25" s="59">
        <f>'Рейтинговая таблица организаций'!S156</f>
        <v>100</v>
      </c>
      <c r="J25" s="59">
        <f>'Рейтинговая таблица организаций'!T156</f>
        <v>100</v>
      </c>
      <c r="K25" s="59" t="str">
        <f t="shared" si="2"/>
        <v>1-15</v>
      </c>
      <c r="L25" s="59">
        <f t="shared" si="3"/>
        <v>1</v>
      </c>
      <c r="M25" s="59">
        <f t="shared" si="4"/>
        <v>15</v>
      </c>
      <c r="N25" s="59">
        <f t="shared" si="5"/>
        <v>153</v>
      </c>
      <c r="O25" s="59" t="str">
        <f t="shared" si="6"/>
        <v>Муниципальное бюджетное общеобразовательное учреждение «Ровдинская средняя школа»(Шенкурский муниципальный округ)</v>
      </c>
      <c r="P25" s="59">
        <f>'Рейтинговая таблица организаций'!Z156</f>
        <v>100</v>
      </c>
      <c r="Q25" s="59">
        <f>'Рейтинговая таблица организаций'!AB156</f>
        <v>100</v>
      </c>
      <c r="R25" s="59">
        <f>'Рейтинговая таблица организаций'!AC156</f>
        <v>100</v>
      </c>
      <c r="S25" s="59" t="str">
        <f t="shared" si="7"/>
        <v>1-24</v>
      </c>
      <c r="T25" s="59">
        <f t="shared" si="8"/>
        <v>1</v>
      </c>
      <c r="U25" s="59">
        <f t="shared" si="9"/>
        <v>24</v>
      </c>
      <c r="V25" s="59">
        <f t="shared" si="10"/>
        <v>153</v>
      </c>
      <c r="W25" s="59" t="str">
        <f t="shared" si="11"/>
        <v>Муниципальное бюджетное общеобразовательное учреждение «Ровдинская средняя школа»(Шенкурский муниципальный округ)</v>
      </c>
      <c r="X25" s="59">
        <f>'Рейтинговая таблица организаций'!AH156</f>
        <v>80</v>
      </c>
      <c r="Y25" s="59">
        <f>'Рейтинговая таблица организаций'!AI156</f>
        <v>100</v>
      </c>
      <c r="Z25" s="61">
        <f>'Рейтинговая таблица организаций'!AJ156</f>
        <v>100</v>
      </c>
      <c r="AA25" s="59">
        <f>'Рейтинговая таблица организаций'!AK156</f>
        <v>94</v>
      </c>
      <c r="AB25" s="59" t="str">
        <f t="shared" si="12"/>
        <v>12-18</v>
      </c>
      <c r="AC25" s="59">
        <f t="shared" si="13"/>
        <v>12</v>
      </c>
      <c r="AD25" s="59">
        <f t="shared" si="14"/>
        <v>7</v>
      </c>
      <c r="AE25" s="59">
        <f t="shared" si="15"/>
        <v>153</v>
      </c>
      <c r="AF25" s="59" t="str">
        <f t="shared" si="16"/>
        <v>Муниципальное бюджетное общеобразовательное учреждение «Ровдинская средняя школа»(Шенкурский муниципальный округ)</v>
      </c>
      <c r="AG25" s="59">
        <f>'Рейтинговая таблица организаций'!AR156</f>
        <v>100</v>
      </c>
      <c r="AH25" s="59">
        <f>'Рейтинговая таблица организаций'!AS156</f>
        <v>100</v>
      </c>
      <c r="AI25" s="59">
        <f>'Рейтинговая таблица организаций'!AT156</f>
        <v>100</v>
      </c>
      <c r="AJ25" s="59">
        <f>'Рейтинговая таблица организаций'!AU156</f>
        <v>100</v>
      </c>
      <c r="AK25" s="59" t="str">
        <f t="shared" si="17"/>
        <v>1-31</v>
      </c>
      <c r="AL25" s="59">
        <f t="shared" si="18"/>
        <v>1</v>
      </c>
      <c r="AM25" s="59">
        <f t="shared" si="19"/>
        <v>31</v>
      </c>
      <c r="AN25" s="59">
        <f>'бланки '!D158</f>
        <v>153</v>
      </c>
      <c r="AO25" s="59" t="str">
        <f t="shared" si="20"/>
        <v>Муниципальное бюджетное общеобразовательное учреждение «Ровдинская средняя школа»(Шенкурский муниципальный округ)</v>
      </c>
      <c r="AP25" s="59">
        <f>'Рейтинговая таблица организаций'!BB156</f>
        <v>100</v>
      </c>
      <c r="AQ25" s="59">
        <f>'Рейтинговая таблица организаций'!BC156</f>
        <v>100</v>
      </c>
      <c r="AR25" s="59">
        <f>'Рейтинговая таблица организаций'!BD156</f>
        <v>100</v>
      </c>
      <c r="AS25" s="59">
        <f>'Рейтинговая таблица организаций'!BE156</f>
        <v>100</v>
      </c>
      <c r="AT25" s="59" t="str">
        <f t="shared" si="21"/>
        <v>1-29</v>
      </c>
      <c r="AU25" s="59">
        <f t="shared" si="22"/>
        <v>1</v>
      </c>
      <c r="AV25" s="59">
        <f t="shared" si="23"/>
        <v>29</v>
      </c>
      <c r="AW25" s="62" t="str">
        <f t="shared" si="24"/>
        <v>Шенкурский муниципальный округ</v>
      </c>
      <c r="AX25" s="59">
        <f t="shared" si="25"/>
        <v>153</v>
      </c>
      <c r="AY25" s="59" t="str">
        <f t="shared" si="26"/>
        <v>Муниципальное бюджетное общеобразовательное учреждение «Ровдинская средняя школа»(Шенкурский муниципальный округ)</v>
      </c>
      <c r="AZ25" s="59">
        <f>'Рейтинговая таблица организаций'!BF156</f>
        <v>98.8</v>
      </c>
      <c r="BA25" s="59" t="str">
        <f t="shared" si="27"/>
        <v>5</v>
      </c>
      <c r="BB25" s="59">
        <f t="shared" si="28"/>
        <v>5</v>
      </c>
      <c r="BC25" s="59">
        <f t="shared" si="29"/>
        <v>1</v>
      </c>
    </row>
    <row r="26" spans="1:55">
      <c r="A26" s="59">
        <f>'бланки '!D164</f>
        <v>159</v>
      </c>
      <c r="B26" s="60" t="str">
        <f>CONCATENATE('Рейтинговая таблица организаций'!B162,"(",C26,")")</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C26" s="60" t="str">
        <f>'бланки '!A164</f>
        <v>Государственные образовательные организации</v>
      </c>
      <c r="D26" s="59">
        <f>'Рейтинговая таблица организаций'!C162</f>
        <v>30</v>
      </c>
      <c r="E26" s="59">
        <f t="shared" si="0"/>
        <v>159</v>
      </c>
      <c r="F26" s="59" t="str">
        <f t="shared" si="1"/>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G26" s="59">
        <f>'Рейтинговая таблица организаций'!Q162</f>
        <v>88</v>
      </c>
      <c r="H26" s="59">
        <f>'Рейтинговая таблица организаций'!R162</f>
        <v>90</v>
      </c>
      <c r="I26" s="59">
        <f>'Рейтинговая таблица организаций'!S162</f>
        <v>98</v>
      </c>
      <c r="J26" s="59">
        <f>'Рейтинговая таблица организаций'!T162</f>
        <v>92.6</v>
      </c>
      <c r="K26" s="59" t="str">
        <f t="shared" si="2"/>
        <v>138-140</v>
      </c>
      <c r="L26" s="59">
        <f t="shared" si="3"/>
        <v>138</v>
      </c>
      <c r="M26" s="59">
        <f t="shared" si="4"/>
        <v>3</v>
      </c>
      <c r="N26" s="59">
        <f t="shared" si="5"/>
        <v>159</v>
      </c>
      <c r="O26" s="59" t="str">
        <f t="shared" si="6"/>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P26" s="59">
        <f>'Рейтинговая таблица организаций'!Z162</f>
        <v>100</v>
      </c>
      <c r="Q26" s="59">
        <f>'Рейтинговая таблица организаций'!AB162</f>
        <v>97</v>
      </c>
      <c r="R26" s="59">
        <f>'Рейтинговая таблица организаций'!AC162</f>
        <v>98.5</v>
      </c>
      <c r="S26" s="59" t="str">
        <f t="shared" si="7"/>
        <v>40-49</v>
      </c>
      <c r="T26" s="59">
        <f t="shared" si="8"/>
        <v>40</v>
      </c>
      <c r="U26" s="59">
        <f t="shared" si="9"/>
        <v>10</v>
      </c>
      <c r="V26" s="59">
        <f t="shared" si="10"/>
        <v>159</v>
      </c>
      <c r="W26" s="59" t="str">
        <f t="shared" si="11"/>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X26" s="59">
        <f>'Рейтинговая таблица организаций'!AH162</f>
        <v>80</v>
      </c>
      <c r="Y26" s="59">
        <f>'Рейтинговая таблица организаций'!AI162</f>
        <v>60</v>
      </c>
      <c r="Z26" s="61">
        <f>'Рейтинговая таблица организаций'!AJ162</f>
        <v>100</v>
      </c>
      <c r="AA26" s="59">
        <f>'Рейтинговая таблица организаций'!AK162</f>
        <v>78</v>
      </c>
      <c r="AB26" s="59" t="str">
        <f t="shared" si="12"/>
        <v>82-85</v>
      </c>
      <c r="AC26" s="59">
        <f t="shared" si="13"/>
        <v>82</v>
      </c>
      <c r="AD26" s="59">
        <f t="shared" si="14"/>
        <v>4</v>
      </c>
      <c r="AE26" s="59">
        <f t="shared" si="15"/>
        <v>159</v>
      </c>
      <c r="AF26" s="59" t="str">
        <f t="shared" si="16"/>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AG26" s="59">
        <f>'Рейтинговая таблица организаций'!AR162</f>
        <v>100</v>
      </c>
      <c r="AH26" s="59">
        <f>'Рейтинговая таблица организаций'!AS162</f>
        <v>100</v>
      </c>
      <c r="AI26" s="59">
        <f>'Рейтинговая таблица организаций'!AT162</f>
        <v>100</v>
      </c>
      <c r="AJ26" s="59">
        <f>'Рейтинговая таблица организаций'!AU162</f>
        <v>100</v>
      </c>
      <c r="AK26" s="59" t="str">
        <f t="shared" si="17"/>
        <v>1-31</v>
      </c>
      <c r="AL26" s="59">
        <f t="shared" si="18"/>
        <v>1</v>
      </c>
      <c r="AM26" s="59">
        <f t="shared" si="19"/>
        <v>31</v>
      </c>
      <c r="AN26" s="59">
        <f>'бланки '!D164</f>
        <v>159</v>
      </c>
      <c r="AO26" s="59" t="str">
        <f t="shared" si="20"/>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AP26" s="59">
        <f>'Рейтинговая таблица организаций'!BB162</f>
        <v>100</v>
      </c>
      <c r="AQ26" s="59">
        <f>'Рейтинговая таблица организаций'!BC162</f>
        <v>100</v>
      </c>
      <c r="AR26" s="59">
        <f>'Рейтинговая таблица организаций'!BD162</f>
        <v>100</v>
      </c>
      <c r="AS26" s="59">
        <f>'Рейтинговая таблица организаций'!BE162</f>
        <v>100</v>
      </c>
      <c r="AT26" s="59" t="str">
        <f t="shared" si="21"/>
        <v>1-29</v>
      </c>
      <c r="AU26" s="59">
        <f t="shared" si="22"/>
        <v>1</v>
      </c>
      <c r="AV26" s="59">
        <f t="shared" si="23"/>
        <v>29</v>
      </c>
      <c r="AW26" s="62" t="str">
        <f t="shared" si="24"/>
        <v>Государственные образовательные организации</v>
      </c>
      <c r="AX26" s="59">
        <f t="shared" si="25"/>
        <v>159</v>
      </c>
      <c r="AY26" s="59" t="str">
        <f t="shared" si="26"/>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AZ26" s="59">
        <f>'Рейтинговая таблица организаций'!BF162</f>
        <v>93.820000000000007</v>
      </c>
      <c r="BA26" s="59" t="str">
        <f t="shared" si="27"/>
        <v>59</v>
      </c>
      <c r="BB26" s="59">
        <f t="shared" si="28"/>
        <v>59</v>
      </c>
      <c r="BC26" s="59">
        <f t="shared" si="29"/>
        <v>1</v>
      </c>
    </row>
    <row r="27" spans="1:55">
      <c r="A27" s="59">
        <f>'бланки '!D165</f>
        <v>160</v>
      </c>
      <c r="B27" s="60" t="str">
        <f>CONCATENATE('Рейтинговая таблица организаций'!B163,"(",C27,")")</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C27" s="60" t="str">
        <f>'бланки '!A165</f>
        <v>Государственные образовательные организации</v>
      </c>
      <c r="D27" s="59">
        <f>'Рейтинговая таблица организаций'!C163</f>
        <v>20</v>
      </c>
      <c r="E27" s="59">
        <f t="shared" si="0"/>
        <v>160</v>
      </c>
      <c r="F27" s="59" t="str">
        <f t="shared" si="1"/>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G27" s="59">
        <f>'Рейтинговая таблица организаций'!Q163</f>
        <v>91</v>
      </c>
      <c r="H27" s="59">
        <f>'Рейтинговая таблица организаций'!R163</f>
        <v>90</v>
      </c>
      <c r="I27" s="59">
        <f>'Рейтинговая таблица организаций'!S163</f>
        <v>100</v>
      </c>
      <c r="J27" s="59">
        <f>'Рейтинговая таблица организаций'!T163</f>
        <v>94.3</v>
      </c>
      <c r="K27" s="59" t="str">
        <f t="shared" si="2"/>
        <v>122</v>
      </c>
      <c r="L27" s="59">
        <f t="shared" si="3"/>
        <v>122</v>
      </c>
      <c r="M27" s="59">
        <f t="shared" si="4"/>
        <v>1</v>
      </c>
      <c r="N27" s="59">
        <f t="shared" si="5"/>
        <v>160</v>
      </c>
      <c r="O27" s="59" t="str">
        <f t="shared" si="6"/>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P27" s="59">
        <f>'Рейтинговая таблица организаций'!Z163</f>
        <v>100</v>
      </c>
      <c r="Q27" s="59">
        <f>'Рейтинговая таблица организаций'!AB163</f>
        <v>100</v>
      </c>
      <c r="R27" s="59">
        <f>'Рейтинговая таблица организаций'!AC163</f>
        <v>100</v>
      </c>
      <c r="S27" s="59" t="str">
        <f t="shared" si="7"/>
        <v>1-24</v>
      </c>
      <c r="T27" s="59">
        <f t="shared" si="8"/>
        <v>1</v>
      </c>
      <c r="U27" s="59">
        <f t="shared" si="9"/>
        <v>24</v>
      </c>
      <c r="V27" s="59">
        <f t="shared" si="10"/>
        <v>160</v>
      </c>
      <c r="W27" s="59" t="str">
        <f t="shared" si="11"/>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X27" s="59">
        <f>'Рейтинговая таблица организаций'!AH163</f>
        <v>80</v>
      </c>
      <c r="Y27" s="59">
        <f>'Рейтинговая таблица организаций'!AI163</f>
        <v>60</v>
      </c>
      <c r="Z27" s="61">
        <f>'Рейтинговая таблица организаций'!AJ163</f>
        <v>100</v>
      </c>
      <c r="AA27" s="59">
        <f>'Рейтинговая таблица организаций'!AK163</f>
        <v>78</v>
      </c>
      <c r="AB27" s="59" t="str">
        <f t="shared" si="12"/>
        <v>82-85</v>
      </c>
      <c r="AC27" s="59">
        <f t="shared" si="13"/>
        <v>82</v>
      </c>
      <c r="AD27" s="59">
        <f t="shared" si="14"/>
        <v>4</v>
      </c>
      <c r="AE27" s="59">
        <f t="shared" si="15"/>
        <v>160</v>
      </c>
      <c r="AF27" s="59" t="str">
        <f t="shared" si="16"/>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AG27" s="59">
        <f>'Рейтинговая таблица организаций'!AR163</f>
        <v>100</v>
      </c>
      <c r="AH27" s="59">
        <f>'Рейтинговая таблица организаций'!AS163</f>
        <v>100</v>
      </c>
      <c r="AI27" s="59">
        <f>'Рейтинговая таблица организаций'!AT163</f>
        <v>100</v>
      </c>
      <c r="AJ27" s="59">
        <f>'Рейтинговая таблица организаций'!AU163</f>
        <v>100</v>
      </c>
      <c r="AK27" s="59" t="str">
        <f t="shared" si="17"/>
        <v>1-31</v>
      </c>
      <c r="AL27" s="59">
        <f t="shared" si="18"/>
        <v>1</v>
      </c>
      <c r="AM27" s="59">
        <f t="shared" si="19"/>
        <v>31</v>
      </c>
      <c r="AN27" s="59">
        <f>'бланки '!D165</f>
        <v>160</v>
      </c>
      <c r="AO27" s="59" t="str">
        <f t="shared" si="20"/>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AP27" s="59">
        <f>'Рейтинговая таблица организаций'!BB163</f>
        <v>100</v>
      </c>
      <c r="AQ27" s="59">
        <f>'Рейтинговая таблица организаций'!BC163</f>
        <v>100</v>
      </c>
      <c r="AR27" s="59">
        <f>'Рейтинговая таблица организаций'!BD163</f>
        <v>100</v>
      </c>
      <c r="AS27" s="59">
        <f>'Рейтинговая таблица организаций'!BE163</f>
        <v>100</v>
      </c>
      <c r="AT27" s="59" t="str">
        <f t="shared" si="21"/>
        <v>1-29</v>
      </c>
      <c r="AU27" s="59">
        <f t="shared" si="22"/>
        <v>1</v>
      </c>
      <c r="AV27" s="59">
        <f t="shared" si="23"/>
        <v>29</v>
      </c>
      <c r="AW27" s="62" t="str">
        <f t="shared" si="24"/>
        <v>Государственные образовательные организации</v>
      </c>
      <c r="AX27" s="59">
        <f t="shared" si="25"/>
        <v>160</v>
      </c>
      <c r="AY27" s="59" t="str">
        <f t="shared" si="26"/>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AZ27" s="59">
        <f>'Рейтинговая таблица организаций'!BF163</f>
        <v>94.460000000000008</v>
      </c>
      <c r="BA27" s="59" t="str">
        <f t="shared" si="27"/>
        <v>49</v>
      </c>
      <c r="BB27" s="59">
        <f t="shared" si="28"/>
        <v>49</v>
      </c>
      <c r="BC27" s="59">
        <f t="shared" si="29"/>
        <v>1</v>
      </c>
    </row>
    <row r="28" spans="1:55">
      <c r="A28" s="59">
        <f>'бланки '!D172</f>
        <v>167</v>
      </c>
      <c r="B28" s="60" t="str">
        <f>CONCATENATE('Рейтинговая таблица организаций'!B170,"(",C28,")")</f>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C28" s="60" t="str">
        <f>'бланки '!A172</f>
        <v>Государственные образовательные организации</v>
      </c>
      <c r="D28" s="59">
        <f>'Рейтинговая таблица организаций'!C170</f>
        <v>204</v>
      </c>
      <c r="E28" s="59">
        <f t="shared" si="0"/>
        <v>167</v>
      </c>
      <c r="F28" s="59" t="str">
        <f t="shared" si="1"/>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G28" s="59">
        <f>'Рейтинговая таблица организаций'!Q170</f>
        <v>100</v>
      </c>
      <c r="H28" s="59">
        <f>'Рейтинговая таблица организаций'!R170</f>
        <v>100</v>
      </c>
      <c r="I28" s="59">
        <f>'Рейтинговая таблица организаций'!S170</f>
        <v>100</v>
      </c>
      <c r="J28" s="59">
        <f>'Рейтинговая таблица организаций'!T170</f>
        <v>100</v>
      </c>
      <c r="K28" s="59" t="str">
        <f t="shared" si="2"/>
        <v>1-15</v>
      </c>
      <c r="L28" s="59">
        <f t="shared" si="3"/>
        <v>1</v>
      </c>
      <c r="M28" s="59">
        <f t="shared" si="4"/>
        <v>15</v>
      </c>
      <c r="N28" s="59">
        <f t="shared" si="5"/>
        <v>167</v>
      </c>
      <c r="O28" s="59" t="str">
        <f t="shared" si="6"/>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P28" s="59">
        <f>'Рейтинговая таблица организаций'!Z170</f>
        <v>100</v>
      </c>
      <c r="Q28" s="59">
        <f>'Рейтинговая таблица организаций'!AB170</f>
        <v>100</v>
      </c>
      <c r="R28" s="59">
        <f>'Рейтинговая таблица организаций'!AC170</f>
        <v>100</v>
      </c>
      <c r="S28" s="59" t="str">
        <f t="shared" si="7"/>
        <v>1-24</v>
      </c>
      <c r="T28" s="59">
        <f t="shared" si="8"/>
        <v>1</v>
      </c>
      <c r="U28" s="59">
        <f t="shared" si="9"/>
        <v>24</v>
      </c>
      <c r="V28" s="59">
        <f t="shared" si="10"/>
        <v>167</v>
      </c>
      <c r="W28" s="59" t="str">
        <f t="shared" si="11"/>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X28" s="59">
        <f>'Рейтинговая таблица организаций'!AH170</f>
        <v>100</v>
      </c>
      <c r="Y28" s="59">
        <f>'Рейтинговая таблица организаций'!AI170</f>
        <v>100</v>
      </c>
      <c r="Z28" s="61">
        <f>'Рейтинговая таблица организаций'!AJ170</f>
        <v>100</v>
      </c>
      <c r="AA28" s="59">
        <f>'Рейтинговая таблица организаций'!AK170</f>
        <v>100</v>
      </c>
      <c r="AB28" s="59" t="str">
        <f t="shared" si="12"/>
        <v>1-6</v>
      </c>
      <c r="AC28" s="59">
        <f t="shared" si="13"/>
        <v>1</v>
      </c>
      <c r="AD28" s="59">
        <f t="shared" si="14"/>
        <v>6</v>
      </c>
      <c r="AE28" s="59">
        <f t="shared" si="15"/>
        <v>167</v>
      </c>
      <c r="AF28" s="59" t="str">
        <f t="shared" si="16"/>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AG28" s="59">
        <f>'Рейтинговая таблица организаций'!AR170</f>
        <v>100</v>
      </c>
      <c r="AH28" s="59">
        <f>'Рейтинговая таблица организаций'!AS170</f>
        <v>100</v>
      </c>
      <c r="AI28" s="59">
        <f>'Рейтинговая таблица организаций'!AT170</f>
        <v>100</v>
      </c>
      <c r="AJ28" s="59">
        <f>'Рейтинговая таблица организаций'!AU170</f>
        <v>100</v>
      </c>
      <c r="AK28" s="59" t="str">
        <f t="shared" si="17"/>
        <v>1-31</v>
      </c>
      <c r="AL28" s="59">
        <f t="shared" si="18"/>
        <v>1</v>
      </c>
      <c r="AM28" s="59">
        <f t="shared" si="19"/>
        <v>31</v>
      </c>
      <c r="AN28" s="59">
        <f>'бланки '!D172</f>
        <v>167</v>
      </c>
      <c r="AO28" s="59" t="str">
        <f t="shared" si="20"/>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AP28" s="59">
        <f>'Рейтинговая таблица организаций'!BB170</f>
        <v>100</v>
      </c>
      <c r="AQ28" s="59">
        <f>'Рейтинговая таблица организаций'!BC170</f>
        <v>100</v>
      </c>
      <c r="AR28" s="59">
        <f>'Рейтинговая таблица организаций'!BD170</f>
        <v>100</v>
      </c>
      <c r="AS28" s="59">
        <f>'Рейтинговая таблица организаций'!BE170</f>
        <v>100</v>
      </c>
      <c r="AT28" s="59" t="str">
        <f t="shared" si="21"/>
        <v>1-29</v>
      </c>
      <c r="AU28" s="59">
        <f t="shared" si="22"/>
        <v>1</v>
      </c>
      <c r="AV28" s="59">
        <f t="shared" si="23"/>
        <v>29</v>
      </c>
      <c r="AW28" s="62" t="str">
        <f t="shared" si="24"/>
        <v>Государственные образовательные организации</v>
      </c>
      <c r="AX28" s="59">
        <f t="shared" si="25"/>
        <v>167</v>
      </c>
      <c r="AY28" s="59" t="str">
        <f t="shared" si="26"/>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AZ28" s="59">
        <f>'Рейтинговая таблица организаций'!BF170</f>
        <v>100</v>
      </c>
      <c r="BA28" s="59" t="str">
        <f t="shared" si="27"/>
        <v>1</v>
      </c>
      <c r="BB28" s="59">
        <f t="shared" si="28"/>
        <v>1</v>
      </c>
      <c r="BC28" s="59">
        <f t="shared" si="29"/>
        <v>1</v>
      </c>
    </row>
    <row r="29" spans="1:55">
      <c r="A29" s="59">
        <f>'бланки '!D175</f>
        <v>170</v>
      </c>
      <c r="B29" s="60" t="str">
        <f>CONCATENATE('Рейтинговая таблица организаций'!B173,"(",C29,")")</f>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C29" s="60" t="str">
        <f>'бланки '!A175</f>
        <v>Государственные образовательные организации</v>
      </c>
      <c r="D29" s="59">
        <f>'Рейтинговая таблица организаций'!C173</f>
        <v>360</v>
      </c>
      <c r="E29" s="59">
        <f t="shared" si="0"/>
        <v>170</v>
      </c>
      <c r="F29" s="59" t="str">
        <f t="shared" si="1"/>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G29" s="59">
        <f>'Рейтинговая таблица организаций'!Q173</f>
        <v>100</v>
      </c>
      <c r="H29" s="59">
        <f>'Рейтинговая таблица организаций'!R173</f>
        <v>100</v>
      </c>
      <c r="I29" s="59">
        <f>'Рейтинговая таблица организаций'!S173</f>
        <v>100</v>
      </c>
      <c r="J29" s="59">
        <f>'Рейтинговая таблица организаций'!T173</f>
        <v>100</v>
      </c>
      <c r="K29" s="59" t="str">
        <f t="shared" si="2"/>
        <v>1-15</v>
      </c>
      <c r="L29" s="59">
        <f t="shared" si="3"/>
        <v>1</v>
      </c>
      <c r="M29" s="59">
        <f t="shared" si="4"/>
        <v>15</v>
      </c>
      <c r="N29" s="59">
        <f t="shared" si="5"/>
        <v>170</v>
      </c>
      <c r="O29" s="59" t="str">
        <f t="shared" si="6"/>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P29" s="59">
        <f>'Рейтинговая таблица организаций'!Z173</f>
        <v>100</v>
      </c>
      <c r="Q29" s="59">
        <f>'Рейтинговая таблица организаций'!AB173</f>
        <v>100</v>
      </c>
      <c r="R29" s="59">
        <f>'Рейтинговая таблица организаций'!AC173</f>
        <v>100</v>
      </c>
      <c r="S29" s="59" t="str">
        <f t="shared" si="7"/>
        <v>1-24</v>
      </c>
      <c r="T29" s="59">
        <f t="shared" si="8"/>
        <v>1</v>
      </c>
      <c r="U29" s="59">
        <f t="shared" si="9"/>
        <v>24</v>
      </c>
      <c r="V29" s="59">
        <f t="shared" si="10"/>
        <v>170</v>
      </c>
      <c r="W29" s="59" t="str">
        <f t="shared" si="11"/>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X29" s="59">
        <f>'Рейтинговая таблица организаций'!AH173</f>
        <v>100</v>
      </c>
      <c r="Y29" s="59">
        <f>'Рейтинговая таблица организаций'!AI173</f>
        <v>100</v>
      </c>
      <c r="Z29" s="61">
        <f>'Рейтинговая таблица организаций'!AJ173</f>
        <v>89</v>
      </c>
      <c r="AA29" s="59">
        <f>'Рейтинговая таблица организаций'!AK173</f>
        <v>96.7</v>
      </c>
      <c r="AB29" s="59" t="str">
        <f t="shared" si="12"/>
        <v>9</v>
      </c>
      <c r="AC29" s="59">
        <f t="shared" si="13"/>
        <v>9</v>
      </c>
      <c r="AD29" s="59">
        <f t="shared" si="14"/>
        <v>1</v>
      </c>
      <c r="AE29" s="59">
        <f t="shared" si="15"/>
        <v>170</v>
      </c>
      <c r="AF29" s="59" t="str">
        <f t="shared" si="16"/>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AG29" s="59">
        <f>'Рейтинговая таблица организаций'!AR173</f>
        <v>100</v>
      </c>
      <c r="AH29" s="59">
        <f>'Рейтинговая таблица организаций'!AS173</f>
        <v>100</v>
      </c>
      <c r="AI29" s="59">
        <f>'Рейтинговая таблица организаций'!AT173</f>
        <v>100</v>
      </c>
      <c r="AJ29" s="59">
        <f>'Рейтинговая таблица организаций'!AU173</f>
        <v>100</v>
      </c>
      <c r="AK29" s="59" t="str">
        <f t="shared" si="17"/>
        <v>1-31</v>
      </c>
      <c r="AL29" s="59">
        <f t="shared" si="18"/>
        <v>1</v>
      </c>
      <c r="AM29" s="59">
        <f t="shared" si="19"/>
        <v>31</v>
      </c>
      <c r="AN29" s="59">
        <f>'бланки '!D175</f>
        <v>170</v>
      </c>
      <c r="AO29" s="59" t="str">
        <f t="shared" si="20"/>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AP29" s="59">
        <f>'Рейтинговая таблица организаций'!BB173</f>
        <v>100</v>
      </c>
      <c r="AQ29" s="59">
        <f>'Рейтинговая таблица организаций'!BC173</f>
        <v>100</v>
      </c>
      <c r="AR29" s="59">
        <f>'Рейтинговая таблица организаций'!BD173</f>
        <v>100</v>
      </c>
      <c r="AS29" s="59">
        <f>'Рейтинговая таблица организаций'!BE173</f>
        <v>100</v>
      </c>
      <c r="AT29" s="59" t="str">
        <f t="shared" si="21"/>
        <v>1-29</v>
      </c>
      <c r="AU29" s="59">
        <f t="shared" si="22"/>
        <v>1</v>
      </c>
      <c r="AV29" s="59">
        <f t="shared" si="23"/>
        <v>29</v>
      </c>
      <c r="AW29" s="62" t="str">
        <f t="shared" si="24"/>
        <v>Государственные образовательные организации</v>
      </c>
      <c r="AX29" s="59">
        <f t="shared" si="25"/>
        <v>170</v>
      </c>
      <c r="AY29" s="59" t="str">
        <f t="shared" si="26"/>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AZ29" s="59">
        <f>'Рейтинговая таблица организаций'!BF173</f>
        <v>99.34</v>
      </c>
      <c r="BA29" s="59" t="str">
        <f t="shared" si="27"/>
        <v>4</v>
      </c>
      <c r="BB29" s="59">
        <f t="shared" si="28"/>
        <v>4</v>
      </c>
      <c r="BC29" s="59">
        <f t="shared" si="29"/>
        <v>1</v>
      </c>
    </row>
    <row r="30" spans="1:55">
      <c r="A30" s="59">
        <f>'бланки '!D179</f>
        <v>174</v>
      </c>
      <c r="B30" s="60" t="str">
        <f>CONCATENATE('Рейтинговая таблица организаций'!B177,"(",C30,")")</f>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C30" s="60" t="str">
        <f>'бланки '!A179</f>
        <v>Государственные образовательные организации</v>
      </c>
      <c r="D30" s="59">
        <f>'Рейтинговая таблица организаций'!C177</f>
        <v>231</v>
      </c>
      <c r="E30" s="59">
        <f t="shared" si="0"/>
        <v>174</v>
      </c>
      <c r="F30" s="59" t="str">
        <f t="shared" si="1"/>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G30" s="59">
        <f>'Рейтинговая таблица организаций'!Q177</f>
        <v>100</v>
      </c>
      <c r="H30" s="59">
        <f>'Рейтинговая таблица организаций'!R177</f>
        <v>100</v>
      </c>
      <c r="I30" s="59">
        <f>'Рейтинговая таблица организаций'!S177</f>
        <v>100</v>
      </c>
      <c r="J30" s="59">
        <f>'Рейтинговая таблица организаций'!T177</f>
        <v>100</v>
      </c>
      <c r="K30" s="59" t="str">
        <f t="shared" si="2"/>
        <v>1-15</v>
      </c>
      <c r="L30" s="59">
        <f t="shared" si="3"/>
        <v>1</v>
      </c>
      <c r="M30" s="59">
        <f t="shared" si="4"/>
        <v>15</v>
      </c>
      <c r="N30" s="59">
        <f t="shared" si="5"/>
        <v>174</v>
      </c>
      <c r="O30" s="59" t="str">
        <f t="shared" si="6"/>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P30" s="59">
        <f>'Рейтинговая таблица организаций'!Z177</f>
        <v>100</v>
      </c>
      <c r="Q30" s="59">
        <f>'Рейтинговая таблица организаций'!AB177</f>
        <v>100</v>
      </c>
      <c r="R30" s="59">
        <f>'Рейтинговая таблица организаций'!AC177</f>
        <v>100</v>
      </c>
      <c r="S30" s="59" t="str">
        <f t="shared" si="7"/>
        <v>1-24</v>
      </c>
      <c r="T30" s="59">
        <f t="shared" si="8"/>
        <v>1</v>
      </c>
      <c r="U30" s="59">
        <f t="shared" si="9"/>
        <v>24</v>
      </c>
      <c r="V30" s="59">
        <f t="shared" si="10"/>
        <v>174</v>
      </c>
      <c r="W30" s="59" t="str">
        <f t="shared" si="11"/>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X30" s="59">
        <f>'Рейтинговая таблица организаций'!AH177</f>
        <v>80</v>
      </c>
      <c r="Y30" s="59">
        <f>'Рейтинговая таблица организаций'!AI177</f>
        <v>80</v>
      </c>
      <c r="Z30" s="61">
        <f>'Рейтинговая таблица организаций'!AJ177</f>
        <v>100</v>
      </c>
      <c r="AA30" s="59">
        <f>'Рейтинговая таблица организаций'!AK177</f>
        <v>86</v>
      </c>
      <c r="AB30" s="59" t="str">
        <f t="shared" si="12"/>
        <v>39-42</v>
      </c>
      <c r="AC30" s="59">
        <f t="shared" si="13"/>
        <v>39</v>
      </c>
      <c r="AD30" s="59">
        <f t="shared" si="14"/>
        <v>4</v>
      </c>
      <c r="AE30" s="59">
        <f t="shared" si="15"/>
        <v>174</v>
      </c>
      <c r="AF30" s="59" t="str">
        <f t="shared" si="16"/>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AG30" s="59">
        <f>'Рейтинговая таблица организаций'!AR177</f>
        <v>100</v>
      </c>
      <c r="AH30" s="59">
        <f>'Рейтинговая таблица организаций'!AS177</f>
        <v>100</v>
      </c>
      <c r="AI30" s="59">
        <f>'Рейтинговая таблица организаций'!AT177</f>
        <v>100</v>
      </c>
      <c r="AJ30" s="59">
        <f>'Рейтинговая таблица организаций'!AU177</f>
        <v>100</v>
      </c>
      <c r="AK30" s="59" t="str">
        <f t="shared" si="17"/>
        <v>1-31</v>
      </c>
      <c r="AL30" s="59">
        <f t="shared" si="18"/>
        <v>1</v>
      </c>
      <c r="AM30" s="59">
        <f t="shared" si="19"/>
        <v>31</v>
      </c>
      <c r="AN30" s="59">
        <f>'бланки '!D179</f>
        <v>174</v>
      </c>
      <c r="AO30" s="59" t="str">
        <f t="shared" si="20"/>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AP30" s="59">
        <f>'Рейтинговая таблица организаций'!BB177</f>
        <v>100</v>
      </c>
      <c r="AQ30" s="59">
        <f>'Рейтинговая таблица организаций'!BC177</f>
        <v>100</v>
      </c>
      <c r="AR30" s="59">
        <f>'Рейтинговая таблица организаций'!BD177</f>
        <v>100</v>
      </c>
      <c r="AS30" s="59">
        <f>'Рейтинговая таблица организаций'!BE177</f>
        <v>100</v>
      </c>
      <c r="AT30" s="59" t="str">
        <f t="shared" si="21"/>
        <v>1-29</v>
      </c>
      <c r="AU30" s="59">
        <f t="shared" si="22"/>
        <v>1</v>
      </c>
      <c r="AV30" s="59">
        <f t="shared" si="23"/>
        <v>29</v>
      </c>
      <c r="AW30" s="62" t="str">
        <f t="shared" si="24"/>
        <v>Государственные образовательные организации</v>
      </c>
      <c r="AX30" s="59">
        <f t="shared" si="25"/>
        <v>174</v>
      </c>
      <c r="AY30" s="59" t="str">
        <f t="shared" si="26"/>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AZ30" s="59">
        <f>'Рейтинговая таблица организаций'!BF177</f>
        <v>97.2</v>
      </c>
      <c r="BA30" s="59" t="str">
        <f t="shared" si="27"/>
        <v>18</v>
      </c>
      <c r="BB30" s="59">
        <f t="shared" si="28"/>
        <v>18</v>
      </c>
      <c r="BC30" s="59">
        <f t="shared" si="29"/>
        <v>1</v>
      </c>
    </row>
    <row r="31" spans="1:55">
      <c r="A31" s="59">
        <f>'бланки '!D181</f>
        <v>176</v>
      </c>
      <c r="B31" s="60" t="str">
        <f>CONCATENATE('Рейтинговая таблица организаций'!B179,"(",C31,")")</f>
        <v>Дошкольное образовательное учреждение «Флиппер» (ООО «Флиппер»)(Негосударственные образовательные организации)</v>
      </c>
      <c r="C31" s="60" t="str">
        <f>'бланки '!A181</f>
        <v>Негосударственные образовательные организации</v>
      </c>
      <c r="D31" s="59">
        <f>'Рейтинговая таблица организаций'!C179</f>
        <v>5</v>
      </c>
      <c r="E31" s="59">
        <f t="shared" si="0"/>
        <v>176</v>
      </c>
      <c r="F31" s="59" t="str">
        <f t="shared" si="1"/>
        <v>Дошкольное образовательное учреждение «Флиппер» (ООО «Флиппер»)(Негосударственные образовательные организации)</v>
      </c>
      <c r="G31" s="59">
        <f>'Рейтинговая таблица организаций'!Q179</f>
        <v>67</v>
      </c>
      <c r="H31" s="59">
        <f>'Рейтинговая таблица организаций'!R179</f>
        <v>60</v>
      </c>
      <c r="I31" s="59">
        <f>'Рейтинговая таблица организаций'!S179</f>
        <v>90</v>
      </c>
      <c r="J31" s="59">
        <f>'Рейтинговая таблица организаций'!T179</f>
        <v>74.099999999999994</v>
      </c>
      <c r="K31" s="59" t="str">
        <f t="shared" si="2"/>
        <v>177</v>
      </c>
      <c r="L31" s="59">
        <f t="shared" si="3"/>
        <v>177</v>
      </c>
      <c r="M31" s="59">
        <f t="shared" si="4"/>
        <v>1</v>
      </c>
      <c r="N31" s="59">
        <f t="shared" si="5"/>
        <v>176</v>
      </c>
      <c r="O31" s="59" t="str">
        <f t="shared" si="6"/>
        <v>Дошкольное образовательное учреждение «Флиппер» (ООО «Флиппер»)(Негосударственные образовательные организации)</v>
      </c>
      <c r="P31" s="59">
        <f>'Рейтинговая таблица организаций'!Z179</f>
        <v>100</v>
      </c>
      <c r="Q31" s="59">
        <f>'Рейтинговая таблица организаций'!AB179</f>
        <v>100</v>
      </c>
      <c r="R31" s="59">
        <f>'Рейтинговая таблица организаций'!AC179</f>
        <v>100</v>
      </c>
      <c r="S31" s="59" t="str">
        <f t="shared" si="7"/>
        <v>1-24</v>
      </c>
      <c r="T31" s="59">
        <f t="shared" si="8"/>
        <v>1</v>
      </c>
      <c r="U31" s="59">
        <f t="shared" si="9"/>
        <v>24</v>
      </c>
      <c r="V31" s="59">
        <f t="shared" si="10"/>
        <v>176</v>
      </c>
      <c r="W31" s="59" t="str">
        <f t="shared" si="11"/>
        <v>Дошкольное образовательное учреждение «Флиппер» (ООО «Флиппер»)(Негосударственные образовательные организации)</v>
      </c>
      <c r="X31" s="59">
        <f>'Рейтинговая таблица организаций'!AH179</f>
        <v>100</v>
      </c>
      <c r="Y31" s="59">
        <f>'Рейтинговая таблица организаций'!AI179</f>
        <v>80</v>
      </c>
      <c r="Z31" s="61">
        <f>'Рейтинговая таблица организаций'!AJ179</f>
        <v>100</v>
      </c>
      <c r="AA31" s="59">
        <f>'Рейтинговая таблица организаций'!AK179</f>
        <v>92</v>
      </c>
      <c r="AB31" s="59" t="str">
        <f t="shared" si="12"/>
        <v>21-22</v>
      </c>
      <c r="AC31" s="59">
        <f t="shared" si="13"/>
        <v>21</v>
      </c>
      <c r="AD31" s="59">
        <f t="shared" si="14"/>
        <v>2</v>
      </c>
      <c r="AE31" s="59">
        <f t="shared" si="15"/>
        <v>176</v>
      </c>
      <c r="AF31" s="59" t="str">
        <f t="shared" si="16"/>
        <v>Дошкольное образовательное учреждение «Флиппер» (ООО «Флиппер»)(Негосударственные образовательные организации)</v>
      </c>
      <c r="AG31" s="59">
        <f>'Рейтинговая таблица организаций'!AR179</f>
        <v>100</v>
      </c>
      <c r="AH31" s="59">
        <f>'Рейтинговая таблица организаций'!AS179</f>
        <v>100</v>
      </c>
      <c r="AI31" s="59">
        <f>'Рейтинговая таблица организаций'!AT179</f>
        <v>100</v>
      </c>
      <c r="AJ31" s="59">
        <f>'Рейтинговая таблица организаций'!AU179</f>
        <v>100</v>
      </c>
      <c r="AK31" s="59" t="str">
        <f t="shared" si="17"/>
        <v>1-31</v>
      </c>
      <c r="AL31" s="59">
        <f t="shared" si="18"/>
        <v>1</v>
      </c>
      <c r="AM31" s="59">
        <f t="shared" si="19"/>
        <v>31</v>
      </c>
      <c r="AN31" s="59">
        <f>'бланки '!D181</f>
        <v>176</v>
      </c>
      <c r="AO31" s="59" t="str">
        <f t="shared" si="20"/>
        <v>Дошкольное образовательное учреждение «Флиппер» (ООО «Флиппер»)(Негосударственные образовательные организации)</v>
      </c>
      <c r="AP31" s="59">
        <f>'Рейтинговая таблица организаций'!BB179</f>
        <v>100</v>
      </c>
      <c r="AQ31" s="59">
        <f>'Рейтинговая таблица организаций'!BC179</f>
        <v>100</v>
      </c>
      <c r="AR31" s="59">
        <f>'Рейтинговая таблица организаций'!BD179</f>
        <v>100</v>
      </c>
      <c r="AS31" s="59">
        <f>'Рейтинговая таблица организаций'!BE179</f>
        <v>100</v>
      </c>
      <c r="AT31" s="59" t="str">
        <f t="shared" si="21"/>
        <v>1-29</v>
      </c>
      <c r="AU31" s="59">
        <f t="shared" si="22"/>
        <v>1</v>
      </c>
      <c r="AV31" s="59">
        <f t="shared" si="23"/>
        <v>29</v>
      </c>
      <c r="AW31" s="62" t="str">
        <f t="shared" si="24"/>
        <v>Негосударственные образовательные организации</v>
      </c>
      <c r="AX31" s="59">
        <f t="shared" si="25"/>
        <v>176</v>
      </c>
      <c r="AY31" s="59" t="str">
        <f t="shared" si="26"/>
        <v>Дошкольное образовательное учреждение «Флиппер» (ООО «Флиппер»)(Негосударственные образовательные организации)</v>
      </c>
      <c r="AZ31" s="59">
        <f>'Рейтинговая таблица организаций'!BF179</f>
        <v>93.22</v>
      </c>
      <c r="BA31" s="59" t="str">
        <f t="shared" si="27"/>
        <v>68</v>
      </c>
      <c r="BB31" s="59">
        <f t="shared" si="28"/>
        <v>68</v>
      </c>
      <c r="BC31" s="59">
        <f t="shared" si="29"/>
        <v>1</v>
      </c>
    </row>
    <row r="32" spans="1:55">
      <c r="A32" s="59">
        <f>'бланки '!D182</f>
        <v>177</v>
      </c>
      <c r="B32" s="60" t="str">
        <f>CONCATENATE('Рейтинговая таблица организаций'!B180,"(",C32,")")</f>
        <v>Индивидуальный предприниматель Сухова Елена Анатольевна(Негосударственные образовательные организации)</v>
      </c>
      <c r="C32" s="60" t="str">
        <f>'бланки '!A182</f>
        <v>Негосударственные образовательные организации</v>
      </c>
      <c r="D32" s="59">
        <f>'Рейтинговая таблица организаций'!C180</f>
        <v>50</v>
      </c>
      <c r="E32" s="59">
        <f t="shared" si="0"/>
        <v>177</v>
      </c>
      <c r="F32" s="59" t="str">
        <f t="shared" si="1"/>
        <v>Индивидуальный предприниматель Сухова Елена Анатольевна(Негосударственные образовательные организации)</v>
      </c>
      <c r="G32" s="59">
        <f>'Рейтинговая таблица организаций'!Q180</f>
        <v>75</v>
      </c>
      <c r="H32" s="59">
        <f>'Рейтинговая таблица организаций'!R180</f>
        <v>100</v>
      </c>
      <c r="I32" s="59">
        <f>'Рейтинговая таблица организаций'!S180</f>
        <v>100</v>
      </c>
      <c r="J32" s="59">
        <f>'Рейтинговая таблица организаций'!T180</f>
        <v>92.5</v>
      </c>
      <c r="K32" s="59" t="str">
        <f t="shared" si="2"/>
        <v>141-143</v>
      </c>
      <c r="L32" s="59">
        <f t="shared" si="3"/>
        <v>141</v>
      </c>
      <c r="M32" s="59">
        <f t="shared" si="4"/>
        <v>3</v>
      </c>
      <c r="N32" s="59">
        <f t="shared" si="5"/>
        <v>177</v>
      </c>
      <c r="O32" s="59" t="str">
        <f t="shared" si="6"/>
        <v>Индивидуальный предприниматель Сухова Елена Анатольевна(Негосударственные образовательные организации)</v>
      </c>
      <c r="P32" s="59">
        <f>'Рейтинговая таблица организаций'!Z180</f>
        <v>100</v>
      </c>
      <c r="Q32" s="59">
        <f>'Рейтинговая таблица организаций'!AB180</f>
        <v>100</v>
      </c>
      <c r="R32" s="59">
        <f>'Рейтинговая таблица организаций'!AC180</f>
        <v>100</v>
      </c>
      <c r="S32" s="59" t="str">
        <f t="shared" si="7"/>
        <v>1-24</v>
      </c>
      <c r="T32" s="59">
        <f t="shared" si="8"/>
        <v>1</v>
      </c>
      <c r="U32" s="59">
        <f t="shared" si="9"/>
        <v>24</v>
      </c>
      <c r="V32" s="59">
        <f t="shared" si="10"/>
        <v>177</v>
      </c>
      <c r="W32" s="59" t="str">
        <f t="shared" si="11"/>
        <v>Индивидуальный предприниматель Сухова Елена Анатольевна(Негосударственные образовательные организации)</v>
      </c>
      <c r="X32" s="59">
        <f>'Рейтинговая таблица организаций'!AH180</f>
        <v>60</v>
      </c>
      <c r="Y32" s="59">
        <f>'Рейтинговая таблица организаций'!AI180</f>
        <v>100</v>
      </c>
      <c r="Z32" s="61">
        <f>'Рейтинговая таблица организаций'!AJ180</f>
        <v>100</v>
      </c>
      <c r="AA32" s="59">
        <f>'Рейтинговая таблица организаций'!AK180</f>
        <v>88</v>
      </c>
      <c r="AB32" s="59" t="str">
        <f t="shared" si="12"/>
        <v>26-37</v>
      </c>
      <c r="AC32" s="59">
        <f t="shared" si="13"/>
        <v>26</v>
      </c>
      <c r="AD32" s="59">
        <f t="shared" si="14"/>
        <v>12</v>
      </c>
      <c r="AE32" s="59">
        <f t="shared" si="15"/>
        <v>177</v>
      </c>
      <c r="AF32" s="59" t="str">
        <f t="shared" si="16"/>
        <v>Индивидуальный предприниматель Сухова Елена Анатольевна(Негосударственные образовательные организации)</v>
      </c>
      <c r="AG32" s="59">
        <f>'Рейтинговая таблица организаций'!AR180</f>
        <v>100</v>
      </c>
      <c r="AH32" s="59">
        <f>'Рейтинговая таблица организаций'!AS180</f>
        <v>100</v>
      </c>
      <c r="AI32" s="59">
        <f>'Рейтинговая таблица организаций'!AT180</f>
        <v>100</v>
      </c>
      <c r="AJ32" s="59">
        <f>'Рейтинговая таблица организаций'!AU180</f>
        <v>100</v>
      </c>
      <c r="AK32" s="59" t="str">
        <f t="shared" si="17"/>
        <v>1-31</v>
      </c>
      <c r="AL32" s="59">
        <f t="shared" si="18"/>
        <v>1</v>
      </c>
      <c r="AM32" s="59">
        <f t="shared" si="19"/>
        <v>31</v>
      </c>
      <c r="AN32" s="59">
        <f>'бланки '!D182</f>
        <v>177</v>
      </c>
      <c r="AO32" s="59" t="str">
        <f t="shared" si="20"/>
        <v>Индивидуальный предприниматель Сухова Елена Анатольевна(Негосударственные образовательные организации)</v>
      </c>
      <c r="AP32" s="59">
        <f>'Рейтинговая таблица организаций'!BB180</f>
        <v>100</v>
      </c>
      <c r="AQ32" s="59">
        <f>'Рейтинговая таблица организаций'!BC180</f>
        <v>100</v>
      </c>
      <c r="AR32" s="59">
        <f>'Рейтинговая таблица организаций'!BD180</f>
        <v>100</v>
      </c>
      <c r="AS32" s="59">
        <f>'Рейтинговая таблица организаций'!BE180</f>
        <v>100</v>
      </c>
      <c r="AT32" s="59" t="str">
        <f t="shared" si="21"/>
        <v>1-29</v>
      </c>
      <c r="AU32" s="59">
        <f t="shared" si="22"/>
        <v>1</v>
      </c>
      <c r="AV32" s="59">
        <f t="shared" si="23"/>
        <v>29</v>
      </c>
      <c r="AW32" s="62" t="str">
        <f t="shared" si="24"/>
        <v>Негосударственные образовательные организации</v>
      </c>
      <c r="AX32" s="59">
        <f t="shared" si="25"/>
        <v>177</v>
      </c>
      <c r="AY32" s="59" t="str">
        <f t="shared" si="26"/>
        <v>Индивидуальный предприниматель Сухова Елена Анатольевна(Негосударственные образовательные организации)</v>
      </c>
      <c r="AZ32" s="59">
        <f>'Рейтинговая таблица организаций'!BF180</f>
        <v>96.1</v>
      </c>
      <c r="BA32" s="59" t="str">
        <f t="shared" si="27"/>
        <v>28-29</v>
      </c>
      <c r="BB32" s="59">
        <f t="shared" si="28"/>
        <v>28</v>
      </c>
      <c r="BC32" s="59">
        <f t="shared" si="29"/>
        <v>2</v>
      </c>
    </row>
    <row r="33" spans="1:55">
      <c r="A33" s="59">
        <f>'бланки '!D16</f>
        <v>11</v>
      </c>
      <c r="B33" s="60" t="str">
        <f>CONCATENATE('Рейтинговая таблица организаций'!B14,"(",C33,")")</f>
        <v>Муниципальное бюджетное дошкольное образовательное учреждение «Детский сад № 46 «Калинка» комбинированного вида»(Город Северодвинск)</v>
      </c>
      <c r="C33" s="60" t="str">
        <f>'бланки '!A16</f>
        <v>Город Северодвинск</v>
      </c>
      <c r="D33" s="59">
        <f>'Рейтинговая таблица организаций'!C14</f>
        <v>162</v>
      </c>
      <c r="E33" s="59">
        <f t="shared" si="0"/>
        <v>11</v>
      </c>
      <c r="F33" s="59" t="str">
        <f t="shared" si="1"/>
        <v>Муниципальное бюджетное дошкольное образовательное учреждение «Детский сад № 46 «Калинка» комбинированного вида»(Город Северодвинск)</v>
      </c>
      <c r="G33" s="59">
        <f>'Рейтинговая таблица организаций'!Q14</f>
        <v>100</v>
      </c>
      <c r="H33" s="59">
        <f>'Рейтинговая таблица организаций'!R14</f>
        <v>100</v>
      </c>
      <c r="I33" s="59">
        <f>'Рейтинговая таблица организаций'!S14</f>
        <v>100</v>
      </c>
      <c r="J33" s="59">
        <f>'Рейтинговая таблица организаций'!T14</f>
        <v>100</v>
      </c>
      <c r="K33" s="59" t="str">
        <f t="shared" si="2"/>
        <v>1-15</v>
      </c>
      <c r="L33" s="59">
        <f t="shared" si="3"/>
        <v>1</v>
      </c>
      <c r="M33" s="59">
        <f t="shared" si="4"/>
        <v>15</v>
      </c>
      <c r="N33" s="59">
        <f t="shared" si="5"/>
        <v>11</v>
      </c>
      <c r="O33" s="59" t="str">
        <f t="shared" si="6"/>
        <v>Муниципальное бюджетное дошкольное образовательное учреждение «Детский сад № 46 «Калинка» комбинированного вида»(Город Северодвинск)</v>
      </c>
      <c r="P33" s="59">
        <f>'Рейтинговая таблица организаций'!Z14</f>
        <v>100</v>
      </c>
      <c r="Q33" s="59">
        <f>'Рейтинговая таблица организаций'!AB14</f>
        <v>98</v>
      </c>
      <c r="R33" s="59">
        <f>'Рейтинговая таблица организаций'!AC14</f>
        <v>99</v>
      </c>
      <c r="S33" s="59" t="str">
        <f t="shared" si="7"/>
        <v>32-39</v>
      </c>
      <c r="T33" s="59">
        <f t="shared" si="8"/>
        <v>32</v>
      </c>
      <c r="U33" s="59">
        <f t="shared" si="9"/>
        <v>8</v>
      </c>
      <c r="V33" s="59">
        <f t="shared" si="10"/>
        <v>11</v>
      </c>
      <c r="W33" s="59" t="str">
        <f t="shared" si="11"/>
        <v>Муниципальное бюджетное дошкольное образовательное учреждение «Детский сад № 46 «Калинка» комбинированного вида»(Город Северодвинск)</v>
      </c>
      <c r="X33" s="59">
        <f>'Рейтинговая таблица организаций'!AH14</f>
        <v>60</v>
      </c>
      <c r="Y33" s="59">
        <f>'Рейтинговая таблица организаций'!AI14</f>
        <v>100</v>
      </c>
      <c r="Z33" s="61">
        <f>'Рейтинговая таблица организаций'!AJ14</f>
        <v>93</v>
      </c>
      <c r="AA33" s="59">
        <f>'Рейтинговая таблица организаций'!AK14</f>
        <v>85.9</v>
      </c>
      <c r="AB33" s="59" t="str">
        <f t="shared" si="12"/>
        <v>43</v>
      </c>
      <c r="AC33" s="59">
        <f t="shared" si="13"/>
        <v>43</v>
      </c>
      <c r="AD33" s="59">
        <f t="shared" si="14"/>
        <v>1</v>
      </c>
      <c r="AE33" s="59">
        <f t="shared" si="15"/>
        <v>11</v>
      </c>
      <c r="AF33" s="59" t="str">
        <f t="shared" si="16"/>
        <v>Муниципальное бюджетное дошкольное образовательное учреждение «Детский сад № 46 «Калинка» комбинированного вида»(Город Северодвинск)</v>
      </c>
      <c r="AG33" s="59">
        <f>'Рейтинговая таблица организаций'!AR14</f>
        <v>100</v>
      </c>
      <c r="AH33" s="59">
        <f>'Рейтинговая таблица организаций'!AS14</f>
        <v>100</v>
      </c>
      <c r="AI33" s="59">
        <f>'Рейтинговая таблица организаций'!AT14</f>
        <v>100</v>
      </c>
      <c r="AJ33" s="59">
        <f>'Рейтинговая таблица организаций'!AU14</f>
        <v>100</v>
      </c>
      <c r="AK33" s="59" t="str">
        <f t="shared" si="17"/>
        <v>1-31</v>
      </c>
      <c r="AL33" s="59">
        <f t="shared" si="18"/>
        <v>1</v>
      </c>
      <c r="AM33" s="59">
        <f t="shared" si="19"/>
        <v>31</v>
      </c>
      <c r="AN33" s="59">
        <f>'бланки '!D16</f>
        <v>11</v>
      </c>
      <c r="AO33" s="59" t="str">
        <f t="shared" si="20"/>
        <v>Муниципальное бюджетное дошкольное образовательное учреждение «Детский сад № 46 «Калинка» комбинированного вида»(Город Северодвинск)</v>
      </c>
      <c r="AP33" s="59">
        <f>'Рейтинговая таблица организаций'!BB14</f>
        <v>99</v>
      </c>
      <c r="AQ33" s="59">
        <f>'Рейтинговая таблица организаций'!BC14</f>
        <v>100</v>
      </c>
      <c r="AR33" s="59">
        <f>'Рейтинговая таблица организаций'!BD14</f>
        <v>100</v>
      </c>
      <c r="AS33" s="59">
        <f>'Рейтинговая таблица организаций'!BE14</f>
        <v>99.7</v>
      </c>
      <c r="AT33" s="59" t="str">
        <f t="shared" si="21"/>
        <v>30-32</v>
      </c>
      <c r="AU33" s="59">
        <f t="shared" si="22"/>
        <v>30</v>
      </c>
      <c r="AV33" s="59">
        <f t="shared" si="23"/>
        <v>3</v>
      </c>
      <c r="AW33" s="62" t="str">
        <f t="shared" si="24"/>
        <v>Город Северодвинск</v>
      </c>
      <c r="AX33" s="59">
        <f t="shared" si="25"/>
        <v>11</v>
      </c>
      <c r="AY33" s="59" t="str">
        <f t="shared" si="26"/>
        <v>Муниципальное бюджетное дошкольное образовательное учреждение «Детский сад № 46 «Калинка» комбинированного вида»(Город Северодвинск)</v>
      </c>
      <c r="AZ33" s="59">
        <f>'Рейтинговая таблица организаций'!BF14</f>
        <v>96.919999999999987</v>
      </c>
      <c r="BA33" s="59" t="str">
        <f t="shared" si="27"/>
        <v>20</v>
      </c>
      <c r="BB33" s="59">
        <f t="shared" si="28"/>
        <v>20</v>
      </c>
      <c r="BC33" s="59">
        <f t="shared" si="29"/>
        <v>1</v>
      </c>
    </row>
    <row r="34" spans="1:55">
      <c r="A34" s="59">
        <f>'бланки '!D27</f>
        <v>22</v>
      </c>
      <c r="B34" s="60" t="str">
        <f>CONCATENATE('Рейтинговая таблица организаций'!B25,"(",C34,")")</f>
        <v>Муниципальное автономное дошкольное образовательное учреждение «Детский сад № 82 «Гусельки» комбинированного вида»(Город Северодвинск)</v>
      </c>
      <c r="C34" s="60" t="str">
        <f>'бланки '!A27</f>
        <v>Город Северодвинск</v>
      </c>
      <c r="D34" s="59">
        <f>'Рейтинговая таблица организаций'!C25</f>
        <v>184</v>
      </c>
      <c r="E34" s="59">
        <f t="shared" si="0"/>
        <v>22</v>
      </c>
      <c r="F34" s="59" t="str">
        <f t="shared" si="1"/>
        <v>Муниципальное автономное дошкольное образовательное учреждение «Детский сад № 82 «Гусельки» комбинированного вида»(Город Северодвинск)</v>
      </c>
      <c r="G34" s="59">
        <f>'Рейтинговая таблица организаций'!Q25</f>
        <v>100</v>
      </c>
      <c r="H34" s="59">
        <f>'Рейтинговая таблица организаций'!R25</f>
        <v>100</v>
      </c>
      <c r="I34" s="59">
        <f>'Рейтинговая таблица организаций'!S25</f>
        <v>100</v>
      </c>
      <c r="J34" s="59">
        <f>'Рейтинговая таблица организаций'!T25</f>
        <v>100</v>
      </c>
      <c r="K34" s="59" t="str">
        <f t="shared" si="2"/>
        <v>1-15</v>
      </c>
      <c r="L34" s="59">
        <f t="shared" si="3"/>
        <v>1</v>
      </c>
      <c r="M34" s="59">
        <f t="shared" si="4"/>
        <v>15</v>
      </c>
      <c r="N34" s="59">
        <f t="shared" si="5"/>
        <v>22</v>
      </c>
      <c r="O34" s="59" t="str">
        <f t="shared" si="6"/>
        <v>Муниципальное автономное дошкольное образовательное учреждение «Детский сад № 82 «Гусельки» комбинированного вида»(Город Северодвинск)</v>
      </c>
      <c r="P34" s="59">
        <f>'Рейтинговая таблица организаций'!Z25</f>
        <v>100</v>
      </c>
      <c r="Q34" s="59">
        <f>'Рейтинговая таблица организаций'!AB25</f>
        <v>98</v>
      </c>
      <c r="R34" s="59">
        <f>'Рейтинговая таблица организаций'!AC25</f>
        <v>99</v>
      </c>
      <c r="S34" s="59" t="str">
        <f t="shared" si="7"/>
        <v>32-39</v>
      </c>
      <c r="T34" s="59">
        <f t="shared" si="8"/>
        <v>32</v>
      </c>
      <c r="U34" s="59">
        <f t="shared" si="9"/>
        <v>8</v>
      </c>
      <c r="V34" s="59">
        <f t="shared" si="10"/>
        <v>22</v>
      </c>
      <c r="W34" s="59" t="str">
        <f t="shared" si="11"/>
        <v>Муниципальное автономное дошкольное образовательное учреждение «Детский сад № 82 «Гусельки» комбинированного вида»(Город Северодвинск)</v>
      </c>
      <c r="X34" s="59">
        <f>'Рейтинговая таблица организаций'!AH25</f>
        <v>60</v>
      </c>
      <c r="Y34" s="59">
        <f>'Рейтинговая таблица организаций'!AI25</f>
        <v>100</v>
      </c>
      <c r="Z34" s="61">
        <f>'Рейтинговая таблица организаций'!AJ25</f>
        <v>100</v>
      </c>
      <c r="AA34" s="59">
        <f>'Рейтинговая таблица организаций'!AK25</f>
        <v>88</v>
      </c>
      <c r="AB34" s="59" t="str">
        <f t="shared" si="12"/>
        <v>26-37</v>
      </c>
      <c r="AC34" s="59">
        <f t="shared" si="13"/>
        <v>26</v>
      </c>
      <c r="AD34" s="59">
        <f t="shared" si="14"/>
        <v>12</v>
      </c>
      <c r="AE34" s="59">
        <f t="shared" si="15"/>
        <v>22</v>
      </c>
      <c r="AF34" s="59" t="str">
        <f t="shared" si="16"/>
        <v>Муниципальное автономное дошкольное образовательное учреждение «Детский сад № 82 «Гусельки» комбинированного вида»(Город Северодвинск)</v>
      </c>
      <c r="AG34" s="59">
        <f>'Рейтинговая таблица организаций'!AR25</f>
        <v>100</v>
      </c>
      <c r="AH34" s="59">
        <f>'Рейтинговая таблица организаций'!AS25</f>
        <v>99</v>
      </c>
      <c r="AI34" s="59">
        <f>'Рейтинговая таблица организаций'!AT25</f>
        <v>100</v>
      </c>
      <c r="AJ34" s="59">
        <f>'Рейтинговая таблица организаций'!AU25</f>
        <v>99.6</v>
      </c>
      <c r="AK34" s="59" t="str">
        <f t="shared" si="17"/>
        <v>33-40</v>
      </c>
      <c r="AL34" s="59">
        <f t="shared" si="18"/>
        <v>33</v>
      </c>
      <c r="AM34" s="59">
        <f t="shared" si="19"/>
        <v>8</v>
      </c>
      <c r="AN34" s="59">
        <f>'бланки '!D27</f>
        <v>22</v>
      </c>
      <c r="AO34" s="59" t="str">
        <f t="shared" si="20"/>
        <v>Муниципальное автономное дошкольное образовательное учреждение «Детский сад № 82 «Гусельки» комбинированного вида»(Город Северодвинск)</v>
      </c>
      <c r="AP34" s="59">
        <f>'Рейтинговая таблица организаций'!BB25</f>
        <v>99</v>
      </c>
      <c r="AQ34" s="59">
        <f>'Рейтинговая таблица организаций'!BC25</f>
        <v>100</v>
      </c>
      <c r="AR34" s="59">
        <f>'Рейтинговая таблица организаций'!BD25</f>
        <v>100</v>
      </c>
      <c r="AS34" s="59">
        <f>'Рейтинговая таблица организаций'!BE25</f>
        <v>99.7</v>
      </c>
      <c r="AT34" s="59" t="str">
        <f t="shared" si="21"/>
        <v>30-32</v>
      </c>
      <c r="AU34" s="59">
        <f t="shared" si="22"/>
        <v>30</v>
      </c>
      <c r="AV34" s="59">
        <f t="shared" si="23"/>
        <v>3</v>
      </c>
      <c r="AW34" s="62" t="str">
        <f t="shared" si="24"/>
        <v>Город Северодвинск</v>
      </c>
      <c r="AX34" s="59">
        <f t="shared" si="25"/>
        <v>22</v>
      </c>
      <c r="AY34" s="59" t="str">
        <f t="shared" si="26"/>
        <v>Муниципальное автономное дошкольное образовательное учреждение «Детский сад № 82 «Гусельки» комбинированного вида»(Город Северодвинск)</v>
      </c>
      <c r="AZ34" s="59">
        <f>'Рейтинговая таблица организаций'!BF25</f>
        <v>97.26</v>
      </c>
      <c r="BA34" s="59" t="str">
        <f t="shared" si="27"/>
        <v>17</v>
      </c>
      <c r="BB34" s="59">
        <f t="shared" si="28"/>
        <v>17</v>
      </c>
      <c r="BC34" s="59">
        <f t="shared" si="29"/>
        <v>1</v>
      </c>
    </row>
    <row r="35" spans="1:55">
      <c r="A35" s="59">
        <f>'бланки '!D35</f>
        <v>30</v>
      </c>
      <c r="B35" s="60" t="str">
        <f>CONCATENATE('Рейтинговая таблица организаций'!B33,"(",C35,")")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C35" s="60" t="str">
        <f>'бланки '!A35</f>
        <v>Город Северодвинск</v>
      </c>
      <c r="D35" s="59">
        <f>'Рейтинговая таблица организаций'!C33</f>
        <v>275</v>
      </c>
      <c r="E35" s="59">
        <f t="shared" si="0"/>
        <v>30</v>
      </c>
      <c r="F35" s="59" t="str">
        <f t="shared" si="1"/>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G35" s="59">
        <f>'Рейтинговая таблица организаций'!Q33</f>
        <v>96</v>
      </c>
      <c r="H35" s="59">
        <f>'Рейтинговая таблица организаций'!R33</f>
        <v>90</v>
      </c>
      <c r="I35" s="59">
        <f>'Рейтинговая таблица организаций'!S33</f>
        <v>100</v>
      </c>
      <c r="J35" s="59">
        <f>'Рейтинговая таблица организаций'!T33</f>
        <v>95.8</v>
      </c>
      <c r="K35" s="59" t="str">
        <f t="shared" si="2"/>
        <v>98</v>
      </c>
      <c r="L35" s="59">
        <f t="shared" si="3"/>
        <v>98</v>
      </c>
      <c r="M35" s="59">
        <f t="shared" si="4"/>
        <v>1</v>
      </c>
      <c r="N35" s="59">
        <f t="shared" si="5"/>
        <v>30</v>
      </c>
      <c r="O35" s="59" t="str">
        <f t="shared" si="6"/>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P35" s="59">
        <f>'Рейтинговая таблица организаций'!Z33</f>
        <v>100</v>
      </c>
      <c r="Q35" s="59">
        <f>'Рейтинговая таблица организаций'!AB33</f>
        <v>97</v>
      </c>
      <c r="R35" s="59">
        <f>'Рейтинговая таблица организаций'!AC33</f>
        <v>98.5</v>
      </c>
      <c r="S35" s="59" t="str">
        <f t="shared" si="7"/>
        <v>40-49</v>
      </c>
      <c r="T35" s="59">
        <f t="shared" si="8"/>
        <v>40</v>
      </c>
      <c r="U35" s="59">
        <f t="shared" si="9"/>
        <v>10</v>
      </c>
      <c r="V35" s="59">
        <f t="shared" si="10"/>
        <v>30</v>
      </c>
      <c r="W35" s="59" t="str">
        <f t="shared" si="11"/>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X35" s="59">
        <f>'Рейтинговая таблица организаций'!AH33</f>
        <v>80</v>
      </c>
      <c r="Y35" s="59">
        <f>'Рейтинговая таблица организаций'!AI33</f>
        <v>80</v>
      </c>
      <c r="Z35" s="61">
        <f>'Рейтинговая таблица организаций'!AJ33</f>
        <v>93</v>
      </c>
      <c r="AA35" s="59">
        <f>'Рейтинговая таблица организаций'!AK33</f>
        <v>83.9</v>
      </c>
      <c r="AB35" s="59" t="str">
        <f t="shared" si="12"/>
        <v>51</v>
      </c>
      <c r="AC35" s="59">
        <f t="shared" si="13"/>
        <v>51</v>
      </c>
      <c r="AD35" s="59">
        <f t="shared" si="14"/>
        <v>1</v>
      </c>
      <c r="AE35" s="59">
        <f t="shared" si="15"/>
        <v>30</v>
      </c>
      <c r="AF35" s="59" t="str">
        <f t="shared" si="16"/>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AG35" s="59">
        <f>'Рейтинговая таблица организаций'!AR33</f>
        <v>99</v>
      </c>
      <c r="AH35" s="59">
        <f>'Рейтинговая таблица организаций'!AS33</f>
        <v>99</v>
      </c>
      <c r="AI35" s="59">
        <f>'Рейтинговая таблица организаций'!AT33</f>
        <v>100</v>
      </c>
      <c r="AJ35" s="59">
        <f>'Рейтинговая таблица организаций'!AU33</f>
        <v>99.2</v>
      </c>
      <c r="AK35" s="59" t="str">
        <f t="shared" si="17"/>
        <v>44-48</v>
      </c>
      <c r="AL35" s="59">
        <f t="shared" si="18"/>
        <v>44</v>
      </c>
      <c r="AM35" s="59">
        <f t="shared" si="19"/>
        <v>5</v>
      </c>
      <c r="AN35" s="59">
        <f>'бланки '!D35</f>
        <v>30</v>
      </c>
      <c r="AO35" s="59" t="str">
        <f t="shared" si="20"/>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AP35" s="59">
        <f>'Рейтинговая таблица организаций'!BB33</f>
        <v>99</v>
      </c>
      <c r="AQ35" s="59">
        <f>'Рейтинговая таблица организаций'!BC33</f>
        <v>100</v>
      </c>
      <c r="AR35" s="59">
        <f>'Рейтинговая таблица организаций'!BD33</f>
        <v>100</v>
      </c>
      <c r="AS35" s="59">
        <f>'Рейтинговая таблица организаций'!BE33</f>
        <v>99.7</v>
      </c>
      <c r="AT35" s="59" t="str">
        <f t="shared" si="21"/>
        <v>30-32</v>
      </c>
      <c r="AU35" s="59">
        <f t="shared" si="22"/>
        <v>30</v>
      </c>
      <c r="AV35" s="59">
        <f t="shared" si="23"/>
        <v>3</v>
      </c>
      <c r="AW35" s="62" t="str">
        <f t="shared" si="24"/>
        <v>Город Северодвинск</v>
      </c>
      <c r="AX35" s="59">
        <f t="shared" si="25"/>
        <v>30</v>
      </c>
      <c r="AY35" s="59" t="str">
        <f t="shared" si="26"/>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AZ35" s="59">
        <f>'Рейтинговая таблица организаций'!BF33</f>
        <v>95.42</v>
      </c>
      <c r="BA35" s="59" t="str">
        <f t="shared" si="27"/>
        <v>37</v>
      </c>
      <c r="BB35" s="59">
        <f t="shared" si="28"/>
        <v>37</v>
      </c>
      <c r="BC35" s="59">
        <f t="shared" si="29"/>
        <v>1</v>
      </c>
    </row>
    <row r="36" spans="1:55">
      <c r="A36" s="59">
        <f>'бланки '!D14</f>
        <v>9</v>
      </c>
      <c r="B36" s="60" t="str">
        <f>CONCATENATE('Рейтинговая таблица организаций'!B12,"(",C36,")")</f>
        <v>Муниципальное автономное дошкольное образовательное учреждение Центр развития ребенка – «Детский сад № 34 «Золотой ключик»(Город Северодвинск)</v>
      </c>
      <c r="C36" s="60" t="str">
        <f>'бланки '!A14</f>
        <v>Город Северодвинск</v>
      </c>
      <c r="D36" s="59">
        <f>'Рейтинговая таблица организаций'!C12</f>
        <v>239</v>
      </c>
      <c r="E36" s="59">
        <f t="shared" ref="E36:E67" si="30">A36</f>
        <v>9</v>
      </c>
      <c r="F36" s="59" t="str">
        <f t="shared" ref="F36:F67" si="31">B36</f>
        <v>Муниципальное автономное дошкольное образовательное учреждение Центр развития ребенка – «Детский сад № 34 «Золотой ключик»(Город Северодвинск)</v>
      </c>
      <c r="G36" s="59">
        <f>'Рейтинговая таблица организаций'!Q12</f>
        <v>100</v>
      </c>
      <c r="H36" s="59">
        <f>'Рейтинговая таблица организаций'!R12</f>
        <v>100</v>
      </c>
      <c r="I36" s="59">
        <f>'Рейтинговая таблица организаций'!S12</f>
        <v>99</v>
      </c>
      <c r="J36" s="59">
        <f>'Рейтинговая таблица организаций'!T12</f>
        <v>99.6</v>
      </c>
      <c r="K36" s="59" t="str">
        <f t="shared" ref="K36:K67" si="32">IF(M36=1,TEXT(L36,0),CONCATENATE(L36,"-",L36+M36-1))</f>
        <v>21-29</v>
      </c>
      <c r="L36" s="59">
        <f t="shared" ref="L36:L67" si="33">RANK(J36,J$4:J$180)</f>
        <v>21</v>
      </c>
      <c r="M36" s="59">
        <f t="shared" ref="M36:M67" si="34">COUNTIF(L$4:L$180,L36)</f>
        <v>9</v>
      </c>
      <c r="N36" s="59">
        <f t="shared" ref="N36:N67" si="35">A36</f>
        <v>9</v>
      </c>
      <c r="O36" s="59" t="str">
        <f t="shared" ref="O36:O67" si="36">B36</f>
        <v>Муниципальное автономное дошкольное образовательное учреждение Центр развития ребенка – «Детский сад № 34 «Золотой ключик»(Город Северодвинск)</v>
      </c>
      <c r="P36" s="59">
        <f>'Рейтинговая таблица организаций'!Z12</f>
        <v>100</v>
      </c>
      <c r="Q36" s="59">
        <f>'Рейтинговая таблица организаций'!AB12</f>
        <v>95</v>
      </c>
      <c r="R36" s="59">
        <f>'Рейтинговая таблица организаций'!AC12</f>
        <v>97.5</v>
      </c>
      <c r="S36" s="59" t="str">
        <f t="shared" ref="S36:S67" si="37">IF(U36=1,TEXT(T36,0),CONCATENATE(T36,"-",T36+U36-1))</f>
        <v>54-61</v>
      </c>
      <c r="T36" s="59">
        <f t="shared" ref="T36:T67" si="38">RANK(R36,R$4:R$180)</f>
        <v>54</v>
      </c>
      <c r="U36" s="59">
        <f t="shared" ref="U36:U67" si="39">COUNTIF(T$4:T$180,T36)</f>
        <v>8</v>
      </c>
      <c r="V36" s="59">
        <f t="shared" ref="V36:V67" si="40">A36</f>
        <v>9</v>
      </c>
      <c r="W36" s="59" t="str">
        <f t="shared" ref="W36:W67" si="41">B36</f>
        <v>Муниципальное автономное дошкольное образовательное учреждение Центр развития ребенка – «Детский сад № 34 «Золотой ключик»(Город Северодвинск)</v>
      </c>
      <c r="X36" s="59">
        <f>'Рейтинговая таблица организаций'!AH12</f>
        <v>60</v>
      </c>
      <c r="Y36" s="59">
        <f>'Рейтинговая таблица организаций'!AI12</f>
        <v>100</v>
      </c>
      <c r="Z36" s="61">
        <f>'Рейтинговая таблица организаций'!AJ12</f>
        <v>100</v>
      </c>
      <c r="AA36" s="59">
        <f>'Рейтинговая таблица организаций'!AK12</f>
        <v>88</v>
      </c>
      <c r="AB36" s="59" t="str">
        <f t="shared" ref="AB36:AB67" si="42">IF(AD36=1,TEXT(AC36,0),CONCATENATE(AC36,"-",AC36+AD36-1))</f>
        <v>26-37</v>
      </c>
      <c r="AC36" s="59">
        <f t="shared" ref="AC36:AC67" si="43">RANK(AA36,AA$4:AA$180)</f>
        <v>26</v>
      </c>
      <c r="AD36" s="59">
        <f t="shared" ref="AD36:AD67" si="44">COUNTIF(AC$4:AC$180,AC36)</f>
        <v>12</v>
      </c>
      <c r="AE36" s="59">
        <f t="shared" ref="AE36:AE67" si="45">A36</f>
        <v>9</v>
      </c>
      <c r="AF36" s="59" t="str">
        <f t="shared" ref="AF36:AF67" si="46">B36</f>
        <v>Муниципальное автономное дошкольное образовательное учреждение Центр развития ребенка – «Детский сад № 34 «Золотой ключик»(Город Северодвинск)</v>
      </c>
      <c r="AG36" s="59">
        <f>'Рейтинговая таблица организаций'!AR12</f>
        <v>97</v>
      </c>
      <c r="AH36" s="59">
        <f>'Рейтинговая таблица организаций'!AS12</f>
        <v>98</v>
      </c>
      <c r="AI36" s="59">
        <f>'Рейтинговая таблица организаций'!AT12</f>
        <v>99</v>
      </c>
      <c r="AJ36" s="59">
        <f>'Рейтинговая таблица организаций'!AU12</f>
        <v>97.8</v>
      </c>
      <c r="AK36" s="59" t="str">
        <f t="shared" ref="AK36:AK67" si="47">IF(AM36=1,TEXT(AL36,0),CONCATENATE(AL36,"-",AL36+AM36-1))</f>
        <v>80-83</v>
      </c>
      <c r="AL36" s="59">
        <f t="shared" ref="AL36:AL67" si="48">RANK(AJ36,AJ$4:AJ$180)</f>
        <v>80</v>
      </c>
      <c r="AM36" s="59">
        <f t="shared" ref="AM36:AM67" si="49">COUNTIF(AL$4:AL$180,AL36)</f>
        <v>4</v>
      </c>
      <c r="AN36" s="59">
        <f>'бланки '!D14</f>
        <v>9</v>
      </c>
      <c r="AO36" s="59" t="str">
        <f t="shared" ref="AO36:AO67" si="50">B36</f>
        <v>Муниципальное автономное дошкольное образовательное учреждение Центр развития ребенка – «Детский сад № 34 «Золотой ключик»(Город Северодвинск)</v>
      </c>
      <c r="AP36" s="59">
        <f>'Рейтинговая таблица организаций'!BB12</f>
        <v>99</v>
      </c>
      <c r="AQ36" s="59">
        <f>'Рейтинговая таблица организаций'!BC12</f>
        <v>99</v>
      </c>
      <c r="AR36" s="59">
        <f>'Рейтинговая таблица организаций'!BD12</f>
        <v>100</v>
      </c>
      <c r="AS36" s="59">
        <f>'Рейтинговая таблица организаций'!BE12</f>
        <v>99.5</v>
      </c>
      <c r="AT36" s="59" t="str">
        <f t="shared" ref="AT36:AT67" si="51">IF(AV36=1,TEXT(AU36,0),CONCATENATE(AU36,"-",AU36+AV36-1))</f>
        <v>33-34</v>
      </c>
      <c r="AU36" s="59">
        <f t="shared" ref="AU36:AU67" si="52">RANK(AS36,AS$4:AS$180)</f>
        <v>33</v>
      </c>
      <c r="AV36" s="59">
        <f t="shared" ref="AV36:AV67" si="53">COUNTIF(AU$4:AU$180,AU36)</f>
        <v>2</v>
      </c>
      <c r="AW36" s="62" t="str">
        <f t="shared" ref="AW36:AW67" si="54">C36</f>
        <v>Город Северодвинск</v>
      </c>
      <c r="AX36" s="59">
        <f t="shared" ref="AX36:AX67" si="55">A36</f>
        <v>9</v>
      </c>
      <c r="AY36" s="59" t="str">
        <f t="shared" ref="AY36:AY67" si="56">B36</f>
        <v>Муниципальное автономное дошкольное образовательное учреждение Центр развития ребенка – «Детский сад № 34 «Золотой ключик»(Город Северодвинск)</v>
      </c>
      <c r="AZ36" s="59">
        <f>'Рейтинговая таблица организаций'!BF12</f>
        <v>96.48</v>
      </c>
      <c r="BA36" s="59" t="str">
        <f t="shared" ref="BA36:BA67" si="57">IF(BC36=1,TEXT(BB36,0),CONCATENATE(BB36,"-",BB36+BC36-1))</f>
        <v>26</v>
      </c>
      <c r="BB36" s="59">
        <f t="shared" ref="BB36:BB67" si="58">RANK(AZ36,AZ$4:AZ$180)</f>
        <v>26</v>
      </c>
      <c r="BC36" s="59">
        <f t="shared" ref="BC36:BC67" si="59">COUNTIF(AZ$4:AZ$180,AZ36)</f>
        <v>1</v>
      </c>
    </row>
    <row r="37" spans="1:55">
      <c r="A37" s="59">
        <f>'бланки '!D81</f>
        <v>76</v>
      </c>
      <c r="B37" s="60" t="str">
        <f>CONCATENATE('Рейтинговая таблица организаций'!B79,"(",C37,")")</f>
        <v>Муниципальное образовательное учреждение «Средняя общеобразовательная школа № 6»(Город Новодвинск)</v>
      </c>
      <c r="C37" s="60" t="str">
        <f>'бланки '!A81</f>
        <v>Город Новодвинск</v>
      </c>
      <c r="D37" s="59">
        <f>'Рейтинговая таблица организаций'!C79</f>
        <v>376</v>
      </c>
      <c r="E37" s="59">
        <f t="shared" si="30"/>
        <v>76</v>
      </c>
      <c r="F37" s="59" t="str">
        <f t="shared" si="31"/>
        <v>Муниципальное образовательное учреждение «Средняя общеобразовательная школа № 6»(Город Новодвинск)</v>
      </c>
      <c r="G37" s="59">
        <f>'Рейтинговая таблица организаций'!Q79</f>
        <v>100</v>
      </c>
      <c r="H37" s="59">
        <f>'Рейтинговая таблица организаций'!R79</f>
        <v>100</v>
      </c>
      <c r="I37" s="59">
        <f>'Рейтинговая таблица организаций'!S79</f>
        <v>100</v>
      </c>
      <c r="J37" s="59">
        <f>'Рейтинговая таблица организаций'!T79</f>
        <v>100</v>
      </c>
      <c r="K37" s="59" t="str">
        <f t="shared" si="32"/>
        <v>1-15</v>
      </c>
      <c r="L37" s="59">
        <f t="shared" si="33"/>
        <v>1</v>
      </c>
      <c r="M37" s="59">
        <f t="shared" si="34"/>
        <v>15</v>
      </c>
      <c r="N37" s="59">
        <f t="shared" si="35"/>
        <v>76</v>
      </c>
      <c r="O37" s="59" t="str">
        <f t="shared" si="36"/>
        <v>Муниципальное образовательное учреждение «Средняя общеобразовательная школа № 6»(Город Новодвинск)</v>
      </c>
      <c r="P37" s="59">
        <f>'Рейтинговая таблица организаций'!Z79</f>
        <v>100</v>
      </c>
      <c r="Q37" s="59">
        <f>'Рейтинговая таблица организаций'!AB79</f>
        <v>99</v>
      </c>
      <c r="R37" s="59">
        <f>'Рейтинговая таблица организаций'!AC79</f>
        <v>99.5</v>
      </c>
      <c r="S37" s="59" t="str">
        <f t="shared" si="37"/>
        <v>25-31</v>
      </c>
      <c r="T37" s="59">
        <f t="shared" si="38"/>
        <v>25</v>
      </c>
      <c r="U37" s="59">
        <f t="shared" si="39"/>
        <v>7</v>
      </c>
      <c r="V37" s="59">
        <f t="shared" si="40"/>
        <v>76</v>
      </c>
      <c r="W37" s="59" t="str">
        <f t="shared" si="41"/>
        <v>Муниципальное образовательное учреждение «Средняя общеобразовательная школа № 6»(Город Новодвинск)</v>
      </c>
      <c r="X37" s="59">
        <f>'Рейтинговая таблица организаций'!AH79</f>
        <v>60</v>
      </c>
      <c r="Y37" s="59">
        <f>'Рейтинговая таблица организаций'!AI79</f>
        <v>60</v>
      </c>
      <c r="Z37" s="61">
        <f>'Рейтинговая таблица организаций'!AJ79</f>
        <v>100</v>
      </c>
      <c r="AA37" s="59">
        <f>'Рейтинговая таблица организаций'!AK79</f>
        <v>72</v>
      </c>
      <c r="AB37" s="59" t="str">
        <f t="shared" si="42"/>
        <v>102-125</v>
      </c>
      <c r="AC37" s="59">
        <f t="shared" si="43"/>
        <v>102</v>
      </c>
      <c r="AD37" s="59">
        <f t="shared" si="44"/>
        <v>24</v>
      </c>
      <c r="AE37" s="59">
        <f t="shared" si="45"/>
        <v>76</v>
      </c>
      <c r="AF37" s="59" t="str">
        <f t="shared" si="46"/>
        <v>Муниципальное образовательное учреждение «Средняя общеобразовательная школа № 6»(Город Новодвинск)</v>
      </c>
      <c r="AG37" s="59">
        <f>'Рейтинговая таблица организаций'!AR79</f>
        <v>100</v>
      </c>
      <c r="AH37" s="59">
        <f>'Рейтинговая таблица организаций'!AS79</f>
        <v>100</v>
      </c>
      <c r="AI37" s="59">
        <f>'Рейтинговая таблица организаций'!AT79</f>
        <v>100</v>
      </c>
      <c r="AJ37" s="59">
        <f>'Рейтинговая таблица организаций'!AU79</f>
        <v>100</v>
      </c>
      <c r="AK37" s="59" t="str">
        <f t="shared" si="47"/>
        <v>1-31</v>
      </c>
      <c r="AL37" s="59">
        <f t="shared" si="48"/>
        <v>1</v>
      </c>
      <c r="AM37" s="59">
        <f t="shared" si="49"/>
        <v>31</v>
      </c>
      <c r="AN37" s="59">
        <f>'бланки '!D81</f>
        <v>76</v>
      </c>
      <c r="AO37" s="59" t="str">
        <f t="shared" si="50"/>
        <v>Муниципальное образовательное учреждение «Средняя общеобразовательная школа № 6»(Город Новодвинск)</v>
      </c>
      <c r="AP37" s="59">
        <f>'Рейтинговая таблица организаций'!BB79</f>
        <v>99</v>
      </c>
      <c r="AQ37" s="59">
        <f>'Рейтинговая таблица организаций'!BC79</f>
        <v>99</v>
      </c>
      <c r="AR37" s="59">
        <f>'Рейтинговая таблица организаций'!BD79</f>
        <v>100</v>
      </c>
      <c r="AS37" s="59">
        <f>'Рейтинговая таблица организаций'!BE79</f>
        <v>99.5</v>
      </c>
      <c r="AT37" s="59" t="str">
        <f t="shared" si="51"/>
        <v>33-34</v>
      </c>
      <c r="AU37" s="59">
        <f t="shared" si="52"/>
        <v>33</v>
      </c>
      <c r="AV37" s="59">
        <f t="shared" si="53"/>
        <v>2</v>
      </c>
      <c r="AW37" s="62" t="str">
        <f t="shared" si="54"/>
        <v>Город Новодвинск</v>
      </c>
      <c r="AX37" s="59">
        <f t="shared" si="55"/>
        <v>76</v>
      </c>
      <c r="AY37" s="59" t="str">
        <f t="shared" si="56"/>
        <v>Муниципальное образовательное учреждение «Средняя общеобразовательная школа № 6»(Город Новодвинск)</v>
      </c>
      <c r="AZ37" s="59">
        <f>'Рейтинговая таблица организаций'!BF79</f>
        <v>94.2</v>
      </c>
      <c r="BA37" s="59" t="str">
        <f t="shared" si="57"/>
        <v>52-53</v>
      </c>
      <c r="BB37" s="59">
        <f t="shared" si="58"/>
        <v>52</v>
      </c>
      <c r="BC37" s="59">
        <f t="shared" si="59"/>
        <v>2</v>
      </c>
    </row>
    <row r="38" spans="1:55">
      <c r="A38" s="59">
        <f>'бланки '!D70</f>
        <v>65</v>
      </c>
      <c r="B38" s="60" t="str">
        <f>CONCATENATE('Рейтинговая таблица организаций'!B68,"(",C38,")")</f>
        <v>Муниципальное бюджетное учреждение дополнительного образования «Детская школа искусств № 34»(Город Северодвинск)</v>
      </c>
      <c r="C38" s="60" t="str">
        <f>'бланки '!A70</f>
        <v>Город Северодвинск</v>
      </c>
      <c r="D38" s="59">
        <f>'Рейтинговая таблица организаций'!C68</f>
        <v>311</v>
      </c>
      <c r="E38" s="59">
        <f t="shared" si="30"/>
        <v>65</v>
      </c>
      <c r="F38" s="59" t="str">
        <f t="shared" si="31"/>
        <v>Муниципальное бюджетное учреждение дополнительного образования «Детская школа искусств № 34»(Город Северодвинск)</v>
      </c>
      <c r="G38" s="59">
        <f>'Рейтинговая таблица организаций'!Q68</f>
        <v>75</v>
      </c>
      <c r="H38" s="59">
        <f>'Рейтинговая таблица организаций'!R68</f>
        <v>100</v>
      </c>
      <c r="I38" s="59">
        <f>'Рейтинговая таблица организаций'!S68</f>
        <v>98</v>
      </c>
      <c r="J38" s="59">
        <f>'Рейтинговая таблица организаций'!T68</f>
        <v>91.7</v>
      </c>
      <c r="K38" s="59" t="str">
        <f t="shared" si="32"/>
        <v>151</v>
      </c>
      <c r="L38" s="59">
        <f t="shared" si="33"/>
        <v>151</v>
      </c>
      <c r="M38" s="59">
        <f t="shared" si="34"/>
        <v>1</v>
      </c>
      <c r="N38" s="59">
        <f t="shared" si="35"/>
        <v>65</v>
      </c>
      <c r="O38" s="59" t="str">
        <f t="shared" si="36"/>
        <v>Муниципальное бюджетное учреждение дополнительного образования «Детская школа искусств № 34»(Город Северодвинск)</v>
      </c>
      <c r="P38" s="59">
        <f>'Рейтинговая таблица организаций'!Z68</f>
        <v>100</v>
      </c>
      <c r="Q38" s="59">
        <f>'Рейтинговая таблица организаций'!AB68</f>
        <v>91</v>
      </c>
      <c r="R38" s="59">
        <f>'Рейтинговая таблица организаций'!AC68</f>
        <v>95.5</v>
      </c>
      <c r="S38" s="59" t="str">
        <f t="shared" si="37"/>
        <v>82-87</v>
      </c>
      <c r="T38" s="59">
        <f t="shared" si="38"/>
        <v>82</v>
      </c>
      <c r="U38" s="59">
        <f t="shared" si="39"/>
        <v>6</v>
      </c>
      <c r="V38" s="59">
        <f t="shared" si="40"/>
        <v>65</v>
      </c>
      <c r="W38" s="59" t="str">
        <f t="shared" si="41"/>
        <v>Муниципальное бюджетное учреждение дополнительного образования «Детская школа искусств № 34»(Город Северодвинск)</v>
      </c>
      <c r="X38" s="59">
        <f>'Рейтинговая таблица организаций'!AH68</f>
        <v>60</v>
      </c>
      <c r="Y38" s="59">
        <f>'Рейтинговая таблица организаций'!AI68</f>
        <v>60</v>
      </c>
      <c r="Z38" s="61">
        <f>'Рейтинговая таблица организаций'!AJ68</f>
        <v>100</v>
      </c>
      <c r="AA38" s="59">
        <f>'Рейтинговая таблица организаций'!AK68</f>
        <v>72</v>
      </c>
      <c r="AB38" s="59" t="str">
        <f t="shared" si="42"/>
        <v>102-125</v>
      </c>
      <c r="AC38" s="59">
        <f t="shared" si="43"/>
        <v>102</v>
      </c>
      <c r="AD38" s="59">
        <f t="shared" si="44"/>
        <v>24</v>
      </c>
      <c r="AE38" s="59">
        <f t="shared" si="45"/>
        <v>65</v>
      </c>
      <c r="AF38" s="59" t="str">
        <f t="shared" si="46"/>
        <v>Муниципальное бюджетное учреждение дополнительного образования «Детская школа искусств № 34»(Город Северодвинск)</v>
      </c>
      <c r="AG38" s="59">
        <f>'Рейтинговая таблица организаций'!AR68</f>
        <v>99</v>
      </c>
      <c r="AH38" s="59">
        <f>'Рейтинговая таблица организаций'!AS68</f>
        <v>99</v>
      </c>
      <c r="AI38" s="59">
        <f>'Рейтинговая таблица организаций'!AT68</f>
        <v>99</v>
      </c>
      <c r="AJ38" s="59">
        <f>'Рейтинговая таблица организаций'!AU68</f>
        <v>99</v>
      </c>
      <c r="AK38" s="59" t="str">
        <f t="shared" si="47"/>
        <v>50-57</v>
      </c>
      <c r="AL38" s="59">
        <f t="shared" si="48"/>
        <v>50</v>
      </c>
      <c r="AM38" s="59">
        <f t="shared" si="49"/>
        <v>8</v>
      </c>
      <c r="AN38" s="59">
        <f>'бланки '!D70</f>
        <v>65</v>
      </c>
      <c r="AO38" s="59" t="str">
        <f t="shared" si="50"/>
        <v>Муниципальное бюджетное учреждение дополнительного образования «Детская школа искусств № 34»(Город Северодвинск)</v>
      </c>
      <c r="AP38" s="59">
        <f>'Рейтинговая таблица организаций'!BB68</f>
        <v>99</v>
      </c>
      <c r="AQ38" s="59">
        <f>'Рейтинговая таблица организаций'!BC68</f>
        <v>98</v>
      </c>
      <c r="AR38" s="59">
        <f>'Рейтинговая таблица организаций'!BD68</f>
        <v>100</v>
      </c>
      <c r="AS38" s="59">
        <f>'Рейтинговая таблица организаций'!BE68</f>
        <v>99.3</v>
      </c>
      <c r="AT38" s="59" t="str">
        <f t="shared" si="51"/>
        <v>35</v>
      </c>
      <c r="AU38" s="59">
        <f t="shared" si="52"/>
        <v>35</v>
      </c>
      <c r="AV38" s="59">
        <f t="shared" si="53"/>
        <v>1</v>
      </c>
      <c r="AW38" s="62" t="str">
        <f t="shared" si="54"/>
        <v>Город Северодвинск</v>
      </c>
      <c r="AX38" s="59">
        <f t="shared" si="55"/>
        <v>65</v>
      </c>
      <c r="AY38" s="59" t="str">
        <f t="shared" si="56"/>
        <v>Муниципальное бюджетное учреждение дополнительного образования «Детская школа искусств № 34»(Город Северодвинск)</v>
      </c>
      <c r="AZ38" s="59">
        <f>'Рейтинговая таблица организаций'!BF68</f>
        <v>91.5</v>
      </c>
      <c r="BA38" s="59" t="str">
        <f t="shared" si="57"/>
        <v>86</v>
      </c>
      <c r="BB38" s="59">
        <f t="shared" si="58"/>
        <v>86</v>
      </c>
      <c r="BC38" s="59">
        <f t="shared" si="59"/>
        <v>1</v>
      </c>
    </row>
    <row r="39" spans="1:55">
      <c r="A39" s="59">
        <f>'бланки '!D8</f>
        <v>3</v>
      </c>
      <c r="B39" s="60" t="str">
        <f>CONCATENATE('Рейтинговая таблица организаций'!B6,"(",C39,")")</f>
        <v>Муниципальное автономное дошкольное образовательное учреждение Центр развития ребенка – «Детский сад № 8 «Лесная сказка»(Город Северодвинск)</v>
      </c>
      <c r="C39" s="60" t="str">
        <f>'бланки '!A8</f>
        <v>Город Северодвинск</v>
      </c>
      <c r="D39" s="59">
        <f>'Рейтинговая таблица организаций'!C6</f>
        <v>427</v>
      </c>
      <c r="E39" s="59">
        <f t="shared" si="30"/>
        <v>3</v>
      </c>
      <c r="F39" s="59" t="str">
        <f t="shared" si="31"/>
        <v>Муниципальное автономное дошкольное образовательное учреждение Центр развития ребенка – «Детский сад № 8 «Лесная сказка»(Город Северодвинск)</v>
      </c>
      <c r="G39" s="59">
        <f>'Рейтинговая таблица организаций'!Q6</f>
        <v>100</v>
      </c>
      <c r="H39" s="59">
        <f>'Рейтинговая таблица организаций'!R6</f>
        <v>100</v>
      </c>
      <c r="I39" s="59">
        <f>'Рейтинговая таблица организаций'!S6</f>
        <v>100</v>
      </c>
      <c r="J39" s="59">
        <f>'Рейтинговая таблица организаций'!T6</f>
        <v>100</v>
      </c>
      <c r="K39" s="59" t="str">
        <f t="shared" si="32"/>
        <v>1-15</v>
      </c>
      <c r="L39" s="59">
        <f t="shared" si="33"/>
        <v>1</v>
      </c>
      <c r="M39" s="59">
        <f t="shared" si="34"/>
        <v>15</v>
      </c>
      <c r="N39" s="59">
        <f t="shared" si="35"/>
        <v>3</v>
      </c>
      <c r="O39" s="59" t="str">
        <f t="shared" si="36"/>
        <v>Муниципальное автономное дошкольное образовательное учреждение Центр развития ребенка – «Детский сад № 8 «Лесная сказка»(Город Северодвинск)</v>
      </c>
      <c r="P39" s="59">
        <f>'Рейтинговая таблица организаций'!Z6</f>
        <v>100</v>
      </c>
      <c r="Q39" s="59">
        <f>'Рейтинговая таблица организаций'!AB6</f>
        <v>99</v>
      </c>
      <c r="R39" s="59">
        <f>'Рейтинговая таблица организаций'!AC6</f>
        <v>99.5</v>
      </c>
      <c r="S39" s="59" t="str">
        <f t="shared" si="37"/>
        <v>25-31</v>
      </c>
      <c r="T39" s="59">
        <f t="shared" si="38"/>
        <v>25</v>
      </c>
      <c r="U39" s="59">
        <f t="shared" si="39"/>
        <v>7</v>
      </c>
      <c r="V39" s="59">
        <f t="shared" si="40"/>
        <v>3</v>
      </c>
      <c r="W39" s="59" t="str">
        <f t="shared" si="41"/>
        <v>Муниципальное автономное дошкольное образовательное учреждение Центр развития ребенка – «Детский сад № 8 «Лесная сказка»(Город Северодвинск)</v>
      </c>
      <c r="X39" s="59">
        <f>'Рейтинговая таблица организаций'!AH6</f>
        <v>100</v>
      </c>
      <c r="Y39" s="59">
        <f>'Рейтинговая таблица организаций'!AI6</f>
        <v>100</v>
      </c>
      <c r="Z39" s="61">
        <f>'Рейтинговая таблица организаций'!AJ6</f>
        <v>100</v>
      </c>
      <c r="AA39" s="59">
        <f>'Рейтинговая таблица организаций'!AK6</f>
        <v>100</v>
      </c>
      <c r="AB39" s="59" t="str">
        <f t="shared" si="42"/>
        <v>1-6</v>
      </c>
      <c r="AC39" s="59">
        <f t="shared" si="43"/>
        <v>1</v>
      </c>
      <c r="AD39" s="59">
        <f t="shared" si="44"/>
        <v>6</v>
      </c>
      <c r="AE39" s="59">
        <f t="shared" si="45"/>
        <v>3</v>
      </c>
      <c r="AF39" s="59" t="str">
        <f t="shared" si="46"/>
        <v>Муниципальное автономное дошкольное образовательное учреждение Центр развития ребенка – «Детский сад № 8 «Лесная сказка»(Город Северодвинск)</v>
      </c>
      <c r="AG39" s="59">
        <f>'Рейтинговая таблица организаций'!AR6</f>
        <v>100</v>
      </c>
      <c r="AH39" s="59">
        <f>'Рейтинговая таблица организаций'!AS6</f>
        <v>100</v>
      </c>
      <c r="AI39" s="59">
        <f>'Рейтинговая таблица организаций'!AT6</f>
        <v>100</v>
      </c>
      <c r="AJ39" s="59">
        <f>'Рейтинговая таблица организаций'!AU6</f>
        <v>100</v>
      </c>
      <c r="AK39" s="59" t="str">
        <f t="shared" si="47"/>
        <v>1-31</v>
      </c>
      <c r="AL39" s="59">
        <f t="shared" si="48"/>
        <v>1</v>
      </c>
      <c r="AM39" s="59">
        <f t="shared" si="49"/>
        <v>31</v>
      </c>
      <c r="AN39" s="59">
        <f>'бланки '!D8</f>
        <v>3</v>
      </c>
      <c r="AO39" s="59" t="str">
        <f t="shared" si="50"/>
        <v>Муниципальное автономное дошкольное образовательное учреждение Центр развития ребенка – «Детский сад № 8 «Лесная сказка»(Город Северодвинск)</v>
      </c>
      <c r="AP39" s="59">
        <f>'Рейтинговая таблица организаций'!BB6</f>
        <v>99</v>
      </c>
      <c r="AQ39" s="59">
        <f>'Рейтинговая таблица организаций'!BC6</f>
        <v>100</v>
      </c>
      <c r="AR39" s="59">
        <f>'Рейтинговая таблица организаций'!BD6</f>
        <v>99</v>
      </c>
      <c r="AS39" s="59">
        <f>'Рейтинговая таблица организаций'!BE6</f>
        <v>99.2</v>
      </c>
      <c r="AT39" s="59" t="str">
        <f t="shared" si="51"/>
        <v>36-42</v>
      </c>
      <c r="AU39" s="59">
        <f t="shared" si="52"/>
        <v>36</v>
      </c>
      <c r="AV39" s="59">
        <f t="shared" si="53"/>
        <v>7</v>
      </c>
      <c r="AW39" s="62" t="str">
        <f t="shared" si="54"/>
        <v>Город Северодвинск</v>
      </c>
      <c r="AX39" s="59">
        <f t="shared" si="55"/>
        <v>3</v>
      </c>
      <c r="AY39" s="59" t="str">
        <f t="shared" si="56"/>
        <v>Муниципальное автономное дошкольное образовательное учреждение Центр развития ребенка – «Детский сад № 8 «Лесная сказка»(Город Северодвинск)</v>
      </c>
      <c r="AZ39" s="59">
        <f>'Рейтинговая таблица организаций'!BF6</f>
        <v>99.74</v>
      </c>
      <c r="BA39" s="59" t="str">
        <f t="shared" si="57"/>
        <v>3</v>
      </c>
      <c r="BB39" s="59">
        <f t="shared" si="58"/>
        <v>3</v>
      </c>
      <c r="BC39" s="59">
        <f t="shared" si="59"/>
        <v>1</v>
      </c>
    </row>
    <row r="40" spans="1:55">
      <c r="A40" s="59">
        <f>'бланки '!D22</f>
        <v>17</v>
      </c>
      <c r="B40" s="60" t="str">
        <f>CONCATENATE('Рейтинговая таблица организаций'!B20,"(",C40,")")</f>
        <v>Муниципальное бюджетное дошкольное образовательное учреждение «Детский сад № 67 «Медвежонок» комбинированного вида»(Город Северодвинск)</v>
      </c>
      <c r="C40" s="60" t="str">
        <f>'бланки '!A22</f>
        <v>Город Северодвинск</v>
      </c>
      <c r="D40" s="59">
        <f>'Рейтинговая таблица организаций'!C20</f>
        <v>148</v>
      </c>
      <c r="E40" s="59">
        <f t="shared" si="30"/>
        <v>17</v>
      </c>
      <c r="F40" s="59" t="str">
        <f t="shared" si="31"/>
        <v>Муниципальное бюджетное дошкольное образовательное учреждение «Детский сад № 67 «Медвежонок» комбинированного вида»(Город Северодвинск)</v>
      </c>
      <c r="G40" s="59">
        <f>'Рейтинговая таблица организаций'!Q20</f>
        <v>100</v>
      </c>
      <c r="H40" s="59">
        <f>'Рейтинговая таблица организаций'!R20</f>
        <v>100</v>
      </c>
      <c r="I40" s="59">
        <f>'Рейтинговая таблица организаций'!S20</f>
        <v>100</v>
      </c>
      <c r="J40" s="59">
        <f>'Рейтинговая таблица организаций'!T20</f>
        <v>100</v>
      </c>
      <c r="K40" s="59" t="str">
        <f t="shared" si="32"/>
        <v>1-15</v>
      </c>
      <c r="L40" s="59">
        <f t="shared" si="33"/>
        <v>1</v>
      </c>
      <c r="M40" s="59">
        <f t="shared" si="34"/>
        <v>15</v>
      </c>
      <c r="N40" s="59">
        <f t="shared" si="35"/>
        <v>17</v>
      </c>
      <c r="O40" s="59" t="str">
        <f t="shared" si="36"/>
        <v>Муниципальное бюджетное дошкольное образовательное учреждение «Детский сад № 67 «Медвежонок» комбинированного вида»(Город Северодвинск)</v>
      </c>
      <c r="P40" s="59">
        <f>'Рейтинговая таблица организаций'!Z20</f>
        <v>100</v>
      </c>
      <c r="Q40" s="59">
        <f>'Рейтинговая таблица организаций'!AB20</f>
        <v>97</v>
      </c>
      <c r="R40" s="59">
        <f>'Рейтинговая таблица организаций'!AC20</f>
        <v>98.5</v>
      </c>
      <c r="S40" s="59" t="str">
        <f t="shared" si="37"/>
        <v>40-49</v>
      </c>
      <c r="T40" s="59">
        <f t="shared" si="38"/>
        <v>40</v>
      </c>
      <c r="U40" s="59">
        <f t="shared" si="39"/>
        <v>10</v>
      </c>
      <c r="V40" s="59">
        <f t="shared" si="40"/>
        <v>17</v>
      </c>
      <c r="W40" s="59" t="str">
        <f t="shared" si="41"/>
        <v>Муниципальное бюджетное дошкольное образовательное учреждение «Детский сад № 67 «Медвежонок» комбинированного вида»(Город Северодвинск)</v>
      </c>
      <c r="X40" s="59">
        <f>'Рейтинговая таблица организаций'!AH20</f>
        <v>60</v>
      </c>
      <c r="Y40" s="59">
        <f>'Рейтинговая таблица организаций'!AI20</f>
        <v>80</v>
      </c>
      <c r="Z40" s="61">
        <f>'Рейтинговая таблица организаций'!AJ20</f>
        <v>100</v>
      </c>
      <c r="AA40" s="59">
        <f>'Рейтинговая таблица организаций'!AK20</f>
        <v>80</v>
      </c>
      <c r="AB40" s="59" t="str">
        <f t="shared" si="42"/>
        <v>68-78</v>
      </c>
      <c r="AC40" s="59">
        <f t="shared" si="43"/>
        <v>68</v>
      </c>
      <c r="AD40" s="59">
        <f t="shared" si="44"/>
        <v>11</v>
      </c>
      <c r="AE40" s="59">
        <f t="shared" si="45"/>
        <v>17</v>
      </c>
      <c r="AF40" s="59" t="str">
        <f t="shared" si="46"/>
        <v>Муниципальное бюджетное дошкольное образовательное учреждение «Детский сад № 67 «Медвежонок» комбинированного вида»(Город Северодвинск)</v>
      </c>
      <c r="AG40" s="59">
        <f>'Рейтинговая таблица организаций'!AR20</f>
        <v>100</v>
      </c>
      <c r="AH40" s="59">
        <f>'Рейтинговая таблица организаций'!AS20</f>
        <v>100</v>
      </c>
      <c r="AI40" s="59">
        <f>'Рейтинговая таблица организаций'!AT20</f>
        <v>100</v>
      </c>
      <c r="AJ40" s="59">
        <f>'Рейтинговая таблица организаций'!AU20</f>
        <v>100</v>
      </c>
      <c r="AK40" s="59" t="str">
        <f t="shared" si="47"/>
        <v>1-31</v>
      </c>
      <c r="AL40" s="59">
        <f t="shared" si="48"/>
        <v>1</v>
      </c>
      <c r="AM40" s="59">
        <f t="shared" si="49"/>
        <v>31</v>
      </c>
      <c r="AN40" s="59">
        <f>'бланки '!D22</f>
        <v>17</v>
      </c>
      <c r="AO40" s="59" t="str">
        <f t="shared" si="50"/>
        <v>Муниципальное бюджетное дошкольное образовательное учреждение «Детский сад № 67 «Медвежонок» комбинированного вида»(Город Северодвинск)</v>
      </c>
      <c r="AP40" s="59">
        <f>'Рейтинговая таблица организаций'!BB20</f>
        <v>99</v>
      </c>
      <c r="AQ40" s="59">
        <f>'Рейтинговая таблица организаций'!BC20</f>
        <v>100</v>
      </c>
      <c r="AR40" s="59">
        <f>'Рейтинговая таблица организаций'!BD20</f>
        <v>99</v>
      </c>
      <c r="AS40" s="59">
        <f>'Рейтинговая таблица организаций'!BE20</f>
        <v>99.2</v>
      </c>
      <c r="AT40" s="59" t="str">
        <f t="shared" si="51"/>
        <v>36-42</v>
      </c>
      <c r="AU40" s="59">
        <f t="shared" si="52"/>
        <v>36</v>
      </c>
      <c r="AV40" s="59">
        <f t="shared" si="53"/>
        <v>7</v>
      </c>
      <c r="AW40" s="62" t="str">
        <f t="shared" si="54"/>
        <v>Город Северодвинск</v>
      </c>
      <c r="AX40" s="59">
        <f t="shared" si="55"/>
        <v>17</v>
      </c>
      <c r="AY40" s="59" t="str">
        <f t="shared" si="56"/>
        <v>Муниципальное бюджетное дошкольное образовательное учреждение «Детский сад № 67 «Медвежонок» комбинированного вида»(Город Северодвинск)</v>
      </c>
      <c r="AZ40" s="59">
        <f>'Рейтинговая таблица организаций'!BF20</f>
        <v>95.539999999999992</v>
      </c>
      <c r="BA40" s="59" t="str">
        <f t="shared" si="57"/>
        <v>34</v>
      </c>
      <c r="BB40" s="59">
        <f t="shared" si="58"/>
        <v>34</v>
      </c>
      <c r="BC40" s="59">
        <f t="shared" si="59"/>
        <v>1</v>
      </c>
    </row>
    <row r="41" spans="1:55">
      <c r="A41" s="59">
        <f>'бланки '!D25</f>
        <v>20</v>
      </c>
      <c r="B41" s="60" t="str">
        <f>CONCATENATE('Рейтинговая таблица организаций'!B23,"(",C41,")")</f>
        <v>Муниципальное автономное дошкольное образовательное учреждение «Детский сад № 77 «Зоренька»(Город Северодвинск)</v>
      </c>
      <c r="C41" s="60" t="str">
        <f>'бланки '!A25</f>
        <v>Город Северодвинск</v>
      </c>
      <c r="D41" s="59">
        <f>'Рейтинговая таблица организаций'!C23</f>
        <v>288</v>
      </c>
      <c r="E41" s="59">
        <f t="shared" si="30"/>
        <v>20</v>
      </c>
      <c r="F41" s="59" t="str">
        <f t="shared" si="31"/>
        <v>Муниципальное автономное дошкольное образовательное учреждение «Детский сад № 77 «Зоренька»(Город Северодвинск)</v>
      </c>
      <c r="G41" s="59">
        <f>'Рейтинговая таблица организаций'!Q23</f>
        <v>100</v>
      </c>
      <c r="H41" s="59">
        <f>'Рейтинговая таблица организаций'!R23</f>
        <v>100</v>
      </c>
      <c r="I41" s="59">
        <f>'Рейтинговая таблица организаций'!S23</f>
        <v>99</v>
      </c>
      <c r="J41" s="59">
        <f>'Рейтинговая таблица организаций'!T23</f>
        <v>99.6</v>
      </c>
      <c r="K41" s="59" t="str">
        <f t="shared" si="32"/>
        <v>21-29</v>
      </c>
      <c r="L41" s="59">
        <f t="shared" si="33"/>
        <v>21</v>
      </c>
      <c r="M41" s="59">
        <f t="shared" si="34"/>
        <v>9</v>
      </c>
      <c r="N41" s="59">
        <f t="shared" si="35"/>
        <v>20</v>
      </c>
      <c r="O41" s="59" t="str">
        <f t="shared" si="36"/>
        <v>Муниципальное автономное дошкольное образовательное учреждение «Детский сад № 77 «Зоренька»(Город Северодвинск)</v>
      </c>
      <c r="P41" s="59">
        <f>'Рейтинговая таблица организаций'!Z23</f>
        <v>100</v>
      </c>
      <c r="Q41" s="59">
        <f>'Рейтинговая таблица организаций'!AB23</f>
        <v>97</v>
      </c>
      <c r="R41" s="59">
        <f>'Рейтинговая таблица организаций'!AC23</f>
        <v>98.5</v>
      </c>
      <c r="S41" s="59" t="str">
        <f t="shared" si="37"/>
        <v>40-49</v>
      </c>
      <c r="T41" s="59">
        <f t="shared" si="38"/>
        <v>40</v>
      </c>
      <c r="U41" s="59">
        <f t="shared" si="39"/>
        <v>10</v>
      </c>
      <c r="V41" s="59">
        <f t="shared" si="40"/>
        <v>20</v>
      </c>
      <c r="W41" s="59" t="str">
        <f t="shared" si="41"/>
        <v>Муниципальное автономное дошкольное образовательное учреждение «Детский сад № 77 «Зоренька»(Город Северодвинск)</v>
      </c>
      <c r="X41" s="59">
        <f>'Рейтинговая таблица организаций'!AH23</f>
        <v>60</v>
      </c>
      <c r="Y41" s="59">
        <f>'Рейтинговая таблица организаций'!AI23</f>
        <v>100</v>
      </c>
      <c r="Z41" s="61">
        <f>'Рейтинговая таблица организаций'!AJ23</f>
        <v>86</v>
      </c>
      <c r="AA41" s="59">
        <f>'Рейтинговая таблица организаций'!AK23</f>
        <v>83.8</v>
      </c>
      <c r="AB41" s="59" t="str">
        <f t="shared" si="42"/>
        <v>52</v>
      </c>
      <c r="AC41" s="59">
        <f t="shared" si="43"/>
        <v>52</v>
      </c>
      <c r="AD41" s="59">
        <f t="shared" si="44"/>
        <v>1</v>
      </c>
      <c r="AE41" s="59">
        <f t="shared" si="45"/>
        <v>20</v>
      </c>
      <c r="AF41" s="59" t="str">
        <f t="shared" si="46"/>
        <v>Муниципальное автономное дошкольное образовательное учреждение «Детский сад № 77 «Зоренька»(Город Северодвинск)</v>
      </c>
      <c r="AG41" s="59">
        <f>'Рейтинговая таблица организаций'!AR23</f>
        <v>99</v>
      </c>
      <c r="AH41" s="59">
        <f>'Рейтинговая таблица организаций'!AS23</f>
        <v>100</v>
      </c>
      <c r="AI41" s="59">
        <f>'Рейтинговая таблица организаций'!AT23</f>
        <v>99</v>
      </c>
      <c r="AJ41" s="59">
        <f>'Рейтинговая таблица организаций'!AU23</f>
        <v>99.399999999999991</v>
      </c>
      <c r="AK41" s="59" t="str">
        <f t="shared" si="47"/>
        <v>42-43</v>
      </c>
      <c r="AL41" s="59">
        <f t="shared" si="48"/>
        <v>42</v>
      </c>
      <c r="AM41" s="59">
        <f t="shared" si="49"/>
        <v>2</v>
      </c>
      <c r="AN41" s="59">
        <f>'бланки '!D25</f>
        <v>20</v>
      </c>
      <c r="AO41" s="59" t="str">
        <f t="shared" si="50"/>
        <v>Муниципальное автономное дошкольное образовательное учреждение «Детский сад № 77 «Зоренька»(Город Северодвинск)</v>
      </c>
      <c r="AP41" s="59">
        <f>'Рейтинговая таблица организаций'!BB23</f>
        <v>99</v>
      </c>
      <c r="AQ41" s="59">
        <f>'Рейтинговая таблица организаций'!BC23</f>
        <v>100</v>
      </c>
      <c r="AR41" s="59">
        <f>'Рейтинговая таблица организаций'!BD23</f>
        <v>99</v>
      </c>
      <c r="AS41" s="59">
        <f>'Рейтинговая таблица организаций'!BE23</f>
        <v>99.2</v>
      </c>
      <c r="AT41" s="59" t="str">
        <f t="shared" si="51"/>
        <v>36-42</v>
      </c>
      <c r="AU41" s="59">
        <f t="shared" si="52"/>
        <v>36</v>
      </c>
      <c r="AV41" s="59">
        <f t="shared" si="53"/>
        <v>7</v>
      </c>
      <c r="AW41" s="62" t="str">
        <f t="shared" si="54"/>
        <v>Город Северодвинск</v>
      </c>
      <c r="AX41" s="59">
        <f t="shared" si="55"/>
        <v>20</v>
      </c>
      <c r="AY41" s="59" t="str">
        <f t="shared" si="56"/>
        <v>Муниципальное автономное дошкольное образовательное учреждение «Детский сад № 77 «Зоренька»(Город Северодвинск)</v>
      </c>
      <c r="AZ41" s="59">
        <f>'Рейтинговая таблица организаций'!BF23</f>
        <v>96.1</v>
      </c>
      <c r="BA41" s="59" t="str">
        <f t="shared" si="57"/>
        <v>28-29</v>
      </c>
      <c r="BB41" s="59">
        <f t="shared" si="58"/>
        <v>28</v>
      </c>
      <c r="BC41" s="59">
        <f t="shared" si="59"/>
        <v>2</v>
      </c>
    </row>
    <row r="42" spans="1:55">
      <c r="A42" s="59">
        <f>'бланки '!D77</f>
        <v>72</v>
      </c>
      <c r="B42" s="60" t="str">
        <f>CONCATENATE('Рейтинговая таблица организаций'!B75,"(",C42,")")</f>
        <v>Муниципальное дошкольное образовательное учреждение «Детский сад «Лесовичок»(Город Новодвинск)</v>
      </c>
      <c r="C42" s="60" t="str">
        <f>'бланки '!A77</f>
        <v>Город Новодвинск</v>
      </c>
      <c r="D42" s="59">
        <f>'Рейтинговая таблица организаций'!C75</f>
        <v>157</v>
      </c>
      <c r="E42" s="59">
        <f t="shared" si="30"/>
        <v>72</v>
      </c>
      <c r="F42" s="59" t="str">
        <f t="shared" si="31"/>
        <v>Муниципальное дошкольное образовательное учреждение «Детский сад «Лесовичок»(Город Новодвинск)</v>
      </c>
      <c r="G42" s="59">
        <f>'Рейтинговая таблица организаций'!Q75</f>
        <v>100</v>
      </c>
      <c r="H42" s="59">
        <f>'Рейтинговая таблица организаций'!R75</f>
        <v>100</v>
      </c>
      <c r="I42" s="59">
        <f>'Рейтинговая таблица организаций'!S75</f>
        <v>99</v>
      </c>
      <c r="J42" s="59">
        <f>'Рейтинговая таблица организаций'!T75</f>
        <v>99.6</v>
      </c>
      <c r="K42" s="59" t="str">
        <f t="shared" si="32"/>
        <v>21-29</v>
      </c>
      <c r="L42" s="59">
        <f t="shared" si="33"/>
        <v>21</v>
      </c>
      <c r="M42" s="59">
        <f t="shared" si="34"/>
        <v>9</v>
      </c>
      <c r="N42" s="59">
        <f t="shared" si="35"/>
        <v>72</v>
      </c>
      <c r="O42" s="59" t="str">
        <f t="shared" si="36"/>
        <v>Муниципальное дошкольное образовательное учреждение «Детский сад «Лесовичок»(Город Новодвинск)</v>
      </c>
      <c r="P42" s="59">
        <f>'Рейтинговая таблица организаций'!Z75</f>
        <v>100</v>
      </c>
      <c r="Q42" s="59">
        <f>'Рейтинговая таблица организаций'!AB75</f>
        <v>98</v>
      </c>
      <c r="R42" s="59">
        <f>'Рейтинговая таблица организаций'!AC75</f>
        <v>99</v>
      </c>
      <c r="S42" s="59" t="str">
        <f t="shared" si="37"/>
        <v>32-39</v>
      </c>
      <c r="T42" s="59">
        <f t="shared" si="38"/>
        <v>32</v>
      </c>
      <c r="U42" s="59">
        <f t="shared" si="39"/>
        <v>8</v>
      </c>
      <c r="V42" s="59">
        <f t="shared" si="40"/>
        <v>72</v>
      </c>
      <c r="W42" s="59" t="str">
        <f t="shared" si="41"/>
        <v>Муниципальное дошкольное образовательное учреждение «Детский сад «Лесовичок»(Город Новодвинск)</v>
      </c>
      <c r="X42" s="59">
        <f>'Рейтинговая таблица организаций'!AH75</f>
        <v>40</v>
      </c>
      <c r="Y42" s="59">
        <f>'Рейтинговая таблица организаций'!AI75</f>
        <v>100</v>
      </c>
      <c r="Z42" s="61">
        <f>'Рейтинговая таблица организаций'!AJ75</f>
        <v>100</v>
      </c>
      <c r="AA42" s="59">
        <f>'Рейтинговая таблица организаций'!AK75</f>
        <v>82</v>
      </c>
      <c r="AB42" s="59" t="str">
        <f t="shared" si="42"/>
        <v>56-66</v>
      </c>
      <c r="AC42" s="59">
        <f t="shared" si="43"/>
        <v>56</v>
      </c>
      <c r="AD42" s="59">
        <f t="shared" si="44"/>
        <v>11</v>
      </c>
      <c r="AE42" s="59">
        <f t="shared" si="45"/>
        <v>72</v>
      </c>
      <c r="AF42" s="59" t="str">
        <f t="shared" si="46"/>
        <v>Муниципальное дошкольное образовательное учреждение «Детский сад «Лесовичок»(Город Новодвинск)</v>
      </c>
      <c r="AG42" s="59">
        <f>'Рейтинговая таблица организаций'!AR75</f>
        <v>100</v>
      </c>
      <c r="AH42" s="59">
        <f>'Рейтинговая таблица организаций'!AS75</f>
        <v>100</v>
      </c>
      <c r="AI42" s="59">
        <f>'Рейтинговая таблица организаций'!AT75</f>
        <v>100</v>
      </c>
      <c r="AJ42" s="59">
        <f>'Рейтинговая таблица организаций'!AU75</f>
        <v>100</v>
      </c>
      <c r="AK42" s="59" t="str">
        <f t="shared" si="47"/>
        <v>1-31</v>
      </c>
      <c r="AL42" s="59">
        <f t="shared" si="48"/>
        <v>1</v>
      </c>
      <c r="AM42" s="59">
        <f t="shared" si="49"/>
        <v>31</v>
      </c>
      <c r="AN42" s="59">
        <f>'бланки '!D77</f>
        <v>72</v>
      </c>
      <c r="AO42" s="59" t="str">
        <f t="shared" si="50"/>
        <v>Муниципальное дошкольное образовательное учреждение «Детский сад «Лесовичок»(Город Новодвинск)</v>
      </c>
      <c r="AP42" s="59">
        <f>'Рейтинговая таблица организаций'!BB75</f>
        <v>99</v>
      </c>
      <c r="AQ42" s="59">
        <f>'Рейтинговая таблица организаций'!BC75</f>
        <v>100</v>
      </c>
      <c r="AR42" s="59">
        <f>'Рейтинговая таблица организаций'!BD75</f>
        <v>99</v>
      </c>
      <c r="AS42" s="59">
        <f>'Рейтинговая таблица организаций'!BE75</f>
        <v>99.2</v>
      </c>
      <c r="AT42" s="59" t="str">
        <f t="shared" si="51"/>
        <v>36-42</v>
      </c>
      <c r="AU42" s="59">
        <f t="shared" si="52"/>
        <v>36</v>
      </c>
      <c r="AV42" s="59">
        <f t="shared" si="53"/>
        <v>7</v>
      </c>
      <c r="AW42" s="62" t="str">
        <f t="shared" si="54"/>
        <v>Город Новодвинск</v>
      </c>
      <c r="AX42" s="59">
        <f t="shared" si="55"/>
        <v>72</v>
      </c>
      <c r="AY42" s="59" t="str">
        <f t="shared" si="56"/>
        <v>Муниципальное дошкольное образовательное учреждение «Детский сад «Лесовичок»(Город Новодвинск)</v>
      </c>
      <c r="AZ42" s="59">
        <f>'Рейтинговая таблица организаций'!BF75</f>
        <v>95.960000000000008</v>
      </c>
      <c r="BA42" s="59" t="str">
        <f t="shared" si="57"/>
        <v>30</v>
      </c>
      <c r="BB42" s="59">
        <f t="shared" si="58"/>
        <v>30</v>
      </c>
      <c r="BC42" s="59">
        <f t="shared" si="59"/>
        <v>1</v>
      </c>
    </row>
    <row r="43" spans="1:55">
      <c r="A43" s="59">
        <f>'бланки '!D95</f>
        <v>90</v>
      </c>
      <c r="B43" s="60" t="str">
        <f>CONCATENATE('Рейтинговая таблица организаций'!B93,"(",C43,")")</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C43" s="60" t="str">
        <f>'бланки '!A95</f>
        <v>Верхнетоемский муниципальный округ</v>
      </c>
      <c r="D43" s="59">
        <f>'Рейтинговая таблица организаций'!C93</f>
        <v>113</v>
      </c>
      <c r="E43" s="59">
        <f t="shared" si="30"/>
        <v>90</v>
      </c>
      <c r="F43" s="59" t="str">
        <f t="shared" si="31"/>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G43" s="59">
        <f>'Рейтинговая таблица организаций'!Q93</f>
        <v>91</v>
      </c>
      <c r="H43" s="59">
        <f>'Рейтинговая таблица организаций'!R93</f>
        <v>60</v>
      </c>
      <c r="I43" s="59">
        <f>'Рейтинговая таблица организаций'!S93</f>
        <v>96</v>
      </c>
      <c r="J43" s="59">
        <f>'Рейтинговая таблица организаций'!T93</f>
        <v>83.7</v>
      </c>
      <c r="K43" s="59" t="str">
        <f t="shared" si="32"/>
        <v>167</v>
      </c>
      <c r="L43" s="59">
        <f t="shared" si="33"/>
        <v>167</v>
      </c>
      <c r="M43" s="59">
        <f t="shared" si="34"/>
        <v>1</v>
      </c>
      <c r="N43" s="59">
        <f t="shared" si="35"/>
        <v>90</v>
      </c>
      <c r="O43" s="59" t="str">
        <f t="shared" si="36"/>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P43" s="59">
        <f>'Рейтинговая таблица организаций'!Z93</f>
        <v>100</v>
      </c>
      <c r="Q43" s="59">
        <f>'Рейтинговая таблица организаций'!AB93</f>
        <v>83</v>
      </c>
      <c r="R43" s="59">
        <f>'Рейтинговая таблица организаций'!AC93</f>
        <v>91.5</v>
      </c>
      <c r="S43" s="59" t="str">
        <f t="shared" si="37"/>
        <v>126-139</v>
      </c>
      <c r="T43" s="59">
        <f t="shared" si="38"/>
        <v>126</v>
      </c>
      <c r="U43" s="59">
        <f t="shared" si="39"/>
        <v>14</v>
      </c>
      <c r="V43" s="59">
        <f t="shared" si="40"/>
        <v>90</v>
      </c>
      <c r="W43" s="59" t="str">
        <f t="shared" si="41"/>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X43" s="59">
        <f>'Рейтинговая таблица организаций'!AH93</f>
        <v>60</v>
      </c>
      <c r="Y43" s="59">
        <f>'Рейтинговая таблица организаций'!AI93</f>
        <v>60</v>
      </c>
      <c r="Z43" s="61">
        <f>'Рейтинговая таблица организаций'!AJ93</f>
        <v>100</v>
      </c>
      <c r="AA43" s="59">
        <f>'Рейтинговая таблица организаций'!AK93</f>
        <v>72</v>
      </c>
      <c r="AB43" s="59" t="str">
        <f t="shared" si="42"/>
        <v>102-125</v>
      </c>
      <c r="AC43" s="59">
        <f t="shared" si="43"/>
        <v>102</v>
      </c>
      <c r="AD43" s="59">
        <f t="shared" si="44"/>
        <v>24</v>
      </c>
      <c r="AE43" s="59">
        <f t="shared" si="45"/>
        <v>90</v>
      </c>
      <c r="AF43" s="59" t="str">
        <f t="shared" si="46"/>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AG43" s="59">
        <f>'Рейтинговая таблица организаций'!AR93</f>
        <v>98</v>
      </c>
      <c r="AH43" s="59">
        <f>'Рейтинговая таблица организаций'!AS93</f>
        <v>100</v>
      </c>
      <c r="AI43" s="59">
        <f>'Рейтинговая таблица организаций'!AT93</f>
        <v>100</v>
      </c>
      <c r="AJ43" s="59">
        <f>'Рейтинговая таблица организаций'!AU93</f>
        <v>99.2</v>
      </c>
      <c r="AK43" s="59" t="str">
        <f t="shared" si="47"/>
        <v>44-48</v>
      </c>
      <c r="AL43" s="59">
        <f t="shared" si="48"/>
        <v>44</v>
      </c>
      <c r="AM43" s="59">
        <f t="shared" si="49"/>
        <v>5</v>
      </c>
      <c r="AN43" s="59">
        <f>'бланки '!D95</f>
        <v>90</v>
      </c>
      <c r="AO43" s="59" t="str">
        <f t="shared" si="50"/>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AP43" s="59">
        <f>'Рейтинговая таблица организаций'!BB93</f>
        <v>100</v>
      </c>
      <c r="AQ43" s="59">
        <f>'Рейтинговая таблица организаций'!BC93</f>
        <v>96</v>
      </c>
      <c r="AR43" s="59">
        <f>'Рейтинговая таблица организаций'!BD93</f>
        <v>100</v>
      </c>
      <c r="AS43" s="59">
        <f>'Рейтинговая таблица организаций'!BE93</f>
        <v>99.2</v>
      </c>
      <c r="AT43" s="59" t="str">
        <f t="shared" si="51"/>
        <v>36-42</v>
      </c>
      <c r="AU43" s="59">
        <f t="shared" si="52"/>
        <v>36</v>
      </c>
      <c r="AV43" s="59">
        <f t="shared" si="53"/>
        <v>7</v>
      </c>
      <c r="AW43" s="62" t="str">
        <f t="shared" si="54"/>
        <v>Верхнетоемский муниципальный округ</v>
      </c>
      <c r="AX43" s="59">
        <f t="shared" si="55"/>
        <v>90</v>
      </c>
      <c r="AY43" s="59" t="str">
        <f t="shared" si="56"/>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AZ43" s="59">
        <f>'Рейтинговая таблица организаций'!BF93</f>
        <v>89.11999999999999</v>
      </c>
      <c r="BA43" s="59" t="str">
        <f t="shared" si="57"/>
        <v>124-125</v>
      </c>
      <c r="BB43" s="59">
        <f t="shared" si="58"/>
        <v>124</v>
      </c>
      <c r="BC43" s="59">
        <f t="shared" si="59"/>
        <v>2</v>
      </c>
    </row>
    <row r="44" spans="1:55">
      <c r="A44" s="59">
        <f>'бланки '!D96</f>
        <v>91</v>
      </c>
      <c r="B44" s="60" t="str">
        <f>CONCATENATE('Рейтинговая таблица организаций'!B94,"(",C44,")")</f>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C44" s="60" t="str">
        <f>'бланки '!A96</f>
        <v>Верхнетоемский муниципальный округ</v>
      </c>
      <c r="D44" s="59">
        <f>'Рейтинговая таблица организаций'!C94</f>
        <v>81</v>
      </c>
      <c r="E44" s="59">
        <f t="shared" si="30"/>
        <v>91</v>
      </c>
      <c r="F44" s="59" t="str">
        <f t="shared" si="31"/>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G44" s="59">
        <f>'Рейтинговая таблица организаций'!Q94</f>
        <v>94</v>
      </c>
      <c r="H44" s="59">
        <f>'Рейтинговая таблица организаций'!R94</f>
        <v>100</v>
      </c>
      <c r="I44" s="59">
        <f>'Рейтинговая таблица организаций'!S94</f>
        <v>99</v>
      </c>
      <c r="J44" s="59">
        <f>'Рейтинговая таблица организаций'!T94</f>
        <v>97.800000000000011</v>
      </c>
      <c r="K44" s="59" t="str">
        <f t="shared" si="32"/>
        <v>71-72</v>
      </c>
      <c r="L44" s="59">
        <f t="shared" si="33"/>
        <v>71</v>
      </c>
      <c r="M44" s="59">
        <f t="shared" si="34"/>
        <v>2</v>
      </c>
      <c r="N44" s="59">
        <f t="shared" si="35"/>
        <v>91</v>
      </c>
      <c r="O44" s="59" t="str">
        <f t="shared" si="36"/>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P44" s="59">
        <f>'Рейтинговая таблица организаций'!Z94</f>
        <v>100</v>
      </c>
      <c r="Q44" s="59">
        <f>'Рейтинговая таблица организаций'!AB94</f>
        <v>83</v>
      </c>
      <c r="R44" s="59">
        <f>'Рейтинговая таблица организаций'!AC94</f>
        <v>91.5</v>
      </c>
      <c r="S44" s="59" t="str">
        <f t="shared" si="37"/>
        <v>126-139</v>
      </c>
      <c r="T44" s="59">
        <f t="shared" si="38"/>
        <v>126</v>
      </c>
      <c r="U44" s="59">
        <f t="shared" si="39"/>
        <v>14</v>
      </c>
      <c r="V44" s="59">
        <f t="shared" si="40"/>
        <v>91</v>
      </c>
      <c r="W44" s="59" t="str">
        <f t="shared" si="41"/>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X44" s="59">
        <f>'Рейтинговая таблица организаций'!AH94</f>
        <v>60</v>
      </c>
      <c r="Y44" s="59">
        <f>'Рейтинговая таблица организаций'!AI94</f>
        <v>80</v>
      </c>
      <c r="Z44" s="61">
        <f>'Рейтинговая таблица организаций'!AJ94</f>
        <v>100</v>
      </c>
      <c r="AA44" s="59">
        <f>'Рейтинговая таблица организаций'!AK94</f>
        <v>80</v>
      </c>
      <c r="AB44" s="59" t="str">
        <f t="shared" si="42"/>
        <v>68-78</v>
      </c>
      <c r="AC44" s="59">
        <f t="shared" si="43"/>
        <v>68</v>
      </c>
      <c r="AD44" s="59">
        <f t="shared" si="44"/>
        <v>11</v>
      </c>
      <c r="AE44" s="59">
        <f t="shared" si="45"/>
        <v>91</v>
      </c>
      <c r="AF44" s="59" t="str">
        <f t="shared" si="46"/>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AG44" s="59">
        <f>'Рейтинговая таблица организаций'!AR94</f>
        <v>99</v>
      </c>
      <c r="AH44" s="59">
        <f>'Рейтинговая таблица организаций'!AS94</f>
        <v>100</v>
      </c>
      <c r="AI44" s="59">
        <f>'Рейтинговая таблица организаций'!AT94</f>
        <v>100</v>
      </c>
      <c r="AJ44" s="59">
        <f>'Рейтинговая таблица организаций'!AU94</f>
        <v>99.6</v>
      </c>
      <c r="AK44" s="59" t="str">
        <f t="shared" si="47"/>
        <v>33-40</v>
      </c>
      <c r="AL44" s="59">
        <f t="shared" si="48"/>
        <v>33</v>
      </c>
      <c r="AM44" s="59">
        <f t="shared" si="49"/>
        <v>8</v>
      </c>
      <c r="AN44" s="59">
        <f>'бланки '!D96</f>
        <v>91</v>
      </c>
      <c r="AO44" s="59" t="str">
        <f t="shared" si="50"/>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AP44" s="59">
        <f>'Рейтинговая таблица организаций'!BB94</f>
        <v>99</v>
      </c>
      <c r="AQ44" s="59">
        <f>'Рейтинговая таблица организаций'!BC94</f>
        <v>100</v>
      </c>
      <c r="AR44" s="59">
        <f>'Рейтинговая таблица организаций'!BD94</f>
        <v>99</v>
      </c>
      <c r="AS44" s="59">
        <f>'Рейтинговая таблица организаций'!BE94</f>
        <v>99.2</v>
      </c>
      <c r="AT44" s="59" t="str">
        <f t="shared" si="51"/>
        <v>36-42</v>
      </c>
      <c r="AU44" s="59">
        <f t="shared" si="52"/>
        <v>36</v>
      </c>
      <c r="AV44" s="59">
        <f t="shared" si="53"/>
        <v>7</v>
      </c>
      <c r="AW44" s="62" t="str">
        <f t="shared" si="54"/>
        <v>Верхнетоемский муниципальный округ</v>
      </c>
      <c r="AX44" s="59">
        <f t="shared" si="55"/>
        <v>91</v>
      </c>
      <c r="AY44" s="59" t="str">
        <f t="shared" si="56"/>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AZ44" s="59">
        <f>'Рейтинговая таблица организаций'!BF94</f>
        <v>93.61999999999999</v>
      </c>
      <c r="BA44" s="59" t="str">
        <f t="shared" si="57"/>
        <v>60</v>
      </c>
      <c r="BB44" s="59">
        <f t="shared" si="58"/>
        <v>60</v>
      </c>
      <c r="BC44" s="59">
        <f t="shared" si="59"/>
        <v>1</v>
      </c>
    </row>
    <row r="45" spans="1:55">
      <c r="A45" s="59">
        <f>'бланки '!D176</f>
        <v>171</v>
      </c>
      <c r="B45" s="60" t="str">
        <f>CONCATENATE('Рейтинговая таблица организаций'!B174,"(",C45,")")</f>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C45" s="60" t="str">
        <f>'бланки '!A176</f>
        <v>Государственные образовательные организации</v>
      </c>
      <c r="D45" s="59">
        <f>'Рейтинговая таблица организаций'!C174</f>
        <v>26</v>
      </c>
      <c r="E45" s="59">
        <f t="shared" si="30"/>
        <v>171</v>
      </c>
      <c r="F45" s="59" t="str">
        <f t="shared" si="31"/>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G45" s="59">
        <f>'Рейтинговая таблица организаций'!Q174</f>
        <v>99</v>
      </c>
      <c r="H45" s="59">
        <f>'Рейтинговая таблица организаций'!R174</f>
        <v>100</v>
      </c>
      <c r="I45" s="59">
        <f>'Рейтинговая таблица организаций'!S174</f>
        <v>100</v>
      </c>
      <c r="J45" s="59">
        <f>'Рейтинговая таблица организаций'!T174</f>
        <v>99.7</v>
      </c>
      <c r="K45" s="59" t="str">
        <f t="shared" si="32"/>
        <v>16-20</v>
      </c>
      <c r="L45" s="59">
        <f t="shared" si="33"/>
        <v>16</v>
      </c>
      <c r="M45" s="59">
        <f t="shared" si="34"/>
        <v>5</v>
      </c>
      <c r="N45" s="59">
        <f t="shared" si="35"/>
        <v>171</v>
      </c>
      <c r="O45" s="59" t="str">
        <f t="shared" si="36"/>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P45" s="59">
        <f>'Рейтинговая таблица организаций'!Z174</f>
        <v>100</v>
      </c>
      <c r="Q45" s="59">
        <f>'Рейтинговая таблица организаций'!AB174</f>
        <v>96</v>
      </c>
      <c r="R45" s="59">
        <f>'Рейтинговая таблица организаций'!AC174</f>
        <v>98</v>
      </c>
      <c r="S45" s="59" t="str">
        <f t="shared" si="37"/>
        <v>50-53</v>
      </c>
      <c r="T45" s="59">
        <f t="shared" si="38"/>
        <v>50</v>
      </c>
      <c r="U45" s="59">
        <f t="shared" si="39"/>
        <v>4</v>
      </c>
      <c r="V45" s="59">
        <f t="shared" si="40"/>
        <v>171</v>
      </c>
      <c r="W45" s="59" t="str">
        <f t="shared" si="41"/>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X45" s="59">
        <f>'Рейтинговая таблица организаций'!AH174</f>
        <v>60</v>
      </c>
      <c r="Y45" s="59">
        <f>'Рейтинговая таблица организаций'!AI174</f>
        <v>80</v>
      </c>
      <c r="Z45" s="61">
        <f>'Рейтинговая таблица организаций'!AJ174</f>
        <v>100</v>
      </c>
      <c r="AA45" s="59">
        <f>'Рейтинговая таблица организаций'!AK174</f>
        <v>80</v>
      </c>
      <c r="AB45" s="59" t="str">
        <f t="shared" si="42"/>
        <v>68-78</v>
      </c>
      <c r="AC45" s="59">
        <f t="shared" si="43"/>
        <v>68</v>
      </c>
      <c r="AD45" s="59">
        <f t="shared" si="44"/>
        <v>11</v>
      </c>
      <c r="AE45" s="59">
        <f t="shared" si="45"/>
        <v>171</v>
      </c>
      <c r="AF45" s="59" t="str">
        <f t="shared" si="46"/>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AG45" s="59">
        <f>'Рейтинговая таблица организаций'!AR174</f>
        <v>100</v>
      </c>
      <c r="AH45" s="59">
        <f>'Рейтинговая таблица организаций'!AS174</f>
        <v>100</v>
      </c>
      <c r="AI45" s="59">
        <f>'Рейтинговая таблица организаций'!AT174</f>
        <v>100</v>
      </c>
      <c r="AJ45" s="59">
        <f>'Рейтинговая таблица организаций'!AU174</f>
        <v>100</v>
      </c>
      <c r="AK45" s="59" t="str">
        <f t="shared" si="47"/>
        <v>1-31</v>
      </c>
      <c r="AL45" s="59">
        <f t="shared" si="48"/>
        <v>1</v>
      </c>
      <c r="AM45" s="59">
        <f t="shared" si="49"/>
        <v>31</v>
      </c>
      <c r="AN45" s="59">
        <f>'бланки '!D176</f>
        <v>171</v>
      </c>
      <c r="AO45" s="59" t="str">
        <f t="shared" si="50"/>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AP45" s="59">
        <f>'Рейтинговая таблица организаций'!BB174</f>
        <v>100</v>
      </c>
      <c r="AQ45" s="59">
        <f>'Рейтинговая таблица организаций'!BC174</f>
        <v>96</v>
      </c>
      <c r="AR45" s="59">
        <f>'Рейтинговая таблица организаций'!BD174</f>
        <v>100</v>
      </c>
      <c r="AS45" s="59">
        <f>'Рейтинговая таблица организаций'!BE174</f>
        <v>99.2</v>
      </c>
      <c r="AT45" s="59" t="str">
        <f t="shared" si="51"/>
        <v>36-42</v>
      </c>
      <c r="AU45" s="59">
        <f t="shared" si="52"/>
        <v>36</v>
      </c>
      <c r="AV45" s="59">
        <f t="shared" si="53"/>
        <v>7</v>
      </c>
      <c r="AW45" s="62" t="str">
        <f t="shared" si="54"/>
        <v>Государственные образовательные организации</v>
      </c>
      <c r="AX45" s="59">
        <f t="shared" si="55"/>
        <v>171</v>
      </c>
      <c r="AY45" s="59" t="str">
        <f t="shared" si="56"/>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AZ45" s="59">
        <f>'Рейтинговая таблица организаций'!BF174</f>
        <v>95.38</v>
      </c>
      <c r="BA45" s="59" t="str">
        <f t="shared" si="57"/>
        <v>38-39</v>
      </c>
      <c r="BB45" s="59">
        <f t="shared" si="58"/>
        <v>38</v>
      </c>
      <c r="BC45" s="59">
        <f t="shared" si="59"/>
        <v>2</v>
      </c>
    </row>
    <row r="46" spans="1:55">
      <c r="A46" s="59">
        <f>'бланки '!D73</f>
        <v>68</v>
      </c>
      <c r="B46" s="60" t="str">
        <f>CONCATENATE('Рейтинговая таблица организаций'!B71,"(",C46,")")</f>
        <v>Муниципальное дошкольное образовательное учреждение «Детский сад «Солнышко»(Город Новодвинск)</v>
      </c>
      <c r="C46" s="60" t="str">
        <f>'бланки '!A73</f>
        <v>Город Новодвинск</v>
      </c>
      <c r="D46" s="59">
        <f>'Рейтинговая таблица организаций'!C71</f>
        <v>217</v>
      </c>
      <c r="E46" s="59">
        <f t="shared" si="30"/>
        <v>68</v>
      </c>
      <c r="F46" s="59" t="str">
        <f t="shared" si="31"/>
        <v>Муниципальное дошкольное образовательное учреждение «Детский сад «Солнышко»(Город Новодвинск)</v>
      </c>
      <c r="G46" s="59">
        <f>'Рейтинговая таблица организаций'!Q71</f>
        <v>100</v>
      </c>
      <c r="H46" s="59">
        <f>'Рейтинговая таблица организаций'!R71</f>
        <v>90</v>
      </c>
      <c r="I46" s="59">
        <f>'Рейтинговая таблица организаций'!S71</f>
        <v>100</v>
      </c>
      <c r="J46" s="59">
        <f>'Рейтинговая таблица организаций'!T71</f>
        <v>97</v>
      </c>
      <c r="K46" s="59" t="str">
        <f t="shared" si="32"/>
        <v>83</v>
      </c>
      <c r="L46" s="59">
        <f t="shared" si="33"/>
        <v>83</v>
      </c>
      <c r="M46" s="59">
        <f t="shared" si="34"/>
        <v>1</v>
      </c>
      <c r="N46" s="59">
        <f t="shared" si="35"/>
        <v>68</v>
      </c>
      <c r="O46" s="59" t="str">
        <f t="shared" si="36"/>
        <v>Муниципальное дошкольное образовательное учреждение «Детский сад «Солнышко»(Город Новодвинск)</v>
      </c>
      <c r="P46" s="59">
        <f>'Рейтинговая таблица организаций'!Z71</f>
        <v>100</v>
      </c>
      <c r="Q46" s="59">
        <f>'Рейтинговая таблица организаций'!AB71</f>
        <v>99</v>
      </c>
      <c r="R46" s="59">
        <f>'Рейтинговая таблица организаций'!AC71</f>
        <v>99.5</v>
      </c>
      <c r="S46" s="59" t="str">
        <f t="shared" si="37"/>
        <v>25-31</v>
      </c>
      <c r="T46" s="59">
        <f t="shared" si="38"/>
        <v>25</v>
      </c>
      <c r="U46" s="59">
        <f t="shared" si="39"/>
        <v>7</v>
      </c>
      <c r="V46" s="59">
        <f t="shared" si="40"/>
        <v>68</v>
      </c>
      <c r="W46" s="59" t="str">
        <f t="shared" si="41"/>
        <v>Муниципальное дошкольное образовательное учреждение «Детский сад «Солнышко»(Город Новодвинск)</v>
      </c>
      <c r="X46" s="59">
        <f>'Рейтинговая таблица организаций'!AH71</f>
        <v>40</v>
      </c>
      <c r="Y46" s="59">
        <f>'Рейтинговая таблица организаций'!AI71</f>
        <v>60</v>
      </c>
      <c r="Z46" s="61">
        <f>'Рейтинговая таблица организаций'!AJ71</f>
        <v>100</v>
      </c>
      <c r="AA46" s="59">
        <f>'Рейтинговая таблица организаций'!AK71</f>
        <v>66</v>
      </c>
      <c r="AB46" s="59" t="str">
        <f t="shared" si="42"/>
        <v>137-146</v>
      </c>
      <c r="AC46" s="59">
        <f t="shared" si="43"/>
        <v>137</v>
      </c>
      <c r="AD46" s="59">
        <f t="shared" si="44"/>
        <v>10</v>
      </c>
      <c r="AE46" s="59">
        <f t="shared" si="45"/>
        <v>68</v>
      </c>
      <c r="AF46" s="59" t="str">
        <f t="shared" si="46"/>
        <v>Муниципальное дошкольное образовательное учреждение «Детский сад «Солнышко»(Город Новодвинск)</v>
      </c>
      <c r="AG46" s="59">
        <f>'Рейтинговая таблица организаций'!AR71</f>
        <v>100</v>
      </c>
      <c r="AH46" s="59">
        <f>'Рейтинговая таблица организаций'!AS71</f>
        <v>99</v>
      </c>
      <c r="AI46" s="59">
        <f>'Рейтинговая таблица организаций'!AT71</f>
        <v>99</v>
      </c>
      <c r="AJ46" s="59">
        <f>'Рейтинговая таблица организаций'!AU71</f>
        <v>99.399999999999991</v>
      </c>
      <c r="AK46" s="59" t="str">
        <f t="shared" si="47"/>
        <v>42-43</v>
      </c>
      <c r="AL46" s="59">
        <f t="shared" si="48"/>
        <v>42</v>
      </c>
      <c r="AM46" s="59">
        <f t="shared" si="49"/>
        <v>2</v>
      </c>
      <c r="AN46" s="59">
        <f>'бланки '!D73</f>
        <v>68</v>
      </c>
      <c r="AO46" s="59" t="str">
        <f t="shared" si="50"/>
        <v>Муниципальное дошкольное образовательное учреждение «Детский сад «Солнышко»(Город Новодвинск)</v>
      </c>
      <c r="AP46" s="59">
        <f>'Рейтинговая таблица организаций'!BB71</f>
        <v>100</v>
      </c>
      <c r="AQ46" s="59">
        <f>'Рейтинговая таблица организаций'!BC71</f>
        <v>98</v>
      </c>
      <c r="AR46" s="59">
        <f>'Рейтинговая таблица организаций'!BD71</f>
        <v>99</v>
      </c>
      <c r="AS46" s="59">
        <f>'Рейтинговая таблица организаций'!BE71</f>
        <v>99.1</v>
      </c>
      <c r="AT46" s="59" t="str">
        <f t="shared" si="51"/>
        <v>43</v>
      </c>
      <c r="AU46" s="59">
        <f t="shared" si="52"/>
        <v>43</v>
      </c>
      <c r="AV46" s="59">
        <f t="shared" si="53"/>
        <v>1</v>
      </c>
      <c r="AW46" s="62" t="str">
        <f t="shared" si="54"/>
        <v>Город Новодвинск</v>
      </c>
      <c r="AX46" s="59">
        <f t="shared" si="55"/>
        <v>68</v>
      </c>
      <c r="AY46" s="59" t="str">
        <f t="shared" si="56"/>
        <v>Муниципальное дошкольное образовательное учреждение «Детский сад «Солнышко»(Город Новодвинск)</v>
      </c>
      <c r="AZ46" s="59">
        <f>'Рейтинговая таблица организаций'!BF71</f>
        <v>92.2</v>
      </c>
      <c r="BA46" s="59" t="str">
        <f t="shared" si="57"/>
        <v>78</v>
      </c>
      <c r="BB46" s="59">
        <f t="shared" si="58"/>
        <v>78</v>
      </c>
      <c r="BC46" s="59">
        <f t="shared" si="59"/>
        <v>1</v>
      </c>
    </row>
    <row r="47" spans="1:55">
      <c r="A47" s="59">
        <f>'бланки '!D31</f>
        <v>26</v>
      </c>
      <c r="B47" s="60" t="str">
        <f>CONCATENATE('Рейтинговая таблица организаций'!B29,"(",C47,")")</f>
        <v>Муниципальное автономное дошкольное образовательное учреждение Центр развития ребенка – «Детский сад № 88 «Антошка»(Город Северодвинск)</v>
      </c>
      <c r="C47" s="60" t="str">
        <f>'бланки '!A31</f>
        <v>Город Северодвинск</v>
      </c>
      <c r="D47" s="59">
        <f>'Рейтинговая таблица организаций'!C29</f>
        <v>375</v>
      </c>
      <c r="E47" s="59">
        <f t="shared" si="30"/>
        <v>26</v>
      </c>
      <c r="F47" s="59" t="str">
        <f t="shared" si="31"/>
        <v>Муниципальное автономное дошкольное образовательное учреждение Центр развития ребенка – «Детский сад № 88 «Антошка»(Город Северодвинск)</v>
      </c>
      <c r="G47" s="59">
        <f>'Рейтинговая таблица организаций'!Q29</f>
        <v>100</v>
      </c>
      <c r="H47" s="59">
        <f>'Рейтинговая таблица организаций'!R29</f>
        <v>100</v>
      </c>
      <c r="I47" s="59">
        <f>'Рейтинговая таблица организаций'!S29</f>
        <v>99</v>
      </c>
      <c r="J47" s="59">
        <f>'Рейтинговая таблица организаций'!T29</f>
        <v>99.6</v>
      </c>
      <c r="K47" s="59" t="str">
        <f t="shared" si="32"/>
        <v>21-29</v>
      </c>
      <c r="L47" s="59">
        <f t="shared" si="33"/>
        <v>21</v>
      </c>
      <c r="M47" s="59">
        <f t="shared" si="34"/>
        <v>9</v>
      </c>
      <c r="N47" s="59">
        <f t="shared" si="35"/>
        <v>26</v>
      </c>
      <c r="O47" s="59" t="str">
        <f t="shared" si="36"/>
        <v>Муниципальное автономное дошкольное образовательное учреждение Центр развития ребенка – «Детский сад № 88 «Антошка»(Город Северодвинск)</v>
      </c>
      <c r="P47" s="59">
        <f>'Рейтинговая таблица организаций'!Z29</f>
        <v>100</v>
      </c>
      <c r="Q47" s="59">
        <f>'Рейтинговая таблица организаций'!AB29</f>
        <v>99</v>
      </c>
      <c r="R47" s="59">
        <f>'Рейтинговая таблица организаций'!AC29</f>
        <v>99.5</v>
      </c>
      <c r="S47" s="59" t="str">
        <f t="shared" si="37"/>
        <v>25-31</v>
      </c>
      <c r="T47" s="59">
        <f t="shared" si="38"/>
        <v>25</v>
      </c>
      <c r="U47" s="59">
        <f t="shared" si="39"/>
        <v>7</v>
      </c>
      <c r="V47" s="59">
        <f t="shared" si="40"/>
        <v>26</v>
      </c>
      <c r="W47" s="59" t="str">
        <f t="shared" si="41"/>
        <v>Муниципальное автономное дошкольное образовательное учреждение Центр развития ребенка – «Детский сад № 88 «Антошка»(Город Северодвинск)</v>
      </c>
      <c r="X47" s="59">
        <f>'Рейтинговая таблица организаций'!AH29</f>
        <v>80</v>
      </c>
      <c r="Y47" s="59">
        <f>'Рейтинговая таблица организаций'!AI29</f>
        <v>80</v>
      </c>
      <c r="Z47" s="61">
        <f>'Рейтинговая таблица организаций'!AJ29</f>
        <v>100</v>
      </c>
      <c r="AA47" s="59">
        <f>'Рейтинговая таблица организаций'!AK29</f>
        <v>86</v>
      </c>
      <c r="AB47" s="59" t="str">
        <f t="shared" si="42"/>
        <v>39-42</v>
      </c>
      <c r="AC47" s="59">
        <f t="shared" si="43"/>
        <v>39</v>
      </c>
      <c r="AD47" s="59">
        <f t="shared" si="44"/>
        <v>4</v>
      </c>
      <c r="AE47" s="59">
        <f t="shared" si="45"/>
        <v>26</v>
      </c>
      <c r="AF47" s="59" t="str">
        <f t="shared" si="46"/>
        <v>Муниципальное автономное дошкольное образовательное учреждение Центр развития ребенка – «Детский сад № 88 «Антошка»(Город Северодвинск)</v>
      </c>
      <c r="AG47" s="59">
        <f>'Рейтинговая таблица организаций'!AR29</f>
        <v>99</v>
      </c>
      <c r="AH47" s="59">
        <f>'Рейтинговая таблица организаций'!AS29</f>
        <v>99</v>
      </c>
      <c r="AI47" s="59">
        <f>'Рейтинговая таблица организаций'!AT29</f>
        <v>100</v>
      </c>
      <c r="AJ47" s="59">
        <f>'Рейтинговая таблица организаций'!AU29</f>
        <v>99.2</v>
      </c>
      <c r="AK47" s="59" t="str">
        <f t="shared" si="47"/>
        <v>44-48</v>
      </c>
      <c r="AL47" s="59">
        <f t="shared" si="48"/>
        <v>44</v>
      </c>
      <c r="AM47" s="59">
        <f t="shared" si="49"/>
        <v>5</v>
      </c>
      <c r="AN47" s="59">
        <f>'бланки '!D31</f>
        <v>26</v>
      </c>
      <c r="AO47" s="59" t="str">
        <f t="shared" si="50"/>
        <v>Муниципальное автономное дошкольное образовательное учреждение Центр развития ребенка – «Детский сад № 88 «Антошка»(Город Северодвинск)</v>
      </c>
      <c r="AP47" s="59">
        <f>'Рейтинговая таблица организаций'!BB29</f>
        <v>99</v>
      </c>
      <c r="AQ47" s="59">
        <f>'Рейтинговая таблица организаций'!BC29</f>
        <v>99</v>
      </c>
      <c r="AR47" s="59">
        <f>'Рейтинговая таблица организаций'!BD29</f>
        <v>99</v>
      </c>
      <c r="AS47" s="59">
        <f>'Рейтинговая таблица организаций'!BE29</f>
        <v>99</v>
      </c>
      <c r="AT47" s="59" t="str">
        <f t="shared" si="51"/>
        <v>44-46</v>
      </c>
      <c r="AU47" s="59">
        <f t="shared" si="52"/>
        <v>44</v>
      </c>
      <c r="AV47" s="59">
        <f t="shared" si="53"/>
        <v>3</v>
      </c>
      <c r="AW47" s="62" t="str">
        <f t="shared" si="54"/>
        <v>Город Северодвинск</v>
      </c>
      <c r="AX47" s="59">
        <f t="shared" si="55"/>
        <v>26</v>
      </c>
      <c r="AY47" s="59" t="str">
        <f t="shared" si="56"/>
        <v>Муниципальное автономное дошкольное образовательное учреждение Центр развития ребенка – «Детский сад № 88 «Антошка»(Город Северодвинск)</v>
      </c>
      <c r="AZ47" s="59">
        <f>'Рейтинговая таблица организаций'!BF29</f>
        <v>96.66</v>
      </c>
      <c r="BA47" s="59" t="str">
        <f t="shared" si="57"/>
        <v>22</v>
      </c>
      <c r="BB47" s="59">
        <f t="shared" si="58"/>
        <v>22</v>
      </c>
      <c r="BC47" s="59">
        <f t="shared" si="59"/>
        <v>1</v>
      </c>
    </row>
    <row r="48" spans="1:55">
      <c r="A48" s="59">
        <f>'бланки '!D68</f>
        <v>63</v>
      </c>
      <c r="B48" s="60" t="str">
        <f>CONCATENATE('Рейтинговая таблица организаций'!B66,"(",C48,")")</f>
        <v>Муниципальное бюджетное учреждение дополнительного образования «Детская музыкальная школа № 3»(Город Северодвинск)</v>
      </c>
      <c r="C48" s="60" t="str">
        <f>'бланки '!A68</f>
        <v>Город Северодвинск</v>
      </c>
      <c r="D48" s="59">
        <f>'Рейтинговая таблица организаций'!C66</f>
        <v>433</v>
      </c>
      <c r="E48" s="59">
        <f t="shared" si="30"/>
        <v>63</v>
      </c>
      <c r="F48" s="59" t="str">
        <f t="shared" si="31"/>
        <v>Муниципальное бюджетное учреждение дополнительного образования «Детская музыкальная школа № 3»(Город Северодвинск)</v>
      </c>
      <c r="G48" s="59">
        <f>'Рейтинговая таблица организаций'!Q66</f>
        <v>97</v>
      </c>
      <c r="H48" s="59">
        <f>'Рейтинговая таблица организаций'!R66</f>
        <v>100</v>
      </c>
      <c r="I48" s="59">
        <f>'Рейтинговая таблица организаций'!S66</f>
        <v>99</v>
      </c>
      <c r="J48" s="59">
        <f>'Рейтинговая таблица организаций'!T66</f>
        <v>98.699999999999989</v>
      </c>
      <c r="K48" s="59" t="str">
        <f t="shared" si="32"/>
        <v>50-51</v>
      </c>
      <c r="L48" s="59">
        <f t="shared" si="33"/>
        <v>50</v>
      </c>
      <c r="M48" s="59">
        <f t="shared" si="34"/>
        <v>2</v>
      </c>
      <c r="N48" s="59">
        <f t="shared" si="35"/>
        <v>63</v>
      </c>
      <c r="O48" s="59" t="str">
        <f t="shared" si="36"/>
        <v>Муниципальное бюджетное учреждение дополнительного образования «Детская музыкальная школа № 3»(Город Северодвинск)</v>
      </c>
      <c r="P48" s="59">
        <f>'Рейтинговая таблица организаций'!Z66</f>
        <v>100</v>
      </c>
      <c r="Q48" s="59">
        <f>'Рейтинговая таблица организаций'!AB66</f>
        <v>97</v>
      </c>
      <c r="R48" s="59">
        <f>'Рейтинговая таблица организаций'!AC66</f>
        <v>98.5</v>
      </c>
      <c r="S48" s="59" t="str">
        <f t="shared" si="37"/>
        <v>40-49</v>
      </c>
      <c r="T48" s="59">
        <f t="shared" si="38"/>
        <v>40</v>
      </c>
      <c r="U48" s="59">
        <f t="shared" si="39"/>
        <v>10</v>
      </c>
      <c r="V48" s="59">
        <f t="shared" si="40"/>
        <v>63</v>
      </c>
      <c r="W48" s="59" t="str">
        <f t="shared" si="41"/>
        <v>Муниципальное бюджетное учреждение дополнительного образования «Детская музыкальная школа № 3»(Город Северодвинск)</v>
      </c>
      <c r="X48" s="59">
        <f>'Рейтинговая таблица организаций'!AH66</f>
        <v>80</v>
      </c>
      <c r="Y48" s="59">
        <f>'Рейтинговая таблица организаций'!AI66</f>
        <v>80</v>
      </c>
      <c r="Z48" s="61">
        <f>'Рейтинговая таблица организаций'!AJ66</f>
        <v>96</v>
      </c>
      <c r="AA48" s="59">
        <f>'Рейтинговая таблица организаций'!AK66</f>
        <v>84.8</v>
      </c>
      <c r="AB48" s="59" t="str">
        <f t="shared" si="42"/>
        <v>46</v>
      </c>
      <c r="AC48" s="59">
        <f t="shared" si="43"/>
        <v>46</v>
      </c>
      <c r="AD48" s="59">
        <f t="shared" si="44"/>
        <v>1</v>
      </c>
      <c r="AE48" s="59">
        <f t="shared" si="45"/>
        <v>63</v>
      </c>
      <c r="AF48" s="59" t="str">
        <f t="shared" si="46"/>
        <v>Муниципальное бюджетное учреждение дополнительного образования «Детская музыкальная школа № 3»(Город Северодвинск)</v>
      </c>
      <c r="AG48" s="59">
        <f>'Рейтинговая таблица организаций'!AR66</f>
        <v>100</v>
      </c>
      <c r="AH48" s="59">
        <f>'Рейтинговая таблица организаций'!AS66</f>
        <v>99</v>
      </c>
      <c r="AI48" s="59">
        <f>'Рейтинговая таблица организаций'!AT66</f>
        <v>100</v>
      </c>
      <c r="AJ48" s="59">
        <f>'Рейтинговая таблица организаций'!AU66</f>
        <v>99.6</v>
      </c>
      <c r="AK48" s="59" t="str">
        <f t="shared" si="47"/>
        <v>33-40</v>
      </c>
      <c r="AL48" s="59">
        <f t="shared" si="48"/>
        <v>33</v>
      </c>
      <c r="AM48" s="59">
        <f t="shared" si="49"/>
        <v>8</v>
      </c>
      <c r="AN48" s="59">
        <f>'бланки '!D68</f>
        <v>63</v>
      </c>
      <c r="AO48" s="59" t="str">
        <f t="shared" si="50"/>
        <v>Муниципальное бюджетное учреждение дополнительного образования «Детская музыкальная школа № 3»(Город Северодвинск)</v>
      </c>
      <c r="AP48" s="59">
        <f>'Рейтинговая таблица организаций'!BB66</f>
        <v>99</v>
      </c>
      <c r="AQ48" s="59">
        <f>'Рейтинговая таблица организаций'!BC66</f>
        <v>99</v>
      </c>
      <c r="AR48" s="59">
        <f>'Рейтинговая таблица организаций'!BD66</f>
        <v>99</v>
      </c>
      <c r="AS48" s="59">
        <f>'Рейтинговая таблица организаций'!BE66</f>
        <v>99</v>
      </c>
      <c r="AT48" s="59" t="str">
        <f t="shared" si="51"/>
        <v>44-46</v>
      </c>
      <c r="AU48" s="59">
        <f t="shared" si="52"/>
        <v>44</v>
      </c>
      <c r="AV48" s="59">
        <f t="shared" si="53"/>
        <v>3</v>
      </c>
      <c r="AW48" s="62" t="str">
        <f t="shared" si="54"/>
        <v>Город Северодвинск</v>
      </c>
      <c r="AX48" s="59">
        <f t="shared" si="55"/>
        <v>63</v>
      </c>
      <c r="AY48" s="59" t="str">
        <f t="shared" si="56"/>
        <v>Муниципальное бюджетное учреждение дополнительного образования «Детская музыкальная школа № 3»(Город Северодвинск)</v>
      </c>
      <c r="AZ48" s="59">
        <f>'Рейтинговая таблица организаций'!BF66</f>
        <v>96.12</v>
      </c>
      <c r="BA48" s="59" t="str">
        <f t="shared" si="57"/>
        <v>27</v>
      </c>
      <c r="BB48" s="59">
        <f t="shared" si="58"/>
        <v>27</v>
      </c>
      <c r="BC48" s="59">
        <f t="shared" si="59"/>
        <v>1</v>
      </c>
    </row>
    <row r="49" spans="1:55">
      <c r="A49" s="59">
        <f>'бланки '!D131</f>
        <v>126</v>
      </c>
      <c r="B49" s="60" t="str">
        <f>CONCATENATE('Рейтинговая таблица организаций'!B129,"(",C49,")")</f>
        <v>Муниципальное бюджетное учреждение дополнительного образования «Районный центр дополнительного образования»(Пинежский муниципальный округ)</v>
      </c>
      <c r="C49" s="60" t="str">
        <f>'бланки '!A131</f>
        <v>Пинежский муниципальный округ</v>
      </c>
      <c r="D49" s="59">
        <f>'Рейтинговая таблица организаций'!C129</f>
        <v>225</v>
      </c>
      <c r="E49" s="59">
        <f t="shared" si="30"/>
        <v>126</v>
      </c>
      <c r="F49" s="59" t="str">
        <f t="shared" si="31"/>
        <v>Муниципальное бюджетное учреждение дополнительного образования «Районный центр дополнительного образования»(Пинежский муниципальный округ)</v>
      </c>
      <c r="G49" s="59">
        <f>'Рейтинговая таблица организаций'!Q129</f>
        <v>98</v>
      </c>
      <c r="H49" s="59">
        <f>'Рейтинговая таблица организаций'!R129</f>
        <v>100</v>
      </c>
      <c r="I49" s="59">
        <f>'Рейтинговая таблица организаций'!S129</f>
        <v>99</v>
      </c>
      <c r="J49" s="59">
        <f>'Рейтинговая таблица организаций'!T129</f>
        <v>99</v>
      </c>
      <c r="K49" s="59" t="str">
        <f t="shared" si="32"/>
        <v>42</v>
      </c>
      <c r="L49" s="59">
        <f t="shared" si="33"/>
        <v>42</v>
      </c>
      <c r="M49" s="59">
        <f t="shared" si="34"/>
        <v>1</v>
      </c>
      <c r="N49" s="59">
        <f t="shared" si="35"/>
        <v>126</v>
      </c>
      <c r="O49" s="59" t="str">
        <f t="shared" si="36"/>
        <v>Муниципальное бюджетное учреждение дополнительного образования «Районный центр дополнительного образования»(Пинежский муниципальный округ)</v>
      </c>
      <c r="P49" s="59">
        <f>'Рейтинговая таблица организаций'!Z129</f>
        <v>100</v>
      </c>
      <c r="Q49" s="59">
        <f>'Рейтинговая таблица организаций'!AB129</f>
        <v>83</v>
      </c>
      <c r="R49" s="59">
        <f>'Рейтинговая таблица организаций'!AC129</f>
        <v>91.5</v>
      </c>
      <c r="S49" s="59" t="str">
        <f t="shared" si="37"/>
        <v>126-139</v>
      </c>
      <c r="T49" s="59">
        <f t="shared" si="38"/>
        <v>126</v>
      </c>
      <c r="U49" s="59">
        <f t="shared" si="39"/>
        <v>14</v>
      </c>
      <c r="V49" s="59">
        <f t="shared" si="40"/>
        <v>126</v>
      </c>
      <c r="W49" s="59" t="str">
        <f t="shared" si="41"/>
        <v>Муниципальное бюджетное учреждение дополнительного образования «Районный центр дополнительного образования»(Пинежский муниципальный округ)</v>
      </c>
      <c r="X49" s="59">
        <f>'Рейтинговая таблица организаций'!AH129</f>
        <v>40</v>
      </c>
      <c r="Y49" s="59">
        <f>'Рейтинговая таблица организаций'!AI129</f>
        <v>60</v>
      </c>
      <c r="Z49" s="61">
        <f>'Рейтинговая таблица организаций'!AJ129</f>
        <v>100</v>
      </c>
      <c r="AA49" s="59">
        <f>'Рейтинговая таблица организаций'!AK129</f>
        <v>66</v>
      </c>
      <c r="AB49" s="59" t="str">
        <f t="shared" si="42"/>
        <v>137-146</v>
      </c>
      <c r="AC49" s="59">
        <f t="shared" si="43"/>
        <v>137</v>
      </c>
      <c r="AD49" s="59">
        <f t="shared" si="44"/>
        <v>10</v>
      </c>
      <c r="AE49" s="59">
        <f t="shared" si="45"/>
        <v>126</v>
      </c>
      <c r="AF49" s="59" t="str">
        <f t="shared" si="46"/>
        <v>Муниципальное бюджетное учреждение дополнительного образования «Районный центр дополнительного образования»(Пинежский муниципальный округ)</v>
      </c>
      <c r="AG49" s="59">
        <f>'Рейтинговая таблица организаций'!AR129</f>
        <v>98</v>
      </c>
      <c r="AH49" s="59">
        <f>'Рейтинговая таблица организаций'!AS129</f>
        <v>98</v>
      </c>
      <c r="AI49" s="59">
        <f>'Рейтинговая таблица организаций'!AT129</f>
        <v>99</v>
      </c>
      <c r="AJ49" s="59">
        <f>'Рейтинговая таблица организаций'!AU129</f>
        <v>98.2</v>
      </c>
      <c r="AK49" s="59" t="str">
        <f t="shared" si="47"/>
        <v>69-75</v>
      </c>
      <c r="AL49" s="59">
        <f t="shared" si="48"/>
        <v>69</v>
      </c>
      <c r="AM49" s="59">
        <f t="shared" si="49"/>
        <v>7</v>
      </c>
      <c r="AN49" s="59">
        <f>'бланки '!D131</f>
        <v>126</v>
      </c>
      <c r="AO49" s="59" t="str">
        <f t="shared" si="50"/>
        <v>Муниципальное бюджетное учреждение дополнительного образования «Районный центр дополнительного образования»(Пинежский муниципальный округ)</v>
      </c>
      <c r="AP49" s="59">
        <f>'Рейтинговая таблица организаций'!BB129</f>
        <v>98</v>
      </c>
      <c r="AQ49" s="59">
        <f>'Рейтинговая таблица организаций'!BC129</f>
        <v>98</v>
      </c>
      <c r="AR49" s="59">
        <f>'Рейтинговая таблица организаций'!BD129</f>
        <v>100</v>
      </c>
      <c r="AS49" s="59">
        <f>'Рейтинговая таблица организаций'!BE129</f>
        <v>99</v>
      </c>
      <c r="AT49" s="59" t="str">
        <f t="shared" si="51"/>
        <v>44-46</v>
      </c>
      <c r="AU49" s="59">
        <f t="shared" si="52"/>
        <v>44</v>
      </c>
      <c r="AV49" s="59">
        <f t="shared" si="53"/>
        <v>3</v>
      </c>
      <c r="AW49" s="62" t="str">
        <f t="shared" si="54"/>
        <v>Пинежский муниципальный округ</v>
      </c>
      <c r="AX49" s="59">
        <f t="shared" si="55"/>
        <v>126</v>
      </c>
      <c r="AY49" s="59" t="str">
        <f t="shared" si="56"/>
        <v>Муниципальное бюджетное учреждение дополнительного образования «Районный центр дополнительного образования»(Пинежский муниципальный округ)</v>
      </c>
      <c r="AZ49" s="59">
        <f>'Рейтинговая таблица организаций'!BF129</f>
        <v>90.74</v>
      </c>
      <c r="BA49" s="59" t="str">
        <f t="shared" si="57"/>
        <v>96-97</v>
      </c>
      <c r="BB49" s="59">
        <f t="shared" si="58"/>
        <v>96</v>
      </c>
      <c r="BC49" s="59">
        <f t="shared" si="59"/>
        <v>2</v>
      </c>
    </row>
    <row r="50" spans="1:55">
      <c r="A50" s="59">
        <f>'бланки '!D28</f>
        <v>23</v>
      </c>
      <c r="B50" s="60" t="str">
        <f>CONCATENATE('Рейтинговая таблица организаций'!B26,"(",C50,")")</f>
        <v>Муниципальное бюджетное дошкольное образовательное учреждение «Детский сад № 85 «Малиновка» комбинированного вида»(Город Северодвинск)</v>
      </c>
      <c r="C50" s="60" t="str">
        <f>'бланки '!A28</f>
        <v>Город Северодвинск</v>
      </c>
      <c r="D50" s="59">
        <f>'Рейтинговая таблица организаций'!C26</f>
        <v>166</v>
      </c>
      <c r="E50" s="59">
        <f t="shared" si="30"/>
        <v>23</v>
      </c>
      <c r="F50" s="59" t="str">
        <f t="shared" si="31"/>
        <v>Муниципальное бюджетное дошкольное образовательное учреждение «Детский сад № 85 «Малиновка» комбинированного вида»(Город Северодвинск)</v>
      </c>
      <c r="G50" s="59">
        <f>'Рейтинговая таблица организаций'!Q26</f>
        <v>100</v>
      </c>
      <c r="H50" s="59">
        <f>'Рейтинговая таблица организаций'!R26</f>
        <v>100</v>
      </c>
      <c r="I50" s="59">
        <f>'Рейтинговая таблица организаций'!S26</f>
        <v>99</v>
      </c>
      <c r="J50" s="59">
        <f>'Рейтинговая таблица организаций'!T26</f>
        <v>99.6</v>
      </c>
      <c r="K50" s="59" t="str">
        <f t="shared" si="32"/>
        <v>21-29</v>
      </c>
      <c r="L50" s="59">
        <f t="shared" si="33"/>
        <v>21</v>
      </c>
      <c r="M50" s="59">
        <f t="shared" si="34"/>
        <v>9</v>
      </c>
      <c r="N50" s="59">
        <f t="shared" si="35"/>
        <v>23</v>
      </c>
      <c r="O50" s="59" t="str">
        <f t="shared" si="36"/>
        <v>Муниципальное бюджетное дошкольное образовательное учреждение «Детский сад № 85 «Малиновка» комбинированного вида»(Город Северодвинск)</v>
      </c>
      <c r="P50" s="59">
        <f>'Рейтинговая таблица организаций'!Z26</f>
        <v>100</v>
      </c>
      <c r="Q50" s="59">
        <f>'Рейтинговая таблица организаций'!AB26</f>
        <v>98</v>
      </c>
      <c r="R50" s="59">
        <f>'Рейтинговая таблица организаций'!AC26</f>
        <v>99</v>
      </c>
      <c r="S50" s="59" t="str">
        <f t="shared" si="37"/>
        <v>32-39</v>
      </c>
      <c r="T50" s="59">
        <f t="shared" si="38"/>
        <v>32</v>
      </c>
      <c r="U50" s="59">
        <f t="shared" si="39"/>
        <v>8</v>
      </c>
      <c r="V50" s="59">
        <f t="shared" si="40"/>
        <v>23</v>
      </c>
      <c r="W50" s="59" t="str">
        <f t="shared" si="41"/>
        <v>Муниципальное бюджетное дошкольное образовательное учреждение «Детский сад № 85 «Малиновка» комбинированного вида»(Город Северодвинск)</v>
      </c>
      <c r="X50" s="59">
        <f>'Рейтинговая таблица организаций'!AH26</f>
        <v>60</v>
      </c>
      <c r="Y50" s="59">
        <f>'Рейтинговая таблица организаций'!AI26</f>
        <v>100</v>
      </c>
      <c r="Z50" s="61">
        <f>'Рейтинговая таблица организаций'!AJ26</f>
        <v>100</v>
      </c>
      <c r="AA50" s="59">
        <f>'Рейтинговая таблица организаций'!AK26</f>
        <v>88</v>
      </c>
      <c r="AB50" s="59" t="str">
        <f t="shared" si="42"/>
        <v>26-37</v>
      </c>
      <c r="AC50" s="59">
        <f t="shared" si="43"/>
        <v>26</v>
      </c>
      <c r="AD50" s="59">
        <f t="shared" si="44"/>
        <v>12</v>
      </c>
      <c r="AE50" s="59">
        <f t="shared" si="45"/>
        <v>23</v>
      </c>
      <c r="AF50" s="59" t="str">
        <f t="shared" si="46"/>
        <v>Муниципальное бюджетное дошкольное образовательное учреждение «Детский сад № 85 «Малиновка» комбинированного вида»(Город Северодвинск)</v>
      </c>
      <c r="AG50" s="59">
        <f>'Рейтинговая таблица организаций'!AR26</f>
        <v>98</v>
      </c>
      <c r="AH50" s="59">
        <f>'Рейтинговая таблица организаций'!AS26</f>
        <v>100</v>
      </c>
      <c r="AI50" s="59">
        <f>'Рейтинговая таблица организаций'!AT26</f>
        <v>99</v>
      </c>
      <c r="AJ50" s="59">
        <f>'Рейтинговая таблица организаций'!AU26</f>
        <v>99</v>
      </c>
      <c r="AK50" s="59" t="str">
        <f t="shared" si="47"/>
        <v>50-57</v>
      </c>
      <c r="AL50" s="59">
        <f t="shared" si="48"/>
        <v>50</v>
      </c>
      <c r="AM50" s="59">
        <f t="shared" si="49"/>
        <v>8</v>
      </c>
      <c r="AN50" s="59">
        <f>'бланки '!D28</f>
        <v>23</v>
      </c>
      <c r="AO50" s="59" t="str">
        <f t="shared" si="50"/>
        <v>Муниципальное бюджетное дошкольное образовательное учреждение «Детский сад № 85 «Малиновка» комбинированного вида»(Город Северодвинск)</v>
      </c>
      <c r="AP50" s="59">
        <f>'Рейтинговая таблица организаций'!BB26</f>
        <v>98</v>
      </c>
      <c r="AQ50" s="59">
        <f>'Рейтинговая таблица организаций'!BC26</f>
        <v>100</v>
      </c>
      <c r="AR50" s="59">
        <f>'Рейтинговая таблица организаций'!BD26</f>
        <v>99</v>
      </c>
      <c r="AS50" s="59">
        <f>'Рейтинговая таблица организаций'!BE26</f>
        <v>98.9</v>
      </c>
      <c r="AT50" s="59" t="str">
        <f t="shared" si="51"/>
        <v>47</v>
      </c>
      <c r="AU50" s="59">
        <f t="shared" si="52"/>
        <v>47</v>
      </c>
      <c r="AV50" s="59">
        <f t="shared" si="53"/>
        <v>1</v>
      </c>
      <c r="AW50" s="62" t="str">
        <f t="shared" si="54"/>
        <v>Город Северодвинск</v>
      </c>
      <c r="AX50" s="59">
        <f t="shared" si="55"/>
        <v>23</v>
      </c>
      <c r="AY50" s="59" t="str">
        <f t="shared" si="56"/>
        <v>Муниципальное бюджетное дошкольное образовательное учреждение «Детский сад № 85 «Малиновка» комбинированного вида»(Город Северодвинск)</v>
      </c>
      <c r="AZ50" s="59">
        <f>'Рейтинговая таблица организаций'!BF26</f>
        <v>96.9</v>
      </c>
      <c r="BA50" s="59" t="str">
        <f t="shared" si="57"/>
        <v>21</v>
      </c>
      <c r="BB50" s="59">
        <f t="shared" si="58"/>
        <v>21</v>
      </c>
      <c r="BC50" s="59">
        <f t="shared" si="59"/>
        <v>1</v>
      </c>
    </row>
    <row r="51" spans="1:55">
      <c r="A51" s="59">
        <f>'бланки '!D15</f>
        <v>10</v>
      </c>
      <c r="B51" s="60" t="str">
        <f>CONCATENATE('Рейтинговая таблица организаций'!B13,"(",C51,")")</f>
        <v>Муниципальное автономное дошкольное образовательное учреждение Центр развития ребенка – «Детский сад № 44 «Веселые нотки»(Город Северодвинск)</v>
      </c>
      <c r="C51" s="60" t="str">
        <f>'бланки '!A15</f>
        <v>Город Северодвинск</v>
      </c>
      <c r="D51" s="59">
        <f>'Рейтинговая таблица организаций'!C13</f>
        <v>523</v>
      </c>
      <c r="E51" s="59">
        <f t="shared" si="30"/>
        <v>10</v>
      </c>
      <c r="F51" s="59" t="str">
        <f t="shared" si="31"/>
        <v>Муниципальное автономное дошкольное образовательное учреждение Центр развития ребенка – «Детский сад № 44 «Веселые нотки»(Город Северодвинск)</v>
      </c>
      <c r="G51" s="59">
        <f>'Рейтинговая таблица организаций'!Q13</f>
        <v>100</v>
      </c>
      <c r="H51" s="59">
        <f>'Рейтинговая таблица организаций'!R13</f>
        <v>100</v>
      </c>
      <c r="I51" s="59">
        <f>'Рейтинговая таблица организаций'!S13</f>
        <v>98</v>
      </c>
      <c r="J51" s="59">
        <f>'Рейтинговая таблица организаций'!T13</f>
        <v>99.2</v>
      </c>
      <c r="K51" s="59" t="str">
        <f t="shared" si="32"/>
        <v>34-41</v>
      </c>
      <c r="L51" s="59">
        <f t="shared" si="33"/>
        <v>34</v>
      </c>
      <c r="M51" s="59">
        <f t="shared" si="34"/>
        <v>8</v>
      </c>
      <c r="N51" s="59">
        <f t="shared" si="35"/>
        <v>10</v>
      </c>
      <c r="O51" s="59" t="str">
        <f t="shared" si="36"/>
        <v>Муниципальное автономное дошкольное образовательное учреждение Центр развития ребенка – «Детский сад № 44 «Веселые нотки»(Город Северодвинск)</v>
      </c>
      <c r="P51" s="59">
        <f>'Рейтинговая таблица организаций'!Z13</f>
        <v>100</v>
      </c>
      <c r="Q51" s="59">
        <f>'Рейтинговая таблица организаций'!AB13</f>
        <v>94</v>
      </c>
      <c r="R51" s="59">
        <f>'Рейтинговая таблица организаций'!AC13</f>
        <v>97</v>
      </c>
      <c r="S51" s="59" t="str">
        <f t="shared" si="37"/>
        <v>62-70</v>
      </c>
      <c r="T51" s="59">
        <f t="shared" si="38"/>
        <v>62</v>
      </c>
      <c r="U51" s="59">
        <f t="shared" si="39"/>
        <v>9</v>
      </c>
      <c r="V51" s="59">
        <f t="shared" si="40"/>
        <v>10</v>
      </c>
      <c r="W51" s="59" t="str">
        <f t="shared" si="41"/>
        <v>Муниципальное автономное дошкольное образовательное учреждение Центр развития ребенка – «Детский сад № 44 «Веселые нотки»(Город Северодвинск)</v>
      </c>
      <c r="X51" s="59">
        <f>'Рейтинговая таблица организаций'!AH13</f>
        <v>100</v>
      </c>
      <c r="Y51" s="59">
        <f>'Рейтинговая таблица организаций'!AI13</f>
        <v>100</v>
      </c>
      <c r="Z51" s="61">
        <f>'Рейтинговая таблица организаций'!AJ13</f>
        <v>96</v>
      </c>
      <c r="AA51" s="59">
        <f>'Рейтинговая таблица организаций'!AK13</f>
        <v>98.8</v>
      </c>
      <c r="AB51" s="59" t="str">
        <f t="shared" si="42"/>
        <v>7</v>
      </c>
      <c r="AC51" s="59">
        <f t="shared" si="43"/>
        <v>7</v>
      </c>
      <c r="AD51" s="59">
        <f t="shared" si="44"/>
        <v>1</v>
      </c>
      <c r="AE51" s="59">
        <f t="shared" si="45"/>
        <v>10</v>
      </c>
      <c r="AF51" s="59" t="str">
        <f t="shared" si="46"/>
        <v>Муниципальное автономное дошкольное образовательное учреждение Центр развития ребенка – «Детский сад № 44 «Веселые нотки»(Город Северодвинск)</v>
      </c>
      <c r="AG51" s="59">
        <f>'Рейтинговая таблица организаций'!AR13</f>
        <v>99</v>
      </c>
      <c r="AH51" s="59">
        <f>'Рейтинговая таблица организаций'!AS13</f>
        <v>99</v>
      </c>
      <c r="AI51" s="59">
        <f>'Рейтинговая таблица организаций'!AT13</f>
        <v>99</v>
      </c>
      <c r="AJ51" s="59">
        <f>'Рейтинговая таблица организаций'!AU13</f>
        <v>99</v>
      </c>
      <c r="AK51" s="59" t="str">
        <f t="shared" si="47"/>
        <v>50-57</v>
      </c>
      <c r="AL51" s="59">
        <f t="shared" si="48"/>
        <v>50</v>
      </c>
      <c r="AM51" s="59">
        <f t="shared" si="49"/>
        <v>8</v>
      </c>
      <c r="AN51" s="59">
        <f>'бланки '!D15</f>
        <v>10</v>
      </c>
      <c r="AO51" s="59" t="str">
        <f t="shared" si="50"/>
        <v>Муниципальное автономное дошкольное образовательное учреждение Центр развития ребенка – «Детский сад № 44 «Веселые нотки»(Город Северодвинск)</v>
      </c>
      <c r="AP51" s="59">
        <f>'Рейтинговая таблица организаций'!BB13</f>
        <v>99</v>
      </c>
      <c r="AQ51" s="59">
        <f>'Рейтинговая таблица организаций'!BC13</f>
        <v>98</v>
      </c>
      <c r="AR51" s="59">
        <f>'Рейтинговая таблица организаций'!BD13</f>
        <v>99</v>
      </c>
      <c r="AS51" s="59">
        <f>'Рейтинговая таблица организаций'!BE13</f>
        <v>98.8</v>
      </c>
      <c r="AT51" s="59" t="str">
        <f t="shared" si="51"/>
        <v>48-53</v>
      </c>
      <c r="AU51" s="59">
        <f t="shared" si="52"/>
        <v>48</v>
      </c>
      <c r="AV51" s="59">
        <f t="shared" si="53"/>
        <v>6</v>
      </c>
      <c r="AW51" s="62" t="str">
        <f t="shared" si="54"/>
        <v>Город Северодвинск</v>
      </c>
      <c r="AX51" s="59">
        <f t="shared" si="55"/>
        <v>10</v>
      </c>
      <c r="AY51" s="59" t="str">
        <f t="shared" si="56"/>
        <v>Муниципальное автономное дошкольное образовательное учреждение Центр развития ребенка – «Детский сад № 44 «Веселые нотки»(Город Северодвинск)</v>
      </c>
      <c r="AZ51" s="59">
        <f>'Рейтинговая таблица организаций'!BF13</f>
        <v>98.56</v>
      </c>
      <c r="BA51" s="59" t="str">
        <f t="shared" si="57"/>
        <v>10-11</v>
      </c>
      <c r="BB51" s="59">
        <f t="shared" si="58"/>
        <v>10</v>
      </c>
      <c r="BC51" s="59">
        <f t="shared" si="59"/>
        <v>2</v>
      </c>
    </row>
    <row r="52" spans="1:55">
      <c r="A52" s="59">
        <f>'бланки '!D41</f>
        <v>36</v>
      </c>
      <c r="B52" s="60" t="str">
        <f>CONCATENATE('Рейтинговая таблица организаций'!B39,"(",C52,")")</f>
        <v>Муниципальное автономное общеобразовательное учреждение «Средняя общеобразовательная школа № 11»(Город Северодвинск)</v>
      </c>
      <c r="C52" s="60" t="str">
        <f>'бланки '!A41</f>
        <v>Город Северодвинск</v>
      </c>
      <c r="D52" s="59">
        <f>'Рейтинговая таблица организаций'!C39</f>
        <v>496</v>
      </c>
      <c r="E52" s="59">
        <f t="shared" si="30"/>
        <v>36</v>
      </c>
      <c r="F52" s="59" t="str">
        <f t="shared" si="31"/>
        <v>Муниципальное автономное общеобразовательное учреждение «Средняя общеобразовательная школа № 11»(Город Северодвинск)</v>
      </c>
      <c r="G52" s="59">
        <f>'Рейтинговая таблица организаций'!Q39</f>
        <v>95</v>
      </c>
      <c r="H52" s="59">
        <f>'Рейтинговая таблица организаций'!R39</f>
        <v>90</v>
      </c>
      <c r="I52" s="59">
        <f>'Рейтинговая таблица организаций'!S39</f>
        <v>99</v>
      </c>
      <c r="J52" s="59">
        <f>'Рейтинговая таблица организаций'!T39</f>
        <v>95.1</v>
      </c>
      <c r="K52" s="59" t="str">
        <f t="shared" si="32"/>
        <v>109-112</v>
      </c>
      <c r="L52" s="59">
        <f t="shared" si="33"/>
        <v>109</v>
      </c>
      <c r="M52" s="59">
        <f t="shared" si="34"/>
        <v>4</v>
      </c>
      <c r="N52" s="59">
        <f t="shared" si="35"/>
        <v>36</v>
      </c>
      <c r="O52" s="59" t="str">
        <f t="shared" si="36"/>
        <v>Муниципальное автономное общеобразовательное учреждение «Средняя общеобразовательная школа № 11»(Город Северодвинск)</v>
      </c>
      <c r="P52" s="59">
        <f>'Рейтинговая таблица организаций'!Z39</f>
        <v>100</v>
      </c>
      <c r="Q52" s="59">
        <f>'Рейтинговая таблица организаций'!AB39</f>
        <v>96</v>
      </c>
      <c r="R52" s="59">
        <f>'Рейтинговая таблица организаций'!AC39</f>
        <v>98</v>
      </c>
      <c r="S52" s="59" t="str">
        <f t="shared" si="37"/>
        <v>50-53</v>
      </c>
      <c r="T52" s="59">
        <f t="shared" si="38"/>
        <v>50</v>
      </c>
      <c r="U52" s="59">
        <f t="shared" si="39"/>
        <v>4</v>
      </c>
      <c r="V52" s="59">
        <f t="shared" si="40"/>
        <v>36</v>
      </c>
      <c r="W52" s="59" t="str">
        <f t="shared" si="41"/>
        <v>Муниципальное автономное общеобразовательное учреждение «Средняя общеобразовательная школа № 11»(Город Северодвинск)</v>
      </c>
      <c r="X52" s="59">
        <f>'Рейтинговая таблица организаций'!AH39</f>
        <v>80</v>
      </c>
      <c r="Y52" s="59">
        <f>'Рейтинговая таблица организаций'!AI39</f>
        <v>100</v>
      </c>
      <c r="Z52" s="61">
        <f>'Рейтинговая таблица организаций'!AJ39</f>
        <v>93</v>
      </c>
      <c r="AA52" s="59">
        <f>'Рейтинговая таблица организаций'!AK39</f>
        <v>91.9</v>
      </c>
      <c r="AB52" s="59" t="str">
        <f t="shared" si="42"/>
        <v>23</v>
      </c>
      <c r="AC52" s="59">
        <f t="shared" si="43"/>
        <v>23</v>
      </c>
      <c r="AD52" s="59">
        <f t="shared" si="44"/>
        <v>1</v>
      </c>
      <c r="AE52" s="59">
        <f t="shared" si="45"/>
        <v>36</v>
      </c>
      <c r="AF52" s="59" t="str">
        <f t="shared" si="46"/>
        <v>Муниципальное автономное общеобразовательное учреждение «Средняя общеобразовательная школа № 11»(Город Северодвинск)</v>
      </c>
      <c r="AG52" s="59">
        <f>'Рейтинговая таблица организаций'!AR39</f>
        <v>98</v>
      </c>
      <c r="AH52" s="59">
        <f>'Рейтинговая таблица организаций'!AS39</f>
        <v>99</v>
      </c>
      <c r="AI52" s="59">
        <f>'Рейтинговая таблица организаций'!AT39</f>
        <v>100</v>
      </c>
      <c r="AJ52" s="59">
        <f>'Рейтинговая таблица организаций'!AU39</f>
        <v>98.800000000000011</v>
      </c>
      <c r="AK52" s="59" t="str">
        <f t="shared" si="47"/>
        <v>58-64</v>
      </c>
      <c r="AL52" s="59">
        <f t="shared" si="48"/>
        <v>58</v>
      </c>
      <c r="AM52" s="59">
        <f t="shared" si="49"/>
        <v>7</v>
      </c>
      <c r="AN52" s="59">
        <f>'бланки '!D41</f>
        <v>36</v>
      </c>
      <c r="AO52" s="59" t="str">
        <f t="shared" si="50"/>
        <v>Муниципальное автономное общеобразовательное учреждение «Средняя общеобразовательная школа № 11»(Город Северодвинск)</v>
      </c>
      <c r="AP52" s="59">
        <f>'Рейтинговая таблица организаций'!BB39</f>
        <v>99</v>
      </c>
      <c r="AQ52" s="59">
        <f>'Рейтинговая таблица организаций'!BC39</f>
        <v>98</v>
      </c>
      <c r="AR52" s="59">
        <f>'Рейтинговая таблица организаций'!BD39</f>
        <v>99</v>
      </c>
      <c r="AS52" s="59">
        <f>'Рейтинговая таблица организаций'!BE39</f>
        <v>98.8</v>
      </c>
      <c r="AT52" s="59" t="str">
        <f t="shared" si="51"/>
        <v>48-53</v>
      </c>
      <c r="AU52" s="59">
        <f t="shared" si="52"/>
        <v>48</v>
      </c>
      <c r="AV52" s="59">
        <f t="shared" si="53"/>
        <v>6</v>
      </c>
      <c r="AW52" s="62" t="str">
        <f t="shared" si="54"/>
        <v>Город Северодвинск</v>
      </c>
      <c r="AX52" s="59">
        <f t="shared" si="55"/>
        <v>36</v>
      </c>
      <c r="AY52" s="59" t="str">
        <f t="shared" si="56"/>
        <v>Муниципальное автономное общеобразовательное учреждение «Средняя общеобразовательная школа № 11»(Город Северодвинск)</v>
      </c>
      <c r="AZ52" s="59">
        <f>'Рейтинговая таблица организаций'!BF39</f>
        <v>96.52000000000001</v>
      </c>
      <c r="BA52" s="59" t="str">
        <f t="shared" si="57"/>
        <v>24</v>
      </c>
      <c r="BB52" s="59">
        <f t="shared" si="58"/>
        <v>24</v>
      </c>
      <c r="BC52" s="59">
        <f t="shared" si="59"/>
        <v>1</v>
      </c>
    </row>
    <row r="53" spans="1:55">
      <c r="A53" s="59">
        <f>'бланки '!D61</f>
        <v>56</v>
      </c>
      <c r="B53" s="60" t="str">
        <f>CONCATENATE('Рейтинговая таблица организаций'!B59,"(",C53,")")</f>
        <v>Муниципальное бюджетное образовательное учреждение дополнительного образования «Спортивная школа № 1»(Город Северодвинск)</v>
      </c>
      <c r="C53" s="60" t="str">
        <f>'бланки '!A61</f>
        <v>Город Северодвинск</v>
      </c>
      <c r="D53" s="59">
        <f>'Рейтинговая таблица организаций'!C59</f>
        <v>290</v>
      </c>
      <c r="E53" s="59">
        <f t="shared" si="30"/>
        <v>56</v>
      </c>
      <c r="F53" s="59" t="str">
        <f t="shared" si="31"/>
        <v>Муниципальное бюджетное образовательное учреждение дополнительного образования «Спортивная школа № 1»(Город Северодвинск)</v>
      </c>
      <c r="G53" s="59">
        <f>'Рейтинговая таблица организаций'!Q59</f>
        <v>59</v>
      </c>
      <c r="H53" s="59">
        <f>'Рейтинговая таблица организаций'!R59</f>
        <v>100</v>
      </c>
      <c r="I53" s="59">
        <f>'Рейтинговая таблица организаций'!S59</f>
        <v>98</v>
      </c>
      <c r="J53" s="59">
        <f>'Рейтинговая таблица организаций'!T59</f>
        <v>86.9</v>
      </c>
      <c r="K53" s="59" t="str">
        <f t="shared" si="32"/>
        <v>158</v>
      </c>
      <c r="L53" s="59">
        <f t="shared" si="33"/>
        <v>158</v>
      </c>
      <c r="M53" s="59">
        <f t="shared" si="34"/>
        <v>1</v>
      </c>
      <c r="N53" s="59">
        <f t="shared" si="35"/>
        <v>56</v>
      </c>
      <c r="O53" s="59" t="str">
        <f t="shared" si="36"/>
        <v>Муниципальное бюджетное образовательное учреждение дополнительного образования «Спортивная школа № 1»(Город Северодвинск)</v>
      </c>
      <c r="P53" s="59">
        <f>'Рейтинговая таблица организаций'!Z59</f>
        <v>100</v>
      </c>
      <c r="Q53" s="59">
        <f>'Рейтинговая таблица организаций'!AB59</f>
        <v>89</v>
      </c>
      <c r="R53" s="59">
        <f>'Рейтинговая таблица организаций'!AC59</f>
        <v>94.5</v>
      </c>
      <c r="S53" s="59" t="str">
        <f t="shared" si="37"/>
        <v>93-102</v>
      </c>
      <c r="T53" s="59">
        <f t="shared" si="38"/>
        <v>93</v>
      </c>
      <c r="U53" s="59">
        <f t="shared" si="39"/>
        <v>10</v>
      </c>
      <c r="V53" s="59">
        <f t="shared" si="40"/>
        <v>56</v>
      </c>
      <c r="W53" s="59" t="str">
        <f t="shared" si="41"/>
        <v>Муниципальное бюджетное образовательное учреждение дополнительного образования «Спортивная школа № 1»(Город Северодвинск)</v>
      </c>
      <c r="X53" s="59">
        <f>'Рейтинговая таблица организаций'!AH59</f>
        <v>40</v>
      </c>
      <c r="Y53" s="59">
        <f>'Рейтинговая таблица организаций'!AI59</f>
        <v>60</v>
      </c>
      <c r="Z53" s="61">
        <f>'Рейтинговая таблица организаций'!AJ59</f>
        <v>75</v>
      </c>
      <c r="AA53" s="59">
        <f>'Рейтинговая таблица организаций'!AK59</f>
        <v>58.5</v>
      </c>
      <c r="AB53" s="59" t="str">
        <f t="shared" si="42"/>
        <v>166-171</v>
      </c>
      <c r="AC53" s="59">
        <f t="shared" si="43"/>
        <v>166</v>
      </c>
      <c r="AD53" s="59">
        <f t="shared" si="44"/>
        <v>6</v>
      </c>
      <c r="AE53" s="59">
        <f t="shared" si="45"/>
        <v>56</v>
      </c>
      <c r="AF53" s="59" t="str">
        <f t="shared" si="46"/>
        <v>Муниципальное бюджетное образовательное учреждение дополнительного образования «Спортивная школа № 1»(Город Северодвинск)</v>
      </c>
      <c r="AG53" s="59">
        <f>'Рейтинговая таблица организаций'!AR59</f>
        <v>98</v>
      </c>
      <c r="AH53" s="59">
        <f>'Рейтинговая таблица организаций'!AS59</f>
        <v>99</v>
      </c>
      <c r="AI53" s="59">
        <f>'Рейтинговая таблица организаций'!AT59</f>
        <v>100</v>
      </c>
      <c r="AJ53" s="59">
        <f>'Рейтинговая таблица организаций'!AU59</f>
        <v>98.800000000000011</v>
      </c>
      <c r="AK53" s="59" t="str">
        <f t="shared" si="47"/>
        <v>58-64</v>
      </c>
      <c r="AL53" s="59">
        <f t="shared" si="48"/>
        <v>58</v>
      </c>
      <c r="AM53" s="59">
        <f t="shared" si="49"/>
        <v>7</v>
      </c>
      <c r="AN53" s="59">
        <f>'бланки '!D61</f>
        <v>56</v>
      </c>
      <c r="AO53" s="59" t="str">
        <f t="shared" si="50"/>
        <v>Муниципальное бюджетное образовательное учреждение дополнительного образования «Спортивная школа № 1»(Город Северодвинск)</v>
      </c>
      <c r="AP53" s="59">
        <f>'Рейтинговая таблица организаций'!BB59</f>
        <v>99</v>
      </c>
      <c r="AQ53" s="59">
        <f>'Рейтинговая таблица организаций'!BC59</f>
        <v>98</v>
      </c>
      <c r="AR53" s="59">
        <f>'Рейтинговая таблица организаций'!BD59</f>
        <v>99</v>
      </c>
      <c r="AS53" s="59">
        <f>'Рейтинговая таблица организаций'!BE59</f>
        <v>98.8</v>
      </c>
      <c r="AT53" s="59" t="str">
        <f t="shared" si="51"/>
        <v>48-53</v>
      </c>
      <c r="AU53" s="59">
        <f t="shared" si="52"/>
        <v>48</v>
      </c>
      <c r="AV53" s="59">
        <f t="shared" si="53"/>
        <v>6</v>
      </c>
      <c r="AW53" s="62" t="str">
        <f t="shared" si="54"/>
        <v>Город Северодвинск</v>
      </c>
      <c r="AX53" s="59">
        <f t="shared" si="55"/>
        <v>56</v>
      </c>
      <c r="AY53" s="59" t="str">
        <f t="shared" si="56"/>
        <v>Муниципальное бюджетное образовательное учреждение дополнительного образования «Спортивная школа № 1»(Город Северодвинск)</v>
      </c>
      <c r="AZ53" s="59">
        <f>'Рейтинговая таблица организаций'!BF59</f>
        <v>87.500000000000014</v>
      </c>
      <c r="BA53" s="59" t="str">
        <f t="shared" si="57"/>
        <v>141</v>
      </c>
      <c r="BB53" s="59">
        <f t="shared" si="58"/>
        <v>141</v>
      </c>
      <c r="BC53" s="59">
        <f t="shared" si="59"/>
        <v>1</v>
      </c>
    </row>
    <row r="54" spans="1:55">
      <c r="A54" s="59">
        <f>'бланки '!D67</f>
        <v>62</v>
      </c>
      <c r="B54" s="60" t="str">
        <f>CONCATENATE('Рейтинговая таблица организаций'!B65,"(",C54,")")</f>
        <v>Муниципальное автономное образовательное учреждение дополнительного образования Детско-юношеский центр(Город Северодвинск)</v>
      </c>
      <c r="C54" s="60" t="str">
        <f>'бланки '!A67</f>
        <v>Город Северодвинск</v>
      </c>
      <c r="D54" s="59">
        <f>'Рейтинговая таблица организаций'!C65</f>
        <v>1475</v>
      </c>
      <c r="E54" s="59">
        <f t="shared" si="30"/>
        <v>62</v>
      </c>
      <c r="F54" s="59" t="str">
        <f t="shared" si="31"/>
        <v>Муниципальное автономное образовательное учреждение дополнительного образования Детско-юношеский центр(Город Северодвинск)</v>
      </c>
      <c r="G54" s="59">
        <f>'Рейтинговая таблица организаций'!Q65</f>
        <v>98</v>
      </c>
      <c r="H54" s="59">
        <f>'Рейтинговая таблица организаций'!R65</f>
        <v>100</v>
      </c>
      <c r="I54" s="59">
        <f>'Рейтинговая таблица организаций'!S65</f>
        <v>98</v>
      </c>
      <c r="J54" s="59">
        <f>'Рейтинговая таблица организаций'!T65</f>
        <v>98.6</v>
      </c>
      <c r="K54" s="59" t="str">
        <f t="shared" si="32"/>
        <v>52</v>
      </c>
      <c r="L54" s="59">
        <f t="shared" si="33"/>
        <v>52</v>
      </c>
      <c r="M54" s="59">
        <f t="shared" si="34"/>
        <v>1</v>
      </c>
      <c r="N54" s="59">
        <f t="shared" si="35"/>
        <v>62</v>
      </c>
      <c r="O54" s="59" t="str">
        <f t="shared" si="36"/>
        <v>Муниципальное автономное образовательное учреждение дополнительного образования Детско-юношеский центр(Город Северодвинск)</v>
      </c>
      <c r="P54" s="59">
        <f>'Рейтинговая таблица организаций'!Z65</f>
        <v>100</v>
      </c>
      <c r="Q54" s="59">
        <f>'Рейтинговая таблица организаций'!AB65</f>
        <v>95</v>
      </c>
      <c r="R54" s="59">
        <f>'Рейтинговая таблица организаций'!AC65</f>
        <v>97.5</v>
      </c>
      <c r="S54" s="59" t="str">
        <f t="shared" si="37"/>
        <v>54-61</v>
      </c>
      <c r="T54" s="59">
        <f t="shared" si="38"/>
        <v>54</v>
      </c>
      <c r="U54" s="59">
        <f t="shared" si="39"/>
        <v>8</v>
      </c>
      <c r="V54" s="59">
        <f t="shared" si="40"/>
        <v>62</v>
      </c>
      <c r="W54" s="59" t="str">
        <f t="shared" si="41"/>
        <v>Муниципальное автономное образовательное учреждение дополнительного образования Детско-юношеский центр(Город Северодвинск)</v>
      </c>
      <c r="X54" s="59">
        <f>'Рейтинговая таблица организаций'!AH65</f>
        <v>40</v>
      </c>
      <c r="Y54" s="59">
        <f>'Рейтинговая таблица организаций'!AI65</f>
        <v>100</v>
      </c>
      <c r="Z54" s="61">
        <f>'Рейтинговая таблица организаций'!AJ65</f>
        <v>89</v>
      </c>
      <c r="AA54" s="59">
        <f>'Рейтинговая таблица организаций'!AK65</f>
        <v>78.7</v>
      </c>
      <c r="AB54" s="59" t="str">
        <f t="shared" si="42"/>
        <v>81</v>
      </c>
      <c r="AC54" s="59">
        <f t="shared" si="43"/>
        <v>81</v>
      </c>
      <c r="AD54" s="59">
        <f t="shared" si="44"/>
        <v>1</v>
      </c>
      <c r="AE54" s="59">
        <f t="shared" si="45"/>
        <v>62</v>
      </c>
      <c r="AF54" s="59" t="str">
        <f t="shared" si="46"/>
        <v>Муниципальное автономное образовательное учреждение дополнительного образования Детско-юношеский центр(Город Северодвинск)</v>
      </c>
      <c r="AG54" s="59">
        <f>'Рейтинговая таблица организаций'!AR65</f>
        <v>99</v>
      </c>
      <c r="AH54" s="59">
        <f>'Рейтинговая таблица организаций'!AS65</f>
        <v>99</v>
      </c>
      <c r="AI54" s="59">
        <f>'Рейтинговая таблица организаций'!AT65</f>
        <v>100</v>
      </c>
      <c r="AJ54" s="59">
        <f>'Рейтинговая таблица организаций'!AU65</f>
        <v>99.2</v>
      </c>
      <c r="AK54" s="59" t="str">
        <f t="shared" si="47"/>
        <v>44-48</v>
      </c>
      <c r="AL54" s="59">
        <f t="shared" si="48"/>
        <v>44</v>
      </c>
      <c r="AM54" s="59">
        <f t="shared" si="49"/>
        <v>5</v>
      </c>
      <c r="AN54" s="59">
        <f>'бланки '!D67</f>
        <v>62</v>
      </c>
      <c r="AO54" s="59" t="str">
        <f t="shared" si="50"/>
        <v>Муниципальное автономное образовательное учреждение дополнительного образования Детско-юношеский центр(Город Северодвинск)</v>
      </c>
      <c r="AP54" s="59">
        <f>'Рейтинговая таблица организаций'!BB65</f>
        <v>99</v>
      </c>
      <c r="AQ54" s="59">
        <f>'Рейтинговая таблица организаций'!BC65</f>
        <v>98</v>
      </c>
      <c r="AR54" s="59">
        <f>'Рейтинговая таблица организаций'!BD65</f>
        <v>99</v>
      </c>
      <c r="AS54" s="59">
        <f>'Рейтинговая таблица организаций'!BE65</f>
        <v>98.8</v>
      </c>
      <c r="AT54" s="59" t="str">
        <f t="shared" si="51"/>
        <v>48-53</v>
      </c>
      <c r="AU54" s="59">
        <f t="shared" si="52"/>
        <v>48</v>
      </c>
      <c r="AV54" s="59">
        <f t="shared" si="53"/>
        <v>6</v>
      </c>
      <c r="AW54" s="62" t="str">
        <f t="shared" si="54"/>
        <v>Город Северодвинск</v>
      </c>
      <c r="AX54" s="59">
        <f t="shared" si="55"/>
        <v>62</v>
      </c>
      <c r="AY54" s="59" t="str">
        <f t="shared" si="56"/>
        <v>Муниципальное автономное образовательное учреждение дополнительного образования Детско-юношеский центр(Город Северодвинск)</v>
      </c>
      <c r="AZ54" s="59">
        <f>'Рейтинговая таблица организаций'!BF65</f>
        <v>94.56</v>
      </c>
      <c r="BA54" s="59" t="str">
        <f t="shared" si="57"/>
        <v>48</v>
      </c>
      <c r="BB54" s="59">
        <f t="shared" si="58"/>
        <v>48</v>
      </c>
      <c r="BC54" s="59">
        <f t="shared" si="59"/>
        <v>1</v>
      </c>
    </row>
    <row r="55" spans="1:55">
      <c r="A55" s="59">
        <f>'бланки '!D75</f>
        <v>70</v>
      </c>
      <c r="B55" s="60" t="str">
        <f>CONCATENATE('Рейтинговая таблица организаций'!B73,"(",C55,")")</f>
        <v>Муниципальное дошкольное образовательное учреждение «Детский сад «Радуга»(Город Новодвинск)</v>
      </c>
      <c r="C55" s="60" t="str">
        <f>'бланки '!A75</f>
        <v>Город Новодвинск</v>
      </c>
      <c r="D55" s="59">
        <f>'Рейтинговая таблица организаций'!C73</f>
        <v>78</v>
      </c>
      <c r="E55" s="59">
        <f t="shared" si="30"/>
        <v>70</v>
      </c>
      <c r="F55" s="59" t="str">
        <f t="shared" si="31"/>
        <v>Муниципальное дошкольное образовательное учреждение «Детский сад «Радуга»(Город Новодвинск)</v>
      </c>
      <c r="G55" s="59">
        <f>'Рейтинговая таблица организаций'!Q73</f>
        <v>92</v>
      </c>
      <c r="H55" s="59">
        <f>'Рейтинговая таблица организаций'!R73</f>
        <v>90</v>
      </c>
      <c r="I55" s="59">
        <f>'Рейтинговая таблица организаций'!S73</f>
        <v>94</v>
      </c>
      <c r="J55" s="59">
        <f>'Рейтинговая таблица организаций'!T73</f>
        <v>92.199999999999989</v>
      </c>
      <c r="K55" s="59" t="str">
        <f t="shared" si="32"/>
        <v>145</v>
      </c>
      <c r="L55" s="59">
        <f t="shared" si="33"/>
        <v>145</v>
      </c>
      <c r="M55" s="59">
        <f t="shared" si="34"/>
        <v>1</v>
      </c>
      <c r="N55" s="59">
        <f t="shared" si="35"/>
        <v>70</v>
      </c>
      <c r="O55" s="59" t="str">
        <f t="shared" si="36"/>
        <v>Муниципальное дошкольное образовательное учреждение «Детский сад «Радуга»(Город Новодвинск)</v>
      </c>
      <c r="P55" s="59">
        <f>'Рейтинговая таблица организаций'!Z73</f>
        <v>100</v>
      </c>
      <c r="Q55" s="59">
        <f>'Рейтинговая таблица организаций'!AB73</f>
        <v>92</v>
      </c>
      <c r="R55" s="59">
        <f>'Рейтинговая таблица организаций'!AC73</f>
        <v>96</v>
      </c>
      <c r="S55" s="59" t="str">
        <f t="shared" si="37"/>
        <v>77-81</v>
      </c>
      <c r="T55" s="59">
        <f t="shared" si="38"/>
        <v>77</v>
      </c>
      <c r="U55" s="59">
        <f t="shared" si="39"/>
        <v>5</v>
      </c>
      <c r="V55" s="59">
        <f t="shared" si="40"/>
        <v>70</v>
      </c>
      <c r="W55" s="59" t="str">
        <f t="shared" si="41"/>
        <v>Муниципальное дошкольное образовательное учреждение «Детский сад «Радуга»(Город Новодвинск)</v>
      </c>
      <c r="X55" s="59">
        <f>'Рейтинговая таблица организаций'!AH73</f>
        <v>60</v>
      </c>
      <c r="Y55" s="59">
        <f>'Рейтинговая таблица организаций'!AI73</f>
        <v>60</v>
      </c>
      <c r="Z55" s="61">
        <f>'Рейтинговая таблица организаций'!AJ73</f>
        <v>100</v>
      </c>
      <c r="AA55" s="59">
        <f>'Рейтинговая таблица организаций'!AK73</f>
        <v>72</v>
      </c>
      <c r="AB55" s="59" t="str">
        <f t="shared" si="42"/>
        <v>102-125</v>
      </c>
      <c r="AC55" s="59">
        <f t="shared" si="43"/>
        <v>102</v>
      </c>
      <c r="AD55" s="59">
        <f t="shared" si="44"/>
        <v>24</v>
      </c>
      <c r="AE55" s="59">
        <f t="shared" si="45"/>
        <v>70</v>
      </c>
      <c r="AF55" s="59" t="str">
        <f t="shared" si="46"/>
        <v>Муниципальное дошкольное образовательное учреждение «Детский сад «Радуга»(Город Новодвинск)</v>
      </c>
      <c r="AG55" s="59">
        <f>'Рейтинговая таблица организаций'!AR73</f>
        <v>99</v>
      </c>
      <c r="AH55" s="59">
        <f>'Рейтинговая таблица организаций'!AS73</f>
        <v>96</v>
      </c>
      <c r="AI55" s="59">
        <f>'Рейтинговая таблица организаций'!AT73</f>
        <v>100</v>
      </c>
      <c r="AJ55" s="59">
        <f>'Рейтинговая таблица организаций'!AU73</f>
        <v>98</v>
      </c>
      <c r="AK55" s="59" t="str">
        <f t="shared" si="47"/>
        <v>76-79</v>
      </c>
      <c r="AL55" s="59">
        <f t="shared" si="48"/>
        <v>76</v>
      </c>
      <c r="AM55" s="59">
        <f t="shared" si="49"/>
        <v>4</v>
      </c>
      <c r="AN55" s="59">
        <f>'бланки '!D75</f>
        <v>70</v>
      </c>
      <c r="AO55" s="59" t="str">
        <f t="shared" si="50"/>
        <v>Муниципальное дошкольное образовательное учреждение «Детский сад «Радуга»(Город Новодвинск)</v>
      </c>
      <c r="AP55" s="59">
        <f>'Рейтинговая таблица организаций'!BB73</f>
        <v>96</v>
      </c>
      <c r="AQ55" s="59">
        <f>'Рейтинговая таблица организаций'!BC73</f>
        <v>100</v>
      </c>
      <c r="AR55" s="59">
        <f>'Рейтинговая таблица организаций'!BD73</f>
        <v>100</v>
      </c>
      <c r="AS55" s="59">
        <f>'Рейтинговая таблица организаций'!BE73</f>
        <v>98.8</v>
      </c>
      <c r="AT55" s="59" t="str">
        <f t="shared" si="51"/>
        <v>48-53</v>
      </c>
      <c r="AU55" s="59">
        <f t="shared" si="52"/>
        <v>48</v>
      </c>
      <c r="AV55" s="59">
        <f t="shared" si="53"/>
        <v>6</v>
      </c>
      <c r="AW55" s="62" t="str">
        <f t="shared" si="54"/>
        <v>Город Новодвинск</v>
      </c>
      <c r="AX55" s="59">
        <f t="shared" si="55"/>
        <v>70</v>
      </c>
      <c r="AY55" s="59" t="str">
        <f t="shared" si="56"/>
        <v>Муниципальное дошкольное образовательное учреждение «Детский сад «Радуга»(Город Новодвинск)</v>
      </c>
      <c r="AZ55" s="59">
        <f>'Рейтинговая таблица организаций'!BF73</f>
        <v>91.4</v>
      </c>
      <c r="BA55" s="59" t="str">
        <f t="shared" si="57"/>
        <v>88</v>
      </c>
      <c r="BB55" s="59">
        <f t="shared" si="58"/>
        <v>88</v>
      </c>
      <c r="BC55" s="59">
        <f t="shared" si="59"/>
        <v>1</v>
      </c>
    </row>
    <row r="56" spans="1:55">
      <c r="A56" s="59">
        <f>'бланки '!D114</f>
        <v>109</v>
      </c>
      <c r="B56" s="60" t="str">
        <f>CONCATENATE('Рейтинговая таблица организаций'!B112,"(",C56,")")</f>
        <v>Муниципальное бюджетное общеобразовательное учреждение «Золотухская основная общеобразовательная школа»(Онежский муниципальный район)</v>
      </c>
      <c r="C56" s="60" t="str">
        <f>'бланки '!A114</f>
        <v>Онежский муниципальный район</v>
      </c>
      <c r="D56" s="59">
        <f>'Рейтинговая таблица организаций'!C112</f>
        <v>24</v>
      </c>
      <c r="E56" s="59">
        <f t="shared" si="30"/>
        <v>109</v>
      </c>
      <c r="F56" s="59" t="str">
        <f t="shared" si="31"/>
        <v>Муниципальное бюджетное общеобразовательное учреждение «Золотухская основная общеобразовательная школа»(Онежский муниципальный район)</v>
      </c>
      <c r="G56" s="59">
        <f>'Рейтинговая таблица организаций'!Q112</f>
        <v>98</v>
      </c>
      <c r="H56" s="59">
        <f>'Рейтинговая таблица организаций'!R112</f>
        <v>100</v>
      </c>
      <c r="I56" s="59">
        <f>'Рейтинговая таблица организаций'!S112</f>
        <v>89</v>
      </c>
      <c r="J56" s="59">
        <f>'Рейтинговая таблица организаций'!T112</f>
        <v>95</v>
      </c>
      <c r="K56" s="59" t="str">
        <f t="shared" si="32"/>
        <v>113-115</v>
      </c>
      <c r="L56" s="59">
        <f t="shared" si="33"/>
        <v>113</v>
      </c>
      <c r="M56" s="59">
        <f t="shared" si="34"/>
        <v>3</v>
      </c>
      <c r="N56" s="59">
        <f t="shared" si="35"/>
        <v>109</v>
      </c>
      <c r="O56" s="59" t="str">
        <f t="shared" si="36"/>
        <v>Муниципальное бюджетное общеобразовательное учреждение «Золотухская основная общеобразовательная школа»(Онежский муниципальный район)</v>
      </c>
      <c r="P56" s="59">
        <f>'Рейтинговая таблица организаций'!Z112</f>
        <v>100</v>
      </c>
      <c r="Q56" s="59">
        <f>'Рейтинговая таблица организаций'!AB112</f>
        <v>100</v>
      </c>
      <c r="R56" s="59">
        <f>'Рейтинговая таблица организаций'!AC112</f>
        <v>100</v>
      </c>
      <c r="S56" s="59" t="str">
        <f t="shared" si="37"/>
        <v>1-24</v>
      </c>
      <c r="T56" s="59">
        <f t="shared" si="38"/>
        <v>1</v>
      </c>
      <c r="U56" s="59">
        <f t="shared" si="39"/>
        <v>24</v>
      </c>
      <c r="V56" s="59">
        <f t="shared" si="40"/>
        <v>109</v>
      </c>
      <c r="W56" s="59" t="str">
        <f t="shared" si="41"/>
        <v>Муниципальное бюджетное общеобразовательное учреждение «Золотухская основная общеобразовательная школа»(Онежский муниципальный район)</v>
      </c>
      <c r="X56" s="59">
        <f>'Рейтинговая таблица организаций'!AH112</f>
        <v>60</v>
      </c>
      <c r="Y56" s="59">
        <f>'Рейтинговая таблица организаций'!AI112</f>
        <v>60</v>
      </c>
      <c r="Z56" s="61">
        <f>'Рейтинговая таблица организаций'!AJ112</f>
        <v>100</v>
      </c>
      <c r="AA56" s="59">
        <f>'Рейтинговая таблица организаций'!AK112</f>
        <v>72</v>
      </c>
      <c r="AB56" s="59" t="str">
        <f t="shared" si="42"/>
        <v>102-125</v>
      </c>
      <c r="AC56" s="59">
        <f t="shared" si="43"/>
        <v>102</v>
      </c>
      <c r="AD56" s="59">
        <f t="shared" si="44"/>
        <v>24</v>
      </c>
      <c r="AE56" s="59">
        <f t="shared" si="45"/>
        <v>109</v>
      </c>
      <c r="AF56" s="59" t="str">
        <f t="shared" si="46"/>
        <v>Муниципальное бюджетное общеобразовательное учреждение «Золотухская основная общеобразовательная школа»(Онежский муниципальный район)</v>
      </c>
      <c r="AG56" s="59">
        <f>'Рейтинговая таблица организаций'!AR112</f>
        <v>100</v>
      </c>
      <c r="AH56" s="59">
        <f>'Рейтинговая таблица организаций'!AS112</f>
        <v>100</v>
      </c>
      <c r="AI56" s="59">
        <f>'Рейтинговая таблица организаций'!AT112</f>
        <v>100</v>
      </c>
      <c r="AJ56" s="59">
        <f>'Рейтинговая таблица организаций'!AU112</f>
        <v>100</v>
      </c>
      <c r="AK56" s="59" t="str">
        <f t="shared" si="47"/>
        <v>1-31</v>
      </c>
      <c r="AL56" s="59">
        <f t="shared" si="48"/>
        <v>1</v>
      </c>
      <c r="AM56" s="59">
        <f t="shared" si="49"/>
        <v>31</v>
      </c>
      <c r="AN56" s="59">
        <f>'бланки '!D114</f>
        <v>109</v>
      </c>
      <c r="AO56" s="59" t="str">
        <f t="shared" si="50"/>
        <v>Муниципальное бюджетное общеобразовательное учреждение «Золотухская основная общеобразовательная школа»(Онежский муниципальный район)</v>
      </c>
      <c r="AP56" s="59">
        <f>'Рейтинговая таблица организаций'!BB112</f>
        <v>96</v>
      </c>
      <c r="AQ56" s="59">
        <f>'Рейтинговая таблица организаций'!BC112</f>
        <v>100</v>
      </c>
      <c r="AR56" s="59">
        <f>'Рейтинговая таблица организаций'!BD112</f>
        <v>100</v>
      </c>
      <c r="AS56" s="59">
        <f>'Рейтинговая таблица организаций'!BE112</f>
        <v>98.8</v>
      </c>
      <c r="AT56" s="59" t="str">
        <f t="shared" si="51"/>
        <v>48-53</v>
      </c>
      <c r="AU56" s="59">
        <f t="shared" si="52"/>
        <v>48</v>
      </c>
      <c r="AV56" s="59">
        <f t="shared" si="53"/>
        <v>6</v>
      </c>
      <c r="AW56" s="62" t="str">
        <f t="shared" si="54"/>
        <v>Онежский муниципальный район</v>
      </c>
      <c r="AX56" s="59">
        <f t="shared" si="55"/>
        <v>109</v>
      </c>
      <c r="AY56" s="59" t="str">
        <f t="shared" si="56"/>
        <v>Муниципальное бюджетное общеобразовательное учреждение «Золотухская основная общеобразовательная школа»(Онежский муниципальный район)</v>
      </c>
      <c r="AZ56" s="59">
        <f>'Рейтинговая таблица организаций'!BF112</f>
        <v>93.16</v>
      </c>
      <c r="BA56" s="59" t="str">
        <f t="shared" si="57"/>
        <v>69</v>
      </c>
      <c r="BB56" s="59">
        <f t="shared" si="58"/>
        <v>69</v>
      </c>
      <c r="BC56" s="59">
        <f t="shared" si="59"/>
        <v>1</v>
      </c>
    </row>
    <row r="57" spans="1:55">
      <c r="A57" s="59">
        <f>'бланки '!D7</f>
        <v>2</v>
      </c>
      <c r="B57" s="60" t="str">
        <f>CONCATENATE('Рейтинговая таблица организаций'!B5,"(",C57,")")</f>
        <v>Муниципальное автономное дошкольное образовательное учреждение Центр развития ребенка – «Детский сад № 3 «Морозко»(Город Северодвинск)</v>
      </c>
      <c r="C57" s="60" t="str">
        <f>'бланки '!A7</f>
        <v>Город Северодвинск</v>
      </c>
      <c r="D57" s="59">
        <f>'Рейтинговая таблица организаций'!C5</f>
        <v>292</v>
      </c>
      <c r="E57" s="59">
        <f t="shared" si="30"/>
        <v>2</v>
      </c>
      <c r="F57" s="59" t="str">
        <f t="shared" si="31"/>
        <v>Муниципальное автономное дошкольное образовательное учреждение Центр развития ребенка – «Детский сад № 3 «Морозко»(Город Северодвинск)</v>
      </c>
      <c r="G57" s="59">
        <f>'Рейтинговая таблица организаций'!Q5</f>
        <v>100</v>
      </c>
      <c r="H57" s="59">
        <f>'Рейтинговая таблица организаций'!R5</f>
        <v>100</v>
      </c>
      <c r="I57" s="59">
        <f>'Рейтинговая таблица организаций'!S5</f>
        <v>99</v>
      </c>
      <c r="J57" s="59">
        <f>'Рейтинговая таблица организаций'!T5</f>
        <v>99.6</v>
      </c>
      <c r="K57" s="59" t="str">
        <f t="shared" si="32"/>
        <v>21-29</v>
      </c>
      <c r="L57" s="59">
        <f t="shared" si="33"/>
        <v>21</v>
      </c>
      <c r="M57" s="59">
        <f t="shared" si="34"/>
        <v>9</v>
      </c>
      <c r="N57" s="59">
        <f t="shared" si="35"/>
        <v>2</v>
      </c>
      <c r="O57" s="59" t="str">
        <f t="shared" si="36"/>
        <v>Муниципальное автономное дошкольное образовательное учреждение Центр развития ребенка – «Детский сад № 3 «Морозко»(Город Северодвинск)</v>
      </c>
      <c r="P57" s="59">
        <f>'Рейтинговая таблица организаций'!Z5</f>
        <v>100</v>
      </c>
      <c r="Q57" s="59">
        <f>'Рейтинговая таблица организаций'!AB5</f>
        <v>97</v>
      </c>
      <c r="R57" s="59">
        <f>'Рейтинговая таблица организаций'!AC5</f>
        <v>98.5</v>
      </c>
      <c r="S57" s="59" t="str">
        <f t="shared" si="37"/>
        <v>40-49</v>
      </c>
      <c r="T57" s="59">
        <f t="shared" si="38"/>
        <v>40</v>
      </c>
      <c r="U57" s="59">
        <f t="shared" si="39"/>
        <v>10</v>
      </c>
      <c r="V57" s="59">
        <f t="shared" si="40"/>
        <v>2</v>
      </c>
      <c r="W57" s="59" t="str">
        <f t="shared" si="41"/>
        <v>Муниципальное автономное дошкольное образовательное учреждение Центр развития ребенка – «Детский сад № 3 «Морозко»(Город Северодвинск)</v>
      </c>
      <c r="X57" s="59">
        <f>'Рейтинговая таблица организаций'!AH5</f>
        <v>100</v>
      </c>
      <c r="Y57" s="59">
        <f>'Рейтинговая таблица организаций'!AI5</f>
        <v>100</v>
      </c>
      <c r="Z57" s="61">
        <f>'Рейтинговая таблица организаций'!AJ5</f>
        <v>75</v>
      </c>
      <c r="AA57" s="59">
        <f>'Рейтинговая таблица организаций'!AK5</f>
        <v>92.5</v>
      </c>
      <c r="AB57" s="59" t="str">
        <f t="shared" si="42"/>
        <v>19-20</v>
      </c>
      <c r="AC57" s="59">
        <f t="shared" si="43"/>
        <v>19</v>
      </c>
      <c r="AD57" s="59">
        <f t="shared" si="44"/>
        <v>2</v>
      </c>
      <c r="AE57" s="59">
        <f t="shared" si="45"/>
        <v>2</v>
      </c>
      <c r="AF57" s="59" t="str">
        <f t="shared" si="46"/>
        <v>Муниципальное автономное дошкольное образовательное учреждение Центр развития ребенка – «Детский сад № 3 «Морозко»(Город Северодвинск)</v>
      </c>
      <c r="AG57" s="59">
        <f>'Рейтинговая таблица организаций'!AR5</f>
        <v>98</v>
      </c>
      <c r="AH57" s="59">
        <f>'Рейтинговая таблица организаций'!AS5</f>
        <v>99</v>
      </c>
      <c r="AI57" s="59">
        <f>'Рейтинговая таблица организаций'!AT5</f>
        <v>100</v>
      </c>
      <c r="AJ57" s="59">
        <f>'Рейтинговая таблица организаций'!AU5</f>
        <v>98.800000000000011</v>
      </c>
      <c r="AK57" s="59" t="str">
        <f t="shared" si="47"/>
        <v>58-64</v>
      </c>
      <c r="AL57" s="59">
        <f t="shared" si="48"/>
        <v>58</v>
      </c>
      <c r="AM57" s="59">
        <f t="shared" si="49"/>
        <v>7</v>
      </c>
      <c r="AN57" s="59">
        <f>'бланки '!D7</f>
        <v>2</v>
      </c>
      <c r="AO57" s="59" t="str">
        <f t="shared" si="50"/>
        <v>Муниципальное автономное дошкольное образовательное учреждение Центр развития ребенка – «Детский сад № 3 «Морозко»(Город Северодвинск)</v>
      </c>
      <c r="AP57" s="59">
        <f>'Рейтинговая таблица организаций'!BB5</f>
        <v>98</v>
      </c>
      <c r="AQ57" s="59">
        <f>'Рейтинговая таблица организаций'!BC5</f>
        <v>99</v>
      </c>
      <c r="AR57" s="59">
        <f>'Рейтинговая таблица организаций'!BD5</f>
        <v>99</v>
      </c>
      <c r="AS57" s="59">
        <f>'Рейтинговая таблица организаций'!BE5</f>
        <v>98.7</v>
      </c>
      <c r="AT57" s="59" t="str">
        <f t="shared" si="51"/>
        <v>54-56</v>
      </c>
      <c r="AU57" s="59">
        <f t="shared" si="52"/>
        <v>54</v>
      </c>
      <c r="AV57" s="59">
        <f t="shared" si="53"/>
        <v>3</v>
      </c>
      <c r="AW57" s="62" t="str">
        <f t="shared" si="54"/>
        <v>Город Северодвинск</v>
      </c>
      <c r="AX57" s="59">
        <f t="shared" si="55"/>
        <v>2</v>
      </c>
      <c r="AY57" s="59" t="str">
        <f t="shared" si="56"/>
        <v>Муниципальное автономное дошкольное образовательное учреждение Центр развития ребенка – «Детский сад № 3 «Морозко»(Город Северодвинск)</v>
      </c>
      <c r="AZ57" s="59">
        <f>'Рейтинговая таблица организаций'!BF5</f>
        <v>97.62</v>
      </c>
      <c r="BA57" s="59" t="str">
        <f t="shared" si="57"/>
        <v>14</v>
      </c>
      <c r="BB57" s="59">
        <f t="shared" si="58"/>
        <v>14</v>
      </c>
      <c r="BC57" s="59">
        <f t="shared" si="59"/>
        <v>1</v>
      </c>
    </row>
    <row r="58" spans="1:55">
      <c r="A58" s="59">
        <f>'бланки '!D17</f>
        <v>12</v>
      </c>
      <c r="B58" s="60" t="str">
        <f>CONCATENATE('Рейтинговая таблица организаций'!B15,"(",C58,")")</f>
        <v>Муниципальное бюджетное дошкольное образовательное учреждение «Детский сад № 49 «Белоснежка»(Город Северодвинск)</v>
      </c>
      <c r="C58" s="60" t="str">
        <f>'бланки '!A17</f>
        <v>Город Северодвинск</v>
      </c>
      <c r="D58" s="59">
        <f>'Рейтинговая таблица организаций'!C15</f>
        <v>208</v>
      </c>
      <c r="E58" s="59">
        <f t="shared" si="30"/>
        <v>12</v>
      </c>
      <c r="F58" s="59" t="str">
        <f t="shared" si="31"/>
        <v>Муниципальное бюджетное дошкольное образовательное учреждение «Детский сад № 49 «Белоснежка»(Город Северодвинск)</v>
      </c>
      <c r="G58" s="59">
        <f>'Рейтинговая таблица организаций'!Q15</f>
        <v>96</v>
      </c>
      <c r="H58" s="59">
        <f>'Рейтинговая таблица организаций'!R15</f>
        <v>100</v>
      </c>
      <c r="I58" s="59">
        <f>'Рейтинговая таблица организаций'!S15</f>
        <v>99</v>
      </c>
      <c r="J58" s="59">
        <f>'Рейтинговая таблица организаций'!T15</f>
        <v>98.4</v>
      </c>
      <c r="K58" s="59" t="str">
        <f t="shared" si="32"/>
        <v>57-63</v>
      </c>
      <c r="L58" s="59">
        <f t="shared" si="33"/>
        <v>57</v>
      </c>
      <c r="M58" s="59">
        <f t="shared" si="34"/>
        <v>7</v>
      </c>
      <c r="N58" s="59">
        <f t="shared" si="35"/>
        <v>12</v>
      </c>
      <c r="O58" s="59" t="str">
        <f t="shared" si="36"/>
        <v>Муниципальное бюджетное дошкольное образовательное учреждение «Детский сад № 49 «Белоснежка»(Город Северодвинск)</v>
      </c>
      <c r="P58" s="59">
        <f>'Рейтинговая таблица организаций'!Z15</f>
        <v>100</v>
      </c>
      <c r="Q58" s="59">
        <f>'Рейтинговая таблица организаций'!AB15</f>
        <v>94</v>
      </c>
      <c r="R58" s="59">
        <f>'Рейтинговая таблица организаций'!AC15</f>
        <v>97</v>
      </c>
      <c r="S58" s="59" t="str">
        <f t="shared" si="37"/>
        <v>62-70</v>
      </c>
      <c r="T58" s="59">
        <f t="shared" si="38"/>
        <v>62</v>
      </c>
      <c r="U58" s="59">
        <f t="shared" si="39"/>
        <v>9</v>
      </c>
      <c r="V58" s="59">
        <f t="shared" si="40"/>
        <v>12</v>
      </c>
      <c r="W58" s="59" t="str">
        <f t="shared" si="41"/>
        <v>Муниципальное бюджетное дошкольное образовательное учреждение «Детский сад № 49 «Белоснежка»(Город Северодвинск)</v>
      </c>
      <c r="X58" s="59">
        <f>'Рейтинговая таблица организаций'!AH15</f>
        <v>100</v>
      </c>
      <c r="Y58" s="59">
        <f>'Рейтинговая таблица организаций'!AI15</f>
        <v>100</v>
      </c>
      <c r="Z58" s="61">
        <f>'Рейтинговая таблица организаций'!AJ15</f>
        <v>100</v>
      </c>
      <c r="AA58" s="59">
        <f>'Рейтинговая таблица организаций'!AK15</f>
        <v>100</v>
      </c>
      <c r="AB58" s="59" t="str">
        <f t="shared" si="42"/>
        <v>1-6</v>
      </c>
      <c r="AC58" s="59">
        <f t="shared" si="43"/>
        <v>1</v>
      </c>
      <c r="AD58" s="59">
        <f t="shared" si="44"/>
        <v>6</v>
      </c>
      <c r="AE58" s="59">
        <f t="shared" si="45"/>
        <v>12</v>
      </c>
      <c r="AF58" s="59" t="str">
        <f t="shared" si="46"/>
        <v>Муниципальное бюджетное дошкольное образовательное учреждение «Детский сад № 49 «Белоснежка»(Город Северодвинск)</v>
      </c>
      <c r="AG58" s="59">
        <f>'Рейтинговая таблица организаций'!AR15</f>
        <v>99</v>
      </c>
      <c r="AH58" s="59">
        <f>'Рейтинговая таблица организаций'!AS15</f>
        <v>99</v>
      </c>
      <c r="AI58" s="59">
        <f>'Рейтинговая таблица организаций'!AT15</f>
        <v>99</v>
      </c>
      <c r="AJ58" s="59">
        <f>'Рейтинговая таблица организаций'!AU15</f>
        <v>99</v>
      </c>
      <c r="AK58" s="59" t="str">
        <f t="shared" si="47"/>
        <v>50-57</v>
      </c>
      <c r="AL58" s="59">
        <f t="shared" si="48"/>
        <v>50</v>
      </c>
      <c r="AM58" s="59">
        <f t="shared" si="49"/>
        <v>8</v>
      </c>
      <c r="AN58" s="59">
        <f>'бланки '!D17</f>
        <v>12</v>
      </c>
      <c r="AO58" s="59" t="str">
        <f t="shared" si="50"/>
        <v>Муниципальное бюджетное дошкольное образовательное учреждение «Детский сад № 49 «Белоснежка»(Город Северодвинск)</v>
      </c>
      <c r="AP58" s="59">
        <f>'Рейтинговая таблица организаций'!BB15</f>
        <v>98</v>
      </c>
      <c r="AQ58" s="59">
        <f>'Рейтинговая таблица организаций'!BC15</f>
        <v>99</v>
      </c>
      <c r="AR58" s="59">
        <f>'Рейтинговая таблица организаций'!BD15</f>
        <v>99</v>
      </c>
      <c r="AS58" s="59">
        <f>'Рейтинговая таблица организаций'!BE15</f>
        <v>98.7</v>
      </c>
      <c r="AT58" s="59" t="str">
        <f t="shared" si="51"/>
        <v>54-56</v>
      </c>
      <c r="AU58" s="59">
        <f t="shared" si="52"/>
        <v>54</v>
      </c>
      <c r="AV58" s="59">
        <f t="shared" si="53"/>
        <v>3</v>
      </c>
      <c r="AW58" s="62" t="str">
        <f t="shared" si="54"/>
        <v>Город Северодвинск</v>
      </c>
      <c r="AX58" s="59">
        <f t="shared" si="55"/>
        <v>12</v>
      </c>
      <c r="AY58" s="59" t="str">
        <f t="shared" si="56"/>
        <v>Муниципальное бюджетное дошкольное образовательное учреждение «Детский сад № 49 «Белоснежка»(Город Северодвинск)</v>
      </c>
      <c r="AZ58" s="59">
        <f>'Рейтинговая таблица организаций'!BF15</f>
        <v>98.61999999999999</v>
      </c>
      <c r="BA58" s="59" t="str">
        <f t="shared" si="57"/>
        <v>9</v>
      </c>
      <c r="BB58" s="59">
        <f t="shared" si="58"/>
        <v>9</v>
      </c>
      <c r="BC58" s="59">
        <f t="shared" si="59"/>
        <v>1</v>
      </c>
    </row>
    <row r="59" spans="1:55">
      <c r="A59" s="59">
        <f>'бланки '!D47</f>
        <v>42</v>
      </c>
      <c r="B59" s="60" t="str">
        <f>CONCATENATE('Рейтинговая таблица организаций'!B45,"(",C59,")")</f>
        <v>Муниципальное автономное общеобразовательное учреждение «Средняя общеобразовательная школа № 19»(Город Северодвинск)</v>
      </c>
      <c r="C59" s="60" t="str">
        <f>'бланки '!A47</f>
        <v>Город Северодвинск</v>
      </c>
      <c r="D59" s="59">
        <f>'Рейтинговая таблица организаций'!C45</f>
        <v>515</v>
      </c>
      <c r="E59" s="59">
        <f t="shared" si="30"/>
        <v>42</v>
      </c>
      <c r="F59" s="59" t="str">
        <f t="shared" si="31"/>
        <v>Муниципальное автономное общеобразовательное учреждение «Средняя общеобразовательная школа № 19»(Город Северодвинск)</v>
      </c>
      <c r="G59" s="59">
        <f>'Рейтинговая таблица организаций'!Q45</f>
        <v>99</v>
      </c>
      <c r="H59" s="59">
        <f>'Рейтинговая таблица организаций'!R45</f>
        <v>100</v>
      </c>
      <c r="I59" s="59">
        <f>'Рейтинговая таблица организаций'!S45</f>
        <v>97</v>
      </c>
      <c r="J59" s="59">
        <f>'Рейтинговая таблица организаций'!T45</f>
        <v>98.5</v>
      </c>
      <c r="K59" s="59" t="str">
        <f t="shared" si="32"/>
        <v>53-56</v>
      </c>
      <c r="L59" s="59">
        <f t="shared" si="33"/>
        <v>53</v>
      </c>
      <c r="M59" s="59">
        <f t="shared" si="34"/>
        <v>4</v>
      </c>
      <c r="N59" s="59">
        <f t="shared" si="35"/>
        <v>42</v>
      </c>
      <c r="O59" s="59" t="str">
        <f t="shared" si="36"/>
        <v>Муниципальное автономное общеобразовательное учреждение «Средняя общеобразовательная школа № 19»(Город Северодвинск)</v>
      </c>
      <c r="P59" s="59">
        <f>'Рейтинговая таблица организаций'!Z45</f>
        <v>100</v>
      </c>
      <c r="Q59" s="59">
        <f>'Рейтинговая таблица организаций'!AB45</f>
        <v>97</v>
      </c>
      <c r="R59" s="59">
        <f>'Рейтинговая таблица организаций'!AC45</f>
        <v>98.5</v>
      </c>
      <c r="S59" s="59" t="str">
        <f t="shared" si="37"/>
        <v>40-49</v>
      </c>
      <c r="T59" s="59">
        <f t="shared" si="38"/>
        <v>40</v>
      </c>
      <c r="U59" s="59">
        <f t="shared" si="39"/>
        <v>10</v>
      </c>
      <c r="V59" s="59">
        <f t="shared" si="40"/>
        <v>42</v>
      </c>
      <c r="W59" s="59" t="str">
        <f t="shared" si="41"/>
        <v>Муниципальное автономное общеобразовательное учреждение «Средняя общеобразовательная школа № 19»(Город Северодвинск)</v>
      </c>
      <c r="X59" s="59">
        <f>'Рейтинговая таблица организаций'!AH45</f>
        <v>100</v>
      </c>
      <c r="Y59" s="59">
        <f>'Рейтинговая таблица организаций'!AI45</f>
        <v>80</v>
      </c>
      <c r="Z59" s="61">
        <f>'Рейтинговая таблица организаций'!AJ45</f>
        <v>91</v>
      </c>
      <c r="AA59" s="59">
        <f>'Рейтинговая таблица организаций'!AK45</f>
        <v>89.3</v>
      </c>
      <c r="AB59" s="59" t="str">
        <f t="shared" si="42"/>
        <v>25</v>
      </c>
      <c r="AC59" s="59">
        <f t="shared" si="43"/>
        <v>25</v>
      </c>
      <c r="AD59" s="59">
        <f t="shared" si="44"/>
        <v>1</v>
      </c>
      <c r="AE59" s="59">
        <f t="shared" si="45"/>
        <v>42</v>
      </c>
      <c r="AF59" s="59" t="str">
        <f t="shared" si="46"/>
        <v>Муниципальное автономное общеобразовательное учреждение «Средняя общеобразовательная школа № 19»(Город Северодвинск)</v>
      </c>
      <c r="AG59" s="59">
        <f>'Рейтинговая таблица организаций'!AR45</f>
        <v>97</v>
      </c>
      <c r="AH59" s="59">
        <f>'Рейтинговая таблица организаций'!AS45</f>
        <v>99</v>
      </c>
      <c r="AI59" s="59">
        <f>'Рейтинговая таблица организаций'!AT45</f>
        <v>99</v>
      </c>
      <c r="AJ59" s="59">
        <f>'Рейтинговая таблица организаций'!AU45</f>
        <v>98.2</v>
      </c>
      <c r="AK59" s="59" t="str">
        <f t="shared" si="47"/>
        <v>69-75</v>
      </c>
      <c r="AL59" s="59">
        <f t="shared" si="48"/>
        <v>69</v>
      </c>
      <c r="AM59" s="59">
        <f t="shared" si="49"/>
        <v>7</v>
      </c>
      <c r="AN59" s="59">
        <f>'бланки '!D47</f>
        <v>42</v>
      </c>
      <c r="AO59" s="59" t="str">
        <f t="shared" si="50"/>
        <v>Муниципальное автономное общеобразовательное учреждение «Средняя общеобразовательная школа № 19»(Город Северодвинск)</v>
      </c>
      <c r="AP59" s="59">
        <f>'Рейтинговая таблица организаций'!BB45</f>
        <v>97</v>
      </c>
      <c r="AQ59" s="59">
        <f>'Рейтинговая таблица организаций'!BC45</f>
        <v>98</v>
      </c>
      <c r="AR59" s="59">
        <f>'Рейтинговая таблица организаций'!BD45</f>
        <v>100</v>
      </c>
      <c r="AS59" s="59">
        <f>'Рейтинговая таблица организаций'!BE45</f>
        <v>98.7</v>
      </c>
      <c r="AT59" s="59" t="str">
        <f t="shared" si="51"/>
        <v>54-56</v>
      </c>
      <c r="AU59" s="59">
        <f t="shared" si="52"/>
        <v>54</v>
      </c>
      <c r="AV59" s="59">
        <f t="shared" si="53"/>
        <v>3</v>
      </c>
      <c r="AW59" s="62" t="str">
        <f t="shared" si="54"/>
        <v>Город Северодвинск</v>
      </c>
      <c r="AX59" s="59">
        <f t="shared" si="55"/>
        <v>42</v>
      </c>
      <c r="AY59" s="59" t="str">
        <f t="shared" si="56"/>
        <v>Муниципальное автономное общеобразовательное учреждение «Средняя общеобразовательная школа № 19»(Город Северодвинск)</v>
      </c>
      <c r="AZ59" s="59">
        <f>'Рейтинговая таблица организаций'!BF45</f>
        <v>96.64</v>
      </c>
      <c r="BA59" s="59" t="str">
        <f t="shared" si="57"/>
        <v>23</v>
      </c>
      <c r="BB59" s="59">
        <f t="shared" si="58"/>
        <v>23</v>
      </c>
      <c r="BC59" s="59">
        <f t="shared" si="59"/>
        <v>1</v>
      </c>
    </row>
    <row r="60" spans="1:55">
      <c r="A60" s="59">
        <f>'бланки '!D21</f>
        <v>16</v>
      </c>
      <c r="B60" s="60" t="str">
        <f>CONCATENATE('Рейтинговая таблица организаций'!B19,"(",C60,")")</f>
        <v>Муниципальное бюджетное дошкольное образовательное учреждение «Детский сад № 66 «Беломорочка» компенсирующего вида»(Город Северодвинск)</v>
      </c>
      <c r="C60" s="60" t="str">
        <f>'бланки '!A21</f>
        <v>Город Северодвинск</v>
      </c>
      <c r="D60" s="59">
        <f>'Рейтинговая таблица организаций'!C19</f>
        <v>98</v>
      </c>
      <c r="E60" s="59">
        <f t="shared" si="30"/>
        <v>16</v>
      </c>
      <c r="F60" s="59" t="str">
        <f t="shared" si="31"/>
        <v>Муниципальное бюджетное дошкольное образовательное учреждение «Детский сад № 66 «Беломорочка» компенсирующего вида»(Город Северодвинск)</v>
      </c>
      <c r="G60" s="59">
        <f>'Рейтинговая таблица организаций'!Q19</f>
        <v>100</v>
      </c>
      <c r="H60" s="59">
        <f>'Рейтинговая таблица организаций'!R19</f>
        <v>100</v>
      </c>
      <c r="I60" s="59">
        <f>'Рейтинговая таблица организаций'!S19</f>
        <v>97</v>
      </c>
      <c r="J60" s="59">
        <f>'Рейтинговая таблица организаций'!T19</f>
        <v>98.800000000000011</v>
      </c>
      <c r="K60" s="59" t="str">
        <f t="shared" si="32"/>
        <v>43-48</v>
      </c>
      <c r="L60" s="59">
        <f t="shared" si="33"/>
        <v>43</v>
      </c>
      <c r="M60" s="59">
        <f t="shared" si="34"/>
        <v>6</v>
      </c>
      <c r="N60" s="59">
        <f t="shared" si="35"/>
        <v>16</v>
      </c>
      <c r="O60" s="59" t="str">
        <f t="shared" si="36"/>
        <v>Муниципальное бюджетное дошкольное образовательное учреждение «Детский сад № 66 «Беломорочка» компенсирующего вида»(Город Северодвинск)</v>
      </c>
      <c r="P60" s="59">
        <f>'Рейтинговая таблица организаций'!Z19</f>
        <v>100</v>
      </c>
      <c r="Q60" s="59">
        <f>'Рейтинговая таблица организаций'!AB19</f>
        <v>95</v>
      </c>
      <c r="R60" s="59">
        <f>'Рейтинговая таблица организаций'!AC19</f>
        <v>97.5</v>
      </c>
      <c r="S60" s="59" t="str">
        <f t="shared" si="37"/>
        <v>54-61</v>
      </c>
      <c r="T60" s="59">
        <f t="shared" si="38"/>
        <v>54</v>
      </c>
      <c r="U60" s="59">
        <f t="shared" si="39"/>
        <v>8</v>
      </c>
      <c r="V60" s="59">
        <f t="shared" si="40"/>
        <v>16</v>
      </c>
      <c r="W60" s="59" t="str">
        <f t="shared" si="41"/>
        <v>Муниципальное бюджетное дошкольное образовательное учреждение «Детский сад № 66 «Беломорочка» компенсирующего вида»(Город Северодвинск)</v>
      </c>
      <c r="X60" s="59">
        <f>'Рейтинговая таблица организаций'!AH19</f>
        <v>100</v>
      </c>
      <c r="Y60" s="59">
        <f>'Рейтинговая таблица организаций'!AI19</f>
        <v>100</v>
      </c>
      <c r="Z60" s="61">
        <f>'Рейтинговая таблица организаций'!AJ19</f>
        <v>100</v>
      </c>
      <c r="AA60" s="59">
        <f>'Рейтинговая таблица организаций'!AK19</f>
        <v>100</v>
      </c>
      <c r="AB60" s="59" t="str">
        <f t="shared" si="42"/>
        <v>1-6</v>
      </c>
      <c r="AC60" s="59">
        <f t="shared" si="43"/>
        <v>1</v>
      </c>
      <c r="AD60" s="59">
        <f t="shared" si="44"/>
        <v>6</v>
      </c>
      <c r="AE60" s="59">
        <f t="shared" si="45"/>
        <v>16</v>
      </c>
      <c r="AF60" s="59" t="str">
        <f t="shared" si="46"/>
        <v>Муниципальное бюджетное дошкольное образовательное учреждение «Детский сад № 66 «Беломорочка» компенсирующего вида»(Город Северодвинск)</v>
      </c>
      <c r="AG60" s="59">
        <f>'Рейтинговая таблица организаций'!AR19</f>
        <v>99</v>
      </c>
      <c r="AH60" s="59">
        <f>'Рейтинговая таблица организаций'!AS19</f>
        <v>99</v>
      </c>
      <c r="AI60" s="59">
        <f>'Рейтинговая таблица организаций'!AT19</f>
        <v>99</v>
      </c>
      <c r="AJ60" s="59">
        <f>'Рейтинговая таблица организаций'!AU19</f>
        <v>99</v>
      </c>
      <c r="AK60" s="59" t="str">
        <f t="shared" si="47"/>
        <v>50-57</v>
      </c>
      <c r="AL60" s="59">
        <f t="shared" si="48"/>
        <v>50</v>
      </c>
      <c r="AM60" s="59">
        <f t="shared" si="49"/>
        <v>8</v>
      </c>
      <c r="AN60" s="59">
        <f>'бланки '!D21</f>
        <v>16</v>
      </c>
      <c r="AO60" s="59" t="str">
        <f t="shared" si="50"/>
        <v>Муниципальное бюджетное дошкольное образовательное учреждение «Детский сад № 66 «Беломорочка» компенсирующего вида»(Город Северодвинск)</v>
      </c>
      <c r="AP60" s="59">
        <f>'Рейтинговая таблица организаций'!BB19</f>
        <v>99</v>
      </c>
      <c r="AQ60" s="59">
        <f>'Рейтинговая таблица организаций'!BC19</f>
        <v>97</v>
      </c>
      <c r="AR60" s="59">
        <f>'Рейтинговая таблица организаций'!BD19</f>
        <v>99</v>
      </c>
      <c r="AS60" s="59">
        <f>'Рейтинговая таблица организаций'!BE19</f>
        <v>98.6</v>
      </c>
      <c r="AT60" s="59" t="str">
        <f t="shared" si="51"/>
        <v>57-58</v>
      </c>
      <c r="AU60" s="59">
        <f t="shared" si="52"/>
        <v>57</v>
      </c>
      <c r="AV60" s="59">
        <f t="shared" si="53"/>
        <v>2</v>
      </c>
      <c r="AW60" s="62" t="str">
        <f t="shared" si="54"/>
        <v>Город Северодвинск</v>
      </c>
      <c r="AX60" s="59">
        <f t="shared" si="55"/>
        <v>16</v>
      </c>
      <c r="AY60" s="59" t="str">
        <f t="shared" si="56"/>
        <v>Муниципальное бюджетное дошкольное образовательное учреждение «Детский сад № 66 «Беломорочка» компенсирующего вида»(Город Северодвинск)</v>
      </c>
      <c r="AZ60" s="59">
        <f>'Рейтинговая таблица организаций'!BF19</f>
        <v>98.78</v>
      </c>
      <c r="BA60" s="59" t="str">
        <f t="shared" si="57"/>
        <v>6</v>
      </c>
      <c r="BB60" s="59">
        <f t="shared" si="58"/>
        <v>6</v>
      </c>
      <c r="BC60" s="59">
        <f t="shared" si="59"/>
        <v>1</v>
      </c>
    </row>
    <row r="61" spans="1:55">
      <c r="A61" s="59">
        <f>'бланки '!D29</f>
        <v>24</v>
      </c>
      <c r="B61" s="60" t="str">
        <f>CONCATENATE('Рейтинговая таблица организаций'!B27,"(",C61,")")</f>
        <v>Муниципальное автономное дошкольное образовательное учреждение «Детский сад № 86 «Жемчужинка» Центр развития ребенка»(Город Северодвинск)</v>
      </c>
      <c r="C61" s="60" t="str">
        <f>'бланки '!A29</f>
        <v>Город Северодвинск</v>
      </c>
      <c r="D61" s="59">
        <f>'Рейтинговая таблица организаций'!C27</f>
        <v>148</v>
      </c>
      <c r="E61" s="59">
        <f t="shared" si="30"/>
        <v>24</v>
      </c>
      <c r="F61" s="59" t="str">
        <f t="shared" si="31"/>
        <v>Муниципальное автономное дошкольное образовательное учреждение «Детский сад № 86 «Жемчужинка» Центр развития ребенка»(Город Северодвинск)</v>
      </c>
      <c r="G61" s="59">
        <f>'Рейтинговая таблица организаций'!Q27</f>
        <v>95</v>
      </c>
      <c r="H61" s="59">
        <f>'Рейтинговая таблица организаций'!R27</f>
        <v>90</v>
      </c>
      <c r="I61" s="59">
        <f>'Рейтинговая таблица организаций'!S27</f>
        <v>99</v>
      </c>
      <c r="J61" s="59">
        <f>'Рейтинговая таблица организаций'!T27</f>
        <v>95.1</v>
      </c>
      <c r="K61" s="59" t="str">
        <f t="shared" si="32"/>
        <v>109-112</v>
      </c>
      <c r="L61" s="59">
        <f t="shared" si="33"/>
        <v>109</v>
      </c>
      <c r="M61" s="59">
        <f t="shared" si="34"/>
        <v>4</v>
      </c>
      <c r="N61" s="59">
        <f t="shared" si="35"/>
        <v>24</v>
      </c>
      <c r="O61" s="59" t="str">
        <f t="shared" si="36"/>
        <v>Муниципальное автономное дошкольное образовательное учреждение «Детский сад № 86 «Жемчужинка» Центр развития ребенка»(Город Северодвинск)</v>
      </c>
      <c r="P61" s="59">
        <f>'Рейтинговая таблица организаций'!Z27</f>
        <v>100</v>
      </c>
      <c r="Q61" s="59">
        <f>'Рейтинговая таблица организаций'!AB27</f>
        <v>97</v>
      </c>
      <c r="R61" s="59">
        <f>'Рейтинговая таблица организаций'!AC27</f>
        <v>98.5</v>
      </c>
      <c r="S61" s="59" t="str">
        <f t="shared" si="37"/>
        <v>40-49</v>
      </c>
      <c r="T61" s="59">
        <f t="shared" si="38"/>
        <v>40</v>
      </c>
      <c r="U61" s="59">
        <f t="shared" si="39"/>
        <v>10</v>
      </c>
      <c r="V61" s="59">
        <f t="shared" si="40"/>
        <v>24</v>
      </c>
      <c r="W61" s="59" t="str">
        <f t="shared" si="41"/>
        <v>Муниципальное автономное дошкольное образовательное учреждение «Детский сад № 86 «Жемчужинка» Центр развития ребенка»(Город Северодвинск)</v>
      </c>
      <c r="X61" s="59">
        <f>'Рейтинговая таблица организаций'!AH27</f>
        <v>40</v>
      </c>
      <c r="Y61" s="59">
        <f>'Рейтинговая таблица организаций'!AI27</f>
        <v>60</v>
      </c>
      <c r="Z61" s="61">
        <f>'Рейтинговая таблица организаций'!AJ27</f>
        <v>86</v>
      </c>
      <c r="AA61" s="59">
        <f>'Рейтинговая таблица организаций'!AK27</f>
        <v>61.8</v>
      </c>
      <c r="AB61" s="59" t="str">
        <f t="shared" si="42"/>
        <v>157</v>
      </c>
      <c r="AC61" s="59">
        <f t="shared" si="43"/>
        <v>157</v>
      </c>
      <c r="AD61" s="59">
        <f t="shared" si="44"/>
        <v>1</v>
      </c>
      <c r="AE61" s="59">
        <f t="shared" si="45"/>
        <v>24</v>
      </c>
      <c r="AF61" s="59" t="str">
        <f t="shared" si="46"/>
        <v>Муниципальное автономное дошкольное образовательное учреждение «Детский сад № 86 «Жемчужинка» Центр развития ребенка»(Город Северодвинск)</v>
      </c>
      <c r="AG61" s="59">
        <f>'Рейтинговая таблица организаций'!AR27</f>
        <v>97</v>
      </c>
      <c r="AH61" s="59">
        <f>'Рейтинговая таблица организаций'!AS27</f>
        <v>99</v>
      </c>
      <c r="AI61" s="59">
        <f>'Рейтинговая таблица организаций'!AT27</f>
        <v>98</v>
      </c>
      <c r="AJ61" s="59">
        <f>'Рейтинговая таблица организаций'!AU27</f>
        <v>98</v>
      </c>
      <c r="AK61" s="59" t="str">
        <f t="shared" si="47"/>
        <v>76-79</v>
      </c>
      <c r="AL61" s="59">
        <f t="shared" si="48"/>
        <v>76</v>
      </c>
      <c r="AM61" s="59">
        <f t="shared" si="49"/>
        <v>4</v>
      </c>
      <c r="AN61" s="59">
        <f>'бланки '!D29</f>
        <v>24</v>
      </c>
      <c r="AO61" s="59" t="str">
        <f t="shared" si="50"/>
        <v>Муниципальное автономное дошкольное образовательное учреждение «Детский сад № 86 «Жемчужинка» Центр развития ребенка»(Город Северодвинск)</v>
      </c>
      <c r="AP61" s="59">
        <f>'Рейтинговая таблица организаций'!BB27</f>
        <v>97</v>
      </c>
      <c r="AQ61" s="59">
        <f>'Рейтинговая таблица организаций'!BC27</f>
        <v>100</v>
      </c>
      <c r="AR61" s="59">
        <f>'Рейтинговая таблица организаций'!BD27</f>
        <v>99</v>
      </c>
      <c r="AS61" s="59">
        <f>'Рейтинговая таблица организаций'!BE27</f>
        <v>98.6</v>
      </c>
      <c r="AT61" s="59" t="str">
        <f t="shared" si="51"/>
        <v>57-58</v>
      </c>
      <c r="AU61" s="59">
        <f t="shared" si="52"/>
        <v>57</v>
      </c>
      <c r="AV61" s="59">
        <f t="shared" si="53"/>
        <v>2</v>
      </c>
      <c r="AW61" s="62" t="str">
        <f t="shared" si="54"/>
        <v>Город Северодвинск</v>
      </c>
      <c r="AX61" s="59">
        <f t="shared" si="55"/>
        <v>24</v>
      </c>
      <c r="AY61" s="59" t="str">
        <f t="shared" si="56"/>
        <v>Муниципальное автономное дошкольное образовательное учреждение «Детский сад № 86 «Жемчужинка» Центр развития ребенка»(Город Северодвинск)</v>
      </c>
      <c r="AZ61" s="59">
        <f>'Рейтинговая таблица организаций'!BF27</f>
        <v>90.4</v>
      </c>
      <c r="BA61" s="59" t="str">
        <f t="shared" si="57"/>
        <v>102</v>
      </c>
      <c r="BB61" s="59">
        <f t="shared" si="58"/>
        <v>102</v>
      </c>
      <c r="BC61" s="59">
        <f t="shared" si="59"/>
        <v>1</v>
      </c>
    </row>
    <row r="62" spans="1:55">
      <c r="A62" s="59">
        <f>'бланки '!D19</f>
        <v>14</v>
      </c>
      <c r="B62" s="60" t="str">
        <f>CONCATENATE('Рейтинговая таблица организаций'!B17,"(",C62,")")</f>
        <v>Муниципальное бюджетное дошкольное образовательное учреждение Центр развития ребенка – «Детский сад № 59 «Цыплята»(Город Северодвинск)</v>
      </c>
      <c r="C62" s="60" t="str">
        <f>'бланки '!A19</f>
        <v>Город Северодвинск</v>
      </c>
      <c r="D62" s="59">
        <f>'Рейтинговая таблица организаций'!C17</f>
        <v>228</v>
      </c>
      <c r="E62" s="59">
        <f t="shared" si="30"/>
        <v>14</v>
      </c>
      <c r="F62" s="59" t="str">
        <f t="shared" si="31"/>
        <v>Муниципальное бюджетное дошкольное образовательное учреждение Центр развития ребенка – «Детский сад № 59 «Цыплята»(Город Северодвинск)</v>
      </c>
      <c r="G62" s="59">
        <f>'Рейтинговая таблица организаций'!Q17</f>
        <v>100</v>
      </c>
      <c r="H62" s="59">
        <f>'Рейтинговая таблица организаций'!R17</f>
        <v>100</v>
      </c>
      <c r="I62" s="59">
        <f>'Рейтинговая таблица организаций'!S17</f>
        <v>98</v>
      </c>
      <c r="J62" s="59">
        <f>'Рейтинговая таблица организаций'!T17</f>
        <v>99.2</v>
      </c>
      <c r="K62" s="59" t="str">
        <f t="shared" si="32"/>
        <v>34-41</v>
      </c>
      <c r="L62" s="59">
        <f t="shared" si="33"/>
        <v>34</v>
      </c>
      <c r="M62" s="59">
        <f t="shared" si="34"/>
        <v>8</v>
      </c>
      <c r="N62" s="59">
        <f t="shared" si="35"/>
        <v>14</v>
      </c>
      <c r="O62" s="59" t="str">
        <f t="shared" si="36"/>
        <v>Муниципальное бюджетное дошкольное образовательное учреждение Центр развития ребенка – «Детский сад № 59 «Цыплята»(Город Северодвинск)</v>
      </c>
      <c r="P62" s="59">
        <f>'Рейтинговая таблица организаций'!Z17</f>
        <v>100</v>
      </c>
      <c r="Q62" s="59">
        <f>'Рейтинговая таблица организаций'!AB17</f>
        <v>94</v>
      </c>
      <c r="R62" s="59">
        <f>'Рейтинговая таблица организаций'!AC17</f>
        <v>97</v>
      </c>
      <c r="S62" s="59" t="str">
        <f t="shared" si="37"/>
        <v>62-70</v>
      </c>
      <c r="T62" s="59">
        <f t="shared" si="38"/>
        <v>62</v>
      </c>
      <c r="U62" s="59">
        <f t="shared" si="39"/>
        <v>9</v>
      </c>
      <c r="V62" s="59">
        <f t="shared" si="40"/>
        <v>14</v>
      </c>
      <c r="W62" s="59" t="str">
        <f t="shared" si="41"/>
        <v>Муниципальное бюджетное дошкольное образовательное учреждение Центр развития ребенка – «Детский сад № 59 «Цыплята»(Город Северодвинск)</v>
      </c>
      <c r="X62" s="59">
        <f>'Рейтинговая таблица организаций'!AH17</f>
        <v>40</v>
      </c>
      <c r="Y62" s="59">
        <f>'Рейтинговая таблица организаций'!AI17</f>
        <v>100</v>
      </c>
      <c r="Z62" s="61">
        <f>'Рейтинговая таблица организаций'!AJ17</f>
        <v>100</v>
      </c>
      <c r="AA62" s="59">
        <f>'Рейтинговая таблица организаций'!AK17</f>
        <v>82</v>
      </c>
      <c r="AB62" s="59" t="str">
        <f t="shared" si="42"/>
        <v>56-66</v>
      </c>
      <c r="AC62" s="59">
        <f t="shared" si="43"/>
        <v>56</v>
      </c>
      <c r="AD62" s="59">
        <f t="shared" si="44"/>
        <v>11</v>
      </c>
      <c r="AE62" s="59">
        <f t="shared" si="45"/>
        <v>14</v>
      </c>
      <c r="AF62" s="59" t="str">
        <f t="shared" si="46"/>
        <v>Муниципальное бюджетное дошкольное образовательное учреждение Центр развития ребенка – «Детский сад № 59 «Цыплята»(Город Северодвинск)</v>
      </c>
      <c r="AG62" s="59">
        <f>'Рейтинговая таблица организаций'!AR17</f>
        <v>98</v>
      </c>
      <c r="AH62" s="59">
        <f>'Рейтинговая таблица организаций'!AS17</f>
        <v>98</v>
      </c>
      <c r="AI62" s="59">
        <f>'Рейтинговая таблица организаций'!AT17</f>
        <v>99</v>
      </c>
      <c r="AJ62" s="59">
        <f>'Рейтинговая таблица организаций'!AU17</f>
        <v>98.2</v>
      </c>
      <c r="AK62" s="59" t="str">
        <f t="shared" si="47"/>
        <v>69-75</v>
      </c>
      <c r="AL62" s="59">
        <f t="shared" si="48"/>
        <v>69</v>
      </c>
      <c r="AM62" s="59">
        <f t="shared" si="49"/>
        <v>7</v>
      </c>
      <c r="AN62" s="59">
        <f>'бланки '!D19</f>
        <v>14</v>
      </c>
      <c r="AO62" s="59" t="str">
        <f t="shared" si="50"/>
        <v>Муниципальное бюджетное дошкольное образовательное учреждение Центр развития ребенка – «Детский сад № 59 «Цыплята»(Город Северодвинск)</v>
      </c>
      <c r="AP62" s="59">
        <f>'Рейтинговая таблица организаций'!BB17</f>
        <v>99</v>
      </c>
      <c r="AQ62" s="59">
        <f>'Рейтинговая таблица организаций'!BC17</f>
        <v>99</v>
      </c>
      <c r="AR62" s="59">
        <f>'Рейтинговая таблица организаций'!BD17</f>
        <v>98</v>
      </c>
      <c r="AS62" s="59">
        <f>'Рейтинговая таблица организаций'!BE17</f>
        <v>98.5</v>
      </c>
      <c r="AT62" s="59" t="str">
        <f t="shared" si="51"/>
        <v>59-61</v>
      </c>
      <c r="AU62" s="59">
        <f t="shared" si="52"/>
        <v>59</v>
      </c>
      <c r="AV62" s="59">
        <f t="shared" si="53"/>
        <v>3</v>
      </c>
      <c r="AW62" s="62" t="str">
        <f t="shared" si="54"/>
        <v>Город Северодвинск</v>
      </c>
      <c r="AX62" s="59">
        <f t="shared" si="55"/>
        <v>14</v>
      </c>
      <c r="AY62" s="59" t="str">
        <f t="shared" si="56"/>
        <v>Муниципальное бюджетное дошкольное образовательное учреждение Центр развития ребенка – «Детский сад № 59 «Цыплята»(Город Северодвинск)</v>
      </c>
      <c r="AZ62" s="59">
        <f>'Рейтинговая таблица организаций'!BF17</f>
        <v>94.97999999999999</v>
      </c>
      <c r="BA62" s="59" t="str">
        <f t="shared" si="57"/>
        <v>41</v>
      </c>
      <c r="BB62" s="59">
        <f t="shared" si="58"/>
        <v>41</v>
      </c>
      <c r="BC62" s="59">
        <f t="shared" si="59"/>
        <v>1</v>
      </c>
    </row>
    <row r="63" spans="1:55">
      <c r="A63" s="59">
        <f>'бланки '!D55</f>
        <v>50</v>
      </c>
      <c r="B63" s="60" t="str">
        <f>CONCATENATE('Рейтинговая таблица организаций'!B53,"(",C63,")")</f>
        <v>Муниципальное автономное общеобразовательное учреждение «Лингвистическая гимназия № 27»(Город Северодвинск)</v>
      </c>
      <c r="C63" s="60" t="str">
        <f>'бланки '!A55</f>
        <v>Город Северодвинск</v>
      </c>
      <c r="D63" s="59">
        <f>'Рейтинговая таблица организаций'!C53</f>
        <v>589</v>
      </c>
      <c r="E63" s="59">
        <f t="shared" si="30"/>
        <v>50</v>
      </c>
      <c r="F63" s="59" t="str">
        <f t="shared" si="31"/>
        <v>Муниципальное автономное общеобразовательное учреждение «Лингвистическая гимназия № 27»(Город Северодвинск)</v>
      </c>
      <c r="G63" s="59">
        <f>'Рейтинговая таблица организаций'!Q53</f>
        <v>100</v>
      </c>
      <c r="H63" s="59">
        <f>'Рейтинговая таблица организаций'!R53</f>
        <v>100</v>
      </c>
      <c r="I63" s="59">
        <f>'Рейтинговая таблица организаций'!S53</f>
        <v>98</v>
      </c>
      <c r="J63" s="59">
        <f>'Рейтинговая таблица организаций'!T53</f>
        <v>99.2</v>
      </c>
      <c r="K63" s="59" t="str">
        <f t="shared" si="32"/>
        <v>34-41</v>
      </c>
      <c r="L63" s="59">
        <f t="shared" si="33"/>
        <v>34</v>
      </c>
      <c r="M63" s="59">
        <f t="shared" si="34"/>
        <v>8</v>
      </c>
      <c r="N63" s="59">
        <f t="shared" si="35"/>
        <v>50</v>
      </c>
      <c r="O63" s="59" t="str">
        <f t="shared" si="36"/>
        <v>Муниципальное автономное общеобразовательное учреждение «Лингвистическая гимназия № 27»(Город Северодвинск)</v>
      </c>
      <c r="P63" s="59">
        <f>'Рейтинговая таблица организаций'!Z53</f>
        <v>100</v>
      </c>
      <c r="Q63" s="59">
        <f>'Рейтинговая таблица организаций'!AB53</f>
        <v>93</v>
      </c>
      <c r="R63" s="59">
        <f>'Рейтинговая таблица организаций'!AC53</f>
        <v>96.5</v>
      </c>
      <c r="S63" s="59" t="str">
        <f t="shared" si="37"/>
        <v>71-76</v>
      </c>
      <c r="T63" s="59">
        <f t="shared" si="38"/>
        <v>71</v>
      </c>
      <c r="U63" s="59">
        <f t="shared" si="39"/>
        <v>6</v>
      </c>
      <c r="V63" s="59">
        <f t="shared" si="40"/>
        <v>50</v>
      </c>
      <c r="W63" s="59" t="str">
        <f t="shared" si="41"/>
        <v>Муниципальное автономное общеобразовательное учреждение «Лингвистическая гимназия № 27»(Город Северодвинск)</v>
      </c>
      <c r="X63" s="59">
        <f>'Рейтинговая таблица организаций'!AH53</f>
        <v>40</v>
      </c>
      <c r="Y63" s="59">
        <f>'Рейтинговая таблица организаций'!AI53</f>
        <v>80</v>
      </c>
      <c r="Z63" s="61">
        <f>'Рейтинговая таблица организаций'!AJ53</f>
        <v>81</v>
      </c>
      <c r="AA63" s="59">
        <f>'Рейтинговая таблица организаций'!AK53</f>
        <v>68.3</v>
      </c>
      <c r="AB63" s="59" t="str">
        <f t="shared" si="42"/>
        <v>130</v>
      </c>
      <c r="AC63" s="59">
        <f t="shared" si="43"/>
        <v>130</v>
      </c>
      <c r="AD63" s="59">
        <f t="shared" si="44"/>
        <v>1</v>
      </c>
      <c r="AE63" s="59">
        <f t="shared" si="45"/>
        <v>50</v>
      </c>
      <c r="AF63" s="59" t="str">
        <f t="shared" si="46"/>
        <v>Муниципальное автономное общеобразовательное учреждение «Лингвистическая гимназия № 27»(Город Северодвинск)</v>
      </c>
      <c r="AG63" s="59">
        <f>'Рейтинговая таблица организаций'!AR53</f>
        <v>97</v>
      </c>
      <c r="AH63" s="59">
        <f>'Рейтинговая таблица организаций'!AS53</f>
        <v>96</v>
      </c>
      <c r="AI63" s="59">
        <f>'Рейтинговая таблица организаций'!AT53</f>
        <v>99</v>
      </c>
      <c r="AJ63" s="59">
        <f>'Рейтинговая таблица организаций'!AU53</f>
        <v>97.000000000000014</v>
      </c>
      <c r="AK63" s="59" t="str">
        <f t="shared" si="47"/>
        <v>93-94</v>
      </c>
      <c r="AL63" s="59">
        <f t="shared" si="48"/>
        <v>93</v>
      </c>
      <c r="AM63" s="59">
        <f t="shared" si="49"/>
        <v>2</v>
      </c>
      <c r="AN63" s="59">
        <f>'бланки '!D55</f>
        <v>50</v>
      </c>
      <c r="AO63" s="59" t="str">
        <f t="shared" si="50"/>
        <v>Муниципальное автономное общеобразовательное учреждение «Лингвистическая гимназия № 27»(Город Северодвинск)</v>
      </c>
      <c r="AP63" s="59">
        <f>'Рейтинговая таблица организаций'!BB53</f>
        <v>98</v>
      </c>
      <c r="AQ63" s="59">
        <f>'Рейтинговая таблица организаций'!BC53</f>
        <v>98</v>
      </c>
      <c r="AR63" s="59">
        <f>'Рейтинговая таблица организаций'!BD53</f>
        <v>99</v>
      </c>
      <c r="AS63" s="59">
        <f>'Рейтинговая таблица организаций'!BE53</f>
        <v>98.5</v>
      </c>
      <c r="AT63" s="59" t="str">
        <f t="shared" si="51"/>
        <v>59-61</v>
      </c>
      <c r="AU63" s="59">
        <f t="shared" si="52"/>
        <v>59</v>
      </c>
      <c r="AV63" s="59">
        <f t="shared" si="53"/>
        <v>3</v>
      </c>
      <c r="AW63" s="62" t="str">
        <f t="shared" si="54"/>
        <v>Город Северодвинск</v>
      </c>
      <c r="AX63" s="59">
        <f t="shared" si="55"/>
        <v>50</v>
      </c>
      <c r="AY63" s="59" t="str">
        <f t="shared" si="56"/>
        <v>Муниципальное автономное общеобразовательное учреждение «Лингвистическая гимназия № 27»(Город Северодвинск)</v>
      </c>
      <c r="AZ63" s="59">
        <f>'Рейтинговая таблица организаций'!BF53</f>
        <v>91.9</v>
      </c>
      <c r="BA63" s="59" t="str">
        <f t="shared" si="57"/>
        <v>81</v>
      </c>
      <c r="BB63" s="59">
        <f t="shared" si="58"/>
        <v>81</v>
      </c>
      <c r="BC63" s="59">
        <f t="shared" si="59"/>
        <v>1</v>
      </c>
    </row>
    <row r="64" spans="1:55">
      <c r="A64" s="59">
        <f>'бланки '!D152</f>
        <v>147</v>
      </c>
      <c r="B64" s="60" t="str">
        <f>CONCATENATE('Рейтинговая таблица организаций'!B150,"(",C64,")")</f>
        <v>Муниципальное бюджетное общеобразовательное учреждение «Рембуевская средняя школа»(Холмогорский муниципальный округ)</v>
      </c>
      <c r="C64" s="60" t="str">
        <f>'бланки '!A152</f>
        <v>Холмогорский муниципальный округ</v>
      </c>
      <c r="D64" s="59">
        <f>'Рейтинговая таблица организаций'!C150</f>
        <v>40</v>
      </c>
      <c r="E64" s="59">
        <f t="shared" si="30"/>
        <v>147</v>
      </c>
      <c r="F64" s="59" t="str">
        <f t="shared" si="31"/>
        <v>Муниципальное бюджетное общеобразовательное учреждение «Рембуевская средняя школа»(Холмогорский муниципальный округ)</v>
      </c>
      <c r="G64" s="59">
        <f>'Рейтинговая таблица организаций'!Q150</f>
        <v>100</v>
      </c>
      <c r="H64" s="59">
        <f>'Рейтинговая таблица организаций'!R150</f>
        <v>60</v>
      </c>
      <c r="I64" s="59">
        <f>'Рейтинговая таблица организаций'!S150</f>
        <v>97</v>
      </c>
      <c r="J64" s="59">
        <f>'Рейтинговая таблица организаций'!T150</f>
        <v>86.800000000000011</v>
      </c>
      <c r="K64" s="59" t="str">
        <f t="shared" si="32"/>
        <v>159-160</v>
      </c>
      <c r="L64" s="59">
        <f t="shared" si="33"/>
        <v>159</v>
      </c>
      <c r="M64" s="59">
        <f t="shared" si="34"/>
        <v>2</v>
      </c>
      <c r="N64" s="59">
        <f t="shared" si="35"/>
        <v>147</v>
      </c>
      <c r="O64" s="59" t="str">
        <f t="shared" si="36"/>
        <v>Муниципальное бюджетное общеобразовательное учреждение «Рембуевская средняя школа»(Холмогорский муниципальный округ)</v>
      </c>
      <c r="P64" s="59">
        <f>'Рейтинговая таблица организаций'!Z150</f>
        <v>100</v>
      </c>
      <c r="Q64" s="59">
        <f>'Рейтинговая таблица организаций'!AB150</f>
        <v>97</v>
      </c>
      <c r="R64" s="59">
        <f>'Рейтинговая таблица организаций'!AC150</f>
        <v>98.5</v>
      </c>
      <c r="S64" s="59" t="str">
        <f t="shared" si="37"/>
        <v>40-49</v>
      </c>
      <c r="T64" s="59">
        <f t="shared" si="38"/>
        <v>40</v>
      </c>
      <c r="U64" s="59">
        <f t="shared" si="39"/>
        <v>10</v>
      </c>
      <c r="V64" s="59">
        <f t="shared" si="40"/>
        <v>147</v>
      </c>
      <c r="W64" s="59" t="str">
        <f t="shared" si="41"/>
        <v>Муниципальное бюджетное общеобразовательное учреждение «Рембуевская средняя школа»(Холмогорский муниципальный округ)</v>
      </c>
      <c r="X64" s="59">
        <f>'Рейтинговая таблица организаций'!AH150</f>
        <v>60</v>
      </c>
      <c r="Y64" s="59">
        <f>'Рейтинговая таблица организаций'!AI150</f>
        <v>80</v>
      </c>
      <c r="Z64" s="61">
        <f>'Рейтинговая таблица организаций'!AJ150</f>
        <v>75</v>
      </c>
      <c r="AA64" s="59">
        <f>'Рейтинговая таблица организаций'!AK150</f>
        <v>72.5</v>
      </c>
      <c r="AB64" s="59" t="str">
        <f t="shared" si="42"/>
        <v>101</v>
      </c>
      <c r="AC64" s="59">
        <f t="shared" si="43"/>
        <v>101</v>
      </c>
      <c r="AD64" s="59">
        <f t="shared" si="44"/>
        <v>1</v>
      </c>
      <c r="AE64" s="59">
        <f t="shared" si="45"/>
        <v>147</v>
      </c>
      <c r="AF64" s="59" t="str">
        <f t="shared" si="46"/>
        <v>Муниципальное бюджетное общеобразовательное учреждение «Рембуевская средняя школа»(Холмогорский муниципальный округ)</v>
      </c>
      <c r="AG64" s="59">
        <f>'Рейтинговая таблица организаций'!AR150</f>
        <v>90</v>
      </c>
      <c r="AH64" s="59">
        <f>'Рейтинговая таблица организаций'!AS150</f>
        <v>97</v>
      </c>
      <c r="AI64" s="59">
        <f>'Рейтинговая таблица организаций'!AT150</f>
        <v>100</v>
      </c>
      <c r="AJ64" s="59">
        <f>'Рейтинговая таблица организаций'!AU150</f>
        <v>94.800000000000011</v>
      </c>
      <c r="AK64" s="59" t="str">
        <f t="shared" si="47"/>
        <v>122-123</v>
      </c>
      <c r="AL64" s="59">
        <f t="shared" si="48"/>
        <v>122</v>
      </c>
      <c r="AM64" s="59">
        <f t="shared" si="49"/>
        <v>2</v>
      </c>
      <c r="AN64" s="59">
        <f>'бланки '!D152</f>
        <v>147</v>
      </c>
      <c r="AO64" s="59" t="str">
        <f t="shared" si="50"/>
        <v>Муниципальное бюджетное общеобразовательное учреждение «Рембуевская средняя школа»(Холмогорский муниципальный округ)</v>
      </c>
      <c r="AP64" s="59">
        <f>'Рейтинговая таблица организаций'!BB150</f>
        <v>95</v>
      </c>
      <c r="AQ64" s="59">
        <f>'Рейтинговая таблица организаций'!BC150</f>
        <v>100</v>
      </c>
      <c r="AR64" s="59">
        <f>'Рейтинговая таблица организаций'!BD150</f>
        <v>100</v>
      </c>
      <c r="AS64" s="59">
        <f>'Рейтинговая таблица организаций'!BE150</f>
        <v>98.5</v>
      </c>
      <c r="AT64" s="59" t="str">
        <f t="shared" si="51"/>
        <v>59-61</v>
      </c>
      <c r="AU64" s="59">
        <f t="shared" si="52"/>
        <v>59</v>
      </c>
      <c r="AV64" s="59">
        <f t="shared" si="53"/>
        <v>3</v>
      </c>
      <c r="AW64" s="62" t="str">
        <f t="shared" si="54"/>
        <v>Холмогорский муниципальный округ</v>
      </c>
      <c r="AX64" s="59">
        <f t="shared" si="55"/>
        <v>147</v>
      </c>
      <c r="AY64" s="59" t="str">
        <f t="shared" si="56"/>
        <v>Муниципальное бюджетное общеобразовательное учреждение «Рембуевская средняя школа»(Холмогорский муниципальный округ)</v>
      </c>
      <c r="AZ64" s="59">
        <f>'Рейтинговая таблица организаций'!BF150</f>
        <v>90.22</v>
      </c>
      <c r="BA64" s="59" t="str">
        <f t="shared" si="57"/>
        <v>107</v>
      </c>
      <c r="BB64" s="59">
        <f t="shared" si="58"/>
        <v>107</v>
      </c>
      <c r="BC64" s="59">
        <f t="shared" si="59"/>
        <v>1</v>
      </c>
    </row>
    <row r="65" spans="1:55">
      <c r="A65" s="59">
        <f>'бланки '!D33</f>
        <v>28</v>
      </c>
      <c r="B65" s="60" t="str">
        <f>CONCATENATE('Рейтинговая таблица организаций'!B31,"(",C65,")")</f>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C65" s="60" t="str">
        <f>'бланки '!A33</f>
        <v>Город Северодвинск</v>
      </c>
      <c r="D65" s="59">
        <f>'Рейтинговая таблица организаций'!C31</f>
        <v>283</v>
      </c>
      <c r="E65" s="59">
        <f t="shared" si="30"/>
        <v>28</v>
      </c>
      <c r="F65" s="59" t="str">
        <f t="shared" si="31"/>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G65" s="59">
        <f>'Рейтинговая таблица организаций'!Q31</f>
        <v>100</v>
      </c>
      <c r="H65" s="59">
        <f>'Рейтинговая таблица организаций'!R31</f>
        <v>90</v>
      </c>
      <c r="I65" s="59">
        <f>'Рейтинговая таблица организаций'!S31</f>
        <v>99</v>
      </c>
      <c r="J65" s="59">
        <f>'Рейтинговая таблица организаций'!T31</f>
        <v>96.6</v>
      </c>
      <c r="K65" s="59" t="str">
        <f t="shared" si="32"/>
        <v>86-87</v>
      </c>
      <c r="L65" s="59">
        <f t="shared" si="33"/>
        <v>86</v>
      </c>
      <c r="M65" s="59">
        <f t="shared" si="34"/>
        <v>2</v>
      </c>
      <c r="N65" s="59">
        <f t="shared" si="35"/>
        <v>28</v>
      </c>
      <c r="O65" s="59" t="str">
        <f t="shared" si="36"/>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P65" s="59">
        <f>'Рейтинговая таблица организаций'!Z31</f>
        <v>100</v>
      </c>
      <c r="Q65" s="59">
        <f>'Рейтинговая таблица организаций'!AB31</f>
        <v>98</v>
      </c>
      <c r="R65" s="59">
        <f>'Рейтинговая таблица организаций'!AC31</f>
        <v>99</v>
      </c>
      <c r="S65" s="59" t="str">
        <f t="shared" si="37"/>
        <v>32-39</v>
      </c>
      <c r="T65" s="59">
        <f t="shared" si="38"/>
        <v>32</v>
      </c>
      <c r="U65" s="59">
        <f t="shared" si="39"/>
        <v>8</v>
      </c>
      <c r="V65" s="59">
        <f t="shared" si="40"/>
        <v>28</v>
      </c>
      <c r="W65" s="59" t="str">
        <f t="shared" si="41"/>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X65" s="59">
        <f>'Рейтинговая таблица организаций'!AH31</f>
        <v>40</v>
      </c>
      <c r="Y65" s="59">
        <f>'Рейтинговая таблица организаций'!AI31</f>
        <v>80</v>
      </c>
      <c r="Z65" s="61">
        <f>'Рейтинговая таблица организаций'!AJ31</f>
        <v>89</v>
      </c>
      <c r="AA65" s="59">
        <f>'Рейтинговая таблица организаций'!AK31</f>
        <v>70.7</v>
      </c>
      <c r="AB65" s="59" t="str">
        <f t="shared" si="42"/>
        <v>127</v>
      </c>
      <c r="AC65" s="59">
        <f t="shared" si="43"/>
        <v>127</v>
      </c>
      <c r="AD65" s="59">
        <f t="shared" si="44"/>
        <v>1</v>
      </c>
      <c r="AE65" s="59">
        <f t="shared" si="45"/>
        <v>28</v>
      </c>
      <c r="AF65" s="59" t="str">
        <f t="shared" si="46"/>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AG65" s="59">
        <f>'Рейтинговая таблица организаций'!AR31</f>
        <v>97</v>
      </c>
      <c r="AH65" s="59">
        <f>'Рейтинговая таблица организаций'!AS31</f>
        <v>98</v>
      </c>
      <c r="AI65" s="59">
        <f>'Рейтинговая таблица организаций'!AT31</f>
        <v>100</v>
      </c>
      <c r="AJ65" s="59">
        <f>'Рейтинговая таблица организаций'!AU31</f>
        <v>98</v>
      </c>
      <c r="AK65" s="59" t="str">
        <f t="shared" si="47"/>
        <v>76-79</v>
      </c>
      <c r="AL65" s="59">
        <f t="shared" si="48"/>
        <v>76</v>
      </c>
      <c r="AM65" s="59">
        <f t="shared" si="49"/>
        <v>4</v>
      </c>
      <c r="AN65" s="59">
        <f>'бланки '!D33</f>
        <v>28</v>
      </c>
      <c r="AO65" s="59" t="str">
        <f t="shared" si="50"/>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AP65" s="59">
        <f>'Рейтинговая таблица организаций'!BB31</f>
        <v>98</v>
      </c>
      <c r="AQ65" s="59">
        <f>'Рейтинговая таблица организаций'!BC31</f>
        <v>100</v>
      </c>
      <c r="AR65" s="59">
        <f>'Рейтинговая таблица организаций'!BD31</f>
        <v>98</v>
      </c>
      <c r="AS65" s="59">
        <f>'Рейтинговая таблица организаций'!BE31</f>
        <v>98.4</v>
      </c>
      <c r="AT65" s="59" t="str">
        <f t="shared" si="51"/>
        <v>62-63</v>
      </c>
      <c r="AU65" s="59">
        <f t="shared" si="52"/>
        <v>62</v>
      </c>
      <c r="AV65" s="59">
        <f t="shared" si="53"/>
        <v>2</v>
      </c>
      <c r="AW65" s="62" t="str">
        <f t="shared" si="54"/>
        <v>Город Северодвинск</v>
      </c>
      <c r="AX65" s="59">
        <f t="shared" si="55"/>
        <v>28</v>
      </c>
      <c r="AY65" s="59" t="str">
        <f t="shared" si="56"/>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AZ65" s="59">
        <f>'Рейтинговая таблица организаций'!BF31</f>
        <v>92.54</v>
      </c>
      <c r="BA65" s="59" t="str">
        <f t="shared" si="57"/>
        <v>73-74</v>
      </c>
      <c r="BB65" s="59">
        <f t="shared" si="58"/>
        <v>73</v>
      </c>
      <c r="BC65" s="59">
        <f t="shared" si="59"/>
        <v>2</v>
      </c>
    </row>
    <row r="66" spans="1:55">
      <c r="A66" s="59">
        <f>'бланки '!D132</f>
        <v>127</v>
      </c>
      <c r="B66" s="60" t="str">
        <f>CONCATENATE('Рейтинговая таблица организаций'!B130,"(",C66,")")</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C66" s="60" t="str">
        <f>'бланки '!A132</f>
        <v>Пинежский муниципальный округ</v>
      </c>
      <c r="D66" s="59">
        <f>'Рейтинговая таблица организаций'!C130</f>
        <v>82</v>
      </c>
      <c r="E66" s="59">
        <f t="shared" si="30"/>
        <v>127</v>
      </c>
      <c r="F66" s="59" t="str">
        <f t="shared" si="31"/>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G66" s="59">
        <f>'Рейтинговая таблица организаций'!Q130</f>
        <v>94</v>
      </c>
      <c r="H66" s="59">
        <f>'Рейтинговая таблица организаций'!R130</f>
        <v>90</v>
      </c>
      <c r="I66" s="59">
        <f>'Рейтинговая таблица организаций'!S130</f>
        <v>100</v>
      </c>
      <c r="J66" s="59">
        <f>'Рейтинговая таблица организаций'!T130</f>
        <v>95.2</v>
      </c>
      <c r="K66" s="59" t="str">
        <f t="shared" si="32"/>
        <v>106-108</v>
      </c>
      <c r="L66" s="59">
        <f t="shared" si="33"/>
        <v>106</v>
      </c>
      <c r="M66" s="59">
        <f t="shared" si="34"/>
        <v>3</v>
      </c>
      <c r="N66" s="59">
        <f t="shared" si="35"/>
        <v>127</v>
      </c>
      <c r="O66" s="59" t="str">
        <f t="shared" si="36"/>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P66" s="59">
        <f>'Рейтинговая таблица организаций'!Z130</f>
        <v>100</v>
      </c>
      <c r="Q66" s="59">
        <f>'Рейтинговая таблица организаций'!AB130</f>
        <v>99</v>
      </c>
      <c r="R66" s="59">
        <f>'Рейтинговая таблица организаций'!AC130</f>
        <v>99.5</v>
      </c>
      <c r="S66" s="59" t="str">
        <f t="shared" si="37"/>
        <v>25-31</v>
      </c>
      <c r="T66" s="59">
        <f t="shared" si="38"/>
        <v>25</v>
      </c>
      <c r="U66" s="59">
        <f t="shared" si="39"/>
        <v>7</v>
      </c>
      <c r="V66" s="59">
        <f t="shared" si="40"/>
        <v>127</v>
      </c>
      <c r="W66" s="59" t="str">
        <f t="shared" si="41"/>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X66" s="59">
        <f>'Рейтинговая таблица организаций'!AH130</f>
        <v>60</v>
      </c>
      <c r="Y66" s="59">
        <f>'Рейтинговая таблица организаций'!AI130</f>
        <v>100</v>
      </c>
      <c r="Z66" s="61">
        <f>'Рейтинговая таблица организаций'!AJ130</f>
        <v>83</v>
      </c>
      <c r="AA66" s="59">
        <f>'Рейтинговая таблица организаций'!AK130</f>
        <v>82.9</v>
      </c>
      <c r="AB66" s="59" t="str">
        <f t="shared" si="42"/>
        <v>54-55</v>
      </c>
      <c r="AC66" s="59">
        <f t="shared" si="43"/>
        <v>54</v>
      </c>
      <c r="AD66" s="59">
        <f t="shared" si="44"/>
        <v>2</v>
      </c>
      <c r="AE66" s="59">
        <f t="shared" si="45"/>
        <v>127</v>
      </c>
      <c r="AF66" s="59" t="str">
        <f t="shared" si="46"/>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AG66" s="59">
        <f>'Рейтинговая таблица организаций'!AR130</f>
        <v>100</v>
      </c>
      <c r="AH66" s="59">
        <f>'Рейтинговая таблица организаций'!AS130</f>
        <v>99</v>
      </c>
      <c r="AI66" s="59">
        <f>'Рейтинговая таблица организаций'!AT130</f>
        <v>100</v>
      </c>
      <c r="AJ66" s="59">
        <f>'Рейтинговая таблица организаций'!AU130</f>
        <v>99.6</v>
      </c>
      <c r="AK66" s="59" t="str">
        <f t="shared" si="47"/>
        <v>33-40</v>
      </c>
      <c r="AL66" s="59">
        <f t="shared" si="48"/>
        <v>33</v>
      </c>
      <c r="AM66" s="59">
        <f t="shared" si="49"/>
        <v>8</v>
      </c>
      <c r="AN66" s="59">
        <f>'бланки '!D132</f>
        <v>127</v>
      </c>
      <c r="AO66" s="59" t="str">
        <f t="shared" si="50"/>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AP66" s="59">
        <f>'Рейтинговая таблица организаций'!BB130</f>
        <v>99</v>
      </c>
      <c r="AQ66" s="59">
        <f>'Рейтинговая таблица организаций'!BC130</f>
        <v>96</v>
      </c>
      <c r="AR66" s="59">
        <f>'Рейтинговая таблица организаций'!BD130</f>
        <v>99</v>
      </c>
      <c r="AS66" s="59">
        <f>'Рейтинговая таблица организаций'!BE130</f>
        <v>98.4</v>
      </c>
      <c r="AT66" s="59" t="str">
        <f t="shared" si="51"/>
        <v>62-63</v>
      </c>
      <c r="AU66" s="59">
        <f t="shared" si="52"/>
        <v>62</v>
      </c>
      <c r="AV66" s="59">
        <f t="shared" si="53"/>
        <v>2</v>
      </c>
      <c r="AW66" s="62" t="str">
        <f t="shared" si="54"/>
        <v>Пинежский муниципальный округ</v>
      </c>
      <c r="AX66" s="59">
        <f t="shared" si="55"/>
        <v>127</v>
      </c>
      <c r="AY66" s="59" t="str">
        <f t="shared" si="56"/>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AZ66" s="59">
        <f>'Рейтинговая таблица организаций'!BF130</f>
        <v>95.12</v>
      </c>
      <c r="BA66" s="59" t="str">
        <f t="shared" si="57"/>
        <v>40</v>
      </c>
      <c r="BB66" s="59">
        <f t="shared" si="58"/>
        <v>40</v>
      </c>
      <c r="BC66" s="59">
        <f t="shared" si="59"/>
        <v>1</v>
      </c>
    </row>
    <row r="67" spans="1:55">
      <c r="A67" s="59">
        <f>'бланки '!D71</f>
        <v>66</v>
      </c>
      <c r="B67" s="60" t="str">
        <f>CONCATENATE('Рейтинговая таблица организаций'!B69,"(",C67,")")</f>
        <v>Муниципальное автономное учреждение дополнительного образования «Детская художественная школа № 2»(Город Северодвинск)</v>
      </c>
      <c r="C67" s="60" t="str">
        <f>'бланки '!A71</f>
        <v>Город Северодвинск</v>
      </c>
      <c r="D67" s="59">
        <f>'Рейтинговая таблица организаций'!C69</f>
        <v>255</v>
      </c>
      <c r="E67" s="59">
        <f t="shared" si="30"/>
        <v>66</v>
      </c>
      <c r="F67" s="59" t="str">
        <f t="shared" si="31"/>
        <v>Муниципальное автономное учреждение дополнительного образования «Детская художественная школа № 2»(Город Северодвинск)</v>
      </c>
      <c r="G67" s="59">
        <f>'Рейтинговая таблица организаций'!Q69</f>
        <v>86</v>
      </c>
      <c r="H67" s="59">
        <f>'Рейтинговая таблица организаций'!R69</f>
        <v>100</v>
      </c>
      <c r="I67" s="59">
        <f>'Рейтинговая таблица организаций'!S69</f>
        <v>99</v>
      </c>
      <c r="J67" s="59">
        <f>'Рейтинговая таблица организаций'!T69</f>
        <v>95.4</v>
      </c>
      <c r="K67" s="59" t="str">
        <f t="shared" si="32"/>
        <v>100-103</v>
      </c>
      <c r="L67" s="59">
        <f t="shared" si="33"/>
        <v>100</v>
      </c>
      <c r="M67" s="59">
        <f t="shared" si="34"/>
        <v>4</v>
      </c>
      <c r="N67" s="59">
        <f t="shared" si="35"/>
        <v>66</v>
      </c>
      <c r="O67" s="59" t="str">
        <f t="shared" si="36"/>
        <v>Муниципальное автономное учреждение дополнительного образования «Детская художественная школа № 2»(Город Северодвинск)</v>
      </c>
      <c r="P67" s="59">
        <f>'Рейтинговая таблица организаций'!Z69</f>
        <v>100</v>
      </c>
      <c r="Q67" s="59">
        <f>'Рейтинговая таблица организаций'!AB69</f>
        <v>98</v>
      </c>
      <c r="R67" s="59">
        <f>'Рейтинговая таблица организаций'!AC69</f>
        <v>99</v>
      </c>
      <c r="S67" s="59" t="str">
        <f t="shared" si="37"/>
        <v>32-39</v>
      </c>
      <c r="T67" s="59">
        <f t="shared" si="38"/>
        <v>32</v>
      </c>
      <c r="U67" s="59">
        <f t="shared" si="39"/>
        <v>8</v>
      </c>
      <c r="V67" s="59">
        <f t="shared" si="40"/>
        <v>66</v>
      </c>
      <c r="W67" s="59" t="str">
        <f t="shared" si="41"/>
        <v>Муниципальное автономное учреждение дополнительного образования «Детская художественная школа № 2»(Город Северодвинск)</v>
      </c>
      <c r="X67" s="59">
        <f>'Рейтинговая таблица организаций'!AH69</f>
        <v>40</v>
      </c>
      <c r="Y67" s="59">
        <f>'Рейтинговая таблица организаций'!AI69</f>
        <v>100</v>
      </c>
      <c r="Z67" s="61">
        <f>'Рейтинговая таблица организаций'!AJ69</f>
        <v>100</v>
      </c>
      <c r="AA67" s="59">
        <f>'Рейтинговая таблица организаций'!AK69</f>
        <v>82</v>
      </c>
      <c r="AB67" s="59" t="str">
        <f t="shared" si="42"/>
        <v>56-66</v>
      </c>
      <c r="AC67" s="59">
        <f t="shared" si="43"/>
        <v>56</v>
      </c>
      <c r="AD67" s="59">
        <f t="shared" si="44"/>
        <v>11</v>
      </c>
      <c r="AE67" s="59">
        <f t="shared" si="45"/>
        <v>66</v>
      </c>
      <c r="AF67" s="59" t="str">
        <f t="shared" si="46"/>
        <v>Муниципальное автономное учреждение дополнительного образования «Детская художественная школа № 2»(Город Северодвинск)</v>
      </c>
      <c r="AG67" s="59">
        <f>'Рейтинговая таблица организаций'!AR69</f>
        <v>100</v>
      </c>
      <c r="AH67" s="59">
        <f>'Рейтинговая таблица организаций'!AS69</f>
        <v>99</v>
      </c>
      <c r="AI67" s="59">
        <f>'Рейтинговая таблица организаций'!AT69</f>
        <v>100</v>
      </c>
      <c r="AJ67" s="59">
        <f>'Рейтинговая таблица организаций'!AU69</f>
        <v>99.6</v>
      </c>
      <c r="AK67" s="59" t="str">
        <f t="shared" si="47"/>
        <v>33-40</v>
      </c>
      <c r="AL67" s="59">
        <f t="shared" si="48"/>
        <v>33</v>
      </c>
      <c r="AM67" s="59">
        <f t="shared" si="49"/>
        <v>8</v>
      </c>
      <c r="AN67" s="59">
        <f>'бланки '!D71</f>
        <v>66</v>
      </c>
      <c r="AO67" s="59" t="str">
        <f t="shared" si="50"/>
        <v>Муниципальное автономное учреждение дополнительного образования «Детская художественная школа № 2»(Город Северодвинск)</v>
      </c>
      <c r="AP67" s="59">
        <f>'Рейтинговая таблица организаций'!BB69</f>
        <v>99</v>
      </c>
      <c r="AQ67" s="59">
        <f>'Рейтинговая таблица организаций'!BC69</f>
        <v>95</v>
      </c>
      <c r="AR67" s="59">
        <f>'Рейтинговая таблица организаций'!BD69</f>
        <v>99</v>
      </c>
      <c r="AS67" s="59">
        <f>'Рейтинговая таблица организаций'!BE69</f>
        <v>98.2</v>
      </c>
      <c r="AT67" s="59" t="str">
        <f t="shared" si="51"/>
        <v>64</v>
      </c>
      <c r="AU67" s="59">
        <f t="shared" si="52"/>
        <v>64</v>
      </c>
      <c r="AV67" s="59">
        <f t="shared" si="53"/>
        <v>1</v>
      </c>
      <c r="AW67" s="62" t="str">
        <f t="shared" si="54"/>
        <v>Город Северодвинск</v>
      </c>
      <c r="AX67" s="59">
        <f t="shared" si="55"/>
        <v>66</v>
      </c>
      <c r="AY67" s="59" t="str">
        <f t="shared" si="56"/>
        <v>Муниципальное автономное учреждение дополнительного образования «Детская художественная школа № 2»(Город Северодвинск)</v>
      </c>
      <c r="AZ67" s="59">
        <f>'Рейтинговая таблица организаций'!BF69</f>
        <v>94.84</v>
      </c>
      <c r="BA67" s="59" t="str">
        <f t="shared" si="57"/>
        <v>46</v>
      </c>
      <c r="BB67" s="59">
        <f t="shared" si="58"/>
        <v>46</v>
      </c>
      <c r="BC67" s="59">
        <f t="shared" si="59"/>
        <v>1</v>
      </c>
    </row>
    <row r="68" spans="1:55">
      <c r="A68" s="59">
        <f>'бланки '!D32</f>
        <v>27</v>
      </c>
      <c r="B68" s="60" t="str">
        <f>CONCATENATE('Рейтинговая таблица организаций'!B30,"(",C68,")")</f>
        <v>Муниципальное бюджетное дошкольное образовательное учреждение «Детский сад № 89 «Умка» комбинированного вида»(Город Северодвинск)</v>
      </c>
      <c r="C68" s="60" t="str">
        <f>'бланки '!A32</f>
        <v>Город Северодвинск</v>
      </c>
      <c r="D68" s="59">
        <f>'Рейтинговая таблица организаций'!C30</f>
        <v>138</v>
      </c>
      <c r="E68" s="59">
        <f t="shared" ref="E68:E99" si="60">A68</f>
        <v>27</v>
      </c>
      <c r="F68" s="59" t="str">
        <f t="shared" ref="F68:F99" si="61">B68</f>
        <v>Муниципальное бюджетное дошкольное образовательное учреждение «Детский сад № 89 «Умка» комбинированного вида»(Город Северодвинск)</v>
      </c>
      <c r="G68" s="59">
        <f>'Рейтинговая таблица организаций'!Q30</f>
        <v>97</v>
      </c>
      <c r="H68" s="59">
        <f>'Рейтинговая таблица организаций'!R30</f>
        <v>100</v>
      </c>
      <c r="I68" s="59">
        <f>'Рейтинговая таблица организаций'!S30</f>
        <v>97</v>
      </c>
      <c r="J68" s="59">
        <f>'Рейтинговая таблица организаций'!T30</f>
        <v>97.9</v>
      </c>
      <c r="K68" s="59" t="str">
        <f t="shared" ref="K68:K99" si="62">IF(M68=1,TEXT(L68,0),CONCATENATE(L68,"-",L68+M68-1))</f>
        <v>70</v>
      </c>
      <c r="L68" s="59">
        <f t="shared" ref="L68:L99" si="63">RANK(J68,J$4:J$180)</f>
        <v>70</v>
      </c>
      <c r="M68" s="59">
        <f t="shared" ref="M68:M99" si="64">COUNTIF(L$4:L$180,L68)</f>
        <v>1</v>
      </c>
      <c r="N68" s="59">
        <f t="shared" ref="N68:N99" si="65">A68</f>
        <v>27</v>
      </c>
      <c r="O68" s="59" t="str">
        <f t="shared" ref="O68:O99" si="66">B68</f>
        <v>Муниципальное бюджетное дошкольное образовательное учреждение «Детский сад № 89 «Умка» комбинированного вида»(Город Северодвинск)</v>
      </c>
      <c r="P68" s="59">
        <f>'Рейтинговая таблица организаций'!Z30</f>
        <v>100</v>
      </c>
      <c r="Q68" s="59">
        <f>'Рейтинговая таблица организаций'!AB30</f>
        <v>92</v>
      </c>
      <c r="R68" s="59">
        <f>'Рейтинговая таблица организаций'!AC30</f>
        <v>96</v>
      </c>
      <c r="S68" s="59" t="str">
        <f t="shared" ref="S68:S99" si="67">IF(U68=1,TEXT(T68,0),CONCATENATE(T68,"-",T68+U68-1))</f>
        <v>77-81</v>
      </c>
      <c r="T68" s="59">
        <f t="shared" ref="T68:T99" si="68">RANK(R68,R$4:R$180)</f>
        <v>77</v>
      </c>
      <c r="U68" s="59">
        <f t="shared" ref="U68:U99" si="69">COUNTIF(T$4:T$180,T68)</f>
        <v>5</v>
      </c>
      <c r="V68" s="59">
        <f t="shared" ref="V68:V99" si="70">A68</f>
        <v>27</v>
      </c>
      <c r="W68" s="59" t="str">
        <f t="shared" ref="W68:W99" si="71">B68</f>
        <v>Муниципальное бюджетное дошкольное образовательное учреждение «Детский сад № 89 «Умка» комбинированного вида»(Город Северодвинск)</v>
      </c>
      <c r="X68" s="59">
        <f>'Рейтинговая таблица организаций'!AH30</f>
        <v>40</v>
      </c>
      <c r="Y68" s="59">
        <f>'Рейтинговая таблица организаций'!AI30</f>
        <v>40</v>
      </c>
      <c r="Z68" s="61">
        <f>'Рейтинговая таблица организаций'!AJ30</f>
        <v>100</v>
      </c>
      <c r="AA68" s="59">
        <f>'Рейтинговая таблица организаций'!AK30</f>
        <v>58</v>
      </c>
      <c r="AB68" s="59" t="str">
        <f t="shared" ref="AB68:AB99" si="72">IF(AD68=1,TEXT(AC68,0),CONCATENATE(AC68,"-",AC68+AD68-1))</f>
        <v>172</v>
      </c>
      <c r="AC68" s="59">
        <f t="shared" ref="AC68:AC99" si="73">RANK(AA68,AA$4:AA$180)</f>
        <v>172</v>
      </c>
      <c r="AD68" s="59">
        <f t="shared" ref="AD68:AD99" si="74">COUNTIF(AC$4:AC$180,AC68)</f>
        <v>1</v>
      </c>
      <c r="AE68" s="59">
        <f t="shared" ref="AE68:AE99" si="75">A68</f>
        <v>27</v>
      </c>
      <c r="AF68" s="59" t="str">
        <f t="shared" ref="AF68:AF99" si="76">B68</f>
        <v>Муниципальное бюджетное дошкольное образовательное учреждение «Детский сад № 89 «Умка» комбинированного вида»(Город Северодвинск)</v>
      </c>
      <c r="AG68" s="59">
        <f>'Рейтинговая таблица организаций'!AR30</f>
        <v>97</v>
      </c>
      <c r="AH68" s="59">
        <f>'Рейтинговая таблица организаций'!AS30</f>
        <v>94</v>
      </c>
      <c r="AI68" s="59">
        <f>'Рейтинговая таблица организаций'!AT30</f>
        <v>98</v>
      </c>
      <c r="AJ68" s="59">
        <f>'Рейтинговая таблица организаций'!AU30</f>
        <v>96</v>
      </c>
      <c r="AK68" s="59" t="str">
        <f t="shared" ref="AK68:AK99" si="77">IF(AM68=1,TEXT(AL68,0),CONCATENATE(AL68,"-",AL68+AM68-1))</f>
        <v>105-108</v>
      </c>
      <c r="AL68" s="59">
        <f t="shared" ref="AL68:AL99" si="78">RANK(AJ68,AJ$4:AJ$180)</f>
        <v>105</v>
      </c>
      <c r="AM68" s="59">
        <f t="shared" ref="AM68:AM99" si="79">COUNTIF(AL$4:AL$180,AL68)</f>
        <v>4</v>
      </c>
      <c r="AN68" s="59">
        <f>'бланки '!D32</f>
        <v>27</v>
      </c>
      <c r="AO68" s="59" t="str">
        <f t="shared" ref="AO68:AO99" si="80">B68</f>
        <v>Муниципальное бюджетное дошкольное образовательное учреждение «Детский сад № 89 «Умка» комбинированного вида»(Город Северодвинск)</v>
      </c>
      <c r="AP68" s="59">
        <f>'Рейтинговая таблица организаций'!BB30</f>
        <v>95</v>
      </c>
      <c r="AQ68" s="59">
        <f>'Рейтинговая таблица организаций'!BC30</f>
        <v>98</v>
      </c>
      <c r="AR68" s="59">
        <f>'Рейтинговая таблица организаций'!BD30</f>
        <v>100</v>
      </c>
      <c r="AS68" s="59">
        <f>'Рейтинговая таблица организаций'!BE30</f>
        <v>98.1</v>
      </c>
      <c r="AT68" s="59" t="str">
        <f t="shared" ref="AT68:AT99" si="81">IF(AV68=1,TEXT(AU68,0),CONCATENATE(AU68,"-",AU68+AV68-1))</f>
        <v>65-67</v>
      </c>
      <c r="AU68" s="59">
        <f t="shared" ref="AU68:AU99" si="82">RANK(AS68,AS$4:AS$180)</f>
        <v>65</v>
      </c>
      <c r="AV68" s="59">
        <f t="shared" ref="AV68:AV99" si="83">COUNTIF(AU$4:AU$180,AU68)</f>
        <v>3</v>
      </c>
      <c r="AW68" s="62" t="str">
        <f t="shared" ref="AW68:AW99" si="84">C68</f>
        <v>Город Северодвинск</v>
      </c>
      <c r="AX68" s="59">
        <f t="shared" ref="AX68:AX99" si="85">A68</f>
        <v>27</v>
      </c>
      <c r="AY68" s="59" t="str">
        <f t="shared" ref="AY68:AY99" si="86">B68</f>
        <v>Муниципальное бюджетное дошкольное образовательное учреждение «Детский сад № 89 «Умка» комбинированного вида»(Город Северодвинск)</v>
      </c>
      <c r="AZ68" s="59">
        <f>'Рейтинговая таблица организаций'!BF30</f>
        <v>89.2</v>
      </c>
      <c r="BA68" s="59" t="str">
        <f t="shared" ref="BA68:BA99" si="87">IF(BC68=1,TEXT(BB68,0),CONCATENATE(BB68,"-",BB68+BC68-1))</f>
        <v>121</v>
      </c>
      <c r="BB68" s="59">
        <f t="shared" ref="BB68:BB99" si="88">RANK(AZ68,AZ$4:AZ$180)</f>
        <v>121</v>
      </c>
      <c r="BC68" s="59">
        <f t="shared" ref="BC68:BC99" si="89">COUNTIF(AZ$4:AZ$180,AZ68)</f>
        <v>1</v>
      </c>
    </row>
    <row r="69" spans="1:55">
      <c r="A69" s="59">
        <f>'бланки '!D72</f>
        <v>67</v>
      </c>
      <c r="B69" s="60" t="str">
        <f>CONCATENATE('Рейтинговая таблица организаций'!B70,"(",C69,")")</f>
        <v>Муниципальное автономное учреждение дополнительного образования «Спортивная школа «Строитель»(Город Северодвинск)</v>
      </c>
      <c r="C69" s="60" t="str">
        <f>'бланки '!A72</f>
        <v>Город Северодвинск</v>
      </c>
      <c r="D69" s="59">
        <f>'Рейтинговая таблица организаций'!C70</f>
        <v>72</v>
      </c>
      <c r="E69" s="59">
        <f t="shared" si="60"/>
        <v>67</v>
      </c>
      <c r="F69" s="59" t="str">
        <f t="shared" si="61"/>
        <v>Муниципальное автономное учреждение дополнительного образования «Спортивная школа «Строитель»(Город Северодвинск)</v>
      </c>
      <c r="G69" s="59">
        <f>'Рейтинговая таблица организаций'!Q70</f>
        <v>98</v>
      </c>
      <c r="H69" s="59">
        <f>'Рейтинговая таблица организаций'!R70</f>
        <v>90</v>
      </c>
      <c r="I69" s="59">
        <f>'Рейтинговая таблица организаций'!S70</f>
        <v>95</v>
      </c>
      <c r="J69" s="59">
        <f>'Рейтинговая таблица организаций'!T70</f>
        <v>94.4</v>
      </c>
      <c r="K69" s="59" t="str">
        <f t="shared" si="62"/>
        <v>118-120</v>
      </c>
      <c r="L69" s="59">
        <f t="shared" si="63"/>
        <v>118</v>
      </c>
      <c r="M69" s="59">
        <f t="shared" si="64"/>
        <v>3</v>
      </c>
      <c r="N69" s="59">
        <f t="shared" si="65"/>
        <v>67</v>
      </c>
      <c r="O69" s="59" t="str">
        <f t="shared" si="66"/>
        <v>Муниципальное автономное учреждение дополнительного образования «Спортивная школа «Строитель»(Город Северодвинск)</v>
      </c>
      <c r="P69" s="59">
        <f>'Рейтинговая таблица организаций'!Z70</f>
        <v>100</v>
      </c>
      <c r="Q69" s="59">
        <f>'Рейтинговая таблица организаций'!AB70</f>
        <v>83</v>
      </c>
      <c r="R69" s="59">
        <f>'Рейтинговая таблица организаций'!AC70</f>
        <v>91.5</v>
      </c>
      <c r="S69" s="59" t="str">
        <f t="shared" si="67"/>
        <v>126-139</v>
      </c>
      <c r="T69" s="59">
        <f t="shared" si="68"/>
        <v>126</v>
      </c>
      <c r="U69" s="59">
        <f t="shared" si="69"/>
        <v>14</v>
      </c>
      <c r="V69" s="59">
        <f t="shared" si="70"/>
        <v>67</v>
      </c>
      <c r="W69" s="59" t="str">
        <f t="shared" si="71"/>
        <v>Муниципальное автономное учреждение дополнительного образования «Спортивная школа «Строитель»(Город Северодвинск)</v>
      </c>
      <c r="X69" s="59">
        <f>'Рейтинговая таблица организаций'!AH70</f>
        <v>60</v>
      </c>
      <c r="Y69" s="59">
        <f>'Рейтинговая таблица организаций'!AI70</f>
        <v>40</v>
      </c>
      <c r="Z69" s="61">
        <f>'Рейтинговая таблица организаций'!AJ70</f>
        <v>100</v>
      </c>
      <c r="AA69" s="59">
        <f>'Рейтинговая таблица организаций'!AK70</f>
        <v>64</v>
      </c>
      <c r="AB69" s="59" t="str">
        <f t="shared" si="72"/>
        <v>151-152</v>
      </c>
      <c r="AC69" s="59">
        <f t="shared" si="73"/>
        <v>151</v>
      </c>
      <c r="AD69" s="59">
        <f t="shared" si="74"/>
        <v>2</v>
      </c>
      <c r="AE69" s="59">
        <f t="shared" si="75"/>
        <v>67</v>
      </c>
      <c r="AF69" s="59" t="str">
        <f t="shared" si="76"/>
        <v>Муниципальное автономное учреждение дополнительного образования «Спортивная школа «Строитель»(Город Северодвинск)</v>
      </c>
      <c r="AG69" s="59">
        <f>'Рейтинговая таблица организаций'!AR70</f>
        <v>97</v>
      </c>
      <c r="AH69" s="59">
        <f>'Рейтинговая таблица организаций'!AS70</f>
        <v>97</v>
      </c>
      <c r="AI69" s="59">
        <f>'Рейтинговая таблица организаций'!AT70</f>
        <v>100</v>
      </c>
      <c r="AJ69" s="59">
        <f>'Рейтинговая таблица организаций'!AU70</f>
        <v>97.600000000000009</v>
      </c>
      <c r="AK69" s="59" t="str">
        <f t="shared" si="77"/>
        <v>84-85</v>
      </c>
      <c r="AL69" s="59">
        <f t="shared" si="78"/>
        <v>84</v>
      </c>
      <c r="AM69" s="59">
        <f t="shared" si="79"/>
        <v>2</v>
      </c>
      <c r="AN69" s="59">
        <f>'бланки '!D72</f>
        <v>67</v>
      </c>
      <c r="AO69" s="59" t="str">
        <f t="shared" si="80"/>
        <v>Муниципальное автономное учреждение дополнительного образования «Спортивная школа «Строитель»(Город Северодвинск)</v>
      </c>
      <c r="AP69" s="59">
        <f>'Рейтинговая таблица организаций'!BB70</f>
        <v>96</v>
      </c>
      <c r="AQ69" s="59">
        <f>'Рейтинговая таблица организаций'!BC70</f>
        <v>99</v>
      </c>
      <c r="AR69" s="59">
        <f>'Рейтинговая таблица организаций'!BD70</f>
        <v>99</v>
      </c>
      <c r="AS69" s="59">
        <f>'Рейтинговая таблица организаций'!BE70</f>
        <v>98.1</v>
      </c>
      <c r="AT69" s="59" t="str">
        <f t="shared" si="81"/>
        <v>65-67</v>
      </c>
      <c r="AU69" s="59">
        <f t="shared" si="82"/>
        <v>65</v>
      </c>
      <c r="AV69" s="59">
        <f t="shared" si="83"/>
        <v>3</v>
      </c>
      <c r="AW69" s="62" t="str">
        <f t="shared" si="84"/>
        <v>Город Северодвинск</v>
      </c>
      <c r="AX69" s="59">
        <f t="shared" si="85"/>
        <v>67</v>
      </c>
      <c r="AY69" s="59" t="str">
        <f t="shared" si="86"/>
        <v>Муниципальное автономное учреждение дополнительного образования «Спортивная школа «Строитель»(Город Северодвинск)</v>
      </c>
      <c r="AZ69" s="59">
        <f>'Рейтинговая таблица организаций'!BF70</f>
        <v>89.12</v>
      </c>
      <c r="BA69" s="59" t="str">
        <f t="shared" si="87"/>
        <v>123-124</v>
      </c>
      <c r="BB69" s="59">
        <f t="shared" si="88"/>
        <v>123</v>
      </c>
      <c r="BC69" s="59">
        <f t="shared" si="89"/>
        <v>2</v>
      </c>
    </row>
    <row r="70" spans="1:55">
      <c r="A70" s="59">
        <f>'бланки '!D118</f>
        <v>113</v>
      </c>
      <c r="B70" s="60" t="str">
        <f>CONCATENATE('Рейтинговая таблица организаций'!B116,"(",C70,")")</f>
        <v>Муниципальное бюджетное учреждение дополнительного образования «Онежская детская школа искусств»(Онежский муниципальный район)</v>
      </c>
      <c r="C70" s="60" t="str">
        <f>'бланки '!A118</f>
        <v>Онежский муниципальный район</v>
      </c>
      <c r="D70" s="59">
        <f>'Рейтинговая таблица организаций'!C116</f>
        <v>83</v>
      </c>
      <c r="E70" s="59">
        <f t="shared" si="60"/>
        <v>113</v>
      </c>
      <c r="F70" s="59" t="str">
        <f t="shared" si="61"/>
        <v>Муниципальное бюджетное учреждение дополнительного образования «Онежская детская школа искусств»(Онежский муниципальный район)</v>
      </c>
      <c r="G70" s="59">
        <f>'Рейтинговая таблица организаций'!Q116</f>
        <v>100</v>
      </c>
      <c r="H70" s="59">
        <f>'Рейтинговая таблица организаций'!R116</f>
        <v>100</v>
      </c>
      <c r="I70" s="59">
        <f>'Рейтинговая таблица организаций'!S116</f>
        <v>95</v>
      </c>
      <c r="J70" s="59">
        <f>'Рейтинговая таблица организаций'!T116</f>
        <v>98</v>
      </c>
      <c r="K70" s="59" t="str">
        <f t="shared" si="62"/>
        <v>65-69</v>
      </c>
      <c r="L70" s="59">
        <f t="shared" si="63"/>
        <v>65</v>
      </c>
      <c r="M70" s="59">
        <f t="shared" si="64"/>
        <v>5</v>
      </c>
      <c r="N70" s="59">
        <f t="shared" si="65"/>
        <v>113</v>
      </c>
      <c r="O70" s="59" t="str">
        <f t="shared" si="66"/>
        <v>Муниципальное бюджетное учреждение дополнительного образования «Онежская детская школа искусств»(Онежский муниципальный район)</v>
      </c>
      <c r="P70" s="59">
        <f>'Рейтинговая таблица организаций'!Z116</f>
        <v>100</v>
      </c>
      <c r="Q70" s="59">
        <f>'Рейтинговая таблица организаций'!AB116</f>
        <v>88</v>
      </c>
      <c r="R70" s="59">
        <f>'Рейтинговая таблица организаций'!AC116</f>
        <v>94</v>
      </c>
      <c r="S70" s="59" t="str">
        <f t="shared" si="67"/>
        <v>103-107</v>
      </c>
      <c r="T70" s="59">
        <f t="shared" si="68"/>
        <v>103</v>
      </c>
      <c r="U70" s="59">
        <f t="shared" si="69"/>
        <v>5</v>
      </c>
      <c r="V70" s="59">
        <f t="shared" si="70"/>
        <v>113</v>
      </c>
      <c r="W70" s="59" t="str">
        <f t="shared" si="71"/>
        <v>Муниципальное бюджетное учреждение дополнительного образования «Онежская детская школа искусств»(Онежский муниципальный район)</v>
      </c>
      <c r="X70" s="59">
        <f>'Рейтинговая таблица организаций'!AH116</f>
        <v>60</v>
      </c>
      <c r="Y70" s="59">
        <f>'Рейтинговая таблица организаций'!AI116</f>
        <v>100</v>
      </c>
      <c r="Z70" s="61">
        <f>'Рейтинговая таблица организаций'!AJ116</f>
        <v>100</v>
      </c>
      <c r="AA70" s="59">
        <f>'Рейтинговая таблица организаций'!AK116</f>
        <v>88</v>
      </c>
      <c r="AB70" s="59" t="str">
        <f t="shared" si="72"/>
        <v>26-37</v>
      </c>
      <c r="AC70" s="59">
        <f t="shared" si="73"/>
        <v>26</v>
      </c>
      <c r="AD70" s="59">
        <f t="shared" si="74"/>
        <v>12</v>
      </c>
      <c r="AE70" s="59">
        <f t="shared" si="75"/>
        <v>113</v>
      </c>
      <c r="AF70" s="59" t="str">
        <f t="shared" si="76"/>
        <v>Муниципальное бюджетное учреждение дополнительного образования «Онежская детская школа искусств»(Онежский муниципальный район)</v>
      </c>
      <c r="AG70" s="59">
        <f>'Рейтинговая таблица организаций'!AR116</f>
        <v>95</v>
      </c>
      <c r="AH70" s="59">
        <f>'Рейтинговая таблица организаций'!AS116</f>
        <v>96</v>
      </c>
      <c r="AI70" s="59">
        <f>'Рейтинговая таблица организаций'!AT116</f>
        <v>100</v>
      </c>
      <c r="AJ70" s="59">
        <f>'Рейтинговая таблица организаций'!AU116</f>
        <v>96.4</v>
      </c>
      <c r="AK70" s="59" t="str">
        <f t="shared" si="77"/>
        <v>100-101</v>
      </c>
      <c r="AL70" s="59">
        <f t="shared" si="78"/>
        <v>100</v>
      </c>
      <c r="AM70" s="59">
        <f t="shared" si="79"/>
        <v>2</v>
      </c>
      <c r="AN70" s="59">
        <f>'бланки '!D118</f>
        <v>113</v>
      </c>
      <c r="AO70" s="59" t="str">
        <f t="shared" si="80"/>
        <v>Муниципальное бюджетное учреждение дополнительного образования «Онежская детская школа искусств»(Онежский муниципальный район)</v>
      </c>
      <c r="AP70" s="59">
        <f>'Рейтинговая таблица организаций'!BB116</f>
        <v>98</v>
      </c>
      <c r="AQ70" s="59">
        <f>'Рейтинговая таблица организаций'!BC116</f>
        <v>96</v>
      </c>
      <c r="AR70" s="59">
        <f>'Рейтинговая таблица организаций'!BD116</f>
        <v>99</v>
      </c>
      <c r="AS70" s="59">
        <f>'Рейтинговая таблица организаций'!BE116</f>
        <v>98.1</v>
      </c>
      <c r="AT70" s="59" t="str">
        <f t="shared" si="81"/>
        <v>65-67</v>
      </c>
      <c r="AU70" s="59">
        <f t="shared" si="82"/>
        <v>65</v>
      </c>
      <c r="AV70" s="59">
        <f t="shared" si="83"/>
        <v>3</v>
      </c>
      <c r="AW70" s="62" t="str">
        <f t="shared" si="84"/>
        <v>Онежский муниципальный район</v>
      </c>
      <c r="AX70" s="59">
        <f t="shared" si="85"/>
        <v>113</v>
      </c>
      <c r="AY70" s="59" t="str">
        <f t="shared" si="86"/>
        <v>Муниципальное бюджетное учреждение дополнительного образования «Онежская детская школа искусств»(Онежский муниципальный район)</v>
      </c>
      <c r="AZ70" s="59">
        <f>'Рейтинговая таблица организаций'!BF116</f>
        <v>94.9</v>
      </c>
      <c r="BA70" s="59" t="str">
        <f t="shared" si="87"/>
        <v>44</v>
      </c>
      <c r="BB70" s="59">
        <f t="shared" si="88"/>
        <v>44</v>
      </c>
      <c r="BC70" s="59">
        <f t="shared" si="89"/>
        <v>1</v>
      </c>
    </row>
    <row r="71" spans="1:55">
      <c r="A71" s="59">
        <f>'бланки '!D84</f>
        <v>79</v>
      </c>
      <c r="B71" s="60" t="str">
        <f>CONCATENATE('Рейтинговая таблица организаций'!B82,"(",C71,")")</f>
        <v>Муниципальное образовательное учреждение дополнительного образования «Дом детского творчества»(Город Новодвинск)</v>
      </c>
      <c r="C71" s="60" t="str">
        <f>'бланки '!A84</f>
        <v>Город Новодвинск</v>
      </c>
      <c r="D71" s="59">
        <f>'Рейтинговая таблица организаций'!C82</f>
        <v>749</v>
      </c>
      <c r="E71" s="59">
        <f t="shared" si="60"/>
        <v>79</v>
      </c>
      <c r="F71" s="59" t="str">
        <f t="shared" si="61"/>
        <v>Муниципальное образовательное учреждение дополнительного образования «Дом детского творчества»(Город Новодвинск)</v>
      </c>
      <c r="G71" s="59">
        <f>'Рейтинговая таблица организаций'!Q82</f>
        <v>92</v>
      </c>
      <c r="H71" s="59">
        <f>'Рейтинговая таблица организаций'!R82</f>
        <v>100</v>
      </c>
      <c r="I71" s="59">
        <f>'Рейтинговая таблица организаций'!S82</f>
        <v>96</v>
      </c>
      <c r="J71" s="59">
        <f>'Рейтинговая таблица организаций'!T82</f>
        <v>96</v>
      </c>
      <c r="K71" s="59" t="str">
        <f t="shared" si="62"/>
        <v>95</v>
      </c>
      <c r="L71" s="59">
        <f t="shared" si="63"/>
        <v>95</v>
      </c>
      <c r="M71" s="59">
        <f t="shared" si="64"/>
        <v>1</v>
      </c>
      <c r="N71" s="59">
        <f t="shared" si="65"/>
        <v>79</v>
      </c>
      <c r="O71" s="59" t="str">
        <f t="shared" si="66"/>
        <v>Муниципальное образовательное учреждение дополнительного образования «Дом детского творчества»(Город Новодвинск)</v>
      </c>
      <c r="P71" s="59">
        <f>'Рейтинговая таблица организаций'!Z82</f>
        <v>100</v>
      </c>
      <c r="Q71" s="59">
        <f>'Рейтинговая таблица организаций'!AB82</f>
        <v>92</v>
      </c>
      <c r="R71" s="59">
        <f>'Рейтинговая таблица организаций'!AC82</f>
        <v>96</v>
      </c>
      <c r="S71" s="59" t="str">
        <f t="shared" si="67"/>
        <v>77-81</v>
      </c>
      <c r="T71" s="59">
        <f t="shared" si="68"/>
        <v>77</v>
      </c>
      <c r="U71" s="59">
        <f t="shared" si="69"/>
        <v>5</v>
      </c>
      <c r="V71" s="59">
        <f t="shared" si="70"/>
        <v>79</v>
      </c>
      <c r="W71" s="59" t="str">
        <f t="shared" si="71"/>
        <v>Муниципальное образовательное учреждение дополнительного образования «Дом детского творчества»(Город Новодвинск)</v>
      </c>
      <c r="X71" s="59">
        <f>'Рейтинговая таблица организаций'!AH82</f>
        <v>60</v>
      </c>
      <c r="Y71" s="59">
        <f>'Рейтинговая таблица организаций'!AI82</f>
        <v>40</v>
      </c>
      <c r="Z71" s="61">
        <f>'Рейтинговая таблица организаций'!AJ82</f>
        <v>96</v>
      </c>
      <c r="AA71" s="59">
        <f>'Рейтинговая таблица организаций'!AK82</f>
        <v>62.8</v>
      </c>
      <c r="AB71" s="59" t="str">
        <f t="shared" si="72"/>
        <v>154</v>
      </c>
      <c r="AC71" s="59">
        <f t="shared" si="73"/>
        <v>154</v>
      </c>
      <c r="AD71" s="59">
        <f t="shared" si="74"/>
        <v>1</v>
      </c>
      <c r="AE71" s="59">
        <f t="shared" si="75"/>
        <v>79</v>
      </c>
      <c r="AF71" s="59" t="str">
        <f t="shared" si="76"/>
        <v>Муниципальное образовательное учреждение дополнительного образования «Дом детского творчества»(Город Новодвинск)</v>
      </c>
      <c r="AG71" s="59">
        <f>'Рейтинговая таблица организаций'!AR82</f>
        <v>97</v>
      </c>
      <c r="AH71" s="59">
        <f>'Рейтинговая таблица организаций'!AS82</f>
        <v>99</v>
      </c>
      <c r="AI71" s="59">
        <f>'Рейтинговая таблица организаций'!AT82</f>
        <v>99</v>
      </c>
      <c r="AJ71" s="59">
        <f>'Рейтинговая таблица организаций'!AU82</f>
        <v>98.2</v>
      </c>
      <c r="AK71" s="59" t="str">
        <f t="shared" si="77"/>
        <v>69-75</v>
      </c>
      <c r="AL71" s="59">
        <f t="shared" si="78"/>
        <v>69</v>
      </c>
      <c r="AM71" s="59">
        <f t="shared" si="79"/>
        <v>7</v>
      </c>
      <c r="AN71" s="59">
        <f>'бланки '!D84</f>
        <v>79</v>
      </c>
      <c r="AO71" s="59" t="str">
        <f t="shared" si="80"/>
        <v>Муниципальное образовательное учреждение дополнительного образования «Дом детского творчества»(Город Новодвинск)</v>
      </c>
      <c r="AP71" s="59">
        <f>'Рейтинговая таблица организаций'!BB82</f>
        <v>98</v>
      </c>
      <c r="AQ71" s="59">
        <f>'Рейтинговая таблица организаций'!BC82</f>
        <v>98</v>
      </c>
      <c r="AR71" s="59">
        <f>'Рейтинговая таблица организаций'!BD82</f>
        <v>98</v>
      </c>
      <c r="AS71" s="59">
        <f>'Рейтинговая таблица организаций'!BE82</f>
        <v>98</v>
      </c>
      <c r="AT71" s="59" t="str">
        <f t="shared" si="81"/>
        <v>68</v>
      </c>
      <c r="AU71" s="59">
        <f t="shared" si="82"/>
        <v>68</v>
      </c>
      <c r="AV71" s="59">
        <f t="shared" si="83"/>
        <v>1</v>
      </c>
      <c r="AW71" s="62" t="str">
        <f t="shared" si="84"/>
        <v>Город Новодвинск</v>
      </c>
      <c r="AX71" s="59">
        <f t="shared" si="85"/>
        <v>79</v>
      </c>
      <c r="AY71" s="59" t="str">
        <f t="shared" si="86"/>
        <v>Муниципальное образовательное учреждение дополнительного образования «Дом детского творчества»(Город Новодвинск)</v>
      </c>
      <c r="AZ71" s="59">
        <f>'Рейтинговая таблица организаций'!BF82</f>
        <v>90.2</v>
      </c>
      <c r="BA71" s="59" t="str">
        <f t="shared" si="87"/>
        <v>108</v>
      </c>
      <c r="BB71" s="59">
        <f t="shared" si="88"/>
        <v>108</v>
      </c>
      <c r="BC71" s="59">
        <f t="shared" si="89"/>
        <v>1</v>
      </c>
    </row>
    <row r="72" spans="1:55">
      <c r="A72" s="59">
        <f>'бланки '!D12</f>
        <v>7</v>
      </c>
      <c r="B72" s="60" t="str">
        <f>CONCATENATE('Рейтинговая таблица организаций'!B10,"(",C72,")")</f>
        <v>Муниципальное автономное дошкольное образовательное учреждение Центр развития ребенка «Детский сад № 20 «Дружный хоровод»(Город Северодвинск)</v>
      </c>
      <c r="C72" s="60" t="str">
        <f>'бланки '!A12</f>
        <v>Город Северодвинск</v>
      </c>
      <c r="D72" s="59">
        <f>'Рейтинговая таблица организаций'!C10</f>
        <v>405</v>
      </c>
      <c r="E72" s="59">
        <f t="shared" si="60"/>
        <v>7</v>
      </c>
      <c r="F72" s="59" t="str">
        <f t="shared" si="61"/>
        <v>Муниципальное автономное дошкольное образовательное учреждение Центр развития ребенка «Детский сад № 20 «Дружный хоровод»(Город Северодвинск)</v>
      </c>
      <c r="G72" s="59">
        <f>'Рейтинговая таблица организаций'!Q10</f>
        <v>100</v>
      </c>
      <c r="H72" s="59">
        <f>'Рейтинговая таблица организаций'!R10</f>
        <v>90</v>
      </c>
      <c r="I72" s="59">
        <f>'Рейтинговая таблица организаций'!S10</f>
        <v>97</v>
      </c>
      <c r="J72" s="59">
        <f>'Рейтинговая таблица организаций'!T10</f>
        <v>95.800000000000011</v>
      </c>
      <c r="K72" s="59" t="str">
        <f t="shared" si="62"/>
        <v>96-97</v>
      </c>
      <c r="L72" s="59">
        <f t="shared" si="63"/>
        <v>96</v>
      </c>
      <c r="M72" s="59">
        <f t="shared" si="64"/>
        <v>2</v>
      </c>
      <c r="N72" s="59">
        <f t="shared" si="65"/>
        <v>7</v>
      </c>
      <c r="O72" s="59" t="str">
        <f t="shared" si="66"/>
        <v>Муниципальное автономное дошкольное образовательное учреждение Центр развития ребенка «Детский сад № 20 «Дружный хоровод»(Город Северодвинск)</v>
      </c>
      <c r="P72" s="59">
        <f>'Рейтинговая таблица организаций'!Z10</f>
        <v>100</v>
      </c>
      <c r="Q72" s="59">
        <f>'Рейтинговая таблица организаций'!AB10</f>
        <v>95</v>
      </c>
      <c r="R72" s="59">
        <f>'Рейтинговая таблица организаций'!AC10</f>
        <v>97.5</v>
      </c>
      <c r="S72" s="59" t="str">
        <f t="shared" si="67"/>
        <v>54-61</v>
      </c>
      <c r="T72" s="59">
        <f t="shared" si="68"/>
        <v>54</v>
      </c>
      <c r="U72" s="59">
        <f t="shared" si="69"/>
        <v>8</v>
      </c>
      <c r="V72" s="59">
        <f t="shared" si="70"/>
        <v>7</v>
      </c>
      <c r="W72" s="59" t="str">
        <f t="shared" si="71"/>
        <v>Муниципальное автономное дошкольное образовательное учреждение Центр развития ребенка «Детский сад № 20 «Дружный хоровод»(Город Северодвинск)</v>
      </c>
      <c r="X72" s="59">
        <f>'Рейтинговая таблица организаций'!AH10</f>
        <v>40</v>
      </c>
      <c r="Y72" s="59">
        <f>'Рейтинговая таблица организаций'!AI10</f>
        <v>60</v>
      </c>
      <c r="Z72" s="61">
        <f>'Рейтинговая таблица организаций'!AJ10</f>
        <v>100</v>
      </c>
      <c r="AA72" s="59">
        <f>'Рейтинговая таблица организаций'!AK10</f>
        <v>66</v>
      </c>
      <c r="AB72" s="59" t="str">
        <f t="shared" si="72"/>
        <v>137-146</v>
      </c>
      <c r="AC72" s="59">
        <f t="shared" si="73"/>
        <v>137</v>
      </c>
      <c r="AD72" s="59">
        <f t="shared" si="74"/>
        <v>10</v>
      </c>
      <c r="AE72" s="59">
        <f t="shared" si="75"/>
        <v>7</v>
      </c>
      <c r="AF72" s="59" t="str">
        <f t="shared" si="76"/>
        <v>Муниципальное автономное дошкольное образовательное учреждение Центр развития ребенка «Детский сад № 20 «Дружный хоровод»(Город Северодвинск)</v>
      </c>
      <c r="AG72" s="59">
        <f>'Рейтинговая таблица организаций'!AR10</f>
        <v>98</v>
      </c>
      <c r="AH72" s="59">
        <f>'Рейтинговая таблица организаций'!AS10</f>
        <v>100</v>
      </c>
      <c r="AI72" s="59">
        <f>'Рейтинговая таблица организаций'!AT10</f>
        <v>99</v>
      </c>
      <c r="AJ72" s="59">
        <f>'Рейтинговая таблица организаций'!AU10</f>
        <v>99</v>
      </c>
      <c r="AK72" s="59" t="str">
        <f t="shared" si="77"/>
        <v>50-57</v>
      </c>
      <c r="AL72" s="59">
        <f t="shared" si="78"/>
        <v>50</v>
      </c>
      <c r="AM72" s="59">
        <f t="shared" si="79"/>
        <v>8</v>
      </c>
      <c r="AN72" s="59">
        <f>'бланки '!D12</f>
        <v>7</v>
      </c>
      <c r="AO72" s="59" t="str">
        <f t="shared" si="80"/>
        <v>Муниципальное автономное дошкольное образовательное учреждение Центр развития ребенка «Детский сад № 20 «Дружный хоровод»(Город Северодвинск)</v>
      </c>
      <c r="AP72" s="59">
        <f>'Рейтинговая таблица организаций'!BB10</f>
        <v>96</v>
      </c>
      <c r="AQ72" s="59">
        <f>'Рейтинговая таблица организаций'!BC10</f>
        <v>99</v>
      </c>
      <c r="AR72" s="59">
        <f>'Рейтинговая таблица организаций'!BD10</f>
        <v>98</v>
      </c>
      <c r="AS72" s="59">
        <f>'Рейтинговая таблица организаций'!BE10</f>
        <v>97.6</v>
      </c>
      <c r="AT72" s="59" t="str">
        <f t="shared" si="81"/>
        <v>69-71</v>
      </c>
      <c r="AU72" s="59">
        <f t="shared" si="82"/>
        <v>69</v>
      </c>
      <c r="AV72" s="59">
        <f t="shared" si="83"/>
        <v>3</v>
      </c>
      <c r="AW72" s="62" t="str">
        <f t="shared" si="84"/>
        <v>Город Северодвинск</v>
      </c>
      <c r="AX72" s="59">
        <f t="shared" si="85"/>
        <v>7</v>
      </c>
      <c r="AY72" s="59" t="str">
        <f t="shared" si="86"/>
        <v>Муниципальное автономное дошкольное образовательное учреждение Центр развития ребенка «Детский сад № 20 «Дружный хоровод»(Город Северодвинск)</v>
      </c>
      <c r="AZ72" s="59">
        <f>'Рейтинговая таблица организаций'!BF10</f>
        <v>91.179999999999993</v>
      </c>
      <c r="BA72" s="59" t="str">
        <f t="shared" si="87"/>
        <v>90</v>
      </c>
      <c r="BB72" s="59">
        <f t="shared" si="88"/>
        <v>90</v>
      </c>
      <c r="BC72" s="59">
        <f t="shared" si="89"/>
        <v>1</v>
      </c>
    </row>
    <row r="73" spans="1:55">
      <c r="A73" s="59">
        <f>'бланки '!D109</f>
        <v>104</v>
      </c>
      <c r="B73" s="60" t="str">
        <f>CONCATENATE('Рейтинговая таблица организаций'!B107,"(",C73,")")</f>
        <v>Муниципальное бюджетное общеобразовательное учреждение «Кодинская средняя общеобразовательная школа»(Онежский муниципальный район)</v>
      </c>
      <c r="C73" s="60" t="str">
        <f>'бланки '!A109</f>
        <v>Онежский муниципальный район</v>
      </c>
      <c r="D73" s="59">
        <f>'Рейтинговая таблица организаций'!C107</f>
        <v>26</v>
      </c>
      <c r="E73" s="59">
        <f t="shared" si="60"/>
        <v>104</v>
      </c>
      <c r="F73" s="59" t="str">
        <f t="shared" si="61"/>
        <v>Муниципальное бюджетное общеобразовательное учреждение «Кодинская средняя общеобразовательная школа»(Онежский муниципальный район)</v>
      </c>
      <c r="G73" s="59">
        <f>'Рейтинговая таблица организаций'!Q107</f>
        <v>96</v>
      </c>
      <c r="H73" s="59">
        <f>'Рейтинговая таблица организаций'!R107</f>
        <v>100</v>
      </c>
      <c r="I73" s="59">
        <f>'Рейтинговая таблица организаций'!S107</f>
        <v>98</v>
      </c>
      <c r="J73" s="59">
        <f>'Рейтинговая таблица организаций'!T107</f>
        <v>98</v>
      </c>
      <c r="K73" s="59" t="str">
        <f t="shared" si="62"/>
        <v>65-69</v>
      </c>
      <c r="L73" s="59">
        <f t="shared" si="63"/>
        <v>65</v>
      </c>
      <c r="M73" s="59">
        <f t="shared" si="64"/>
        <v>5</v>
      </c>
      <c r="N73" s="59">
        <f t="shared" si="65"/>
        <v>104</v>
      </c>
      <c r="O73" s="59" t="str">
        <f t="shared" si="66"/>
        <v>Муниципальное бюджетное общеобразовательное учреждение «Кодинская средняя общеобразовательная школа»(Онежский муниципальный район)</v>
      </c>
      <c r="P73" s="59">
        <f>'Рейтинговая таблица организаций'!Z107</f>
        <v>100</v>
      </c>
      <c r="Q73" s="59">
        <f>'Рейтинговая таблица организаций'!AB107</f>
        <v>96</v>
      </c>
      <c r="R73" s="59">
        <f>'Рейтинговая таблица организаций'!AC107</f>
        <v>98</v>
      </c>
      <c r="S73" s="59" t="str">
        <f t="shared" si="67"/>
        <v>50-53</v>
      </c>
      <c r="T73" s="59">
        <f t="shared" si="68"/>
        <v>50</v>
      </c>
      <c r="U73" s="59">
        <f t="shared" si="69"/>
        <v>4</v>
      </c>
      <c r="V73" s="59">
        <f t="shared" si="70"/>
        <v>104</v>
      </c>
      <c r="W73" s="59" t="str">
        <f t="shared" si="71"/>
        <v>Муниципальное бюджетное общеобразовательное учреждение «Кодинская средняя общеобразовательная школа»(Онежский муниципальный район)</v>
      </c>
      <c r="X73" s="59">
        <f>'Рейтинговая таблица организаций'!AH107</f>
        <v>60</v>
      </c>
      <c r="Y73" s="59">
        <f>'Рейтинговая таблица организаций'!AI107</f>
        <v>80</v>
      </c>
      <c r="Z73" s="61">
        <f>'Рейтинговая таблица организаций'!AJ107</f>
        <v>100</v>
      </c>
      <c r="AA73" s="59">
        <f>'Рейтинговая таблица организаций'!AK107</f>
        <v>80</v>
      </c>
      <c r="AB73" s="59" t="str">
        <f t="shared" si="72"/>
        <v>68-78</v>
      </c>
      <c r="AC73" s="59">
        <f t="shared" si="73"/>
        <v>68</v>
      </c>
      <c r="AD73" s="59">
        <f t="shared" si="74"/>
        <v>11</v>
      </c>
      <c r="AE73" s="59">
        <f t="shared" si="75"/>
        <v>104</v>
      </c>
      <c r="AF73" s="59" t="str">
        <f t="shared" si="76"/>
        <v>Муниципальное бюджетное общеобразовательное учреждение «Кодинская средняя общеобразовательная школа»(Онежский муниципальный район)</v>
      </c>
      <c r="AG73" s="59">
        <f>'Рейтинговая таблица организаций'!AR107</f>
        <v>100</v>
      </c>
      <c r="AH73" s="59">
        <f>'Рейтинговая таблица организаций'!AS107</f>
        <v>96</v>
      </c>
      <c r="AI73" s="59">
        <f>'Рейтинговая таблица организаций'!AT107</f>
        <v>96</v>
      </c>
      <c r="AJ73" s="59">
        <f>'Рейтинговая таблица организаций'!AU107</f>
        <v>97.600000000000009</v>
      </c>
      <c r="AK73" s="59" t="str">
        <f t="shared" si="77"/>
        <v>84-85</v>
      </c>
      <c r="AL73" s="59">
        <f t="shared" si="78"/>
        <v>84</v>
      </c>
      <c r="AM73" s="59">
        <f t="shared" si="79"/>
        <v>2</v>
      </c>
      <c r="AN73" s="59">
        <f>'бланки '!D109</f>
        <v>104</v>
      </c>
      <c r="AO73" s="59" t="str">
        <f t="shared" si="80"/>
        <v>Муниципальное бюджетное общеобразовательное учреждение «Кодинская средняя общеобразовательная школа»(Онежский муниципальный район)</v>
      </c>
      <c r="AP73" s="59">
        <f>'Рейтинговая таблица организаций'!BB107</f>
        <v>92</v>
      </c>
      <c r="AQ73" s="59">
        <f>'Рейтинговая таблица организаций'!BC107</f>
        <v>100</v>
      </c>
      <c r="AR73" s="59">
        <f>'Рейтинговая таблица организаций'!BD107</f>
        <v>100</v>
      </c>
      <c r="AS73" s="59">
        <f>'Рейтинговая таблица организаций'!BE107</f>
        <v>97.6</v>
      </c>
      <c r="AT73" s="59" t="str">
        <f t="shared" si="81"/>
        <v>69-71</v>
      </c>
      <c r="AU73" s="59">
        <f t="shared" si="82"/>
        <v>69</v>
      </c>
      <c r="AV73" s="59">
        <f t="shared" si="83"/>
        <v>3</v>
      </c>
      <c r="AW73" s="62" t="str">
        <f t="shared" si="84"/>
        <v>Онежский муниципальный район</v>
      </c>
      <c r="AX73" s="59">
        <f t="shared" si="85"/>
        <v>104</v>
      </c>
      <c r="AY73" s="59" t="str">
        <f t="shared" si="86"/>
        <v>Муниципальное бюджетное общеобразовательное учреждение «Кодинская средняя общеобразовательная школа»(Онежский муниципальный район)</v>
      </c>
      <c r="AZ73" s="59">
        <f>'Рейтинговая таблица организаций'!BF107</f>
        <v>94.240000000000009</v>
      </c>
      <c r="BA73" s="59" t="str">
        <f t="shared" si="87"/>
        <v>51</v>
      </c>
      <c r="BB73" s="59">
        <f t="shared" si="88"/>
        <v>51</v>
      </c>
      <c r="BC73" s="59">
        <f t="shared" si="89"/>
        <v>1</v>
      </c>
    </row>
    <row r="74" spans="1:55">
      <c r="A74" s="59">
        <f>'бланки '!D163</f>
        <v>158</v>
      </c>
      <c r="B74" s="60" t="str">
        <f>CONCATENATE('Рейтинговая таблица организаций'!B161,"(",C74,")")</f>
        <v>Муниципальное бюджетное учреждение дополнительного образования «Детская школа искусств № 18»(Шенкурский муниципальный округ)</v>
      </c>
      <c r="C74" s="60" t="str">
        <f>'бланки '!A163</f>
        <v>Шенкурский муниципальный округ</v>
      </c>
      <c r="D74" s="59">
        <f>'Рейтинговая таблица организаций'!C161</f>
        <v>107</v>
      </c>
      <c r="E74" s="59">
        <f t="shared" si="60"/>
        <v>158</v>
      </c>
      <c r="F74" s="59" t="str">
        <f t="shared" si="61"/>
        <v>Муниципальное бюджетное учреждение дополнительного образования «Детская школа искусств № 18»(Шенкурский муниципальный округ)</v>
      </c>
      <c r="G74" s="59">
        <f>'Рейтинговая таблица организаций'!Q161</f>
        <v>85</v>
      </c>
      <c r="H74" s="59">
        <f>'Рейтинговая таблица организаций'!R161</f>
        <v>100</v>
      </c>
      <c r="I74" s="59">
        <f>'Рейтинговая таблица организаций'!S161</f>
        <v>99</v>
      </c>
      <c r="J74" s="59">
        <f>'Рейтинговая таблица организаций'!T161</f>
        <v>95.1</v>
      </c>
      <c r="K74" s="59" t="str">
        <f t="shared" si="62"/>
        <v>109-112</v>
      </c>
      <c r="L74" s="59">
        <f t="shared" si="63"/>
        <v>109</v>
      </c>
      <c r="M74" s="59">
        <f t="shared" si="64"/>
        <v>4</v>
      </c>
      <c r="N74" s="59">
        <f t="shared" si="65"/>
        <v>158</v>
      </c>
      <c r="O74" s="59" t="str">
        <f t="shared" si="66"/>
        <v>Муниципальное бюджетное учреждение дополнительного образования «Детская школа искусств № 18»(Шенкурский муниципальный округ)</v>
      </c>
      <c r="P74" s="59">
        <f>'Рейтинговая таблица организаций'!Z161</f>
        <v>100</v>
      </c>
      <c r="Q74" s="59">
        <f>'Рейтинговая таблица организаций'!AB161</f>
        <v>91</v>
      </c>
      <c r="R74" s="59">
        <f>'Рейтинговая таблица организаций'!AC161</f>
        <v>95.5</v>
      </c>
      <c r="S74" s="59" t="str">
        <f t="shared" si="67"/>
        <v>82-87</v>
      </c>
      <c r="T74" s="59">
        <f t="shared" si="68"/>
        <v>82</v>
      </c>
      <c r="U74" s="59">
        <f t="shared" si="69"/>
        <v>6</v>
      </c>
      <c r="V74" s="59">
        <f t="shared" si="70"/>
        <v>158</v>
      </c>
      <c r="W74" s="59" t="str">
        <f t="shared" si="71"/>
        <v>Муниципальное бюджетное учреждение дополнительного образования «Детская школа искусств № 18»(Шенкурский муниципальный округ)</v>
      </c>
      <c r="X74" s="59">
        <f>'Рейтинговая таблица организаций'!AH161</f>
        <v>60</v>
      </c>
      <c r="Y74" s="59">
        <f>'Рейтинговая таблица организаций'!AI161</f>
        <v>40</v>
      </c>
      <c r="Z74" s="61">
        <f>'Рейтинговая таблица организаций'!AJ161</f>
        <v>100</v>
      </c>
      <c r="AA74" s="59">
        <f>'Рейтинговая таблица организаций'!AK161</f>
        <v>64</v>
      </c>
      <c r="AB74" s="59" t="str">
        <f t="shared" si="72"/>
        <v>151-152</v>
      </c>
      <c r="AC74" s="59">
        <f t="shared" si="73"/>
        <v>151</v>
      </c>
      <c r="AD74" s="59">
        <f t="shared" si="74"/>
        <v>2</v>
      </c>
      <c r="AE74" s="59">
        <f t="shared" si="75"/>
        <v>158</v>
      </c>
      <c r="AF74" s="59" t="str">
        <f t="shared" si="76"/>
        <v>Муниципальное бюджетное учреждение дополнительного образования «Детская школа искусств № 18»(Шенкурский муниципальный округ)</v>
      </c>
      <c r="AG74" s="59">
        <f>'Рейтинговая таблица организаций'!AR161</f>
        <v>97</v>
      </c>
      <c r="AH74" s="59">
        <f>'Рейтинговая таблица организаций'!AS161</f>
        <v>96</v>
      </c>
      <c r="AI74" s="59">
        <f>'Рейтинговая таблица организаций'!AT161</f>
        <v>99</v>
      </c>
      <c r="AJ74" s="59">
        <f>'Рейтинговая таблица организаций'!AU161</f>
        <v>97.000000000000014</v>
      </c>
      <c r="AK74" s="59" t="str">
        <f t="shared" si="77"/>
        <v>93-94</v>
      </c>
      <c r="AL74" s="59">
        <f t="shared" si="78"/>
        <v>93</v>
      </c>
      <c r="AM74" s="59">
        <f t="shared" si="79"/>
        <v>2</v>
      </c>
      <c r="AN74" s="59">
        <f>'бланки '!D163</f>
        <v>158</v>
      </c>
      <c r="AO74" s="59" t="str">
        <f t="shared" si="80"/>
        <v>Муниципальное бюджетное учреждение дополнительного образования «Детская школа искусств № 18»(Шенкурский муниципальный округ)</v>
      </c>
      <c r="AP74" s="59">
        <f>'Рейтинговая таблица организаций'!BB161</f>
        <v>98</v>
      </c>
      <c r="AQ74" s="59">
        <f>'Рейтинговая таблица организаций'!BC161</f>
        <v>96</v>
      </c>
      <c r="AR74" s="59">
        <f>'Рейтинговая таблица организаций'!BD161</f>
        <v>98</v>
      </c>
      <c r="AS74" s="59">
        <f>'Рейтинговая таблица организаций'!BE161</f>
        <v>97.6</v>
      </c>
      <c r="AT74" s="59" t="str">
        <f t="shared" si="81"/>
        <v>69-71</v>
      </c>
      <c r="AU74" s="59">
        <f t="shared" si="82"/>
        <v>69</v>
      </c>
      <c r="AV74" s="59">
        <f t="shared" si="83"/>
        <v>3</v>
      </c>
      <c r="AW74" s="62" t="str">
        <f t="shared" si="84"/>
        <v>Шенкурский муниципальный округ</v>
      </c>
      <c r="AX74" s="59">
        <f t="shared" si="85"/>
        <v>158</v>
      </c>
      <c r="AY74" s="59" t="str">
        <f t="shared" si="86"/>
        <v>Муниципальное бюджетное учреждение дополнительного образования «Детская школа искусств № 18»(Шенкурский муниципальный округ)</v>
      </c>
      <c r="AZ74" s="59">
        <f>'Рейтинговая таблица организаций'!BF161</f>
        <v>89.84</v>
      </c>
      <c r="BA74" s="59" t="str">
        <f t="shared" si="87"/>
        <v>112</v>
      </c>
      <c r="BB74" s="59">
        <f t="shared" si="88"/>
        <v>112</v>
      </c>
      <c r="BC74" s="59">
        <f t="shared" si="89"/>
        <v>1</v>
      </c>
    </row>
    <row r="75" spans="1:55">
      <c r="A75" s="59">
        <f>'бланки '!D142</f>
        <v>137</v>
      </c>
      <c r="B75" s="60" t="str">
        <f>CONCATENATE('Рейтинговая таблица организаций'!B140,"(",C75,")")</f>
        <v>Муниципальное бюджетное учреждение дополнительного образования «Приморская детская школа искусств»(Приморский муниципальный округ)</v>
      </c>
      <c r="C75" s="60" t="str">
        <f>'бланки '!A142</f>
        <v>Приморский муниципальный округ</v>
      </c>
      <c r="D75" s="59">
        <f>'Рейтинговая таблица организаций'!C140</f>
        <v>358</v>
      </c>
      <c r="E75" s="59">
        <f t="shared" si="60"/>
        <v>137</v>
      </c>
      <c r="F75" s="59" t="str">
        <f t="shared" si="61"/>
        <v>Муниципальное бюджетное учреждение дополнительного образования «Приморская детская школа искусств»(Приморский муниципальный округ)</v>
      </c>
      <c r="G75" s="59">
        <f>'Рейтинговая таблица организаций'!Q140</f>
        <v>100</v>
      </c>
      <c r="H75" s="59">
        <f>'Рейтинговая таблица организаций'!R140</f>
        <v>100</v>
      </c>
      <c r="I75" s="59">
        <f>'Рейтинговая таблица организаций'!S140</f>
        <v>98</v>
      </c>
      <c r="J75" s="59">
        <f>'Рейтинговая таблица организаций'!T140</f>
        <v>99.2</v>
      </c>
      <c r="K75" s="59" t="str">
        <f t="shared" si="62"/>
        <v>34-41</v>
      </c>
      <c r="L75" s="59">
        <f t="shared" si="63"/>
        <v>34</v>
      </c>
      <c r="M75" s="59">
        <f t="shared" si="64"/>
        <v>8</v>
      </c>
      <c r="N75" s="59">
        <f t="shared" si="65"/>
        <v>137</v>
      </c>
      <c r="O75" s="59" t="str">
        <f t="shared" si="66"/>
        <v>Муниципальное бюджетное учреждение дополнительного образования «Приморская детская школа искусств»(Приморский муниципальный округ)</v>
      </c>
      <c r="P75" s="59">
        <f>'Рейтинговая таблица организаций'!Z140</f>
        <v>100</v>
      </c>
      <c r="Q75" s="59">
        <f>'Рейтинговая таблица организаций'!AB140</f>
        <v>90</v>
      </c>
      <c r="R75" s="59">
        <f>'Рейтинговая таблица организаций'!AC140</f>
        <v>95</v>
      </c>
      <c r="S75" s="59" t="str">
        <f t="shared" si="67"/>
        <v>88-92</v>
      </c>
      <c r="T75" s="59">
        <f t="shared" si="68"/>
        <v>88</v>
      </c>
      <c r="U75" s="59">
        <f t="shared" si="69"/>
        <v>5</v>
      </c>
      <c r="V75" s="59">
        <f t="shared" si="70"/>
        <v>137</v>
      </c>
      <c r="W75" s="59" t="str">
        <f t="shared" si="71"/>
        <v>Муниципальное бюджетное учреждение дополнительного образования «Приморская детская школа искусств»(Приморский муниципальный округ)</v>
      </c>
      <c r="X75" s="59">
        <f>'Рейтинговая таблица организаций'!AH140</f>
        <v>60</v>
      </c>
      <c r="Y75" s="59">
        <f>'Рейтинговая таблица организаций'!AI140</f>
        <v>100</v>
      </c>
      <c r="Z75" s="61">
        <f>'Рейтинговая таблица организаций'!AJ140</f>
        <v>100</v>
      </c>
      <c r="AA75" s="59">
        <f>'Рейтинговая таблица организаций'!AK140</f>
        <v>88</v>
      </c>
      <c r="AB75" s="59" t="str">
        <f t="shared" si="72"/>
        <v>26-37</v>
      </c>
      <c r="AC75" s="59">
        <f t="shared" si="73"/>
        <v>26</v>
      </c>
      <c r="AD75" s="59">
        <f t="shared" si="74"/>
        <v>12</v>
      </c>
      <c r="AE75" s="59">
        <f t="shared" si="75"/>
        <v>137</v>
      </c>
      <c r="AF75" s="59" t="str">
        <f t="shared" si="76"/>
        <v>Муниципальное бюджетное учреждение дополнительного образования «Приморская детская школа искусств»(Приморский муниципальный округ)</v>
      </c>
      <c r="AG75" s="59">
        <f>'Рейтинговая таблица организаций'!AR140</f>
        <v>97</v>
      </c>
      <c r="AH75" s="59">
        <f>'Рейтинговая таблица организаций'!AS140</f>
        <v>99</v>
      </c>
      <c r="AI75" s="59">
        <f>'Рейтинговая таблица организаций'!AT140</f>
        <v>99</v>
      </c>
      <c r="AJ75" s="59">
        <f>'Рейтинговая таблица организаций'!AU140</f>
        <v>98.2</v>
      </c>
      <c r="AK75" s="59" t="str">
        <f t="shared" si="77"/>
        <v>69-75</v>
      </c>
      <c r="AL75" s="59">
        <f t="shared" si="78"/>
        <v>69</v>
      </c>
      <c r="AM75" s="59">
        <f t="shared" si="79"/>
        <v>7</v>
      </c>
      <c r="AN75" s="59">
        <f>'бланки '!D142</f>
        <v>137</v>
      </c>
      <c r="AO75" s="59" t="str">
        <f t="shared" si="80"/>
        <v>Муниципальное бюджетное учреждение дополнительного образования «Приморская детская школа искусств»(Приморский муниципальный округ)</v>
      </c>
      <c r="AP75" s="59">
        <f>'Рейтинговая таблица организаций'!BB140</f>
        <v>98</v>
      </c>
      <c r="AQ75" s="59">
        <f>'Рейтинговая таблица организаций'!BC140</f>
        <v>95</v>
      </c>
      <c r="AR75" s="59">
        <f>'Рейтинговая таблица организаций'!BD140</f>
        <v>98</v>
      </c>
      <c r="AS75" s="59">
        <f>'Рейтинговая таблица организаций'!BE140</f>
        <v>97.4</v>
      </c>
      <c r="AT75" s="59" t="str">
        <f t="shared" si="81"/>
        <v>72-73</v>
      </c>
      <c r="AU75" s="59">
        <f t="shared" si="82"/>
        <v>72</v>
      </c>
      <c r="AV75" s="59">
        <f t="shared" si="83"/>
        <v>2</v>
      </c>
      <c r="AW75" s="62" t="str">
        <f t="shared" si="84"/>
        <v>Приморский муниципальный округ</v>
      </c>
      <c r="AX75" s="59">
        <f t="shared" si="85"/>
        <v>137</v>
      </c>
      <c r="AY75" s="59" t="str">
        <f t="shared" si="86"/>
        <v>Муниципальное бюджетное учреждение дополнительного образования «Приморская детская школа искусств»(Приморский муниципальный округ)</v>
      </c>
      <c r="AZ75" s="59">
        <f>'Рейтинговая таблица организаций'!BF140</f>
        <v>95.559999999999988</v>
      </c>
      <c r="BA75" s="59" t="str">
        <f t="shared" si="87"/>
        <v>33</v>
      </c>
      <c r="BB75" s="59">
        <f t="shared" si="88"/>
        <v>33</v>
      </c>
      <c r="BC75" s="59">
        <f t="shared" si="89"/>
        <v>1</v>
      </c>
    </row>
    <row r="76" spans="1:55">
      <c r="A76" s="59">
        <f>'бланки '!D168</f>
        <v>163</v>
      </c>
      <c r="B76" s="60" t="str">
        <f>CONCATENATE('Рейтинговая таблица организаций'!B166,"(",C76,")")</f>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C76" s="60" t="str">
        <f>'бланки '!A168</f>
        <v>Государственные образовательные организации</v>
      </c>
      <c r="D76" s="59">
        <f>'Рейтинговая таблица организаций'!C166</f>
        <v>74</v>
      </c>
      <c r="E76" s="59">
        <f t="shared" si="60"/>
        <v>163</v>
      </c>
      <c r="F76" s="59" t="str">
        <f t="shared" si="61"/>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G76" s="59">
        <f>'Рейтинговая таблица организаций'!Q166</f>
        <v>83</v>
      </c>
      <c r="H76" s="59">
        <f>'Рейтинговая таблица организаций'!R166</f>
        <v>100</v>
      </c>
      <c r="I76" s="59">
        <f>'Рейтинговая таблица организаций'!S166</f>
        <v>98</v>
      </c>
      <c r="J76" s="59">
        <f>'Рейтинговая таблица организаций'!T166</f>
        <v>94.1</v>
      </c>
      <c r="K76" s="59" t="str">
        <f t="shared" si="62"/>
        <v>124-125</v>
      </c>
      <c r="L76" s="59">
        <f t="shared" si="63"/>
        <v>124</v>
      </c>
      <c r="M76" s="59">
        <f t="shared" si="64"/>
        <v>2</v>
      </c>
      <c r="N76" s="59">
        <f t="shared" si="65"/>
        <v>163</v>
      </c>
      <c r="O76" s="59" t="str">
        <f t="shared" si="66"/>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P76" s="59">
        <f>'Рейтинговая таблица организаций'!Z166</f>
        <v>100</v>
      </c>
      <c r="Q76" s="59">
        <f>'Рейтинговая таблица организаций'!AB166</f>
        <v>89</v>
      </c>
      <c r="R76" s="59">
        <f>'Рейтинговая таблица организаций'!AC166</f>
        <v>94.5</v>
      </c>
      <c r="S76" s="59" t="str">
        <f t="shared" si="67"/>
        <v>93-102</v>
      </c>
      <c r="T76" s="59">
        <f t="shared" si="68"/>
        <v>93</v>
      </c>
      <c r="U76" s="59">
        <f t="shared" si="69"/>
        <v>10</v>
      </c>
      <c r="V76" s="59">
        <f t="shared" si="70"/>
        <v>163</v>
      </c>
      <c r="W76" s="59" t="str">
        <f t="shared" si="71"/>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X76" s="59">
        <f>'Рейтинговая таблица организаций'!AH166</f>
        <v>80</v>
      </c>
      <c r="Y76" s="59">
        <f>'Рейтинговая таблица организаций'!AI166</f>
        <v>60</v>
      </c>
      <c r="Z76" s="61">
        <f>'Рейтинговая таблица организаций'!AJ166</f>
        <v>89</v>
      </c>
      <c r="AA76" s="59">
        <f>'Рейтинговая таблица организаций'!AK166</f>
        <v>74.7</v>
      </c>
      <c r="AB76" s="59" t="str">
        <f t="shared" si="72"/>
        <v>94</v>
      </c>
      <c r="AC76" s="59">
        <f t="shared" si="73"/>
        <v>94</v>
      </c>
      <c r="AD76" s="59">
        <f t="shared" si="74"/>
        <v>1</v>
      </c>
      <c r="AE76" s="59">
        <f t="shared" si="75"/>
        <v>163</v>
      </c>
      <c r="AF76" s="59" t="str">
        <f t="shared" si="76"/>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AG76" s="59">
        <f>'Рейтинговая таблица организаций'!AR166</f>
        <v>93</v>
      </c>
      <c r="AH76" s="59">
        <f>'Рейтинговая таблица организаций'!AS166</f>
        <v>92</v>
      </c>
      <c r="AI76" s="59">
        <f>'Рейтинговая таблица организаций'!AT166</f>
        <v>100</v>
      </c>
      <c r="AJ76" s="59">
        <f>'Рейтинговая таблица организаций'!AU166</f>
        <v>94</v>
      </c>
      <c r="AK76" s="59" t="str">
        <f t="shared" si="77"/>
        <v>132-134</v>
      </c>
      <c r="AL76" s="59">
        <f t="shared" si="78"/>
        <v>132</v>
      </c>
      <c r="AM76" s="59">
        <f t="shared" si="79"/>
        <v>3</v>
      </c>
      <c r="AN76" s="59">
        <f>'бланки '!D168</f>
        <v>163</v>
      </c>
      <c r="AO76" s="59" t="str">
        <f t="shared" si="80"/>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AP76" s="59">
        <f>'Рейтинговая таблица организаций'!BB166</f>
        <v>95</v>
      </c>
      <c r="AQ76" s="59">
        <f>'Рейтинговая таблица организаций'!BC166</f>
        <v>97</v>
      </c>
      <c r="AR76" s="59">
        <f>'Рейтинговая таблица организаций'!BD166</f>
        <v>99</v>
      </c>
      <c r="AS76" s="59">
        <f>'Рейтинговая таблица организаций'!BE166</f>
        <v>97.4</v>
      </c>
      <c r="AT76" s="59" t="str">
        <f t="shared" si="81"/>
        <v>72-73</v>
      </c>
      <c r="AU76" s="59">
        <f t="shared" si="82"/>
        <v>72</v>
      </c>
      <c r="AV76" s="59">
        <f t="shared" si="83"/>
        <v>2</v>
      </c>
      <c r="AW76" s="62" t="str">
        <f t="shared" si="84"/>
        <v>Государственные образовательные организации</v>
      </c>
      <c r="AX76" s="59">
        <f t="shared" si="85"/>
        <v>163</v>
      </c>
      <c r="AY76" s="59" t="str">
        <f t="shared" si="86"/>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AZ76" s="59">
        <f>'Рейтинговая таблица организаций'!BF166</f>
        <v>90.940000000000012</v>
      </c>
      <c r="BA76" s="59" t="str">
        <f t="shared" si="87"/>
        <v>92</v>
      </c>
      <c r="BB76" s="59">
        <f t="shared" si="88"/>
        <v>92</v>
      </c>
      <c r="BC76" s="59">
        <f t="shared" si="89"/>
        <v>1</v>
      </c>
    </row>
    <row r="77" spans="1:55">
      <c r="A77" s="59">
        <f>'бланки '!D162</f>
        <v>157</v>
      </c>
      <c r="B77" s="60" t="str">
        <f>CONCATENATE('Рейтинговая таблица организаций'!B160,"(",C77,")")</f>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C77" s="60" t="str">
        <f>'бланки '!A162</f>
        <v>Шенкурский муниципальный округ</v>
      </c>
      <c r="D77" s="59">
        <f>'Рейтинговая таблица организаций'!C160</f>
        <v>166</v>
      </c>
      <c r="E77" s="59">
        <f t="shared" si="60"/>
        <v>157</v>
      </c>
      <c r="F77" s="59" t="str">
        <f t="shared" si="61"/>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G77" s="59">
        <f>'Рейтинговая таблица организаций'!Q160</f>
        <v>100</v>
      </c>
      <c r="H77" s="59">
        <f>'Рейтинговая таблица организаций'!R160</f>
        <v>100</v>
      </c>
      <c r="I77" s="59">
        <f>'Рейтинговая таблица организаций'!S160</f>
        <v>96</v>
      </c>
      <c r="J77" s="59">
        <f>'Рейтинговая таблица организаций'!T160</f>
        <v>98.4</v>
      </c>
      <c r="K77" s="59" t="str">
        <f t="shared" si="62"/>
        <v>57-63</v>
      </c>
      <c r="L77" s="59">
        <f t="shared" si="63"/>
        <v>57</v>
      </c>
      <c r="M77" s="59">
        <f t="shared" si="64"/>
        <v>7</v>
      </c>
      <c r="N77" s="59">
        <f t="shared" si="65"/>
        <v>157</v>
      </c>
      <c r="O77" s="59" t="str">
        <f t="shared" si="66"/>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P77" s="59">
        <f>'Рейтинговая таблица организаций'!Z160</f>
        <v>100</v>
      </c>
      <c r="Q77" s="59">
        <f>'Рейтинговая таблица организаций'!AB160</f>
        <v>95</v>
      </c>
      <c r="R77" s="59">
        <f>'Рейтинговая таблица организаций'!AC160</f>
        <v>97.5</v>
      </c>
      <c r="S77" s="59" t="str">
        <f t="shared" si="67"/>
        <v>54-61</v>
      </c>
      <c r="T77" s="59">
        <f t="shared" si="68"/>
        <v>54</v>
      </c>
      <c r="U77" s="59">
        <f t="shared" si="69"/>
        <v>8</v>
      </c>
      <c r="V77" s="59">
        <f t="shared" si="70"/>
        <v>157</v>
      </c>
      <c r="W77" s="59" t="str">
        <f t="shared" si="71"/>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X77" s="59">
        <f>'Рейтинговая таблица организаций'!AH160</f>
        <v>80</v>
      </c>
      <c r="Y77" s="59">
        <f>'Рейтинговая таблица организаций'!AI160</f>
        <v>60</v>
      </c>
      <c r="Z77" s="61">
        <f>'Рейтинговая таблица организаций'!AJ160</f>
        <v>100</v>
      </c>
      <c r="AA77" s="59">
        <f>'Рейтинговая таблица организаций'!AK160</f>
        <v>78</v>
      </c>
      <c r="AB77" s="59" t="str">
        <f t="shared" si="72"/>
        <v>82-85</v>
      </c>
      <c r="AC77" s="59">
        <f t="shared" si="73"/>
        <v>82</v>
      </c>
      <c r="AD77" s="59">
        <f t="shared" si="74"/>
        <v>4</v>
      </c>
      <c r="AE77" s="59">
        <f t="shared" si="75"/>
        <v>157</v>
      </c>
      <c r="AF77" s="59" t="str">
        <f t="shared" si="76"/>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AG77" s="59">
        <f>'Рейтинговая таблица организаций'!AR160</f>
        <v>98</v>
      </c>
      <c r="AH77" s="59">
        <f>'Рейтинговая таблица организаций'!AS160</f>
        <v>98</v>
      </c>
      <c r="AI77" s="59">
        <f>'Рейтинговая таблица организаций'!AT160</f>
        <v>100</v>
      </c>
      <c r="AJ77" s="59">
        <f>'Рейтинговая таблица организаций'!AU160</f>
        <v>98.4</v>
      </c>
      <c r="AK77" s="59" t="str">
        <f t="shared" si="77"/>
        <v>66-68</v>
      </c>
      <c r="AL77" s="59">
        <f t="shared" si="78"/>
        <v>66</v>
      </c>
      <c r="AM77" s="59">
        <f t="shared" si="79"/>
        <v>3</v>
      </c>
      <c r="AN77" s="59">
        <f>'бланки '!D162</f>
        <v>157</v>
      </c>
      <c r="AO77" s="59" t="str">
        <f t="shared" si="80"/>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AP77" s="59">
        <f>'Рейтинговая таблица организаций'!BB160</f>
        <v>97</v>
      </c>
      <c r="AQ77" s="59">
        <f>'Рейтинговая таблица организаций'!BC160</f>
        <v>96</v>
      </c>
      <c r="AR77" s="59">
        <f>'Рейтинговая таблица организаций'!BD160</f>
        <v>98</v>
      </c>
      <c r="AS77" s="59">
        <f>'Рейтинговая таблица организаций'!BE160</f>
        <v>97.3</v>
      </c>
      <c r="AT77" s="59" t="str">
        <f t="shared" si="81"/>
        <v>74</v>
      </c>
      <c r="AU77" s="59">
        <f t="shared" si="82"/>
        <v>74</v>
      </c>
      <c r="AV77" s="59">
        <f t="shared" si="83"/>
        <v>1</v>
      </c>
      <c r="AW77" s="62" t="str">
        <f t="shared" si="84"/>
        <v>Шенкурский муниципальный округ</v>
      </c>
      <c r="AX77" s="59">
        <f t="shared" si="85"/>
        <v>157</v>
      </c>
      <c r="AY77" s="59" t="str">
        <f t="shared" si="86"/>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AZ77" s="59">
        <f>'Рейтинговая таблица организаций'!BF160</f>
        <v>93.919999999999987</v>
      </c>
      <c r="BA77" s="59" t="str">
        <f t="shared" si="87"/>
        <v>56</v>
      </c>
      <c r="BB77" s="59">
        <f t="shared" si="88"/>
        <v>56</v>
      </c>
      <c r="BC77" s="59">
        <f t="shared" si="89"/>
        <v>1</v>
      </c>
    </row>
    <row r="78" spans="1:55">
      <c r="A78" s="59">
        <f>'бланки '!D170</f>
        <v>165</v>
      </c>
      <c r="B78" s="60" t="str">
        <f>CONCATENATE('Рейтинговая таблица организаций'!B168,"(",C78,")")</f>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C78" s="60" t="str">
        <f>'бланки '!A170</f>
        <v>Государственные образовательные организации</v>
      </c>
      <c r="D78" s="59">
        <f>'Рейтинговая таблица организаций'!C168</f>
        <v>599</v>
      </c>
      <c r="E78" s="59">
        <f t="shared" si="60"/>
        <v>165</v>
      </c>
      <c r="F78" s="59" t="str">
        <f t="shared" si="61"/>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G78" s="59">
        <f>'Рейтинговая таблица организаций'!Q168</f>
        <v>72</v>
      </c>
      <c r="H78" s="59">
        <f>'Рейтинговая таблица организаций'!R168</f>
        <v>90</v>
      </c>
      <c r="I78" s="59">
        <f>'Рейтинговая таблица организаций'!S168</f>
        <v>97</v>
      </c>
      <c r="J78" s="59">
        <f>'Рейтинговая таблица организаций'!T168</f>
        <v>87.4</v>
      </c>
      <c r="K78" s="59" t="str">
        <f t="shared" si="62"/>
        <v>156</v>
      </c>
      <c r="L78" s="59">
        <f t="shared" si="63"/>
        <v>156</v>
      </c>
      <c r="M78" s="59">
        <f t="shared" si="64"/>
        <v>1</v>
      </c>
      <c r="N78" s="59">
        <f t="shared" si="65"/>
        <v>165</v>
      </c>
      <c r="O78" s="59" t="str">
        <f t="shared" si="66"/>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P78" s="59">
        <f>'Рейтинговая таблица организаций'!Z168</f>
        <v>100</v>
      </c>
      <c r="Q78" s="59">
        <f>'Рейтинговая таблица организаций'!AB168</f>
        <v>95</v>
      </c>
      <c r="R78" s="59">
        <f>'Рейтинговая таблица организаций'!AC168</f>
        <v>97.5</v>
      </c>
      <c r="S78" s="59" t="str">
        <f t="shared" si="67"/>
        <v>54-61</v>
      </c>
      <c r="T78" s="59">
        <f t="shared" si="68"/>
        <v>54</v>
      </c>
      <c r="U78" s="59">
        <f t="shared" si="69"/>
        <v>8</v>
      </c>
      <c r="V78" s="59">
        <f t="shared" si="70"/>
        <v>165</v>
      </c>
      <c r="W78" s="59" t="str">
        <f t="shared" si="71"/>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X78" s="59">
        <f>'Рейтинговая таблица организаций'!AH168</f>
        <v>40</v>
      </c>
      <c r="Y78" s="59">
        <f>'Рейтинговая таблица организаций'!AI168</f>
        <v>60</v>
      </c>
      <c r="Z78" s="61">
        <f>'Рейтинговая таблица организаций'!AJ168</f>
        <v>89</v>
      </c>
      <c r="AA78" s="59">
        <f>'Рейтинговая таблица организаций'!AK168</f>
        <v>62.7</v>
      </c>
      <c r="AB78" s="59" t="str">
        <f t="shared" si="72"/>
        <v>155</v>
      </c>
      <c r="AC78" s="59">
        <f t="shared" si="73"/>
        <v>155</v>
      </c>
      <c r="AD78" s="59">
        <f t="shared" si="74"/>
        <v>1</v>
      </c>
      <c r="AE78" s="59">
        <f t="shared" si="75"/>
        <v>165</v>
      </c>
      <c r="AF78" s="59" t="str">
        <f t="shared" si="76"/>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AG78" s="59">
        <f>'Рейтинговая таблица организаций'!AR168</f>
        <v>98</v>
      </c>
      <c r="AH78" s="59">
        <f>'Рейтинговая таблица организаций'!AS168</f>
        <v>97</v>
      </c>
      <c r="AI78" s="59">
        <f>'Рейтинговая таблица организаций'!AT168</f>
        <v>99</v>
      </c>
      <c r="AJ78" s="59">
        <f>'Рейтинговая таблица организаций'!AU168</f>
        <v>97.8</v>
      </c>
      <c r="AK78" s="59" t="str">
        <f t="shared" si="77"/>
        <v>80-83</v>
      </c>
      <c r="AL78" s="59">
        <f t="shared" si="78"/>
        <v>80</v>
      </c>
      <c r="AM78" s="59">
        <f t="shared" si="79"/>
        <v>4</v>
      </c>
      <c r="AN78" s="59">
        <f>'бланки '!D170</f>
        <v>165</v>
      </c>
      <c r="AO78" s="59" t="str">
        <f t="shared" si="80"/>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AP78" s="59">
        <f>'Рейтинговая таблица организаций'!BB168</f>
        <v>97</v>
      </c>
      <c r="AQ78" s="59">
        <f>'Рейтинговая таблица организаций'!BC168</f>
        <v>95</v>
      </c>
      <c r="AR78" s="59">
        <f>'Рейтинговая таблица организаций'!BD168</f>
        <v>98</v>
      </c>
      <c r="AS78" s="59">
        <f>'Рейтинговая таблица организаций'!BE168</f>
        <v>97.1</v>
      </c>
      <c r="AT78" s="59" t="str">
        <f t="shared" si="81"/>
        <v>75</v>
      </c>
      <c r="AU78" s="59">
        <f t="shared" si="82"/>
        <v>75</v>
      </c>
      <c r="AV78" s="59">
        <f t="shared" si="83"/>
        <v>1</v>
      </c>
      <c r="AW78" s="62" t="str">
        <f t="shared" si="84"/>
        <v>Государственные образовательные организации</v>
      </c>
      <c r="AX78" s="59">
        <f t="shared" si="85"/>
        <v>165</v>
      </c>
      <c r="AY78" s="59" t="str">
        <f t="shared" si="86"/>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AZ78" s="59">
        <f>'Рейтинговая таблица организаций'!BF168</f>
        <v>88.5</v>
      </c>
      <c r="BA78" s="59" t="str">
        <f t="shared" si="87"/>
        <v>133</v>
      </c>
      <c r="BB78" s="59">
        <f t="shared" si="88"/>
        <v>133</v>
      </c>
      <c r="BC78" s="59">
        <f t="shared" si="89"/>
        <v>1</v>
      </c>
    </row>
    <row r="79" spans="1:55">
      <c r="A79" s="59">
        <f>'бланки '!D62</f>
        <v>57</v>
      </c>
      <c r="B79" s="60" t="str">
        <f>CONCATENATE('Рейтинговая таблица организаций'!B60,"(",C79,")")</f>
        <v>Муниципальное бюджетное образовательное учреждение дополнительного образования «Спортивная школа № 2»(Город Северодвинск)</v>
      </c>
      <c r="C79" s="60" t="str">
        <f>'бланки '!A62</f>
        <v>Город Северодвинск</v>
      </c>
      <c r="D79" s="59">
        <f>'Рейтинговая таблица организаций'!C60</f>
        <v>593</v>
      </c>
      <c r="E79" s="59">
        <f t="shared" si="60"/>
        <v>57</v>
      </c>
      <c r="F79" s="59" t="str">
        <f t="shared" si="61"/>
        <v>Муниципальное бюджетное образовательное учреждение дополнительного образования «Спортивная школа № 2»(Город Северодвинск)</v>
      </c>
      <c r="G79" s="59">
        <f>'Рейтинговая таблица организаций'!Q60</f>
        <v>63</v>
      </c>
      <c r="H79" s="59">
        <f>'Рейтинговая таблица организаций'!R60</f>
        <v>60</v>
      </c>
      <c r="I79" s="59">
        <f>'Рейтинговая таблица организаций'!S60</f>
        <v>98</v>
      </c>
      <c r="J79" s="59">
        <f>'Рейтинговая таблица организаций'!T60</f>
        <v>76.099999999999994</v>
      </c>
      <c r="K79" s="59" t="str">
        <f t="shared" si="62"/>
        <v>176</v>
      </c>
      <c r="L79" s="59">
        <f t="shared" si="63"/>
        <v>176</v>
      </c>
      <c r="M79" s="59">
        <f t="shared" si="64"/>
        <v>1</v>
      </c>
      <c r="N79" s="59">
        <f t="shared" si="65"/>
        <v>57</v>
      </c>
      <c r="O79" s="59" t="str">
        <f t="shared" si="66"/>
        <v>Муниципальное бюджетное образовательное учреждение дополнительного образования «Спортивная школа № 2»(Город Северодвинск)</v>
      </c>
      <c r="P79" s="59">
        <f>'Рейтинговая таблица организаций'!Z60</f>
        <v>100</v>
      </c>
      <c r="Q79" s="59">
        <f>'Рейтинговая таблица организаций'!AB60</f>
        <v>93</v>
      </c>
      <c r="R79" s="59">
        <f>'Рейтинговая таблица организаций'!AC60</f>
        <v>96.5</v>
      </c>
      <c r="S79" s="59" t="str">
        <f t="shared" si="67"/>
        <v>71-76</v>
      </c>
      <c r="T79" s="59">
        <f t="shared" si="68"/>
        <v>71</v>
      </c>
      <c r="U79" s="59">
        <f t="shared" si="69"/>
        <v>6</v>
      </c>
      <c r="V79" s="59">
        <f t="shared" si="70"/>
        <v>57</v>
      </c>
      <c r="W79" s="59" t="str">
        <f t="shared" si="71"/>
        <v>Муниципальное бюджетное образовательное учреждение дополнительного образования «Спортивная школа № 2»(Город Северодвинск)</v>
      </c>
      <c r="X79" s="59">
        <f>'Рейтинговая таблица организаций'!AH60</f>
        <v>60</v>
      </c>
      <c r="Y79" s="59">
        <f>'Рейтинговая таблица организаций'!AI60</f>
        <v>80</v>
      </c>
      <c r="Z79" s="61">
        <f>'Рейтинговая таблица организаций'!AJ60</f>
        <v>96</v>
      </c>
      <c r="AA79" s="59">
        <f>'Рейтинговая таблица организаций'!AK60</f>
        <v>78.8</v>
      </c>
      <c r="AB79" s="59" t="str">
        <f t="shared" si="72"/>
        <v>80</v>
      </c>
      <c r="AC79" s="59">
        <f t="shared" si="73"/>
        <v>80</v>
      </c>
      <c r="AD79" s="59">
        <f t="shared" si="74"/>
        <v>1</v>
      </c>
      <c r="AE79" s="59">
        <f t="shared" si="75"/>
        <v>57</v>
      </c>
      <c r="AF79" s="59" t="str">
        <f t="shared" si="76"/>
        <v>Муниципальное бюджетное образовательное учреждение дополнительного образования «Спортивная школа № 2»(Город Северодвинск)</v>
      </c>
      <c r="AG79" s="59">
        <f>'Рейтинговая таблица организаций'!AR60</f>
        <v>97</v>
      </c>
      <c r="AH79" s="59">
        <f>'Рейтинговая таблица организаций'!AS60</f>
        <v>98</v>
      </c>
      <c r="AI79" s="59">
        <f>'Рейтинговая таблица организаций'!AT60</f>
        <v>99</v>
      </c>
      <c r="AJ79" s="59">
        <f>'Рейтинговая таблица организаций'!AU60</f>
        <v>97.8</v>
      </c>
      <c r="AK79" s="59" t="str">
        <f t="shared" si="77"/>
        <v>80-83</v>
      </c>
      <c r="AL79" s="59">
        <f t="shared" si="78"/>
        <v>80</v>
      </c>
      <c r="AM79" s="59">
        <f t="shared" si="79"/>
        <v>4</v>
      </c>
      <c r="AN79" s="59">
        <f>'бланки '!D62</f>
        <v>57</v>
      </c>
      <c r="AO79" s="59" t="str">
        <f t="shared" si="80"/>
        <v>Муниципальное бюджетное образовательное учреждение дополнительного образования «Спортивная школа № 2»(Город Северодвинск)</v>
      </c>
      <c r="AP79" s="59">
        <f>'Рейтинговая таблица организаций'!BB60</f>
        <v>97</v>
      </c>
      <c r="AQ79" s="59">
        <f>'Рейтинговая таблица организаций'!BC60</f>
        <v>97</v>
      </c>
      <c r="AR79" s="59">
        <f>'Рейтинговая таблица организаций'!BD60</f>
        <v>97</v>
      </c>
      <c r="AS79" s="59">
        <f>'Рейтинговая таблица организаций'!BE60</f>
        <v>97</v>
      </c>
      <c r="AT79" s="59" t="str">
        <f t="shared" si="81"/>
        <v>76-77</v>
      </c>
      <c r="AU79" s="59">
        <f t="shared" si="82"/>
        <v>76</v>
      </c>
      <c r="AV79" s="59">
        <f t="shared" si="83"/>
        <v>2</v>
      </c>
      <c r="AW79" s="62" t="str">
        <f t="shared" si="84"/>
        <v>Город Северодвинск</v>
      </c>
      <c r="AX79" s="59">
        <f t="shared" si="85"/>
        <v>57</v>
      </c>
      <c r="AY79" s="59" t="str">
        <f t="shared" si="86"/>
        <v>Муниципальное бюджетное образовательное учреждение дополнительного образования «Спортивная школа № 2»(Город Северодвинск)</v>
      </c>
      <c r="AZ79" s="59">
        <f>'Рейтинговая таблица организаций'!BF60</f>
        <v>89.24</v>
      </c>
      <c r="BA79" s="59" t="str">
        <f t="shared" si="87"/>
        <v>120</v>
      </c>
      <c r="BB79" s="59">
        <f t="shared" si="88"/>
        <v>120</v>
      </c>
      <c r="BC79" s="59">
        <f t="shared" si="89"/>
        <v>1</v>
      </c>
    </row>
    <row r="80" spans="1:55">
      <c r="A80" s="59">
        <f>'бланки '!D108</f>
        <v>103</v>
      </c>
      <c r="B80" s="60" t="str">
        <f>CONCATENATE('Рейтинговая таблица организаций'!B106,"(",C80,")")</f>
        <v>Муниципальное бюджетное общеобразовательное учреждение «Открытая (сменная) общеобразовательная школа г.Онеги»(Онежский муниципальный район)</v>
      </c>
      <c r="C80" s="60" t="str">
        <f>'бланки '!A108</f>
        <v>Онежский муниципальный район</v>
      </c>
      <c r="D80" s="59">
        <f>'Рейтинговая таблица организаций'!C106</f>
        <v>54</v>
      </c>
      <c r="E80" s="59">
        <f t="shared" si="60"/>
        <v>103</v>
      </c>
      <c r="F80" s="59" t="str">
        <f t="shared" si="61"/>
        <v>Муниципальное бюджетное общеобразовательное учреждение «Открытая (сменная) общеобразовательная школа г.Онеги»(Онежский муниципальный район)</v>
      </c>
      <c r="G80" s="59">
        <f>'Рейтинговая таблица организаций'!Q106</f>
        <v>87</v>
      </c>
      <c r="H80" s="59">
        <f>'Рейтинговая таблица организаций'!R106</f>
        <v>60</v>
      </c>
      <c r="I80" s="59">
        <f>'Рейтинговая таблица организаций'!S106</f>
        <v>100</v>
      </c>
      <c r="J80" s="59">
        <f>'Рейтинговая таблица организаций'!T106</f>
        <v>84.1</v>
      </c>
      <c r="K80" s="59" t="str">
        <f t="shared" si="62"/>
        <v>164-166</v>
      </c>
      <c r="L80" s="59">
        <f t="shared" si="63"/>
        <v>164</v>
      </c>
      <c r="M80" s="59">
        <f t="shared" si="64"/>
        <v>3</v>
      </c>
      <c r="N80" s="59">
        <f t="shared" si="65"/>
        <v>103</v>
      </c>
      <c r="O80" s="59" t="str">
        <f t="shared" si="66"/>
        <v>Муниципальное бюджетное общеобразовательное учреждение «Открытая (сменная) общеобразовательная школа г.Онеги»(Онежский муниципальный район)</v>
      </c>
      <c r="P80" s="59">
        <f>'Рейтинговая таблица организаций'!Z106</f>
        <v>100</v>
      </c>
      <c r="Q80" s="59">
        <f>'Рейтинговая таблица организаций'!AB106</f>
        <v>98</v>
      </c>
      <c r="R80" s="59">
        <f>'Рейтинговая таблица организаций'!AC106</f>
        <v>99</v>
      </c>
      <c r="S80" s="59" t="str">
        <f t="shared" si="67"/>
        <v>32-39</v>
      </c>
      <c r="T80" s="59">
        <f t="shared" si="68"/>
        <v>32</v>
      </c>
      <c r="U80" s="59">
        <f t="shared" si="69"/>
        <v>8</v>
      </c>
      <c r="V80" s="59">
        <f t="shared" si="70"/>
        <v>103</v>
      </c>
      <c r="W80" s="59" t="str">
        <f t="shared" si="71"/>
        <v>Муниципальное бюджетное общеобразовательное учреждение «Открытая (сменная) общеобразовательная школа г.Онеги»(Онежский муниципальный район)</v>
      </c>
      <c r="X80" s="59">
        <f>'Рейтинговая таблица организаций'!AH106</f>
        <v>40</v>
      </c>
      <c r="Y80" s="59">
        <f>'Рейтинговая таблица организаций'!AI106</f>
        <v>60</v>
      </c>
      <c r="Z80" s="61">
        <f>'Рейтинговая таблица организаций'!AJ106</f>
        <v>75</v>
      </c>
      <c r="AA80" s="59">
        <f>'Рейтинговая таблица организаций'!AK106</f>
        <v>58.5</v>
      </c>
      <c r="AB80" s="59" t="str">
        <f t="shared" si="72"/>
        <v>166-171</v>
      </c>
      <c r="AC80" s="59">
        <f t="shared" si="73"/>
        <v>166</v>
      </c>
      <c r="AD80" s="59">
        <f t="shared" si="74"/>
        <v>6</v>
      </c>
      <c r="AE80" s="59">
        <f t="shared" si="75"/>
        <v>103</v>
      </c>
      <c r="AF80" s="59" t="str">
        <f t="shared" si="76"/>
        <v>Муниципальное бюджетное общеобразовательное учреждение «Открытая (сменная) общеобразовательная школа г.Онеги»(Онежский муниципальный район)</v>
      </c>
      <c r="AG80" s="59">
        <f>'Рейтинговая таблица организаций'!AR106</f>
        <v>94</v>
      </c>
      <c r="AH80" s="59">
        <f>'Рейтинговая таблица организаций'!AS106</f>
        <v>98</v>
      </c>
      <c r="AI80" s="59">
        <f>'Рейтинговая таблица организаций'!AT106</f>
        <v>100</v>
      </c>
      <c r="AJ80" s="59">
        <f>'Рейтинговая таблица организаций'!AU106</f>
        <v>96.800000000000011</v>
      </c>
      <c r="AK80" s="59" t="str">
        <f t="shared" si="77"/>
        <v>95-98</v>
      </c>
      <c r="AL80" s="59">
        <f t="shared" si="78"/>
        <v>95</v>
      </c>
      <c r="AM80" s="59">
        <f t="shared" si="79"/>
        <v>4</v>
      </c>
      <c r="AN80" s="59">
        <f>'бланки '!D108</f>
        <v>103</v>
      </c>
      <c r="AO80" s="59" t="str">
        <f t="shared" si="80"/>
        <v>Муниципальное бюджетное общеобразовательное учреждение «Открытая (сменная) общеобразовательная школа г.Онеги»(Онежский муниципальный район)</v>
      </c>
      <c r="AP80" s="59">
        <f>'Рейтинговая таблица организаций'!BB106</f>
        <v>98</v>
      </c>
      <c r="AQ80" s="59">
        <f>'Рейтинговая таблица организаций'!BC106</f>
        <v>93</v>
      </c>
      <c r="AR80" s="59">
        <f>'Рейтинговая таблица организаций'!BD106</f>
        <v>98</v>
      </c>
      <c r="AS80" s="59">
        <f>'Рейтинговая таблица организаций'!BE106</f>
        <v>97</v>
      </c>
      <c r="AT80" s="59" t="str">
        <f t="shared" si="81"/>
        <v>76-77</v>
      </c>
      <c r="AU80" s="59">
        <f t="shared" si="82"/>
        <v>76</v>
      </c>
      <c r="AV80" s="59">
        <f t="shared" si="83"/>
        <v>2</v>
      </c>
      <c r="AW80" s="62" t="str">
        <f t="shared" si="84"/>
        <v>Онежский муниципальный район</v>
      </c>
      <c r="AX80" s="59">
        <f t="shared" si="85"/>
        <v>103</v>
      </c>
      <c r="AY80" s="59" t="str">
        <f t="shared" si="86"/>
        <v>Муниципальное бюджетное общеобразовательное учреждение «Открытая (сменная) общеобразовательная школа г.Онеги»(Онежский муниципальный район)</v>
      </c>
      <c r="AZ80" s="59">
        <f>'Рейтинговая таблица организаций'!BF106</f>
        <v>87.08</v>
      </c>
      <c r="BA80" s="59" t="str">
        <f t="shared" si="87"/>
        <v>143</v>
      </c>
      <c r="BB80" s="59">
        <f t="shared" si="88"/>
        <v>143</v>
      </c>
      <c r="BC80" s="59">
        <f t="shared" si="89"/>
        <v>1</v>
      </c>
    </row>
    <row r="81" spans="1:55">
      <c r="A81" s="59">
        <f>'бланки '!D6</f>
        <v>1</v>
      </c>
      <c r="B81" s="60" t="str">
        <f>CONCATENATE('Рейтинговая таблица организаций'!B4,"(",C81,")")</f>
        <v>Муниципальное бюджетное дошкольное образовательное учреждение «Детский сад № 1 «Золотой петушок» комбинированного вида»(Город Северодвинск)</v>
      </c>
      <c r="C81" s="60" t="str">
        <f>'бланки '!A6</f>
        <v>Город Северодвинск</v>
      </c>
      <c r="D81" s="59">
        <f>'Рейтинговая таблица организаций'!C4</f>
        <v>124</v>
      </c>
      <c r="E81" s="59">
        <f t="shared" si="60"/>
        <v>1</v>
      </c>
      <c r="F81" s="59" t="str">
        <f t="shared" si="61"/>
        <v>Муниципальное бюджетное дошкольное образовательное учреждение «Детский сад № 1 «Золотой петушок» комбинированного вида»(Город Северодвинск)</v>
      </c>
      <c r="G81" s="59">
        <f>'Рейтинговая таблица организаций'!Q4</f>
        <v>94</v>
      </c>
      <c r="H81" s="59">
        <f>'Рейтинговая таблица организаций'!R4</f>
        <v>100</v>
      </c>
      <c r="I81" s="59">
        <f>'Рейтинговая таблица организаций'!S4</f>
        <v>98</v>
      </c>
      <c r="J81" s="59">
        <f>'Рейтинговая таблица организаций'!T4</f>
        <v>97.4</v>
      </c>
      <c r="K81" s="59" t="str">
        <f t="shared" si="62"/>
        <v>75-76</v>
      </c>
      <c r="L81" s="59">
        <f t="shared" si="63"/>
        <v>75</v>
      </c>
      <c r="M81" s="59">
        <f t="shared" si="64"/>
        <v>2</v>
      </c>
      <c r="N81" s="59">
        <f t="shared" si="65"/>
        <v>1</v>
      </c>
      <c r="O81" s="59" t="str">
        <f t="shared" si="66"/>
        <v>Муниципальное бюджетное дошкольное образовательное учреждение «Детский сад № 1 «Золотой петушок» комбинированного вида»(Город Северодвинск)</v>
      </c>
      <c r="P81" s="59">
        <f>'Рейтинговая таблица организаций'!Z4</f>
        <v>100</v>
      </c>
      <c r="Q81" s="59">
        <f>'Рейтинговая таблица организаций'!AB4</f>
        <v>91</v>
      </c>
      <c r="R81" s="59">
        <f>'Рейтинговая таблица организаций'!AC4</f>
        <v>95.5</v>
      </c>
      <c r="S81" s="59" t="str">
        <f t="shared" si="67"/>
        <v>82-87</v>
      </c>
      <c r="T81" s="59">
        <f t="shared" si="68"/>
        <v>82</v>
      </c>
      <c r="U81" s="59">
        <f t="shared" si="69"/>
        <v>6</v>
      </c>
      <c r="V81" s="59">
        <f t="shared" si="70"/>
        <v>1</v>
      </c>
      <c r="W81" s="59" t="str">
        <f t="shared" si="71"/>
        <v>Муниципальное бюджетное дошкольное образовательное учреждение «Детский сад № 1 «Золотой петушок» комбинированного вида»(Город Северодвинск)</v>
      </c>
      <c r="X81" s="59">
        <f>'Рейтинговая таблица организаций'!AH4</f>
        <v>40</v>
      </c>
      <c r="Y81" s="59">
        <f>'Рейтинговая таблица организаций'!AI4</f>
        <v>60</v>
      </c>
      <c r="Z81" s="61">
        <f>'Рейтинговая таблица организаций'!AJ4</f>
        <v>100</v>
      </c>
      <c r="AA81" s="59">
        <f>'Рейтинговая таблица организаций'!AK4</f>
        <v>66</v>
      </c>
      <c r="AB81" s="59" t="str">
        <f t="shared" si="72"/>
        <v>137-146</v>
      </c>
      <c r="AC81" s="59">
        <f t="shared" si="73"/>
        <v>137</v>
      </c>
      <c r="AD81" s="59">
        <f t="shared" si="74"/>
        <v>10</v>
      </c>
      <c r="AE81" s="59">
        <f t="shared" si="75"/>
        <v>1</v>
      </c>
      <c r="AF81" s="59" t="str">
        <f t="shared" si="76"/>
        <v>Муниципальное бюджетное дошкольное образовательное учреждение «Детский сад № 1 «Золотой петушок» комбинированного вида»(Город Северодвинск)</v>
      </c>
      <c r="AG81" s="59">
        <f>'Рейтинговая таблица организаций'!AR4</f>
        <v>98</v>
      </c>
      <c r="AH81" s="59">
        <f>'Рейтинговая таблица организаций'!AS4</f>
        <v>100</v>
      </c>
      <c r="AI81" s="59">
        <f>'Рейтинговая таблица организаций'!AT4</f>
        <v>96</v>
      </c>
      <c r="AJ81" s="59">
        <f>'Рейтинговая таблица организаций'!AU4</f>
        <v>98.4</v>
      </c>
      <c r="AK81" s="59" t="str">
        <f t="shared" si="77"/>
        <v>66-68</v>
      </c>
      <c r="AL81" s="59">
        <f t="shared" si="78"/>
        <v>66</v>
      </c>
      <c r="AM81" s="59">
        <f t="shared" si="79"/>
        <v>3</v>
      </c>
      <c r="AN81" s="59">
        <f>'бланки '!D6</f>
        <v>1</v>
      </c>
      <c r="AO81" s="59" t="str">
        <f t="shared" si="80"/>
        <v>Муниципальное бюджетное дошкольное образовательное учреждение «Детский сад № 1 «Золотой петушок» комбинированного вида»(Город Северодвинск)</v>
      </c>
      <c r="AP81" s="59">
        <f>'Рейтинговая таблица организаций'!BB4</f>
        <v>95</v>
      </c>
      <c r="AQ81" s="59">
        <f>'Рейтинговая таблица организаций'!BC4</f>
        <v>99</v>
      </c>
      <c r="AR81" s="59">
        <f>'Рейтинговая таблица организаций'!BD4</f>
        <v>97</v>
      </c>
      <c r="AS81" s="59">
        <f>'Рейтинговая таблица организаций'!BE4</f>
        <v>96.8</v>
      </c>
      <c r="AT81" s="59" t="str">
        <f t="shared" si="81"/>
        <v>78-79</v>
      </c>
      <c r="AU81" s="59">
        <f t="shared" si="82"/>
        <v>78</v>
      </c>
      <c r="AV81" s="59">
        <f t="shared" si="83"/>
        <v>2</v>
      </c>
      <c r="AW81" s="62" t="str">
        <f t="shared" si="84"/>
        <v>Город Северодвинск</v>
      </c>
      <c r="AX81" s="59">
        <f t="shared" si="85"/>
        <v>1</v>
      </c>
      <c r="AY81" s="59" t="str">
        <f t="shared" si="86"/>
        <v>Муниципальное бюджетное дошкольное образовательное учреждение «Детский сад № 1 «Золотой петушок» комбинированного вида»(Город Северодвинск)</v>
      </c>
      <c r="AZ81" s="59">
        <f>'Рейтинговая таблица организаций'!BF4</f>
        <v>90.82</v>
      </c>
      <c r="BA81" s="59" t="str">
        <f t="shared" si="87"/>
        <v>95</v>
      </c>
      <c r="BB81" s="59">
        <f t="shared" si="88"/>
        <v>95</v>
      </c>
      <c r="BC81" s="59">
        <f t="shared" si="89"/>
        <v>1</v>
      </c>
    </row>
    <row r="82" spans="1:55">
      <c r="A82" s="59">
        <f>'бланки '!D63</f>
        <v>58</v>
      </c>
      <c r="B82" s="60" t="str">
        <f>CONCATENATE('Рейтинговая таблица организаций'!B61,"(",C82,")")</f>
        <v>Муниципальное бюджетное образовательное учреждение дополнительного образования «Детский морской центр «Североморец»(Город Северодвинск)</v>
      </c>
      <c r="C82" s="60" t="str">
        <f>'бланки '!A63</f>
        <v>Город Северодвинск</v>
      </c>
      <c r="D82" s="59">
        <f>'Рейтинговая таблица организаций'!C61</f>
        <v>499</v>
      </c>
      <c r="E82" s="59">
        <f t="shared" si="60"/>
        <v>58</v>
      </c>
      <c r="F82" s="59" t="str">
        <f t="shared" si="61"/>
        <v>Муниципальное бюджетное образовательное учреждение дополнительного образования «Детский морской центр «Североморец»(Город Северодвинск)</v>
      </c>
      <c r="G82" s="59">
        <f>'Рейтинговая таблица организаций'!Q61</f>
        <v>99</v>
      </c>
      <c r="H82" s="59">
        <f>'Рейтинговая таблица организаций'!R61</f>
        <v>90</v>
      </c>
      <c r="I82" s="59">
        <f>'Рейтинговая таблица организаций'!S61</f>
        <v>97</v>
      </c>
      <c r="J82" s="59">
        <f>'Рейтинговая таблица организаций'!T61</f>
        <v>95.5</v>
      </c>
      <c r="K82" s="59" t="str">
        <f t="shared" si="62"/>
        <v>99</v>
      </c>
      <c r="L82" s="59">
        <f t="shared" si="63"/>
        <v>99</v>
      </c>
      <c r="M82" s="59">
        <f t="shared" si="64"/>
        <v>1</v>
      </c>
      <c r="N82" s="59">
        <f t="shared" si="65"/>
        <v>58</v>
      </c>
      <c r="O82" s="59" t="str">
        <f t="shared" si="66"/>
        <v>Муниципальное бюджетное образовательное учреждение дополнительного образования «Детский морской центр «Североморец»(Город Северодвинск)</v>
      </c>
      <c r="P82" s="59">
        <f>'Рейтинговая таблица организаций'!Z61</f>
        <v>100</v>
      </c>
      <c r="Q82" s="59">
        <f>'Рейтинговая таблица организаций'!AB61</f>
        <v>94</v>
      </c>
      <c r="R82" s="59">
        <f>'Рейтинговая таблица организаций'!AC61</f>
        <v>97</v>
      </c>
      <c r="S82" s="59" t="str">
        <f t="shared" si="67"/>
        <v>62-70</v>
      </c>
      <c r="T82" s="59">
        <f t="shared" si="68"/>
        <v>62</v>
      </c>
      <c r="U82" s="59">
        <f t="shared" si="69"/>
        <v>9</v>
      </c>
      <c r="V82" s="59">
        <f t="shared" si="70"/>
        <v>58</v>
      </c>
      <c r="W82" s="59" t="str">
        <f t="shared" si="71"/>
        <v>Муниципальное бюджетное образовательное учреждение дополнительного образования «Детский морской центр «Североморец»(Город Северодвинск)</v>
      </c>
      <c r="X82" s="59">
        <f>'Рейтинговая таблица организаций'!AH61</f>
        <v>60</v>
      </c>
      <c r="Y82" s="59">
        <f>'Рейтинговая таблица организаций'!AI61</f>
        <v>60</v>
      </c>
      <c r="Z82" s="61">
        <f>'Рейтинговая таблица организаций'!AJ61</f>
        <v>93</v>
      </c>
      <c r="AA82" s="59">
        <f>'Рейтинговая таблица организаций'!AK61</f>
        <v>69.900000000000006</v>
      </c>
      <c r="AB82" s="59" t="str">
        <f t="shared" si="72"/>
        <v>128</v>
      </c>
      <c r="AC82" s="59">
        <f t="shared" si="73"/>
        <v>128</v>
      </c>
      <c r="AD82" s="59">
        <f t="shared" si="74"/>
        <v>1</v>
      </c>
      <c r="AE82" s="59">
        <f t="shared" si="75"/>
        <v>58</v>
      </c>
      <c r="AF82" s="59" t="str">
        <f t="shared" si="76"/>
        <v>Муниципальное бюджетное образовательное учреждение дополнительного образования «Детский морской центр «Североморец»(Город Северодвинск)</v>
      </c>
      <c r="AG82" s="59">
        <f>'Рейтинговая таблица организаций'!AR61</f>
        <v>98</v>
      </c>
      <c r="AH82" s="59">
        <f>'Рейтинговая таблица организаций'!AS61</f>
        <v>98</v>
      </c>
      <c r="AI82" s="59">
        <f>'Рейтинговая таблица организаций'!AT61</f>
        <v>99</v>
      </c>
      <c r="AJ82" s="59">
        <f>'Рейтинговая таблица организаций'!AU61</f>
        <v>98.2</v>
      </c>
      <c r="AK82" s="59" t="str">
        <f t="shared" si="77"/>
        <v>69-75</v>
      </c>
      <c r="AL82" s="59">
        <f t="shared" si="78"/>
        <v>69</v>
      </c>
      <c r="AM82" s="59">
        <f t="shared" si="79"/>
        <v>7</v>
      </c>
      <c r="AN82" s="59">
        <f>'бланки '!D63</f>
        <v>58</v>
      </c>
      <c r="AO82" s="59" t="str">
        <f t="shared" si="80"/>
        <v>Муниципальное бюджетное образовательное учреждение дополнительного образования «Детский морской центр «Североморец»(Город Северодвинск)</v>
      </c>
      <c r="AP82" s="59">
        <f>'Рейтинговая таблица организаций'!BB61</f>
        <v>97</v>
      </c>
      <c r="AQ82" s="59">
        <f>'Рейтинговая таблица организаций'!BC61</f>
        <v>96</v>
      </c>
      <c r="AR82" s="59">
        <f>'Рейтинговая таблица организаций'!BD61</f>
        <v>97</v>
      </c>
      <c r="AS82" s="59">
        <f>'Рейтинговая таблица организаций'!BE61</f>
        <v>96.8</v>
      </c>
      <c r="AT82" s="59" t="str">
        <f t="shared" si="81"/>
        <v>78-79</v>
      </c>
      <c r="AU82" s="59">
        <f t="shared" si="82"/>
        <v>78</v>
      </c>
      <c r="AV82" s="59">
        <f t="shared" si="83"/>
        <v>2</v>
      </c>
      <c r="AW82" s="62" t="str">
        <f t="shared" si="84"/>
        <v>Город Северодвинск</v>
      </c>
      <c r="AX82" s="59">
        <f t="shared" si="85"/>
        <v>58</v>
      </c>
      <c r="AY82" s="59" t="str">
        <f t="shared" si="86"/>
        <v>Муниципальное бюджетное образовательное учреждение дополнительного образования «Детский морской центр «Североморец»(Город Северодвинск)</v>
      </c>
      <c r="AZ82" s="59">
        <f>'Рейтинговая таблица организаций'!BF61</f>
        <v>91.47999999999999</v>
      </c>
      <c r="BA82" s="59" t="str">
        <f t="shared" si="87"/>
        <v>87</v>
      </c>
      <c r="BB82" s="59">
        <f t="shared" si="88"/>
        <v>87</v>
      </c>
      <c r="BC82" s="59">
        <f t="shared" si="89"/>
        <v>1</v>
      </c>
    </row>
    <row r="83" spans="1:55">
      <c r="A83" s="59">
        <f>'бланки '!D10</f>
        <v>5</v>
      </c>
      <c r="B83" s="60" t="str">
        <f>CONCATENATE('Рейтинговая таблица организаций'!B8,"(",C83,")")</f>
        <v>Муниципальное бюджетное дошкольное образовательное учреждение «Детский сад № 15 «Черемушка» комбинированного вида»(Город Северодвинск)</v>
      </c>
      <c r="C83" s="60" t="str">
        <f>'бланки '!A10</f>
        <v>Город Северодвинск</v>
      </c>
      <c r="D83" s="59">
        <f>'Рейтинговая таблица организаций'!C8</f>
        <v>269</v>
      </c>
      <c r="E83" s="59">
        <f t="shared" si="60"/>
        <v>5</v>
      </c>
      <c r="F83" s="59" t="str">
        <f t="shared" si="61"/>
        <v>Муниципальное бюджетное дошкольное образовательное учреждение «Детский сад № 15 «Черемушка» комбинированного вида»(Город Северодвинск)</v>
      </c>
      <c r="G83" s="59">
        <f>'Рейтинговая таблица организаций'!Q8</f>
        <v>100</v>
      </c>
      <c r="H83" s="59">
        <f>'Рейтинговая таблица организаций'!R8</f>
        <v>100</v>
      </c>
      <c r="I83" s="59">
        <f>'Рейтинговая таблица организаций'!S8</f>
        <v>97</v>
      </c>
      <c r="J83" s="59">
        <f>'Рейтинговая таблица организаций'!T8</f>
        <v>98.800000000000011</v>
      </c>
      <c r="K83" s="59" t="str">
        <f t="shared" si="62"/>
        <v>43-48</v>
      </c>
      <c r="L83" s="59">
        <f t="shared" si="63"/>
        <v>43</v>
      </c>
      <c r="M83" s="59">
        <f t="shared" si="64"/>
        <v>6</v>
      </c>
      <c r="N83" s="59">
        <f t="shared" si="65"/>
        <v>5</v>
      </c>
      <c r="O83" s="59" t="str">
        <f t="shared" si="66"/>
        <v>Муниципальное бюджетное дошкольное образовательное учреждение «Детский сад № 15 «Черемушка» комбинированного вида»(Город Северодвинск)</v>
      </c>
      <c r="P83" s="59">
        <f>'Рейтинговая таблица организаций'!Z8</f>
        <v>100</v>
      </c>
      <c r="Q83" s="59">
        <f>'Рейтинговая таблица организаций'!AB8</f>
        <v>89</v>
      </c>
      <c r="R83" s="59">
        <f>'Рейтинговая таблица организаций'!AC8</f>
        <v>94.5</v>
      </c>
      <c r="S83" s="59" t="str">
        <f t="shared" si="67"/>
        <v>93-102</v>
      </c>
      <c r="T83" s="59">
        <f t="shared" si="68"/>
        <v>93</v>
      </c>
      <c r="U83" s="59">
        <f t="shared" si="69"/>
        <v>10</v>
      </c>
      <c r="V83" s="59">
        <f t="shared" si="70"/>
        <v>5</v>
      </c>
      <c r="W83" s="59" t="str">
        <f t="shared" si="71"/>
        <v>Муниципальное бюджетное дошкольное образовательное учреждение «Детский сад № 15 «Черемушка» комбинированного вида»(Город Северодвинск)</v>
      </c>
      <c r="X83" s="59">
        <f>'Рейтинговая таблица организаций'!AH8</f>
        <v>40</v>
      </c>
      <c r="Y83" s="59">
        <f>'Рейтинговая таблица организаций'!AI8</f>
        <v>100</v>
      </c>
      <c r="Z83" s="61">
        <f>'Рейтинговая таблица организаций'!AJ8</f>
        <v>100</v>
      </c>
      <c r="AA83" s="59">
        <f>'Рейтинговая таблица организаций'!AK8</f>
        <v>82</v>
      </c>
      <c r="AB83" s="59" t="str">
        <f t="shared" si="72"/>
        <v>56-66</v>
      </c>
      <c r="AC83" s="59">
        <f t="shared" si="73"/>
        <v>56</v>
      </c>
      <c r="AD83" s="59">
        <f t="shared" si="74"/>
        <v>11</v>
      </c>
      <c r="AE83" s="59">
        <f t="shared" si="75"/>
        <v>5</v>
      </c>
      <c r="AF83" s="59" t="str">
        <f t="shared" si="76"/>
        <v>Муниципальное бюджетное дошкольное образовательное учреждение «Детский сад № 15 «Черемушка» комбинированного вида»(Город Северодвинск)</v>
      </c>
      <c r="AG83" s="59">
        <f>'Рейтинговая таблица организаций'!AR8</f>
        <v>97</v>
      </c>
      <c r="AH83" s="59">
        <f>'Рейтинговая таблица организаций'!AS8</f>
        <v>98</v>
      </c>
      <c r="AI83" s="59">
        <f>'Рейтинговая таблица организаций'!AT8</f>
        <v>98</v>
      </c>
      <c r="AJ83" s="59">
        <f>'Рейтинговая таблица организаций'!AU8</f>
        <v>97.6</v>
      </c>
      <c r="AK83" s="59" t="str">
        <f t="shared" si="77"/>
        <v>86-89</v>
      </c>
      <c r="AL83" s="59">
        <f t="shared" si="78"/>
        <v>86</v>
      </c>
      <c r="AM83" s="59">
        <f t="shared" si="79"/>
        <v>4</v>
      </c>
      <c r="AN83" s="59">
        <f>'бланки '!D10</f>
        <v>5</v>
      </c>
      <c r="AO83" s="59" t="str">
        <f t="shared" si="80"/>
        <v>Муниципальное бюджетное дошкольное образовательное учреждение «Детский сад № 15 «Черемушка» комбинированного вида»(Город Северодвинск)</v>
      </c>
      <c r="AP83" s="59">
        <f>'Рейтинговая таблица организаций'!BB8</f>
        <v>95</v>
      </c>
      <c r="AQ83" s="59">
        <f>'Рейтинговая таблица организаций'!BC8</f>
        <v>98</v>
      </c>
      <c r="AR83" s="59">
        <f>'Рейтинговая таблица организаций'!BD8</f>
        <v>97</v>
      </c>
      <c r="AS83" s="59">
        <f>'Рейтинговая таблица организаций'!BE8</f>
        <v>96.6</v>
      </c>
      <c r="AT83" s="59" t="str">
        <f t="shared" si="81"/>
        <v>80-85</v>
      </c>
      <c r="AU83" s="59">
        <f t="shared" si="82"/>
        <v>80</v>
      </c>
      <c r="AV83" s="59">
        <f t="shared" si="83"/>
        <v>6</v>
      </c>
      <c r="AW83" s="62" t="str">
        <f t="shared" si="84"/>
        <v>Город Северодвинск</v>
      </c>
      <c r="AX83" s="59">
        <f t="shared" si="85"/>
        <v>5</v>
      </c>
      <c r="AY83" s="59" t="str">
        <f t="shared" si="86"/>
        <v>Муниципальное бюджетное дошкольное образовательное учреждение «Детский сад № 15 «Черемушка» комбинированного вида»(Город Северодвинск)</v>
      </c>
      <c r="AZ83" s="59">
        <f>'Рейтинговая таблица организаций'!BF8</f>
        <v>93.9</v>
      </c>
      <c r="BA83" s="59" t="str">
        <f t="shared" si="87"/>
        <v>57</v>
      </c>
      <c r="BB83" s="59">
        <f t="shared" si="88"/>
        <v>57</v>
      </c>
      <c r="BC83" s="59">
        <f t="shared" si="89"/>
        <v>1</v>
      </c>
    </row>
    <row r="84" spans="1:55">
      <c r="A84" s="59">
        <f>'бланки '!D20</f>
        <v>15</v>
      </c>
      <c r="B84" s="60" t="str">
        <f>CONCATENATE('Рейтинговая таблица организаций'!B18,"(",C84,")")</f>
        <v>Муниципальное бюджетное дошкольное образовательное учреждение «Детский сад № 62 «Родничок» комбинированного вида»(Город Северодвинск)</v>
      </c>
      <c r="C84" s="60" t="str">
        <f>'бланки '!A20</f>
        <v>Город Северодвинск</v>
      </c>
      <c r="D84" s="59">
        <f>'Рейтинговая таблица организаций'!C18</f>
        <v>106</v>
      </c>
      <c r="E84" s="59">
        <f t="shared" si="60"/>
        <v>15</v>
      </c>
      <c r="F84" s="59" t="str">
        <f t="shared" si="61"/>
        <v>Муниципальное бюджетное дошкольное образовательное учреждение «Детский сад № 62 «Родничок» комбинированного вида»(Город Северодвинск)</v>
      </c>
      <c r="G84" s="59">
        <f>'Рейтинговая таблица организаций'!Q18</f>
        <v>100</v>
      </c>
      <c r="H84" s="59">
        <f>'Рейтинговая таблица организаций'!R18</f>
        <v>100</v>
      </c>
      <c r="I84" s="59">
        <f>'Рейтинговая таблица организаций'!S18</f>
        <v>98</v>
      </c>
      <c r="J84" s="59">
        <f>'Рейтинговая таблица организаций'!T18</f>
        <v>99.2</v>
      </c>
      <c r="K84" s="59" t="str">
        <f t="shared" si="62"/>
        <v>34-41</v>
      </c>
      <c r="L84" s="59">
        <f t="shared" si="63"/>
        <v>34</v>
      </c>
      <c r="M84" s="59">
        <f t="shared" si="64"/>
        <v>8</v>
      </c>
      <c r="N84" s="59">
        <f t="shared" si="65"/>
        <v>15</v>
      </c>
      <c r="O84" s="59" t="str">
        <f t="shared" si="66"/>
        <v>Муниципальное бюджетное дошкольное образовательное учреждение «Детский сад № 62 «Родничок» комбинированного вида»(Город Северодвинск)</v>
      </c>
      <c r="P84" s="59">
        <f>'Рейтинговая таблица организаций'!Z18</f>
        <v>100</v>
      </c>
      <c r="Q84" s="59">
        <f>'Рейтинговая таблица организаций'!AB18</f>
        <v>89</v>
      </c>
      <c r="R84" s="59">
        <f>'Рейтинговая таблица организаций'!AC18</f>
        <v>94.5</v>
      </c>
      <c r="S84" s="59" t="str">
        <f t="shared" si="67"/>
        <v>93-102</v>
      </c>
      <c r="T84" s="59">
        <f t="shared" si="68"/>
        <v>93</v>
      </c>
      <c r="U84" s="59">
        <f t="shared" si="69"/>
        <v>10</v>
      </c>
      <c r="V84" s="59">
        <f t="shared" si="70"/>
        <v>15</v>
      </c>
      <c r="W84" s="59" t="str">
        <f t="shared" si="71"/>
        <v>Муниципальное бюджетное дошкольное образовательное учреждение «Детский сад № 62 «Родничок» комбинированного вида»(Город Северодвинск)</v>
      </c>
      <c r="X84" s="59">
        <f>'Рейтинговая таблица организаций'!AH18</f>
        <v>40</v>
      </c>
      <c r="Y84" s="59">
        <f>'Рейтинговая таблица организаций'!AI18</f>
        <v>80</v>
      </c>
      <c r="Z84" s="61">
        <f>'Рейтинговая таблица организаций'!AJ18</f>
        <v>100</v>
      </c>
      <c r="AA84" s="59">
        <f>'Рейтинговая таблица организаций'!AK18</f>
        <v>74</v>
      </c>
      <c r="AB84" s="59" t="str">
        <f t="shared" si="72"/>
        <v>95-96</v>
      </c>
      <c r="AC84" s="59">
        <f t="shared" si="73"/>
        <v>95</v>
      </c>
      <c r="AD84" s="59">
        <f t="shared" si="74"/>
        <v>2</v>
      </c>
      <c r="AE84" s="59">
        <f t="shared" si="75"/>
        <v>15</v>
      </c>
      <c r="AF84" s="59" t="str">
        <f t="shared" si="76"/>
        <v>Муниципальное бюджетное дошкольное образовательное учреждение «Детский сад № 62 «Родничок» комбинированного вида»(Город Северодвинск)</v>
      </c>
      <c r="AG84" s="59">
        <f>'Рейтинговая таблица организаций'!AR18</f>
        <v>97</v>
      </c>
      <c r="AH84" s="59">
        <f>'Рейтинговая таблица организаций'!AS18</f>
        <v>97</v>
      </c>
      <c r="AI84" s="59">
        <f>'Рейтинговая таблица организаций'!AT18</f>
        <v>98</v>
      </c>
      <c r="AJ84" s="59">
        <f>'Рейтинговая таблица организаций'!AU18</f>
        <v>97.200000000000017</v>
      </c>
      <c r="AK84" s="59" t="str">
        <f t="shared" si="77"/>
        <v>90-91</v>
      </c>
      <c r="AL84" s="59">
        <f t="shared" si="78"/>
        <v>90</v>
      </c>
      <c r="AM84" s="59">
        <f t="shared" si="79"/>
        <v>2</v>
      </c>
      <c r="AN84" s="59">
        <f>'бланки '!D20</f>
        <v>15</v>
      </c>
      <c r="AO84" s="59" t="str">
        <f t="shared" si="80"/>
        <v>Муниципальное бюджетное дошкольное образовательное учреждение «Детский сад № 62 «Родничок» комбинированного вида»(Город Северодвинск)</v>
      </c>
      <c r="AP84" s="59">
        <f>'Рейтинговая таблица организаций'!BB18</f>
        <v>95</v>
      </c>
      <c r="AQ84" s="59">
        <f>'Рейтинговая таблица организаций'!BC18</f>
        <v>98</v>
      </c>
      <c r="AR84" s="59">
        <f>'Рейтинговая таблица организаций'!BD18</f>
        <v>97</v>
      </c>
      <c r="AS84" s="59">
        <f>'Рейтинговая таблица организаций'!BE18</f>
        <v>96.6</v>
      </c>
      <c r="AT84" s="59" t="str">
        <f t="shared" si="81"/>
        <v>80-85</v>
      </c>
      <c r="AU84" s="59">
        <f t="shared" si="82"/>
        <v>80</v>
      </c>
      <c r="AV84" s="59">
        <f t="shared" si="83"/>
        <v>6</v>
      </c>
      <c r="AW84" s="62" t="str">
        <f t="shared" si="84"/>
        <v>Город Северодвинск</v>
      </c>
      <c r="AX84" s="59">
        <f t="shared" si="85"/>
        <v>15</v>
      </c>
      <c r="AY84" s="59" t="str">
        <f t="shared" si="86"/>
        <v>Муниципальное бюджетное дошкольное образовательное учреждение «Детский сад № 62 «Родничок» комбинированного вида»(Город Северодвинск)</v>
      </c>
      <c r="AZ84" s="59">
        <f>'Рейтинговая таблица организаций'!BF18</f>
        <v>92.3</v>
      </c>
      <c r="BA84" s="59" t="str">
        <f t="shared" si="87"/>
        <v>77</v>
      </c>
      <c r="BB84" s="59">
        <f t="shared" si="88"/>
        <v>77</v>
      </c>
      <c r="BC84" s="59">
        <f t="shared" si="89"/>
        <v>1</v>
      </c>
    </row>
    <row r="85" spans="1:55">
      <c r="A85" s="59">
        <f>'бланки '!D51</f>
        <v>46</v>
      </c>
      <c r="B85" s="60" t="str">
        <f>CONCATENATE('Рейтинговая таблица организаций'!B49,"(",C85,")")</f>
        <v>Муниципальное автономное общеобразовательное учреждение «Средняя общеобразовательная школа № 23»(Город Северодвинск)</v>
      </c>
      <c r="C85" s="60" t="str">
        <f>'бланки '!A51</f>
        <v>Город Северодвинск</v>
      </c>
      <c r="D85" s="59">
        <f>'Рейтинговая таблица организаций'!C49</f>
        <v>415</v>
      </c>
      <c r="E85" s="59">
        <f t="shared" si="60"/>
        <v>46</v>
      </c>
      <c r="F85" s="59" t="str">
        <f t="shared" si="61"/>
        <v>Муниципальное автономное общеобразовательное учреждение «Средняя общеобразовательная школа № 23»(Город Северодвинск)</v>
      </c>
      <c r="G85" s="59">
        <f>'Рейтинговая таблица организаций'!Q49</f>
        <v>99</v>
      </c>
      <c r="H85" s="59">
        <f>'Рейтинговая таблица организаций'!R49</f>
        <v>100</v>
      </c>
      <c r="I85" s="59">
        <f>'Рейтинговая таблица организаций'!S49</f>
        <v>99</v>
      </c>
      <c r="J85" s="59">
        <f>'Рейтинговая таблица организаций'!T49</f>
        <v>99.300000000000011</v>
      </c>
      <c r="K85" s="59" t="str">
        <f t="shared" si="62"/>
        <v>31-33</v>
      </c>
      <c r="L85" s="59">
        <f t="shared" si="63"/>
        <v>31</v>
      </c>
      <c r="M85" s="59">
        <f t="shared" si="64"/>
        <v>3</v>
      </c>
      <c r="N85" s="59">
        <f t="shared" si="65"/>
        <v>46</v>
      </c>
      <c r="O85" s="59" t="str">
        <f t="shared" si="66"/>
        <v>Муниципальное автономное общеобразовательное учреждение «Средняя общеобразовательная школа № 23»(Город Северодвинск)</v>
      </c>
      <c r="P85" s="59">
        <f>'Рейтинговая таблица организаций'!Z49</f>
        <v>100</v>
      </c>
      <c r="Q85" s="59">
        <f>'Рейтинговая таблица организаций'!AB49</f>
        <v>94</v>
      </c>
      <c r="R85" s="59">
        <f>'Рейтинговая таблица организаций'!AC49</f>
        <v>97</v>
      </c>
      <c r="S85" s="59" t="str">
        <f t="shared" si="67"/>
        <v>62-70</v>
      </c>
      <c r="T85" s="59">
        <f t="shared" si="68"/>
        <v>62</v>
      </c>
      <c r="U85" s="59">
        <f t="shared" si="69"/>
        <v>9</v>
      </c>
      <c r="V85" s="59">
        <f t="shared" si="70"/>
        <v>46</v>
      </c>
      <c r="W85" s="59" t="str">
        <f t="shared" si="71"/>
        <v>Муниципальное автономное общеобразовательное учреждение «Средняя общеобразовательная школа № 23»(Город Северодвинск)</v>
      </c>
      <c r="X85" s="59">
        <f>'Рейтинговая таблица организаций'!AH49</f>
        <v>60</v>
      </c>
      <c r="Y85" s="59">
        <f>'Рейтинговая таблица организаций'!AI49</f>
        <v>100</v>
      </c>
      <c r="Z85" s="61">
        <f>'Рейтинговая таблица организаций'!AJ49</f>
        <v>100</v>
      </c>
      <c r="AA85" s="59">
        <f>'Рейтинговая таблица организаций'!AK49</f>
        <v>88</v>
      </c>
      <c r="AB85" s="59" t="str">
        <f t="shared" si="72"/>
        <v>26-37</v>
      </c>
      <c r="AC85" s="59">
        <f t="shared" si="73"/>
        <v>26</v>
      </c>
      <c r="AD85" s="59">
        <f t="shared" si="74"/>
        <v>12</v>
      </c>
      <c r="AE85" s="59">
        <f t="shared" si="75"/>
        <v>46</v>
      </c>
      <c r="AF85" s="59" t="str">
        <f t="shared" si="76"/>
        <v>Муниципальное автономное общеобразовательное учреждение «Средняя общеобразовательная школа № 23»(Город Северодвинск)</v>
      </c>
      <c r="AG85" s="59">
        <f>'Рейтинговая таблица организаций'!AR49</f>
        <v>98</v>
      </c>
      <c r="AH85" s="59">
        <f>'Рейтинговая таблица организаций'!AS49</f>
        <v>97</v>
      </c>
      <c r="AI85" s="59">
        <f>'Рейтинговая таблица организаций'!AT49</f>
        <v>99</v>
      </c>
      <c r="AJ85" s="59">
        <f>'Рейтинговая таблица организаций'!AU49</f>
        <v>97.8</v>
      </c>
      <c r="AK85" s="59" t="str">
        <f t="shared" si="77"/>
        <v>80-83</v>
      </c>
      <c r="AL85" s="59">
        <f t="shared" si="78"/>
        <v>80</v>
      </c>
      <c r="AM85" s="59">
        <f t="shared" si="79"/>
        <v>4</v>
      </c>
      <c r="AN85" s="59">
        <f>'бланки '!D51</f>
        <v>46</v>
      </c>
      <c r="AO85" s="59" t="str">
        <f t="shared" si="80"/>
        <v>Муниципальное автономное общеобразовательное учреждение «Средняя общеобразовательная школа № 23»(Город Северодвинск)</v>
      </c>
      <c r="AP85" s="59">
        <f>'Рейтинговая таблица организаций'!BB49</f>
        <v>97</v>
      </c>
      <c r="AQ85" s="59">
        <f>'Рейтинговая таблица организаций'!BC49</f>
        <v>95</v>
      </c>
      <c r="AR85" s="59">
        <f>'Рейтинговая таблица организаций'!BD49</f>
        <v>97</v>
      </c>
      <c r="AS85" s="59">
        <f>'Рейтинговая таблица организаций'!BE49</f>
        <v>96.6</v>
      </c>
      <c r="AT85" s="59" t="str">
        <f t="shared" si="81"/>
        <v>80-85</v>
      </c>
      <c r="AU85" s="59">
        <f t="shared" si="82"/>
        <v>80</v>
      </c>
      <c r="AV85" s="59">
        <f t="shared" si="83"/>
        <v>6</v>
      </c>
      <c r="AW85" s="62" t="str">
        <f t="shared" si="84"/>
        <v>Город Северодвинск</v>
      </c>
      <c r="AX85" s="59">
        <f t="shared" si="85"/>
        <v>46</v>
      </c>
      <c r="AY85" s="59" t="str">
        <f t="shared" si="86"/>
        <v>Муниципальное автономное общеобразовательное учреждение «Средняя общеобразовательная школа № 23»(Город Северодвинск)</v>
      </c>
      <c r="AZ85" s="59">
        <f>'Рейтинговая таблица организаций'!BF49</f>
        <v>95.740000000000009</v>
      </c>
      <c r="BA85" s="59" t="str">
        <f t="shared" si="87"/>
        <v>31-32</v>
      </c>
      <c r="BB85" s="59">
        <f t="shared" si="88"/>
        <v>31</v>
      </c>
      <c r="BC85" s="59">
        <f t="shared" si="89"/>
        <v>2</v>
      </c>
    </row>
    <row r="86" spans="1:55">
      <c r="A86" s="59">
        <f>'бланки '!D65</f>
        <v>60</v>
      </c>
      <c r="B86" s="60" t="str">
        <f>CONCATENATE('Рейтинговая таблица организаций'!B63,"(",C86,")")</f>
        <v>Муниципальное бюджетное образовательное учреждение «Центр психолого-педагогической, медицинской и социальной помощи»(Город Северодвинск)</v>
      </c>
      <c r="C86" s="60" t="str">
        <f>'бланки '!A65</f>
        <v>Город Северодвинск</v>
      </c>
      <c r="D86" s="59">
        <f>'Рейтинговая таблица организаций'!C63</f>
        <v>600</v>
      </c>
      <c r="E86" s="59">
        <f t="shared" si="60"/>
        <v>60</v>
      </c>
      <c r="F86" s="59" t="str">
        <f t="shared" si="61"/>
        <v>Муниципальное бюджетное образовательное учреждение «Центр психолого-педагогической, медицинской и социальной помощи»(Город Северодвинск)</v>
      </c>
      <c r="G86" s="59">
        <f>'Рейтинговая таблица организаций'!Q63</f>
        <v>89</v>
      </c>
      <c r="H86" s="59">
        <f>'Рейтинговая таблица организаций'!R63</f>
        <v>60</v>
      </c>
      <c r="I86" s="59">
        <f>'Рейтинговая таблица организаций'!S63</f>
        <v>97</v>
      </c>
      <c r="J86" s="59">
        <f>'Рейтинговая таблица организаций'!T63</f>
        <v>83.5</v>
      </c>
      <c r="K86" s="59" t="str">
        <f t="shared" si="62"/>
        <v>168</v>
      </c>
      <c r="L86" s="59">
        <f t="shared" si="63"/>
        <v>168</v>
      </c>
      <c r="M86" s="59">
        <f t="shared" si="64"/>
        <v>1</v>
      </c>
      <c r="N86" s="59">
        <f t="shared" si="65"/>
        <v>60</v>
      </c>
      <c r="O86" s="59" t="str">
        <f t="shared" si="66"/>
        <v>Муниципальное бюджетное образовательное учреждение «Центр психолого-педагогической, медицинской и социальной помощи»(Город Северодвинск)</v>
      </c>
      <c r="P86" s="59">
        <f>'Рейтинговая таблица организаций'!Z63</f>
        <v>100</v>
      </c>
      <c r="Q86" s="59">
        <f>'Рейтинговая таблица организаций'!AB63</f>
        <v>90</v>
      </c>
      <c r="R86" s="59">
        <f>'Рейтинговая таблица организаций'!AC63</f>
        <v>95</v>
      </c>
      <c r="S86" s="59" t="str">
        <f t="shared" si="67"/>
        <v>88-92</v>
      </c>
      <c r="T86" s="59">
        <f t="shared" si="68"/>
        <v>88</v>
      </c>
      <c r="U86" s="59">
        <f t="shared" si="69"/>
        <v>5</v>
      </c>
      <c r="V86" s="59">
        <f t="shared" si="70"/>
        <v>60</v>
      </c>
      <c r="W86" s="59" t="str">
        <f t="shared" si="71"/>
        <v>Муниципальное бюджетное образовательное учреждение «Центр психолого-педагогической, медицинской и социальной помощи»(Город Северодвинск)</v>
      </c>
      <c r="X86" s="59">
        <f>'Рейтинговая таблица организаций'!AH63</f>
        <v>60</v>
      </c>
      <c r="Y86" s="59">
        <f>'Рейтинговая таблица организаций'!AI63</f>
        <v>100</v>
      </c>
      <c r="Z86" s="61">
        <f>'Рейтинговая таблица организаций'!AJ63</f>
        <v>97</v>
      </c>
      <c r="AA86" s="59">
        <f>'Рейтинговая таблица организаций'!AK63</f>
        <v>87.1</v>
      </c>
      <c r="AB86" s="59" t="str">
        <f t="shared" si="72"/>
        <v>38</v>
      </c>
      <c r="AC86" s="59">
        <f t="shared" si="73"/>
        <v>38</v>
      </c>
      <c r="AD86" s="59">
        <f t="shared" si="74"/>
        <v>1</v>
      </c>
      <c r="AE86" s="59">
        <f t="shared" si="75"/>
        <v>60</v>
      </c>
      <c r="AF86" s="59" t="str">
        <f t="shared" si="76"/>
        <v>Муниципальное бюджетное образовательное учреждение «Центр психолого-педагогической, медицинской и социальной помощи»(Город Северодвинск)</v>
      </c>
      <c r="AG86" s="59">
        <f>'Рейтинговая таблица организаций'!AR63</f>
        <v>98</v>
      </c>
      <c r="AH86" s="59">
        <f>'Рейтинговая таблица организаций'!AS63</f>
        <v>98</v>
      </c>
      <c r="AI86" s="59">
        <f>'Рейтинговая таблица организаций'!AT63</f>
        <v>99</v>
      </c>
      <c r="AJ86" s="59">
        <f>'Рейтинговая таблица организаций'!AU63</f>
        <v>98.2</v>
      </c>
      <c r="AK86" s="59" t="str">
        <f t="shared" si="77"/>
        <v>69-75</v>
      </c>
      <c r="AL86" s="59">
        <f t="shared" si="78"/>
        <v>69</v>
      </c>
      <c r="AM86" s="59">
        <f t="shared" si="79"/>
        <v>7</v>
      </c>
      <c r="AN86" s="59">
        <f>'бланки '!D65</f>
        <v>60</v>
      </c>
      <c r="AO86" s="59" t="str">
        <f t="shared" si="80"/>
        <v>Муниципальное бюджетное образовательное учреждение «Центр психолого-педагогической, медицинской и социальной помощи»(Город Северодвинск)</v>
      </c>
      <c r="AP86" s="59">
        <f>'Рейтинговая таблица организаций'!BB63</f>
        <v>98</v>
      </c>
      <c r="AQ86" s="59">
        <f>'Рейтинговая таблица организаций'!BC63</f>
        <v>96</v>
      </c>
      <c r="AR86" s="59">
        <f>'Рейтинговая таблица организаций'!BD63</f>
        <v>96</v>
      </c>
      <c r="AS86" s="59">
        <f>'Рейтинговая таблица организаций'!BE63</f>
        <v>96.6</v>
      </c>
      <c r="AT86" s="59" t="str">
        <f t="shared" si="81"/>
        <v>80-85</v>
      </c>
      <c r="AU86" s="59">
        <f t="shared" si="82"/>
        <v>80</v>
      </c>
      <c r="AV86" s="59">
        <f t="shared" si="83"/>
        <v>6</v>
      </c>
      <c r="AW86" s="62" t="str">
        <f t="shared" si="84"/>
        <v>Город Северодвинск</v>
      </c>
      <c r="AX86" s="59">
        <f t="shared" si="85"/>
        <v>60</v>
      </c>
      <c r="AY86" s="59" t="str">
        <f t="shared" si="86"/>
        <v>Муниципальное бюджетное образовательное учреждение «Центр психолого-педагогической, медицинской и социальной помощи»(Город Северодвинск)</v>
      </c>
      <c r="AZ86" s="59">
        <f>'Рейтинговая таблица организаций'!BF63</f>
        <v>92.08</v>
      </c>
      <c r="BA86" s="59" t="str">
        <f t="shared" si="87"/>
        <v>79</v>
      </c>
      <c r="BB86" s="59">
        <f t="shared" si="88"/>
        <v>79</v>
      </c>
      <c r="BC86" s="59">
        <f t="shared" si="89"/>
        <v>1</v>
      </c>
    </row>
    <row r="87" spans="1:55">
      <c r="A87" s="59">
        <f>'бланки '!D86</f>
        <v>81</v>
      </c>
      <c r="B87" s="60" t="str">
        <f>CONCATENATE('Рейтинговая таблица организаций'!B84,"(",C87,")")</f>
        <v>Муниципальное бюджетное учреждение дополнительного образования «Новодвинская детская школа искусств»(Город Новодвинск)</v>
      </c>
      <c r="C87" s="60" t="str">
        <f>'бланки '!A86</f>
        <v>Город Новодвинск</v>
      </c>
      <c r="D87" s="59">
        <f>'Рейтинговая таблица организаций'!C84</f>
        <v>190</v>
      </c>
      <c r="E87" s="59">
        <f t="shared" si="60"/>
        <v>81</v>
      </c>
      <c r="F87" s="59" t="str">
        <f t="shared" si="61"/>
        <v>Муниципальное бюджетное учреждение дополнительного образования «Новодвинская детская школа искусств»(Город Новодвинск)</v>
      </c>
      <c r="G87" s="59">
        <f>'Рейтинговая таблица организаций'!Q84</f>
        <v>94</v>
      </c>
      <c r="H87" s="59">
        <f>'Рейтинговая таблица организаций'!R84</f>
        <v>100</v>
      </c>
      <c r="I87" s="59">
        <f>'Рейтинговая таблица организаций'!S84</f>
        <v>98</v>
      </c>
      <c r="J87" s="59">
        <f>'Рейтинговая таблица организаций'!T84</f>
        <v>97.4</v>
      </c>
      <c r="K87" s="59" t="str">
        <f t="shared" si="62"/>
        <v>75-76</v>
      </c>
      <c r="L87" s="59">
        <f t="shared" si="63"/>
        <v>75</v>
      </c>
      <c r="M87" s="59">
        <f t="shared" si="64"/>
        <v>2</v>
      </c>
      <c r="N87" s="59">
        <f t="shared" si="65"/>
        <v>81</v>
      </c>
      <c r="O87" s="59" t="str">
        <f t="shared" si="66"/>
        <v>Муниципальное бюджетное учреждение дополнительного образования «Новодвинская детская школа искусств»(Город Новодвинск)</v>
      </c>
      <c r="P87" s="59">
        <f>'Рейтинговая таблица организаций'!Z84</f>
        <v>100</v>
      </c>
      <c r="Q87" s="59">
        <f>'Рейтинговая таблица организаций'!AB84</f>
        <v>93</v>
      </c>
      <c r="R87" s="59">
        <f>'Рейтинговая таблица организаций'!AC84</f>
        <v>96.5</v>
      </c>
      <c r="S87" s="59" t="str">
        <f t="shared" si="67"/>
        <v>71-76</v>
      </c>
      <c r="T87" s="59">
        <f t="shared" si="68"/>
        <v>71</v>
      </c>
      <c r="U87" s="59">
        <f t="shared" si="69"/>
        <v>6</v>
      </c>
      <c r="V87" s="59">
        <f t="shared" si="70"/>
        <v>81</v>
      </c>
      <c r="W87" s="59" t="str">
        <f t="shared" si="71"/>
        <v>Муниципальное бюджетное учреждение дополнительного образования «Новодвинская детская школа искусств»(Город Новодвинск)</v>
      </c>
      <c r="X87" s="59">
        <f>'Рейтинговая таблица организаций'!AH84</f>
        <v>40</v>
      </c>
      <c r="Y87" s="59">
        <f>'Рейтинговая таблица организаций'!AI84</f>
        <v>60</v>
      </c>
      <c r="Z87" s="61">
        <f>'Рейтинговая таблица организаций'!AJ84</f>
        <v>100</v>
      </c>
      <c r="AA87" s="59">
        <f>'Рейтинговая таблица организаций'!AK84</f>
        <v>66</v>
      </c>
      <c r="AB87" s="59" t="str">
        <f t="shared" si="72"/>
        <v>137-146</v>
      </c>
      <c r="AC87" s="59">
        <f t="shared" si="73"/>
        <v>137</v>
      </c>
      <c r="AD87" s="59">
        <f t="shared" si="74"/>
        <v>10</v>
      </c>
      <c r="AE87" s="59">
        <f t="shared" si="75"/>
        <v>81</v>
      </c>
      <c r="AF87" s="59" t="str">
        <f t="shared" si="76"/>
        <v>Муниципальное бюджетное учреждение дополнительного образования «Новодвинская детская школа искусств»(Город Новодвинск)</v>
      </c>
      <c r="AG87" s="59">
        <f>'Рейтинговая таблица организаций'!AR84</f>
        <v>94</v>
      </c>
      <c r="AH87" s="59">
        <f>'Рейтинговая таблица организаций'!AS84</f>
        <v>96</v>
      </c>
      <c r="AI87" s="59">
        <f>'Рейтинговая таблица организаций'!AT84</f>
        <v>97</v>
      </c>
      <c r="AJ87" s="59">
        <f>'Рейтинговая таблица организаций'!AU84</f>
        <v>95.4</v>
      </c>
      <c r="AK87" s="59" t="str">
        <f t="shared" si="77"/>
        <v>117-118</v>
      </c>
      <c r="AL87" s="59">
        <f t="shared" si="78"/>
        <v>117</v>
      </c>
      <c r="AM87" s="59">
        <f t="shared" si="79"/>
        <v>2</v>
      </c>
      <c r="AN87" s="59">
        <f>'бланки '!D86</f>
        <v>81</v>
      </c>
      <c r="AO87" s="59" t="str">
        <f t="shared" si="80"/>
        <v>Муниципальное бюджетное учреждение дополнительного образования «Новодвинская детская школа искусств»(Город Новодвинск)</v>
      </c>
      <c r="AP87" s="59">
        <f>'Рейтинговая таблица организаций'!BB84</f>
        <v>97</v>
      </c>
      <c r="AQ87" s="59">
        <f>'Рейтинговая таблица организаций'!BC84</f>
        <v>95</v>
      </c>
      <c r="AR87" s="59">
        <f>'Рейтинговая таблица организаций'!BD84</f>
        <v>97</v>
      </c>
      <c r="AS87" s="59">
        <f>'Рейтинговая таблица организаций'!BE84</f>
        <v>96.6</v>
      </c>
      <c r="AT87" s="59" t="str">
        <f t="shared" si="81"/>
        <v>80-85</v>
      </c>
      <c r="AU87" s="59">
        <f t="shared" si="82"/>
        <v>80</v>
      </c>
      <c r="AV87" s="59">
        <f t="shared" si="83"/>
        <v>6</v>
      </c>
      <c r="AW87" s="62" t="str">
        <f t="shared" si="84"/>
        <v>Город Новодвинск</v>
      </c>
      <c r="AX87" s="59">
        <f t="shared" si="85"/>
        <v>81</v>
      </c>
      <c r="AY87" s="59" t="str">
        <f t="shared" si="86"/>
        <v>Муниципальное бюджетное учреждение дополнительного образования «Новодвинская детская школа искусств»(Город Новодвинск)</v>
      </c>
      <c r="AZ87" s="59">
        <f>'Рейтинговая таблица организаций'!BF84</f>
        <v>90.38</v>
      </c>
      <c r="BA87" s="59" t="str">
        <f t="shared" si="87"/>
        <v>103</v>
      </c>
      <c r="BB87" s="59">
        <f t="shared" si="88"/>
        <v>103</v>
      </c>
      <c r="BC87" s="59">
        <f t="shared" si="89"/>
        <v>1</v>
      </c>
    </row>
    <row r="88" spans="1:55">
      <c r="A88" s="59">
        <f>'бланки '!D104</f>
        <v>99</v>
      </c>
      <c r="B88" s="60" t="str">
        <f>CONCATENATE('Рейтинговая таблица организаций'!B102,"(",C88,")")</f>
        <v>Муниципальное бюджетное учреждение дополнительного образования «Детская школа искусств №17»(Виноградовский муниципальный округ)</v>
      </c>
      <c r="C88" s="60" t="str">
        <f>'бланки '!A104</f>
        <v>Виноградовский муниципальный округ</v>
      </c>
      <c r="D88" s="59">
        <f>'Рейтинговая таблица организаций'!C102</f>
        <v>55</v>
      </c>
      <c r="E88" s="59">
        <f t="shared" si="60"/>
        <v>99</v>
      </c>
      <c r="F88" s="59" t="str">
        <f t="shared" si="61"/>
        <v>Муниципальное бюджетное учреждение дополнительного образования «Детская школа искусств №17»(Виноградовский муниципальный округ)</v>
      </c>
      <c r="G88" s="59">
        <f>'Рейтинговая таблица организаций'!Q102</f>
        <v>65</v>
      </c>
      <c r="H88" s="59">
        <f>'Рейтинговая таблица организаций'!R102</f>
        <v>100</v>
      </c>
      <c r="I88" s="59">
        <f>'Рейтинговая таблица организаций'!S102</f>
        <v>98</v>
      </c>
      <c r="J88" s="59">
        <f>'Рейтинговая таблица организаций'!T102</f>
        <v>88.7</v>
      </c>
      <c r="K88" s="59" t="str">
        <f t="shared" si="62"/>
        <v>155</v>
      </c>
      <c r="L88" s="59">
        <f t="shared" si="63"/>
        <v>155</v>
      </c>
      <c r="M88" s="59">
        <f t="shared" si="64"/>
        <v>1</v>
      </c>
      <c r="N88" s="59">
        <f t="shared" si="65"/>
        <v>99</v>
      </c>
      <c r="O88" s="59" t="str">
        <f t="shared" si="66"/>
        <v>Муниципальное бюджетное учреждение дополнительного образования «Детская школа искусств №17»(Виноградовский муниципальный округ)</v>
      </c>
      <c r="P88" s="59">
        <f>'Рейтинговая таблица организаций'!Z102</f>
        <v>100</v>
      </c>
      <c r="Q88" s="59">
        <f>'Рейтинговая таблица организаций'!AB102</f>
        <v>84</v>
      </c>
      <c r="R88" s="59">
        <f>'Рейтинговая таблица организаций'!AC102</f>
        <v>92</v>
      </c>
      <c r="S88" s="59" t="str">
        <f t="shared" si="67"/>
        <v>121-125</v>
      </c>
      <c r="T88" s="59">
        <f t="shared" si="68"/>
        <v>121</v>
      </c>
      <c r="U88" s="59">
        <f t="shared" si="69"/>
        <v>5</v>
      </c>
      <c r="V88" s="59">
        <f t="shared" si="70"/>
        <v>99</v>
      </c>
      <c r="W88" s="59" t="str">
        <f t="shared" si="71"/>
        <v>Муниципальное бюджетное учреждение дополнительного образования «Детская школа искусств №17»(Виноградовский муниципальный округ)</v>
      </c>
      <c r="X88" s="59">
        <f>'Рейтинговая таблица организаций'!AH102</f>
        <v>60</v>
      </c>
      <c r="Y88" s="59">
        <f>'Рейтинговая таблица организаций'!AI102</f>
        <v>60</v>
      </c>
      <c r="Z88" s="61">
        <f>'Рейтинговая таблица организаций'!AJ102</f>
        <v>100</v>
      </c>
      <c r="AA88" s="59">
        <f>'Рейтинговая таблица организаций'!AK102</f>
        <v>72</v>
      </c>
      <c r="AB88" s="59" t="str">
        <f t="shared" si="72"/>
        <v>102-125</v>
      </c>
      <c r="AC88" s="59">
        <f t="shared" si="73"/>
        <v>102</v>
      </c>
      <c r="AD88" s="59">
        <f t="shared" si="74"/>
        <v>24</v>
      </c>
      <c r="AE88" s="59">
        <f t="shared" si="75"/>
        <v>99</v>
      </c>
      <c r="AF88" s="59" t="str">
        <f t="shared" si="76"/>
        <v>Муниципальное бюджетное учреждение дополнительного образования «Детская школа искусств №17»(Виноградовский муниципальный округ)</v>
      </c>
      <c r="AG88" s="59">
        <f>'Рейтинговая таблица организаций'!AR102</f>
        <v>100</v>
      </c>
      <c r="AH88" s="59">
        <f>'Рейтинговая таблица организаций'!AS102</f>
        <v>100</v>
      </c>
      <c r="AI88" s="59">
        <f>'Рейтинговая таблица организаций'!AT102</f>
        <v>100</v>
      </c>
      <c r="AJ88" s="59">
        <f>'Рейтинговая таблица организаций'!AU102</f>
        <v>100</v>
      </c>
      <c r="AK88" s="59" t="str">
        <f t="shared" si="77"/>
        <v>1-31</v>
      </c>
      <c r="AL88" s="59">
        <f t="shared" si="78"/>
        <v>1</v>
      </c>
      <c r="AM88" s="59">
        <f t="shared" si="79"/>
        <v>31</v>
      </c>
      <c r="AN88" s="59">
        <f>'бланки '!D104</f>
        <v>99</v>
      </c>
      <c r="AO88" s="59" t="str">
        <f t="shared" si="80"/>
        <v>Муниципальное бюджетное учреждение дополнительного образования «Детская школа искусств №17»(Виноградовский муниципальный округ)</v>
      </c>
      <c r="AP88" s="59">
        <f>'Рейтинговая таблица организаций'!BB102</f>
        <v>98</v>
      </c>
      <c r="AQ88" s="59">
        <f>'Рейтинговая таблица организаций'!BC102</f>
        <v>96</v>
      </c>
      <c r="AR88" s="59">
        <f>'Рейтинговая таблица организаций'!BD102</f>
        <v>96</v>
      </c>
      <c r="AS88" s="59">
        <f>'Рейтинговая таблица организаций'!BE102</f>
        <v>96.6</v>
      </c>
      <c r="AT88" s="59" t="str">
        <f t="shared" si="81"/>
        <v>80-85</v>
      </c>
      <c r="AU88" s="59">
        <f t="shared" si="82"/>
        <v>80</v>
      </c>
      <c r="AV88" s="59">
        <f t="shared" si="83"/>
        <v>6</v>
      </c>
      <c r="AW88" s="62" t="str">
        <f t="shared" si="84"/>
        <v>Виноградовский муниципальный округ</v>
      </c>
      <c r="AX88" s="59">
        <f t="shared" si="85"/>
        <v>99</v>
      </c>
      <c r="AY88" s="59" t="str">
        <f t="shared" si="86"/>
        <v>Муниципальное бюджетное учреждение дополнительного образования «Детская школа искусств №17»(Виноградовский муниципальный округ)</v>
      </c>
      <c r="AZ88" s="59">
        <f>'Рейтинговая таблица организаций'!BF102</f>
        <v>89.859999999999985</v>
      </c>
      <c r="BA88" s="59" t="str">
        <f t="shared" si="87"/>
        <v>111</v>
      </c>
      <c r="BB88" s="59">
        <f t="shared" si="88"/>
        <v>111</v>
      </c>
      <c r="BC88" s="59">
        <f t="shared" si="89"/>
        <v>1</v>
      </c>
    </row>
    <row r="89" spans="1:55">
      <c r="A89" s="59">
        <f>'бланки '!D174</f>
        <v>169</v>
      </c>
      <c r="B89" s="60" t="str">
        <f>CONCATENATE('Рейтинговая таблица организаций'!B172,"(",C89,")")</f>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C89" s="60" t="str">
        <f>'бланки '!A174</f>
        <v>Государственные образовательные организации</v>
      </c>
      <c r="D89" s="59">
        <f>'Рейтинговая таблица организаций'!C172</f>
        <v>118</v>
      </c>
      <c r="E89" s="59">
        <f t="shared" si="60"/>
        <v>169</v>
      </c>
      <c r="F89" s="59" t="str">
        <f t="shared" si="61"/>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G89" s="59">
        <f>'Рейтинговая таблица организаций'!Q172</f>
        <v>100</v>
      </c>
      <c r="H89" s="59">
        <f>'Рейтинговая таблица организаций'!R172</f>
        <v>100</v>
      </c>
      <c r="I89" s="59">
        <f>'Рейтинговая таблица организаций'!S172</f>
        <v>98</v>
      </c>
      <c r="J89" s="59">
        <f>'Рейтинговая таблица организаций'!T172</f>
        <v>99.2</v>
      </c>
      <c r="K89" s="59" t="str">
        <f t="shared" si="62"/>
        <v>34-41</v>
      </c>
      <c r="L89" s="59">
        <f t="shared" si="63"/>
        <v>34</v>
      </c>
      <c r="M89" s="59">
        <f t="shared" si="64"/>
        <v>8</v>
      </c>
      <c r="N89" s="59">
        <f t="shared" si="65"/>
        <v>169</v>
      </c>
      <c r="O89" s="59" t="str">
        <f t="shared" si="66"/>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P89" s="59">
        <f>'Рейтинговая таблица организаций'!Z172</f>
        <v>100</v>
      </c>
      <c r="Q89" s="59">
        <f>'Рейтинговая таблица организаций'!AB172</f>
        <v>97</v>
      </c>
      <c r="R89" s="59">
        <f>'Рейтинговая таблица организаций'!AC172</f>
        <v>98.5</v>
      </c>
      <c r="S89" s="59" t="str">
        <f t="shared" si="67"/>
        <v>40-49</v>
      </c>
      <c r="T89" s="59">
        <f t="shared" si="68"/>
        <v>40</v>
      </c>
      <c r="U89" s="59">
        <f t="shared" si="69"/>
        <v>10</v>
      </c>
      <c r="V89" s="59">
        <f t="shared" si="70"/>
        <v>169</v>
      </c>
      <c r="W89" s="59" t="str">
        <f t="shared" si="71"/>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X89" s="59">
        <f>'Рейтинговая таблица организаций'!AH172</f>
        <v>40</v>
      </c>
      <c r="Y89" s="59">
        <f>'Рейтинговая таблица организаций'!AI172</f>
        <v>60</v>
      </c>
      <c r="Z89" s="61">
        <f>'Рейтинговая таблица организаций'!AJ172</f>
        <v>83</v>
      </c>
      <c r="AA89" s="59">
        <f>'Рейтинговая таблица организаций'!AK172</f>
        <v>60.9</v>
      </c>
      <c r="AB89" s="59" t="str">
        <f t="shared" si="72"/>
        <v>158</v>
      </c>
      <c r="AC89" s="59">
        <f t="shared" si="73"/>
        <v>158</v>
      </c>
      <c r="AD89" s="59">
        <f t="shared" si="74"/>
        <v>1</v>
      </c>
      <c r="AE89" s="59">
        <f t="shared" si="75"/>
        <v>169</v>
      </c>
      <c r="AF89" s="59" t="str">
        <f t="shared" si="76"/>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AG89" s="59">
        <f>'Рейтинговая таблица организаций'!AR172</f>
        <v>97</v>
      </c>
      <c r="AH89" s="59">
        <f>'Рейтинговая таблица организаций'!AS172</f>
        <v>96</v>
      </c>
      <c r="AI89" s="59">
        <f>'Рейтинговая таблица организаций'!AT172</f>
        <v>100</v>
      </c>
      <c r="AJ89" s="59">
        <f>'Рейтинговая таблица организаций'!AU172</f>
        <v>97.200000000000017</v>
      </c>
      <c r="AK89" s="59" t="str">
        <f t="shared" si="77"/>
        <v>90-91</v>
      </c>
      <c r="AL89" s="59">
        <f t="shared" si="78"/>
        <v>90</v>
      </c>
      <c r="AM89" s="59">
        <f t="shared" si="79"/>
        <v>2</v>
      </c>
      <c r="AN89" s="59">
        <f>'бланки '!D174</f>
        <v>169</v>
      </c>
      <c r="AO89" s="59" t="str">
        <f t="shared" si="80"/>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AP89" s="59">
        <f>'Рейтинговая таблица организаций'!BB172</f>
        <v>96</v>
      </c>
      <c r="AQ89" s="59">
        <f>'Рейтинговая таблица организаций'!BC172</f>
        <v>95</v>
      </c>
      <c r="AR89" s="59">
        <f>'Рейтинговая таблица организаций'!BD172</f>
        <v>97</v>
      </c>
      <c r="AS89" s="59">
        <f>'Рейтинговая таблица организаций'!BE172</f>
        <v>96.3</v>
      </c>
      <c r="AT89" s="59" t="str">
        <f t="shared" si="81"/>
        <v>86</v>
      </c>
      <c r="AU89" s="59">
        <f t="shared" si="82"/>
        <v>86</v>
      </c>
      <c r="AV89" s="59">
        <f t="shared" si="83"/>
        <v>1</v>
      </c>
      <c r="AW89" s="62" t="str">
        <f t="shared" si="84"/>
        <v>Государственные образовательные организации</v>
      </c>
      <c r="AX89" s="59">
        <f t="shared" si="85"/>
        <v>169</v>
      </c>
      <c r="AY89" s="59" t="str">
        <f t="shared" si="86"/>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AZ89" s="59">
        <f>'Рейтинговая таблица организаций'!BF172</f>
        <v>90.419999999999987</v>
      </c>
      <c r="BA89" s="59" t="str">
        <f t="shared" si="87"/>
        <v>101</v>
      </c>
      <c r="BB89" s="59">
        <f t="shared" si="88"/>
        <v>101</v>
      </c>
      <c r="BC89" s="59">
        <f t="shared" si="89"/>
        <v>1</v>
      </c>
    </row>
    <row r="90" spans="1:55">
      <c r="A90" s="59">
        <f>'бланки '!D13</f>
        <v>8</v>
      </c>
      <c r="B90" s="60" t="str">
        <f>CONCATENATE('Рейтинговая таблица организаций'!B11,"(",C90,")")</f>
        <v>Муниципальное бюджетное дошкольное образовательное учреждение «Детский сад № 27 «Сказка» комбинированного вида»(Город Северодвинск)</v>
      </c>
      <c r="C90" s="60" t="str">
        <f>'бланки '!A13</f>
        <v>Город Северодвинск</v>
      </c>
      <c r="D90" s="59">
        <f>'Рейтинговая таблица организаций'!C11</f>
        <v>161</v>
      </c>
      <c r="E90" s="59">
        <f t="shared" si="60"/>
        <v>8</v>
      </c>
      <c r="F90" s="59" t="str">
        <f t="shared" si="61"/>
        <v>Муниципальное бюджетное дошкольное образовательное учреждение «Детский сад № 27 «Сказка» комбинированного вида»(Город Северодвинск)</v>
      </c>
      <c r="G90" s="59">
        <f>'Рейтинговая таблица организаций'!Q11</f>
        <v>100</v>
      </c>
      <c r="H90" s="59">
        <f>'Рейтинговая таблица организаций'!R11</f>
        <v>100</v>
      </c>
      <c r="I90" s="59">
        <f>'Рейтинговая таблица организаций'!S11</f>
        <v>98</v>
      </c>
      <c r="J90" s="59">
        <f>'Рейтинговая таблица организаций'!T11</f>
        <v>99.2</v>
      </c>
      <c r="K90" s="59" t="str">
        <f t="shared" si="62"/>
        <v>34-41</v>
      </c>
      <c r="L90" s="59">
        <f t="shared" si="63"/>
        <v>34</v>
      </c>
      <c r="M90" s="59">
        <f t="shared" si="64"/>
        <v>8</v>
      </c>
      <c r="N90" s="59">
        <f t="shared" si="65"/>
        <v>8</v>
      </c>
      <c r="O90" s="59" t="str">
        <f t="shared" si="66"/>
        <v>Муниципальное бюджетное дошкольное образовательное учреждение «Детский сад № 27 «Сказка» комбинированного вида»(Город Северодвинск)</v>
      </c>
      <c r="P90" s="59">
        <f>'Рейтинговая таблица организаций'!Z11</f>
        <v>100</v>
      </c>
      <c r="Q90" s="59">
        <f>'Рейтинговая таблица организаций'!AB11</f>
        <v>93</v>
      </c>
      <c r="R90" s="59">
        <f>'Рейтинговая таблица организаций'!AC11</f>
        <v>96.5</v>
      </c>
      <c r="S90" s="59" t="str">
        <f t="shared" si="67"/>
        <v>71-76</v>
      </c>
      <c r="T90" s="59">
        <f t="shared" si="68"/>
        <v>71</v>
      </c>
      <c r="U90" s="59">
        <f t="shared" si="69"/>
        <v>6</v>
      </c>
      <c r="V90" s="59">
        <f t="shared" si="70"/>
        <v>8</v>
      </c>
      <c r="W90" s="59" t="str">
        <f t="shared" si="71"/>
        <v>Муниципальное бюджетное дошкольное образовательное учреждение «Детский сад № 27 «Сказка» комбинированного вида»(Город Северодвинск)</v>
      </c>
      <c r="X90" s="59">
        <f>'Рейтинговая таблица организаций'!AH11</f>
        <v>60</v>
      </c>
      <c r="Y90" s="59">
        <f>'Рейтинговая таблица организаций'!AI11</f>
        <v>60</v>
      </c>
      <c r="Z90" s="61">
        <f>'Рейтинговая таблица организаций'!AJ11</f>
        <v>100</v>
      </c>
      <c r="AA90" s="59">
        <f>'Рейтинговая таблица организаций'!AK11</f>
        <v>72</v>
      </c>
      <c r="AB90" s="59" t="str">
        <f t="shared" si="72"/>
        <v>102-125</v>
      </c>
      <c r="AC90" s="59">
        <f t="shared" si="73"/>
        <v>102</v>
      </c>
      <c r="AD90" s="59">
        <f t="shared" si="74"/>
        <v>24</v>
      </c>
      <c r="AE90" s="59">
        <f t="shared" si="75"/>
        <v>8</v>
      </c>
      <c r="AF90" s="59" t="str">
        <f t="shared" si="76"/>
        <v>Муниципальное бюджетное дошкольное образовательное учреждение «Детский сад № 27 «Сказка» комбинированного вида»(Город Северодвинск)</v>
      </c>
      <c r="AG90" s="59">
        <f>'Рейтинговая таблица организаций'!AR11</f>
        <v>99</v>
      </c>
      <c r="AH90" s="59">
        <f>'Рейтинговая таблица организаций'!AS11</f>
        <v>100</v>
      </c>
      <c r="AI90" s="59">
        <f>'Рейтинговая таблица организаций'!AT11</f>
        <v>98</v>
      </c>
      <c r="AJ90" s="59">
        <f>'Рейтинговая таблица организаций'!AU11</f>
        <v>99.199999999999989</v>
      </c>
      <c r="AK90" s="59" t="str">
        <f t="shared" si="77"/>
        <v>49</v>
      </c>
      <c r="AL90" s="59">
        <f t="shared" si="78"/>
        <v>49</v>
      </c>
      <c r="AM90" s="59">
        <f t="shared" si="79"/>
        <v>1</v>
      </c>
      <c r="AN90" s="59">
        <f>'бланки '!D13</f>
        <v>8</v>
      </c>
      <c r="AO90" s="59" t="str">
        <f t="shared" si="80"/>
        <v>Муниципальное бюджетное дошкольное образовательное учреждение «Детский сад № 27 «Сказка» комбинированного вида»(Город Северодвинск)</v>
      </c>
      <c r="AP90" s="59">
        <f>'Рейтинговая таблица организаций'!BB11</f>
        <v>93</v>
      </c>
      <c r="AQ90" s="59">
        <f>'Рейтинговая таблица организаций'!BC11</f>
        <v>99</v>
      </c>
      <c r="AR90" s="59">
        <f>'Рейтинговая таблица организаций'!BD11</f>
        <v>97</v>
      </c>
      <c r="AS90" s="59">
        <f>'Рейтинговая таблица организаций'!BE11</f>
        <v>96.2</v>
      </c>
      <c r="AT90" s="59" t="str">
        <f t="shared" si="81"/>
        <v>87-89</v>
      </c>
      <c r="AU90" s="59">
        <f t="shared" si="82"/>
        <v>87</v>
      </c>
      <c r="AV90" s="59">
        <f t="shared" si="83"/>
        <v>3</v>
      </c>
      <c r="AW90" s="62" t="str">
        <f t="shared" si="84"/>
        <v>Город Северодвинск</v>
      </c>
      <c r="AX90" s="59">
        <f t="shared" si="85"/>
        <v>8</v>
      </c>
      <c r="AY90" s="59" t="str">
        <f t="shared" si="86"/>
        <v>Муниципальное бюджетное дошкольное образовательное учреждение «Детский сад № 27 «Сказка» комбинированного вида»(Город Северодвинск)</v>
      </c>
      <c r="AZ90" s="59">
        <f>'Рейтинговая таблица организаций'!BF11</f>
        <v>92.61999999999999</v>
      </c>
      <c r="BA90" s="59" t="str">
        <f t="shared" si="87"/>
        <v>72</v>
      </c>
      <c r="BB90" s="59">
        <f t="shared" si="88"/>
        <v>72</v>
      </c>
      <c r="BC90" s="59">
        <f t="shared" si="89"/>
        <v>1</v>
      </c>
    </row>
    <row r="91" spans="1:55">
      <c r="A91" s="59">
        <f>'бланки '!D103</f>
        <v>98</v>
      </c>
      <c r="B91" s="60" t="str">
        <f>CONCATENATE('Рейтинговая таблица организаций'!B101,"(",C91,")")</f>
        <v>Муниципальное бюджетное учреждение дополнительного образования «Центр дополнительного образования»(Виноградовский муниципальный округ)</v>
      </c>
      <c r="C91" s="60" t="str">
        <f>'бланки '!A103</f>
        <v>Виноградовский муниципальный округ</v>
      </c>
      <c r="D91" s="59">
        <f>'Рейтинговая таблица организаций'!C101</f>
        <v>126</v>
      </c>
      <c r="E91" s="59">
        <f t="shared" si="60"/>
        <v>98</v>
      </c>
      <c r="F91" s="59" t="str">
        <f t="shared" si="61"/>
        <v>Муниципальное бюджетное учреждение дополнительного образования «Центр дополнительного образования»(Виноградовский муниципальный округ)</v>
      </c>
      <c r="G91" s="59">
        <f>'Рейтинговая таблица организаций'!Q101</f>
        <v>77</v>
      </c>
      <c r="H91" s="59">
        <f>'Рейтинговая таблица организаций'!R101</f>
        <v>100</v>
      </c>
      <c r="I91" s="59">
        <f>'Рейтинговая таблица организаций'!S101</f>
        <v>97</v>
      </c>
      <c r="J91" s="59">
        <f>'Рейтинговая таблица организаций'!T101</f>
        <v>91.9</v>
      </c>
      <c r="K91" s="59" t="str">
        <f t="shared" si="62"/>
        <v>149-150</v>
      </c>
      <c r="L91" s="59">
        <f t="shared" si="63"/>
        <v>149</v>
      </c>
      <c r="M91" s="59">
        <f t="shared" si="64"/>
        <v>2</v>
      </c>
      <c r="N91" s="59">
        <f t="shared" si="65"/>
        <v>98</v>
      </c>
      <c r="O91" s="59" t="str">
        <f t="shared" si="66"/>
        <v>Муниципальное бюджетное учреждение дополнительного образования «Центр дополнительного образования»(Виноградовский муниципальный округ)</v>
      </c>
      <c r="P91" s="59">
        <f>'Рейтинговая таблица организаций'!Z101</f>
        <v>100</v>
      </c>
      <c r="Q91" s="59">
        <f>'Рейтинговая таблица организаций'!AB101</f>
        <v>90</v>
      </c>
      <c r="R91" s="59">
        <f>'Рейтинговая таблица организаций'!AC101</f>
        <v>95</v>
      </c>
      <c r="S91" s="59" t="str">
        <f t="shared" si="67"/>
        <v>88-92</v>
      </c>
      <c r="T91" s="59">
        <f t="shared" si="68"/>
        <v>88</v>
      </c>
      <c r="U91" s="59">
        <f t="shared" si="69"/>
        <v>5</v>
      </c>
      <c r="V91" s="59">
        <f t="shared" si="70"/>
        <v>98</v>
      </c>
      <c r="W91" s="59" t="str">
        <f t="shared" si="71"/>
        <v>Муниципальное бюджетное учреждение дополнительного образования «Центр дополнительного образования»(Виноградовский муниципальный округ)</v>
      </c>
      <c r="X91" s="59">
        <f>'Рейтинговая таблица организаций'!AH101</f>
        <v>80</v>
      </c>
      <c r="Y91" s="59">
        <f>'Рейтинговая таблица организаций'!AI101</f>
        <v>40</v>
      </c>
      <c r="Z91" s="61">
        <f>'Рейтинговая таблица организаций'!AJ101</f>
        <v>75</v>
      </c>
      <c r="AA91" s="59">
        <f>'Рейтинговая таблица организаций'!AK101</f>
        <v>62.5</v>
      </c>
      <c r="AB91" s="59" t="str">
        <f t="shared" si="72"/>
        <v>156</v>
      </c>
      <c r="AC91" s="59">
        <f t="shared" si="73"/>
        <v>156</v>
      </c>
      <c r="AD91" s="59">
        <f t="shared" si="74"/>
        <v>1</v>
      </c>
      <c r="AE91" s="59">
        <f t="shared" si="75"/>
        <v>98</v>
      </c>
      <c r="AF91" s="59" t="str">
        <f t="shared" si="76"/>
        <v>Муниципальное бюджетное учреждение дополнительного образования «Центр дополнительного образования»(Виноградовский муниципальный округ)</v>
      </c>
      <c r="AG91" s="59">
        <f>'Рейтинговая таблица организаций'!AR101</f>
        <v>99</v>
      </c>
      <c r="AH91" s="59">
        <f>'Рейтинговая таблица организаций'!AS101</f>
        <v>99</v>
      </c>
      <c r="AI91" s="59">
        <f>'Рейтинговая таблица организаций'!AT101</f>
        <v>99</v>
      </c>
      <c r="AJ91" s="59">
        <f>'Рейтинговая таблица организаций'!AU101</f>
        <v>99</v>
      </c>
      <c r="AK91" s="59" t="str">
        <f t="shared" si="77"/>
        <v>50-57</v>
      </c>
      <c r="AL91" s="59">
        <f t="shared" si="78"/>
        <v>50</v>
      </c>
      <c r="AM91" s="59">
        <f t="shared" si="79"/>
        <v>8</v>
      </c>
      <c r="AN91" s="59">
        <f>'бланки '!D103</f>
        <v>98</v>
      </c>
      <c r="AO91" s="59" t="str">
        <f t="shared" si="80"/>
        <v>Муниципальное бюджетное учреждение дополнительного образования «Центр дополнительного образования»(Виноградовский муниципальный округ)</v>
      </c>
      <c r="AP91" s="59">
        <f>'Рейтинговая таблица организаций'!BB101</f>
        <v>98</v>
      </c>
      <c r="AQ91" s="59">
        <f>'Рейтинговая таблица организаций'!BC101</f>
        <v>94</v>
      </c>
      <c r="AR91" s="59">
        <f>'Рейтинговая таблица организаций'!BD101</f>
        <v>96</v>
      </c>
      <c r="AS91" s="59">
        <f>'Рейтинговая таблица организаций'!BE101</f>
        <v>96.2</v>
      </c>
      <c r="AT91" s="59" t="str">
        <f t="shared" si="81"/>
        <v>87-89</v>
      </c>
      <c r="AU91" s="59">
        <f t="shared" si="82"/>
        <v>87</v>
      </c>
      <c r="AV91" s="59">
        <f t="shared" si="83"/>
        <v>3</v>
      </c>
      <c r="AW91" s="62" t="str">
        <f t="shared" si="84"/>
        <v>Виноградовский муниципальный округ</v>
      </c>
      <c r="AX91" s="59">
        <f t="shared" si="85"/>
        <v>98</v>
      </c>
      <c r="AY91" s="59" t="str">
        <f t="shared" si="86"/>
        <v>Муниципальное бюджетное учреждение дополнительного образования «Центр дополнительного образования»(Виноградовский муниципальный округ)</v>
      </c>
      <c r="AZ91" s="59">
        <f>'Рейтинговая таблица организаций'!BF101</f>
        <v>88.919999999999987</v>
      </c>
      <c r="BA91" s="59" t="str">
        <f t="shared" si="87"/>
        <v>126</v>
      </c>
      <c r="BB91" s="59">
        <f t="shared" si="88"/>
        <v>126</v>
      </c>
      <c r="BC91" s="59">
        <f t="shared" si="89"/>
        <v>1</v>
      </c>
    </row>
    <row r="92" spans="1:55">
      <c r="A92" s="59">
        <f>'бланки '!D111</f>
        <v>106</v>
      </c>
      <c r="B92" s="60" t="str">
        <f>CONCATENATE('Рейтинговая таблица организаций'!B109,"(",C92,")")</f>
        <v>Муниципальное бюджетное общеобразовательное учреждение «Покровская средняя школа»(Онежский муниципальный район)</v>
      </c>
      <c r="C92" s="60" t="str">
        <f>'бланки '!A111</f>
        <v>Онежский муниципальный район</v>
      </c>
      <c r="D92" s="59">
        <f>'Рейтинговая таблица организаций'!C109</f>
        <v>50</v>
      </c>
      <c r="E92" s="59">
        <f t="shared" si="60"/>
        <v>106</v>
      </c>
      <c r="F92" s="59" t="str">
        <f t="shared" si="61"/>
        <v>Муниципальное бюджетное общеобразовательное учреждение «Покровская средняя школа»(Онежский муниципальный район)</v>
      </c>
      <c r="G92" s="59">
        <f>'Рейтинговая таблица организаций'!Q109</f>
        <v>83</v>
      </c>
      <c r="H92" s="59">
        <f>'Рейтинговая таблица организаций'!R109</f>
        <v>60</v>
      </c>
      <c r="I92" s="59">
        <f>'Рейтинговая таблица организаций'!S109</f>
        <v>96</v>
      </c>
      <c r="J92" s="59">
        <f>'Рейтинговая таблица организаций'!T109</f>
        <v>81.300000000000011</v>
      </c>
      <c r="K92" s="59" t="str">
        <f t="shared" si="62"/>
        <v>174</v>
      </c>
      <c r="L92" s="59">
        <f t="shared" si="63"/>
        <v>174</v>
      </c>
      <c r="M92" s="59">
        <f t="shared" si="64"/>
        <v>1</v>
      </c>
      <c r="N92" s="59">
        <f t="shared" si="65"/>
        <v>106</v>
      </c>
      <c r="O92" s="59" t="str">
        <f t="shared" si="66"/>
        <v>Муниципальное бюджетное общеобразовательное учреждение «Покровская средняя школа»(Онежский муниципальный район)</v>
      </c>
      <c r="P92" s="59">
        <f>'Рейтинговая таблица организаций'!Z109</f>
        <v>100</v>
      </c>
      <c r="Q92" s="59">
        <f>'Рейтинговая таблица организаций'!AB109</f>
        <v>82</v>
      </c>
      <c r="R92" s="59">
        <f>'Рейтинговая таблица организаций'!AC109</f>
        <v>91</v>
      </c>
      <c r="S92" s="59" t="str">
        <f t="shared" si="67"/>
        <v>140-142</v>
      </c>
      <c r="T92" s="59">
        <f t="shared" si="68"/>
        <v>140</v>
      </c>
      <c r="U92" s="59">
        <f t="shared" si="69"/>
        <v>3</v>
      </c>
      <c r="V92" s="59">
        <f t="shared" si="70"/>
        <v>106</v>
      </c>
      <c r="W92" s="59" t="str">
        <f t="shared" si="71"/>
        <v>Муниципальное бюджетное общеобразовательное учреждение «Покровская средняя школа»(Онежский муниципальный район)</v>
      </c>
      <c r="X92" s="59">
        <f>'Рейтинговая таблица организаций'!AH109</f>
        <v>40</v>
      </c>
      <c r="Y92" s="59">
        <f>'Рейтинговая таблица организаций'!AI109</f>
        <v>60</v>
      </c>
      <c r="Z92" s="61">
        <f>'Рейтинговая таблица организаций'!AJ109</f>
        <v>100</v>
      </c>
      <c r="AA92" s="59">
        <f>'Рейтинговая таблица организаций'!AK109</f>
        <v>66</v>
      </c>
      <c r="AB92" s="59" t="str">
        <f t="shared" si="72"/>
        <v>137-146</v>
      </c>
      <c r="AC92" s="59">
        <f t="shared" si="73"/>
        <v>137</v>
      </c>
      <c r="AD92" s="59">
        <f t="shared" si="74"/>
        <v>10</v>
      </c>
      <c r="AE92" s="59">
        <f t="shared" si="75"/>
        <v>106</v>
      </c>
      <c r="AF92" s="59" t="str">
        <f t="shared" si="76"/>
        <v>Муниципальное бюджетное общеобразовательное учреждение «Покровская средняя школа»(Онежский муниципальный район)</v>
      </c>
      <c r="AG92" s="59">
        <f>'Рейтинговая таблица организаций'!AR109</f>
        <v>96</v>
      </c>
      <c r="AH92" s="59">
        <f>'Рейтинговая таблица организаций'!AS109</f>
        <v>96</v>
      </c>
      <c r="AI92" s="59">
        <f>'Рейтинговая таблица организаций'!AT109</f>
        <v>100</v>
      </c>
      <c r="AJ92" s="59">
        <f>'Рейтинговая таблица организаций'!AU109</f>
        <v>96.800000000000011</v>
      </c>
      <c r="AK92" s="59" t="str">
        <f t="shared" si="77"/>
        <v>95-98</v>
      </c>
      <c r="AL92" s="59">
        <f t="shared" si="78"/>
        <v>95</v>
      </c>
      <c r="AM92" s="59">
        <f t="shared" si="79"/>
        <v>4</v>
      </c>
      <c r="AN92" s="59">
        <f>'бланки '!D111</f>
        <v>106</v>
      </c>
      <c r="AO92" s="59" t="str">
        <f t="shared" si="80"/>
        <v>Муниципальное бюджетное общеобразовательное учреждение «Покровская средняя школа»(Онежский муниципальный район)</v>
      </c>
      <c r="AP92" s="59">
        <f>'Рейтинговая таблица организаций'!BB109</f>
        <v>90</v>
      </c>
      <c r="AQ92" s="59">
        <f>'Рейтинговая таблица организаций'!BC109</f>
        <v>96</v>
      </c>
      <c r="AR92" s="59">
        <f>'Рейтинговая таблица организаций'!BD109</f>
        <v>100</v>
      </c>
      <c r="AS92" s="59">
        <f>'Рейтинговая таблица организаций'!BE109</f>
        <v>96.2</v>
      </c>
      <c r="AT92" s="59" t="str">
        <f t="shared" si="81"/>
        <v>87-89</v>
      </c>
      <c r="AU92" s="59">
        <f t="shared" si="82"/>
        <v>87</v>
      </c>
      <c r="AV92" s="59">
        <f t="shared" si="83"/>
        <v>3</v>
      </c>
      <c r="AW92" s="62" t="str">
        <f t="shared" si="84"/>
        <v>Онежский муниципальный район</v>
      </c>
      <c r="AX92" s="59">
        <f t="shared" si="85"/>
        <v>106</v>
      </c>
      <c r="AY92" s="59" t="str">
        <f t="shared" si="86"/>
        <v>Муниципальное бюджетное общеобразовательное учреждение «Покровская средняя школа»(Онежский муниципальный район)</v>
      </c>
      <c r="AZ92" s="59">
        <f>'Рейтинговая таблица организаций'!BF109</f>
        <v>86.26</v>
      </c>
      <c r="BA92" s="59" t="str">
        <f t="shared" si="87"/>
        <v>153</v>
      </c>
      <c r="BB92" s="59">
        <f t="shared" si="88"/>
        <v>153</v>
      </c>
      <c r="BC92" s="59">
        <f t="shared" si="89"/>
        <v>1</v>
      </c>
    </row>
    <row r="93" spans="1:55">
      <c r="A93" s="59">
        <f>'бланки '!D57</f>
        <v>52</v>
      </c>
      <c r="B93" s="60" t="str">
        <f>CONCATENATE('Рейтинговая таблица организаций'!B55,"(",C93,")")</f>
        <v>Муниципальное автономное общеобразовательное учреждение «Средняя общеобразовательная школа № 29»(Город Северодвинск)</v>
      </c>
      <c r="C93" s="60" t="str">
        <f>'бланки '!A57</f>
        <v>Город Северодвинск</v>
      </c>
      <c r="D93" s="59">
        <f>'Рейтинговая таблица организаций'!C55</f>
        <v>822</v>
      </c>
      <c r="E93" s="59">
        <f t="shared" si="60"/>
        <v>52</v>
      </c>
      <c r="F93" s="59" t="str">
        <f t="shared" si="61"/>
        <v>Муниципальное автономное общеобразовательное учреждение «Средняя общеобразовательная школа № 29»(Город Северодвинск)</v>
      </c>
      <c r="G93" s="59">
        <f>'Рейтинговая таблица организаций'!Q55</f>
        <v>99</v>
      </c>
      <c r="H93" s="59">
        <f>'Рейтинговая таблица организаций'!R55</f>
        <v>100</v>
      </c>
      <c r="I93" s="59">
        <f>'Рейтинговая таблица организаций'!S55</f>
        <v>97</v>
      </c>
      <c r="J93" s="59">
        <f>'Рейтинговая таблица организаций'!T55</f>
        <v>98.5</v>
      </c>
      <c r="K93" s="59" t="str">
        <f t="shared" si="62"/>
        <v>53-56</v>
      </c>
      <c r="L93" s="59">
        <f t="shared" si="63"/>
        <v>53</v>
      </c>
      <c r="M93" s="59">
        <f t="shared" si="64"/>
        <v>4</v>
      </c>
      <c r="N93" s="59">
        <f t="shared" si="65"/>
        <v>52</v>
      </c>
      <c r="O93" s="59" t="str">
        <f t="shared" si="66"/>
        <v>Муниципальное автономное общеобразовательное учреждение «Средняя общеобразовательная школа № 29»(Город Северодвинск)</v>
      </c>
      <c r="P93" s="59">
        <f>'Рейтинговая таблица организаций'!Z55</f>
        <v>100</v>
      </c>
      <c r="Q93" s="59">
        <f>'Рейтинговая таблица организаций'!AB55</f>
        <v>92</v>
      </c>
      <c r="R93" s="59">
        <f>'Рейтинговая таблица организаций'!AC55</f>
        <v>96</v>
      </c>
      <c r="S93" s="59" t="str">
        <f t="shared" si="67"/>
        <v>77-81</v>
      </c>
      <c r="T93" s="59">
        <f t="shared" si="68"/>
        <v>77</v>
      </c>
      <c r="U93" s="59">
        <f t="shared" si="69"/>
        <v>5</v>
      </c>
      <c r="V93" s="59">
        <f t="shared" si="70"/>
        <v>52</v>
      </c>
      <c r="W93" s="59" t="str">
        <f t="shared" si="71"/>
        <v>Муниципальное автономное общеобразовательное учреждение «Средняя общеобразовательная школа № 29»(Город Северодвинск)</v>
      </c>
      <c r="X93" s="59">
        <f>'Рейтинговая таблица организаций'!AH55</f>
        <v>100</v>
      </c>
      <c r="Y93" s="59">
        <f>'Рейтинговая таблица организаций'!AI55</f>
        <v>100</v>
      </c>
      <c r="Z93" s="61">
        <f>'Рейтинговая таблица организаций'!AJ55</f>
        <v>75</v>
      </c>
      <c r="AA93" s="59">
        <f>'Рейтинговая таблица организаций'!AK55</f>
        <v>92.5</v>
      </c>
      <c r="AB93" s="59" t="str">
        <f t="shared" si="72"/>
        <v>19-20</v>
      </c>
      <c r="AC93" s="59">
        <f t="shared" si="73"/>
        <v>19</v>
      </c>
      <c r="AD93" s="59">
        <f t="shared" si="74"/>
        <v>2</v>
      </c>
      <c r="AE93" s="59">
        <f t="shared" si="75"/>
        <v>52</v>
      </c>
      <c r="AF93" s="59" t="str">
        <f t="shared" si="76"/>
        <v>Муниципальное автономное общеобразовательное учреждение «Средняя общеобразовательная школа № 29»(Город Северодвинск)</v>
      </c>
      <c r="AG93" s="59">
        <f>'Рейтинговая таблица организаций'!AR55</f>
        <v>95</v>
      </c>
      <c r="AH93" s="59">
        <f>'Рейтинговая таблица организаций'!AS55</f>
        <v>95</v>
      </c>
      <c r="AI93" s="59">
        <f>'Рейтинговая таблица организаций'!AT55</f>
        <v>98</v>
      </c>
      <c r="AJ93" s="59">
        <f>'Рейтинговая таблица организаций'!AU55</f>
        <v>95.6</v>
      </c>
      <c r="AK93" s="59" t="str">
        <f t="shared" si="77"/>
        <v>114-116</v>
      </c>
      <c r="AL93" s="59">
        <f t="shared" si="78"/>
        <v>114</v>
      </c>
      <c r="AM93" s="59">
        <f t="shared" si="79"/>
        <v>3</v>
      </c>
      <c r="AN93" s="59">
        <f>'бланки '!D57</f>
        <v>52</v>
      </c>
      <c r="AO93" s="59" t="str">
        <f t="shared" si="80"/>
        <v>Муниципальное автономное общеобразовательное учреждение «Средняя общеобразовательная школа № 29»(Город Северодвинск)</v>
      </c>
      <c r="AP93" s="59">
        <f>'Рейтинговая таблица организаций'!BB55</f>
        <v>95</v>
      </c>
      <c r="AQ93" s="59">
        <f>'Рейтинговая таблица организаций'!BC55</f>
        <v>98</v>
      </c>
      <c r="AR93" s="59">
        <f>'Рейтинговая таблица организаций'!BD55</f>
        <v>96</v>
      </c>
      <c r="AS93" s="59">
        <f>'Рейтинговая таблица организаций'!BE55</f>
        <v>96.1</v>
      </c>
      <c r="AT93" s="59" t="str">
        <f t="shared" si="81"/>
        <v>90-91</v>
      </c>
      <c r="AU93" s="59">
        <f t="shared" si="82"/>
        <v>90</v>
      </c>
      <c r="AV93" s="59">
        <f t="shared" si="83"/>
        <v>2</v>
      </c>
      <c r="AW93" s="62" t="str">
        <f t="shared" si="84"/>
        <v>Город Северодвинск</v>
      </c>
      <c r="AX93" s="59">
        <f t="shared" si="85"/>
        <v>52</v>
      </c>
      <c r="AY93" s="59" t="str">
        <f t="shared" si="86"/>
        <v>Муниципальное автономное общеобразовательное учреждение «Средняя общеобразовательная школа № 29»(Город Северодвинск)</v>
      </c>
      <c r="AZ93" s="59">
        <f>'Рейтинговая таблица организаций'!BF55</f>
        <v>95.740000000000009</v>
      </c>
      <c r="BA93" s="59" t="str">
        <f t="shared" si="87"/>
        <v>31-32</v>
      </c>
      <c r="BB93" s="59">
        <f t="shared" si="88"/>
        <v>31</v>
      </c>
      <c r="BC93" s="59">
        <f t="shared" si="89"/>
        <v>2</v>
      </c>
    </row>
    <row r="94" spans="1:55">
      <c r="A94" s="59">
        <f>'бланки '!D147</f>
        <v>142</v>
      </c>
      <c r="B94" s="60" t="str">
        <f>CONCATENATE('Рейтинговая таблица организаций'!B145,"(",C94,")")</f>
        <v>Муниципальное бюджетное общеобразовательное учреждение «Кехотская средняя школа»(Холмогорский муниципальный округ)</v>
      </c>
      <c r="C94" s="60" t="str">
        <f>'бланки '!A147</f>
        <v>Холмогорский муниципальный округ</v>
      </c>
      <c r="D94" s="59">
        <f>'Рейтинговая таблица организаций'!C145</f>
        <v>33</v>
      </c>
      <c r="E94" s="59">
        <f t="shared" si="60"/>
        <v>142</v>
      </c>
      <c r="F94" s="59" t="str">
        <f t="shared" si="61"/>
        <v>Муниципальное бюджетное общеобразовательное учреждение «Кехотская средняя школа»(Холмогорский муниципальный округ)</v>
      </c>
      <c r="G94" s="59">
        <f>'Рейтинговая таблица организаций'!Q145</f>
        <v>100</v>
      </c>
      <c r="H94" s="59">
        <f>'Рейтинговая таблица организаций'!R145</f>
        <v>100</v>
      </c>
      <c r="I94" s="59">
        <f>'Рейтинговая таблица организаций'!S145</f>
        <v>100</v>
      </c>
      <c r="J94" s="59">
        <f>'Рейтинговая таблица организаций'!T145</f>
        <v>100</v>
      </c>
      <c r="K94" s="59" t="str">
        <f t="shared" si="62"/>
        <v>1-15</v>
      </c>
      <c r="L94" s="59">
        <f t="shared" si="63"/>
        <v>1</v>
      </c>
      <c r="M94" s="59">
        <f t="shared" si="64"/>
        <v>15</v>
      </c>
      <c r="N94" s="59">
        <f t="shared" si="65"/>
        <v>142</v>
      </c>
      <c r="O94" s="59" t="str">
        <f t="shared" si="66"/>
        <v>Муниципальное бюджетное общеобразовательное учреждение «Кехотская средняя школа»(Холмогорский муниципальный округ)</v>
      </c>
      <c r="P94" s="59">
        <f>'Рейтинговая таблица организаций'!Z145</f>
        <v>100</v>
      </c>
      <c r="Q94" s="59">
        <f>'Рейтинговая таблица организаций'!AB145</f>
        <v>100</v>
      </c>
      <c r="R94" s="59">
        <f>'Рейтинговая таблица организаций'!AC145</f>
        <v>100</v>
      </c>
      <c r="S94" s="59" t="str">
        <f t="shared" si="67"/>
        <v>1-24</v>
      </c>
      <c r="T94" s="59">
        <f t="shared" si="68"/>
        <v>1</v>
      </c>
      <c r="U94" s="59">
        <f t="shared" si="69"/>
        <v>24</v>
      </c>
      <c r="V94" s="59">
        <f t="shared" si="70"/>
        <v>142</v>
      </c>
      <c r="W94" s="59" t="str">
        <f t="shared" si="71"/>
        <v>Муниципальное бюджетное общеобразовательное учреждение «Кехотская средняя школа»(Холмогорский муниципальный округ)</v>
      </c>
      <c r="X94" s="59">
        <f>'Рейтинговая таблица организаций'!AH145</f>
        <v>60</v>
      </c>
      <c r="Y94" s="59">
        <f>'Рейтинговая таблица организаций'!AI145</f>
        <v>60</v>
      </c>
      <c r="Z94" s="61">
        <f>'Рейтинговая таблица организаций'!AJ145</f>
        <v>100</v>
      </c>
      <c r="AA94" s="59">
        <f>'Рейтинговая таблица организаций'!AK145</f>
        <v>72</v>
      </c>
      <c r="AB94" s="59" t="str">
        <f t="shared" si="72"/>
        <v>102-125</v>
      </c>
      <c r="AC94" s="59">
        <f t="shared" si="73"/>
        <v>102</v>
      </c>
      <c r="AD94" s="59">
        <f t="shared" si="74"/>
        <v>24</v>
      </c>
      <c r="AE94" s="59">
        <f t="shared" si="75"/>
        <v>142</v>
      </c>
      <c r="AF94" s="59" t="str">
        <f t="shared" si="76"/>
        <v>Муниципальное бюджетное общеобразовательное учреждение «Кехотская средняя школа»(Холмогорский муниципальный округ)</v>
      </c>
      <c r="AG94" s="59">
        <f>'Рейтинговая таблица организаций'!AR145</f>
        <v>100</v>
      </c>
      <c r="AH94" s="59">
        <f>'Рейтинговая таблица организаций'!AS145</f>
        <v>97</v>
      </c>
      <c r="AI94" s="59">
        <f>'Рейтинговая таблица организаций'!AT145</f>
        <v>100</v>
      </c>
      <c r="AJ94" s="59">
        <f>'Рейтинговая таблица организаций'!AU145</f>
        <v>98.800000000000011</v>
      </c>
      <c r="AK94" s="59" t="str">
        <f t="shared" si="77"/>
        <v>58-64</v>
      </c>
      <c r="AL94" s="59">
        <f t="shared" si="78"/>
        <v>58</v>
      </c>
      <c r="AM94" s="59">
        <f t="shared" si="79"/>
        <v>7</v>
      </c>
      <c r="AN94" s="59">
        <f>'бланки '!D147</f>
        <v>142</v>
      </c>
      <c r="AO94" s="59" t="str">
        <f t="shared" si="80"/>
        <v>Муниципальное бюджетное общеобразовательное учреждение «Кехотская средняя школа»(Холмогорский муниципальный округ)</v>
      </c>
      <c r="AP94" s="59">
        <f>'Рейтинговая таблица организаций'!BB145</f>
        <v>91</v>
      </c>
      <c r="AQ94" s="59">
        <f>'Рейтинговая таблица организаций'!BC145</f>
        <v>94</v>
      </c>
      <c r="AR94" s="59">
        <f>'Рейтинговая таблица организаций'!BD145</f>
        <v>100</v>
      </c>
      <c r="AS94" s="59">
        <f>'Рейтинговая таблица организаций'!BE145</f>
        <v>96.1</v>
      </c>
      <c r="AT94" s="59" t="str">
        <f t="shared" si="81"/>
        <v>90-91</v>
      </c>
      <c r="AU94" s="59">
        <f t="shared" si="82"/>
        <v>90</v>
      </c>
      <c r="AV94" s="59">
        <f t="shared" si="83"/>
        <v>2</v>
      </c>
      <c r="AW94" s="62" t="str">
        <f t="shared" si="84"/>
        <v>Холмогорский муниципальный округ</v>
      </c>
      <c r="AX94" s="59">
        <f t="shared" si="85"/>
        <v>142</v>
      </c>
      <c r="AY94" s="59" t="str">
        <f t="shared" si="86"/>
        <v>Муниципальное бюджетное общеобразовательное учреждение «Кехотская средняя школа»(Холмогорский муниципальный округ)</v>
      </c>
      <c r="AZ94" s="59">
        <f>'Рейтинговая таблица организаций'!BF145</f>
        <v>93.38</v>
      </c>
      <c r="BA94" s="59" t="str">
        <f t="shared" si="87"/>
        <v>66</v>
      </c>
      <c r="BB94" s="59">
        <f t="shared" si="88"/>
        <v>66</v>
      </c>
      <c r="BC94" s="59">
        <f t="shared" si="89"/>
        <v>1</v>
      </c>
    </row>
    <row r="95" spans="1:55">
      <c r="A95" s="59">
        <f>'бланки '!D136</f>
        <v>131</v>
      </c>
      <c r="B95" s="60" t="str">
        <f>CONCATENATE('Рейтинговая таблица организаций'!B134,"(",C95,")")</f>
        <v>Муниципальное бюджетное общеобразовательное учреждение «Ластольская средняя школа»(Приморский муниципальный округ)</v>
      </c>
      <c r="C95" s="60" t="str">
        <f>'бланки '!A136</f>
        <v>Приморский муниципальный округ</v>
      </c>
      <c r="D95" s="59">
        <f>'Рейтинговая таблица организаций'!C134</f>
        <v>12</v>
      </c>
      <c r="E95" s="59">
        <f t="shared" si="60"/>
        <v>131</v>
      </c>
      <c r="F95" s="59" t="str">
        <f t="shared" si="61"/>
        <v>Муниципальное бюджетное общеобразовательное учреждение «Ластольская средняя школа»(Приморский муниципальный округ)</v>
      </c>
      <c r="G95" s="59">
        <f>'Рейтинговая таблица организаций'!Q134</f>
        <v>100</v>
      </c>
      <c r="H95" s="59">
        <f>'Рейтинговая таблица организаций'!R134</f>
        <v>100</v>
      </c>
      <c r="I95" s="59">
        <f>'Рейтинговая таблица организаций'!S134</f>
        <v>87</v>
      </c>
      <c r="J95" s="59">
        <f>'Рейтинговая таблица организаций'!T134</f>
        <v>94.800000000000011</v>
      </c>
      <c r="K95" s="59" t="str">
        <f t="shared" si="62"/>
        <v>116-117</v>
      </c>
      <c r="L95" s="59">
        <f t="shared" si="63"/>
        <v>116</v>
      </c>
      <c r="M95" s="59">
        <f t="shared" si="64"/>
        <v>2</v>
      </c>
      <c r="N95" s="59">
        <f t="shared" si="65"/>
        <v>131</v>
      </c>
      <c r="O95" s="59" t="str">
        <f t="shared" si="66"/>
        <v>Муниципальное бюджетное общеобразовательное учреждение «Ластольская средняя школа»(Приморский муниципальный округ)</v>
      </c>
      <c r="P95" s="59">
        <f>'Рейтинговая таблица организаций'!Z134</f>
        <v>100</v>
      </c>
      <c r="Q95" s="59">
        <f>'Рейтинговая таблица организаций'!AB134</f>
        <v>83</v>
      </c>
      <c r="R95" s="59">
        <f>'Рейтинговая таблица организаций'!AC134</f>
        <v>91.5</v>
      </c>
      <c r="S95" s="59" t="str">
        <f t="shared" si="67"/>
        <v>126-139</v>
      </c>
      <c r="T95" s="59">
        <f t="shared" si="68"/>
        <v>126</v>
      </c>
      <c r="U95" s="59">
        <f t="shared" si="69"/>
        <v>14</v>
      </c>
      <c r="V95" s="59">
        <f t="shared" si="70"/>
        <v>131</v>
      </c>
      <c r="W95" s="59" t="str">
        <f t="shared" si="71"/>
        <v>Муниципальное бюджетное общеобразовательное учреждение «Ластольская средняя школа»(Приморский муниципальный округ)</v>
      </c>
      <c r="X95" s="59">
        <f>'Рейтинговая таблица организаций'!AH134</f>
        <v>40</v>
      </c>
      <c r="Y95" s="59">
        <f>'Рейтинговая таблица организаций'!AI134</f>
        <v>100</v>
      </c>
      <c r="Z95" s="61">
        <f>'Рейтинговая таблица организаций'!AJ134</f>
        <v>100</v>
      </c>
      <c r="AA95" s="59">
        <f>'Рейтинговая таблица организаций'!AK134</f>
        <v>82</v>
      </c>
      <c r="AB95" s="59" t="str">
        <f t="shared" si="72"/>
        <v>56-66</v>
      </c>
      <c r="AC95" s="59">
        <f t="shared" si="73"/>
        <v>56</v>
      </c>
      <c r="AD95" s="59">
        <f t="shared" si="74"/>
        <v>11</v>
      </c>
      <c r="AE95" s="59">
        <f t="shared" si="75"/>
        <v>131</v>
      </c>
      <c r="AF95" s="59" t="str">
        <f t="shared" si="76"/>
        <v>Муниципальное бюджетное общеобразовательное учреждение «Ластольская средняя школа»(Приморский муниципальный округ)</v>
      </c>
      <c r="AG95" s="59">
        <f>'Рейтинговая таблица организаций'!AR134</f>
        <v>83</v>
      </c>
      <c r="AH95" s="59">
        <f>'Рейтинговая таблица организаций'!AS134</f>
        <v>92</v>
      </c>
      <c r="AI95" s="59">
        <f>'Рейтинговая таблица организаций'!AT134</f>
        <v>100</v>
      </c>
      <c r="AJ95" s="59">
        <f>'Рейтинговая таблица организаций'!AU134</f>
        <v>90</v>
      </c>
      <c r="AK95" s="59" t="str">
        <f t="shared" si="77"/>
        <v>161</v>
      </c>
      <c r="AL95" s="59">
        <f t="shared" si="78"/>
        <v>161</v>
      </c>
      <c r="AM95" s="59">
        <f t="shared" si="79"/>
        <v>1</v>
      </c>
      <c r="AN95" s="59">
        <f>'бланки '!D136</f>
        <v>131</v>
      </c>
      <c r="AO95" s="59" t="str">
        <f t="shared" si="80"/>
        <v>Муниципальное бюджетное общеобразовательное учреждение «Ластольская средняя школа»(Приморский муниципальный округ)</v>
      </c>
      <c r="AP95" s="59">
        <f>'Рейтинговая таблица организаций'!BB134</f>
        <v>100</v>
      </c>
      <c r="AQ95" s="59">
        <f>'Рейтинговая таблица организаций'!BC134</f>
        <v>100</v>
      </c>
      <c r="AR95" s="59">
        <f>'Рейтинговая таблица организаций'!BD134</f>
        <v>92</v>
      </c>
      <c r="AS95" s="59">
        <f>'Рейтинговая таблица организаций'!BE134</f>
        <v>96</v>
      </c>
      <c r="AT95" s="59" t="str">
        <f t="shared" si="81"/>
        <v>92</v>
      </c>
      <c r="AU95" s="59">
        <f t="shared" si="82"/>
        <v>92</v>
      </c>
      <c r="AV95" s="59">
        <f t="shared" si="83"/>
        <v>1</v>
      </c>
      <c r="AW95" s="62" t="str">
        <f t="shared" si="84"/>
        <v>Приморский муниципальный округ</v>
      </c>
      <c r="AX95" s="59">
        <f t="shared" si="85"/>
        <v>131</v>
      </c>
      <c r="AY95" s="59" t="str">
        <f t="shared" si="86"/>
        <v>Муниципальное бюджетное общеобразовательное учреждение «Ластольская средняя школа»(Приморский муниципальный округ)</v>
      </c>
      <c r="AZ95" s="59">
        <f>'Рейтинговая таблица организаций'!BF134</f>
        <v>90.86</v>
      </c>
      <c r="BA95" s="59" t="str">
        <f t="shared" si="87"/>
        <v>93</v>
      </c>
      <c r="BB95" s="59">
        <f t="shared" si="88"/>
        <v>93</v>
      </c>
      <c r="BC95" s="59">
        <f t="shared" si="89"/>
        <v>1</v>
      </c>
    </row>
    <row r="96" spans="1:55">
      <c r="A96" s="59">
        <f>'бланки '!D38</f>
        <v>33</v>
      </c>
      <c r="B96" s="60" t="str">
        <f>CONCATENATE('Рейтинговая таблица организаций'!B36,"(",C96,")")</f>
        <v>Муниципальное автономное общеобразовательное учреждение «Гуманитарная гимназия № 8»(Город Северодвинск)</v>
      </c>
      <c r="C96" s="60" t="str">
        <f>'бланки '!A38</f>
        <v>Город Северодвинск</v>
      </c>
      <c r="D96" s="59">
        <f>'Рейтинговая таблица организаций'!C36</f>
        <v>315</v>
      </c>
      <c r="E96" s="59">
        <f t="shared" si="60"/>
        <v>33</v>
      </c>
      <c r="F96" s="59" t="str">
        <f t="shared" si="61"/>
        <v>Муниципальное автономное общеобразовательное учреждение «Гуманитарная гимназия № 8»(Город Северодвинск)</v>
      </c>
      <c r="G96" s="59">
        <f>'Рейтинговая таблица организаций'!Q36</f>
        <v>100</v>
      </c>
      <c r="H96" s="59">
        <f>'Рейтинговая таблица организаций'!R36</f>
        <v>100</v>
      </c>
      <c r="I96" s="59">
        <f>'Рейтинговая таблица организаций'!S36</f>
        <v>96</v>
      </c>
      <c r="J96" s="59">
        <f>'Рейтинговая таблица организаций'!T36</f>
        <v>98.4</v>
      </c>
      <c r="K96" s="59" t="str">
        <f t="shared" si="62"/>
        <v>57-63</v>
      </c>
      <c r="L96" s="59">
        <f t="shared" si="63"/>
        <v>57</v>
      </c>
      <c r="M96" s="59">
        <f t="shared" si="64"/>
        <v>7</v>
      </c>
      <c r="N96" s="59">
        <f t="shared" si="65"/>
        <v>33</v>
      </c>
      <c r="O96" s="59" t="str">
        <f t="shared" si="66"/>
        <v>Муниципальное автономное общеобразовательное учреждение «Гуманитарная гимназия № 8»(Город Северодвинск)</v>
      </c>
      <c r="P96" s="59">
        <f>'Рейтинговая таблица организаций'!Z36</f>
        <v>100</v>
      </c>
      <c r="Q96" s="59">
        <f>'Рейтинговая таблица организаций'!AB36</f>
        <v>84</v>
      </c>
      <c r="R96" s="59">
        <f>'Рейтинговая таблица организаций'!AC36</f>
        <v>92</v>
      </c>
      <c r="S96" s="59" t="str">
        <f t="shared" si="67"/>
        <v>121-125</v>
      </c>
      <c r="T96" s="59">
        <f t="shared" si="68"/>
        <v>121</v>
      </c>
      <c r="U96" s="59">
        <f t="shared" si="69"/>
        <v>5</v>
      </c>
      <c r="V96" s="59">
        <f t="shared" si="70"/>
        <v>33</v>
      </c>
      <c r="W96" s="59" t="str">
        <f t="shared" si="71"/>
        <v>Муниципальное автономное общеобразовательное учреждение «Гуманитарная гимназия № 8»(Город Северодвинск)</v>
      </c>
      <c r="X96" s="59">
        <f>'Рейтинговая таблица организаций'!AH36</f>
        <v>60</v>
      </c>
      <c r="Y96" s="59">
        <f>'Рейтинговая таблица организаций'!AI36</f>
        <v>100</v>
      </c>
      <c r="Z96" s="61">
        <f>'Рейтинговая таблица организаций'!AJ36</f>
        <v>89</v>
      </c>
      <c r="AA96" s="59">
        <f>'Рейтинговая таблица организаций'!AK36</f>
        <v>84.7</v>
      </c>
      <c r="AB96" s="59" t="str">
        <f t="shared" si="72"/>
        <v>47-48</v>
      </c>
      <c r="AC96" s="59">
        <f t="shared" si="73"/>
        <v>47</v>
      </c>
      <c r="AD96" s="59">
        <f t="shared" si="74"/>
        <v>2</v>
      </c>
      <c r="AE96" s="59">
        <f t="shared" si="75"/>
        <v>33</v>
      </c>
      <c r="AF96" s="59" t="str">
        <f t="shared" si="76"/>
        <v>Муниципальное автономное общеобразовательное учреждение «Гуманитарная гимназия № 8»(Город Северодвинск)</v>
      </c>
      <c r="AG96" s="59">
        <f>'Рейтинговая таблица организаций'!AR36</f>
        <v>96</v>
      </c>
      <c r="AH96" s="59">
        <f>'Рейтинговая таблица организаций'!AS36</f>
        <v>96</v>
      </c>
      <c r="AI96" s="59">
        <f>'Рейтинговая таблица организаций'!AT36</f>
        <v>97</v>
      </c>
      <c r="AJ96" s="59">
        <f>'Рейтинговая таблица организаций'!AU36</f>
        <v>96.200000000000017</v>
      </c>
      <c r="AK96" s="59" t="str">
        <f t="shared" si="77"/>
        <v>102-104</v>
      </c>
      <c r="AL96" s="59">
        <f t="shared" si="78"/>
        <v>102</v>
      </c>
      <c r="AM96" s="59">
        <f t="shared" si="79"/>
        <v>3</v>
      </c>
      <c r="AN96" s="59">
        <f>'бланки '!D38</f>
        <v>33</v>
      </c>
      <c r="AO96" s="59" t="str">
        <f t="shared" si="80"/>
        <v>Муниципальное автономное общеобразовательное учреждение «Гуманитарная гимназия № 8»(Город Северодвинск)</v>
      </c>
      <c r="AP96" s="59">
        <f>'Рейтинговая таблица организаций'!BB36</f>
        <v>96</v>
      </c>
      <c r="AQ96" s="59">
        <f>'Рейтинговая таблица организаций'!BC36</f>
        <v>98</v>
      </c>
      <c r="AR96" s="59">
        <f>'Рейтинговая таблица организаций'!BD36</f>
        <v>95</v>
      </c>
      <c r="AS96" s="59">
        <f>'Рейтинговая таблица организаций'!BE36</f>
        <v>95.9</v>
      </c>
      <c r="AT96" s="59" t="str">
        <f t="shared" si="81"/>
        <v>93</v>
      </c>
      <c r="AU96" s="59">
        <f t="shared" si="82"/>
        <v>93</v>
      </c>
      <c r="AV96" s="59">
        <f t="shared" si="83"/>
        <v>1</v>
      </c>
      <c r="AW96" s="62" t="str">
        <f t="shared" si="84"/>
        <v>Город Северодвинск</v>
      </c>
      <c r="AX96" s="59">
        <f t="shared" si="85"/>
        <v>33</v>
      </c>
      <c r="AY96" s="59" t="str">
        <f t="shared" si="86"/>
        <v>Муниципальное автономное общеобразовательное учреждение «Гуманитарная гимназия № 8»(Город Северодвинск)</v>
      </c>
      <c r="AZ96" s="59">
        <f>'Рейтинговая таблица организаций'!BF36</f>
        <v>93.440000000000012</v>
      </c>
      <c r="BA96" s="59" t="str">
        <f t="shared" si="87"/>
        <v>65</v>
      </c>
      <c r="BB96" s="59">
        <f t="shared" si="88"/>
        <v>65</v>
      </c>
      <c r="BC96" s="59">
        <f t="shared" si="89"/>
        <v>1</v>
      </c>
    </row>
    <row r="97" spans="1:55">
      <c r="A97" s="59">
        <f>'бланки '!D23</f>
        <v>18</v>
      </c>
      <c r="B97" s="60" t="str">
        <f>CONCATENATE('Рейтинговая таблица организаций'!B21,"(",C97,")")</f>
        <v>Муниципальное бюджетное дошкольное образовательное учреждение «Детский сад № 69 «Дюймовочка» комбинированного вида»(Город Северодвинск)</v>
      </c>
      <c r="C97" s="60" t="str">
        <f>'бланки '!A23</f>
        <v>Город Северодвинск</v>
      </c>
      <c r="D97" s="59">
        <f>'Рейтинговая таблица организаций'!C21</f>
        <v>184</v>
      </c>
      <c r="E97" s="59">
        <f t="shared" si="60"/>
        <v>18</v>
      </c>
      <c r="F97" s="59" t="str">
        <f t="shared" si="61"/>
        <v>Муниципальное бюджетное дошкольное образовательное учреждение «Детский сад № 69 «Дюймовочка» комбинированного вида»(Город Северодвинск)</v>
      </c>
      <c r="G97" s="59">
        <f>'Рейтинговая таблица организаций'!Q21</f>
        <v>100</v>
      </c>
      <c r="H97" s="59">
        <f>'Рейтинговая таблица организаций'!R21</f>
        <v>90</v>
      </c>
      <c r="I97" s="59">
        <f>'Рейтинговая таблица организаций'!S21</f>
        <v>97</v>
      </c>
      <c r="J97" s="59">
        <f>'Рейтинговая таблица организаций'!T21</f>
        <v>95.800000000000011</v>
      </c>
      <c r="K97" s="59" t="str">
        <f t="shared" si="62"/>
        <v>96-97</v>
      </c>
      <c r="L97" s="59">
        <f t="shared" si="63"/>
        <v>96</v>
      </c>
      <c r="M97" s="59">
        <f t="shared" si="64"/>
        <v>2</v>
      </c>
      <c r="N97" s="59">
        <f t="shared" si="65"/>
        <v>18</v>
      </c>
      <c r="O97" s="59" t="str">
        <f t="shared" si="66"/>
        <v>Муниципальное бюджетное дошкольное образовательное учреждение «Детский сад № 69 «Дюймовочка» комбинированного вида»(Город Северодвинск)</v>
      </c>
      <c r="P97" s="59">
        <f>'Рейтинговая таблица организаций'!Z21</f>
        <v>100</v>
      </c>
      <c r="Q97" s="59">
        <f>'Рейтинговая таблица организаций'!AB21</f>
        <v>86</v>
      </c>
      <c r="R97" s="59">
        <f>'Рейтинговая таблица организаций'!AC21</f>
        <v>93</v>
      </c>
      <c r="S97" s="59" t="str">
        <f t="shared" si="67"/>
        <v>113-116</v>
      </c>
      <c r="T97" s="59">
        <f t="shared" si="68"/>
        <v>113</v>
      </c>
      <c r="U97" s="59">
        <f t="shared" si="69"/>
        <v>4</v>
      </c>
      <c r="V97" s="59">
        <f t="shared" si="70"/>
        <v>18</v>
      </c>
      <c r="W97" s="59" t="str">
        <f t="shared" si="71"/>
        <v>Муниципальное бюджетное дошкольное образовательное учреждение «Детский сад № 69 «Дюймовочка» комбинированного вида»(Город Северодвинск)</v>
      </c>
      <c r="X97" s="59">
        <f>'Рейтинговая таблица организаций'!AH21</f>
        <v>20</v>
      </c>
      <c r="Y97" s="59">
        <f>'Рейтинговая таблица организаций'!AI21</f>
        <v>80</v>
      </c>
      <c r="Z97" s="61">
        <f>'Рейтинговая таблица организаций'!AJ21</f>
        <v>75</v>
      </c>
      <c r="AA97" s="59">
        <f>'Рейтинговая таблица организаций'!AK21</f>
        <v>60.5</v>
      </c>
      <c r="AB97" s="59" t="str">
        <f t="shared" si="72"/>
        <v>159</v>
      </c>
      <c r="AC97" s="59">
        <f t="shared" si="73"/>
        <v>159</v>
      </c>
      <c r="AD97" s="59">
        <f t="shared" si="74"/>
        <v>1</v>
      </c>
      <c r="AE97" s="59">
        <f t="shared" si="75"/>
        <v>18</v>
      </c>
      <c r="AF97" s="59" t="str">
        <f t="shared" si="76"/>
        <v>Муниципальное бюджетное дошкольное образовательное учреждение «Детский сад № 69 «Дюймовочка» комбинированного вида»(Город Северодвинск)</v>
      </c>
      <c r="AG97" s="59">
        <f>'Рейтинговая таблица организаций'!AR21</f>
        <v>97</v>
      </c>
      <c r="AH97" s="59">
        <f>'Рейтинговая таблица организаций'!AS21</f>
        <v>98</v>
      </c>
      <c r="AI97" s="59">
        <f>'Рейтинговая таблица организаций'!AT21</f>
        <v>98</v>
      </c>
      <c r="AJ97" s="59">
        <f>'Рейтинговая таблица организаций'!AU21</f>
        <v>97.6</v>
      </c>
      <c r="AK97" s="59" t="str">
        <f t="shared" si="77"/>
        <v>86-89</v>
      </c>
      <c r="AL97" s="59">
        <f t="shared" si="78"/>
        <v>86</v>
      </c>
      <c r="AM97" s="59">
        <f t="shared" si="79"/>
        <v>4</v>
      </c>
      <c r="AN97" s="59">
        <f>'бланки '!D23</f>
        <v>18</v>
      </c>
      <c r="AO97" s="59" t="str">
        <f t="shared" si="80"/>
        <v>Муниципальное бюджетное дошкольное образовательное учреждение «Детский сад № 69 «Дюймовочка» комбинированного вида»(Город Северодвинск)</v>
      </c>
      <c r="AP97" s="59">
        <f>'Рейтинговая таблица организаций'!BB21</f>
        <v>94</v>
      </c>
      <c r="AQ97" s="59">
        <f>'Рейтинговая таблица организаций'!BC21</f>
        <v>98</v>
      </c>
      <c r="AR97" s="59">
        <f>'Рейтинговая таблица организаций'!BD21</f>
        <v>96</v>
      </c>
      <c r="AS97" s="59">
        <f>'Рейтинговая таблица организаций'!BE21</f>
        <v>95.8</v>
      </c>
      <c r="AT97" s="59" t="str">
        <f t="shared" si="81"/>
        <v>94-95</v>
      </c>
      <c r="AU97" s="59">
        <f t="shared" si="82"/>
        <v>94</v>
      </c>
      <c r="AV97" s="59">
        <f t="shared" si="83"/>
        <v>2</v>
      </c>
      <c r="AW97" s="62" t="str">
        <f t="shared" si="84"/>
        <v>Город Северодвинск</v>
      </c>
      <c r="AX97" s="59">
        <f t="shared" si="85"/>
        <v>18</v>
      </c>
      <c r="AY97" s="59" t="str">
        <f t="shared" si="86"/>
        <v>Муниципальное бюджетное дошкольное образовательное учреждение «Детский сад № 69 «Дюймовочка» комбинированного вида»(Город Северодвинск)</v>
      </c>
      <c r="AZ97" s="59">
        <f>'Рейтинговая таблица организаций'!BF21</f>
        <v>88.539999999999992</v>
      </c>
      <c r="BA97" s="59" t="str">
        <f t="shared" si="87"/>
        <v>131-132</v>
      </c>
      <c r="BB97" s="59">
        <f t="shared" si="88"/>
        <v>131</v>
      </c>
      <c r="BC97" s="59">
        <f t="shared" si="89"/>
        <v>2</v>
      </c>
    </row>
    <row r="98" spans="1:55">
      <c r="A98" s="59">
        <f>'бланки '!D122</f>
        <v>117</v>
      </c>
      <c r="B98" s="60" t="str">
        <f>CONCATENATE('Рейтинговая таблица организаций'!B120,"(",C98,")")</f>
        <v>Муниципальное бюджетное общеобразовательное учреждение «Новолавельская средняя школа № 3»(Пинежский муниципальный округ)</v>
      </c>
      <c r="C98" s="60" t="str">
        <f>'бланки '!A122</f>
        <v>Пинежский муниципальный округ</v>
      </c>
      <c r="D98" s="59">
        <f>'Рейтинговая таблица организаций'!C120</f>
        <v>34</v>
      </c>
      <c r="E98" s="59">
        <f t="shared" si="60"/>
        <v>117</v>
      </c>
      <c r="F98" s="59" t="str">
        <f t="shared" si="61"/>
        <v>Муниципальное бюджетное общеобразовательное учреждение «Новолавельская средняя школа № 3»(Пинежский муниципальный округ)</v>
      </c>
      <c r="G98" s="59">
        <f>'Рейтинговая таблица организаций'!Q120</f>
        <v>95</v>
      </c>
      <c r="H98" s="59">
        <f>'Рейтинговая таблица организаций'!R120</f>
        <v>100</v>
      </c>
      <c r="I98" s="59">
        <f>'Рейтинговая таблица организаций'!S120</f>
        <v>100</v>
      </c>
      <c r="J98" s="59">
        <f>'Рейтинговая таблица организаций'!T120</f>
        <v>98.5</v>
      </c>
      <c r="K98" s="59" t="str">
        <f t="shared" si="62"/>
        <v>53-56</v>
      </c>
      <c r="L98" s="59">
        <f t="shared" si="63"/>
        <v>53</v>
      </c>
      <c r="M98" s="59">
        <f t="shared" si="64"/>
        <v>4</v>
      </c>
      <c r="N98" s="59">
        <f t="shared" si="65"/>
        <v>117</v>
      </c>
      <c r="O98" s="59" t="str">
        <f t="shared" si="66"/>
        <v>Муниципальное бюджетное общеобразовательное учреждение «Новолавельская средняя школа № 3»(Пинежский муниципальный округ)</v>
      </c>
      <c r="P98" s="59">
        <f>'Рейтинговая таблица организаций'!Z120</f>
        <v>100</v>
      </c>
      <c r="Q98" s="59">
        <f>'Рейтинговая таблица организаций'!AB120</f>
        <v>94</v>
      </c>
      <c r="R98" s="59">
        <f>'Рейтинговая таблица организаций'!AC120</f>
        <v>97</v>
      </c>
      <c r="S98" s="59" t="str">
        <f t="shared" si="67"/>
        <v>62-70</v>
      </c>
      <c r="T98" s="59">
        <f t="shared" si="68"/>
        <v>62</v>
      </c>
      <c r="U98" s="59">
        <f t="shared" si="69"/>
        <v>9</v>
      </c>
      <c r="V98" s="59">
        <f t="shared" si="70"/>
        <v>117</v>
      </c>
      <c r="W98" s="59" t="str">
        <f t="shared" si="71"/>
        <v>Муниципальное бюджетное общеобразовательное учреждение «Новолавельская средняя школа № 3»(Пинежский муниципальный округ)</v>
      </c>
      <c r="X98" s="59">
        <f>'Рейтинговая таблица организаций'!AH120</f>
        <v>60</v>
      </c>
      <c r="Y98" s="59">
        <f>'Рейтинговая таблица организаций'!AI120</f>
        <v>60</v>
      </c>
      <c r="Z98" s="61">
        <f>'Рейтинговая таблица организаций'!AJ120</f>
        <v>100</v>
      </c>
      <c r="AA98" s="59">
        <f>'Рейтинговая таблица организаций'!AK120</f>
        <v>72</v>
      </c>
      <c r="AB98" s="59" t="str">
        <f t="shared" si="72"/>
        <v>102-125</v>
      </c>
      <c r="AC98" s="59">
        <f t="shared" si="73"/>
        <v>102</v>
      </c>
      <c r="AD98" s="59">
        <f t="shared" si="74"/>
        <v>24</v>
      </c>
      <c r="AE98" s="59">
        <f t="shared" si="75"/>
        <v>117</v>
      </c>
      <c r="AF98" s="59" t="str">
        <f t="shared" si="76"/>
        <v>Муниципальное бюджетное общеобразовательное учреждение «Новолавельская средняя школа № 3»(Пинежский муниципальный округ)</v>
      </c>
      <c r="AG98" s="59">
        <f>'Рейтинговая таблица организаций'!AR120</f>
        <v>100</v>
      </c>
      <c r="AH98" s="59">
        <f>'Рейтинговая таблица организаций'!AS120</f>
        <v>100</v>
      </c>
      <c r="AI98" s="59">
        <f>'Рейтинговая таблица организаций'!AT120</f>
        <v>97</v>
      </c>
      <c r="AJ98" s="59">
        <f>'Рейтинговая таблица организаций'!AU120</f>
        <v>99.4</v>
      </c>
      <c r="AK98" s="59" t="str">
        <f t="shared" si="77"/>
        <v>41</v>
      </c>
      <c r="AL98" s="59">
        <f t="shared" si="78"/>
        <v>41</v>
      </c>
      <c r="AM98" s="59">
        <f t="shared" si="79"/>
        <v>1</v>
      </c>
      <c r="AN98" s="59">
        <f>'бланки '!D122</f>
        <v>117</v>
      </c>
      <c r="AO98" s="59" t="str">
        <f t="shared" si="80"/>
        <v>Муниципальное бюджетное общеобразовательное учреждение «Новолавельская средняя школа № 3»(Пинежский муниципальный округ)</v>
      </c>
      <c r="AP98" s="59">
        <f>'Рейтинговая таблица организаций'!BB120</f>
        <v>100</v>
      </c>
      <c r="AQ98" s="59">
        <f>'Рейтинговая таблица организаций'!BC120</f>
        <v>94</v>
      </c>
      <c r="AR98" s="59">
        <f>'Рейтинговая таблица организаций'!BD120</f>
        <v>94</v>
      </c>
      <c r="AS98" s="59">
        <f>'Рейтинговая таблица организаций'!BE120</f>
        <v>95.8</v>
      </c>
      <c r="AT98" s="59" t="str">
        <f t="shared" si="81"/>
        <v>94-95</v>
      </c>
      <c r="AU98" s="59">
        <f t="shared" si="82"/>
        <v>94</v>
      </c>
      <c r="AV98" s="59">
        <f t="shared" si="83"/>
        <v>2</v>
      </c>
      <c r="AW98" s="62" t="str">
        <f t="shared" si="84"/>
        <v>Пинежский муниципальный округ</v>
      </c>
      <c r="AX98" s="59">
        <f t="shared" si="85"/>
        <v>117</v>
      </c>
      <c r="AY98" s="59" t="str">
        <f t="shared" si="86"/>
        <v>Муниципальное бюджетное общеобразовательное учреждение «Новолавельская средняя школа № 3»(Пинежский муниципальный округ)</v>
      </c>
      <c r="AZ98" s="59">
        <f>'Рейтинговая таблица организаций'!BF120</f>
        <v>92.539999999999992</v>
      </c>
      <c r="BA98" s="59" t="str">
        <f t="shared" si="87"/>
        <v>74-75</v>
      </c>
      <c r="BB98" s="59">
        <f t="shared" si="88"/>
        <v>74</v>
      </c>
      <c r="BC98" s="59">
        <f t="shared" si="89"/>
        <v>2</v>
      </c>
    </row>
    <row r="99" spans="1:55">
      <c r="A99" s="59">
        <f>'бланки '!D138</f>
        <v>133</v>
      </c>
      <c r="B99" s="60" t="str">
        <f>CONCATENATE('Рейтинговая таблица организаций'!B136,"(",C99,")")</f>
        <v>Муниципальное бюджетное общеобразовательное учреждение «Соловецкая средняя школа»(Приморский муниципальный округ)</v>
      </c>
      <c r="C99" s="60" t="str">
        <f>'бланки '!A138</f>
        <v>Приморский муниципальный округ</v>
      </c>
      <c r="D99" s="59">
        <f>'Рейтинговая таблица организаций'!C136</f>
        <v>44</v>
      </c>
      <c r="E99" s="59">
        <f t="shared" si="60"/>
        <v>133</v>
      </c>
      <c r="F99" s="59" t="str">
        <f t="shared" si="61"/>
        <v>Муниципальное бюджетное общеобразовательное учреждение «Соловецкая средняя школа»(Приморский муниципальный округ)</v>
      </c>
      <c r="G99" s="59">
        <f>'Рейтинговая таблица организаций'!Q136</f>
        <v>100</v>
      </c>
      <c r="H99" s="59">
        <f>'Рейтинговая таблица организаций'!R136</f>
        <v>100</v>
      </c>
      <c r="I99" s="59">
        <f>'Рейтинговая таблица организаций'!S136</f>
        <v>96</v>
      </c>
      <c r="J99" s="59">
        <f>'Рейтинговая таблица организаций'!T136</f>
        <v>98.4</v>
      </c>
      <c r="K99" s="59" t="str">
        <f t="shared" si="62"/>
        <v>57-63</v>
      </c>
      <c r="L99" s="59">
        <f t="shared" si="63"/>
        <v>57</v>
      </c>
      <c r="M99" s="59">
        <f t="shared" si="64"/>
        <v>7</v>
      </c>
      <c r="N99" s="59">
        <f t="shared" si="65"/>
        <v>133</v>
      </c>
      <c r="O99" s="59" t="str">
        <f t="shared" si="66"/>
        <v>Муниципальное бюджетное общеобразовательное учреждение «Соловецкая средняя школа»(Приморский муниципальный округ)</v>
      </c>
      <c r="P99" s="59">
        <f>'Рейтинговая таблица организаций'!Z136</f>
        <v>100</v>
      </c>
      <c r="Q99" s="59">
        <f>'Рейтинговая таблица организаций'!AB136</f>
        <v>91</v>
      </c>
      <c r="R99" s="59">
        <f>'Рейтинговая таблица организаций'!AC136</f>
        <v>95.5</v>
      </c>
      <c r="S99" s="59" t="str">
        <f t="shared" si="67"/>
        <v>82-87</v>
      </c>
      <c r="T99" s="59">
        <f t="shared" si="68"/>
        <v>82</v>
      </c>
      <c r="U99" s="59">
        <f t="shared" si="69"/>
        <v>6</v>
      </c>
      <c r="V99" s="59">
        <f t="shared" si="70"/>
        <v>133</v>
      </c>
      <c r="W99" s="59" t="str">
        <f t="shared" si="71"/>
        <v>Муниципальное бюджетное общеобразовательное учреждение «Соловецкая средняя школа»(Приморский муниципальный округ)</v>
      </c>
      <c r="X99" s="59">
        <f>'Рейтинговая таблица организаций'!AH136</f>
        <v>40</v>
      </c>
      <c r="Y99" s="59">
        <f>'Рейтинговая таблица организаций'!AI136</f>
        <v>100</v>
      </c>
      <c r="Z99" s="61">
        <f>'Рейтинговая таблица организаций'!AJ136</f>
        <v>100</v>
      </c>
      <c r="AA99" s="59">
        <f>'Рейтинговая таблица организаций'!AK136</f>
        <v>82</v>
      </c>
      <c r="AB99" s="59" t="str">
        <f t="shared" si="72"/>
        <v>56-66</v>
      </c>
      <c r="AC99" s="59">
        <f t="shared" si="73"/>
        <v>56</v>
      </c>
      <c r="AD99" s="59">
        <f t="shared" si="74"/>
        <v>11</v>
      </c>
      <c r="AE99" s="59">
        <f t="shared" si="75"/>
        <v>133</v>
      </c>
      <c r="AF99" s="59" t="str">
        <f t="shared" si="76"/>
        <v>Муниципальное бюджетное общеобразовательное учреждение «Соловецкая средняя школа»(Приморский муниципальный округ)</v>
      </c>
      <c r="AG99" s="59">
        <f>'Рейтинговая таблица организаций'!AR136</f>
        <v>98</v>
      </c>
      <c r="AH99" s="59">
        <f>'Рейтинговая таблица организаций'!AS136</f>
        <v>93</v>
      </c>
      <c r="AI99" s="59">
        <f>'Рейтинговая таблица организаций'!AT136</f>
        <v>97</v>
      </c>
      <c r="AJ99" s="59">
        <f>'Рейтинговая таблица организаций'!AU136</f>
        <v>95.800000000000011</v>
      </c>
      <c r="AK99" s="59" t="str">
        <f t="shared" si="77"/>
        <v>109-112</v>
      </c>
      <c r="AL99" s="59">
        <f t="shared" si="78"/>
        <v>109</v>
      </c>
      <c r="AM99" s="59">
        <f t="shared" si="79"/>
        <v>4</v>
      </c>
      <c r="AN99" s="59">
        <f>'бланки '!D138</f>
        <v>133</v>
      </c>
      <c r="AO99" s="59" t="str">
        <f t="shared" si="80"/>
        <v>Муниципальное бюджетное общеобразовательное учреждение «Соловецкая средняя школа»(Приморский муниципальный округ)</v>
      </c>
      <c r="AP99" s="59">
        <f>'Рейтинговая таблица организаций'!BB136</f>
        <v>95</v>
      </c>
      <c r="AQ99" s="59">
        <f>'Рейтинговая таблица организаций'!BC136</f>
        <v>98</v>
      </c>
      <c r="AR99" s="59">
        <f>'Рейтинговая таблица организаций'!BD136</f>
        <v>95</v>
      </c>
      <c r="AS99" s="59">
        <f>'Рейтинговая таблица организаций'!BE136</f>
        <v>95.6</v>
      </c>
      <c r="AT99" s="59" t="str">
        <f t="shared" si="81"/>
        <v>96-97</v>
      </c>
      <c r="AU99" s="59">
        <f t="shared" si="82"/>
        <v>96</v>
      </c>
      <c r="AV99" s="59">
        <f t="shared" si="83"/>
        <v>2</v>
      </c>
      <c r="AW99" s="62" t="str">
        <f t="shared" si="84"/>
        <v>Приморский муниципальный округ</v>
      </c>
      <c r="AX99" s="59">
        <f t="shared" si="85"/>
        <v>133</v>
      </c>
      <c r="AY99" s="59" t="str">
        <f t="shared" si="86"/>
        <v>Муниципальное бюджетное общеобразовательное учреждение «Соловецкая средняя школа»(Приморский муниципальный округ)</v>
      </c>
      <c r="AZ99" s="59">
        <f>'Рейтинговая таблица организаций'!BF136</f>
        <v>93.46</v>
      </c>
      <c r="BA99" s="59" t="str">
        <f t="shared" si="87"/>
        <v>64-65</v>
      </c>
      <c r="BB99" s="59">
        <f t="shared" si="88"/>
        <v>64</v>
      </c>
      <c r="BC99" s="59">
        <f t="shared" si="89"/>
        <v>2</v>
      </c>
    </row>
    <row r="100" spans="1:55">
      <c r="A100" s="59">
        <f>'бланки '!D169</f>
        <v>164</v>
      </c>
      <c r="B100" s="60" t="str">
        <f>CONCATENATE('Рейтинговая таблица организаций'!B167,"(",C100,")")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C100" s="60" t="str">
        <f>'бланки '!A169</f>
        <v>Государственные образовательные организации</v>
      </c>
      <c r="D100" s="59">
        <f>'Рейтинговая таблица организаций'!C167</f>
        <v>454</v>
      </c>
      <c r="E100" s="59">
        <f t="shared" ref="E100:E131" si="90">A100</f>
        <v>164</v>
      </c>
      <c r="F100" s="59" t="str">
        <f t="shared" ref="F100:F131" si="91">B100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G100" s="59">
        <f>'Рейтинговая таблица организаций'!Q167</f>
        <v>90</v>
      </c>
      <c r="H100" s="59">
        <f>'Рейтинговая таблица организаций'!R167</f>
        <v>90</v>
      </c>
      <c r="I100" s="59">
        <f>'Рейтинговая таблица организаций'!S167</f>
        <v>96</v>
      </c>
      <c r="J100" s="59">
        <f>'Рейтинговая таблица организаций'!T167</f>
        <v>92.4</v>
      </c>
      <c r="K100" s="59" t="str">
        <f t="shared" ref="K100:K131" si="92">IF(M100=1,TEXT(L100,0),CONCATENATE(L100,"-",L100+M100-1))</f>
        <v>144</v>
      </c>
      <c r="L100" s="59">
        <f t="shared" ref="L100:L131" si="93">RANK(J100,J$4:J$180)</f>
        <v>144</v>
      </c>
      <c r="M100" s="59">
        <f t="shared" ref="M100:M131" si="94">COUNTIF(L$4:L$180,L100)</f>
        <v>1</v>
      </c>
      <c r="N100" s="59">
        <f t="shared" ref="N100:N131" si="95">A100</f>
        <v>164</v>
      </c>
      <c r="O100" s="59" t="str">
        <f t="shared" ref="O100:O131" si="96">B100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P100" s="59">
        <f>'Рейтинговая таблица организаций'!Z167</f>
        <v>100</v>
      </c>
      <c r="Q100" s="59">
        <f>'Рейтинговая таблица организаций'!AB167</f>
        <v>91</v>
      </c>
      <c r="R100" s="59">
        <f>'Рейтинговая таблица организаций'!AC167</f>
        <v>95.5</v>
      </c>
      <c r="S100" s="59" t="str">
        <f t="shared" ref="S100:S131" si="97">IF(U100=1,TEXT(T100,0),CONCATENATE(T100,"-",T100+U100-1))</f>
        <v>82-87</v>
      </c>
      <c r="T100" s="59">
        <f t="shared" ref="T100:T131" si="98">RANK(R100,R$4:R$180)</f>
        <v>82</v>
      </c>
      <c r="U100" s="59">
        <f t="shared" ref="U100:U131" si="99">COUNTIF(T$4:T$180,T100)</f>
        <v>6</v>
      </c>
      <c r="V100" s="59">
        <f t="shared" ref="V100:V131" si="100">A100</f>
        <v>164</v>
      </c>
      <c r="W100" s="59" t="str">
        <f t="shared" ref="W100:W131" si="101">B100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X100" s="59">
        <f>'Рейтинговая таблица организаций'!AH167</f>
        <v>0</v>
      </c>
      <c r="Y100" s="59">
        <f>'Рейтинговая таблица организаций'!AI167</f>
        <v>60</v>
      </c>
      <c r="Z100" s="61">
        <f>'Рейтинговая таблица организаций'!AJ167</f>
        <v>82</v>
      </c>
      <c r="AA100" s="59">
        <f>'Рейтинговая таблица организаций'!AK167</f>
        <v>48.599999999999994</v>
      </c>
      <c r="AB100" s="59" t="str">
        <f t="shared" ref="AB100:AB131" si="102">IF(AD100=1,TEXT(AC100,0),CONCATENATE(AC100,"-",AC100+AD100-1))</f>
        <v>177</v>
      </c>
      <c r="AC100" s="59">
        <f t="shared" ref="AC100:AC131" si="103">RANK(AA100,AA$4:AA$180)</f>
        <v>177</v>
      </c>
      <c r="AD100" s="59">
        <f t="shared" ref="AD100:AD131" si="104">COUNTIF(AC$4:AC$180,AC100)</f>
        <v>1</v>
      </c>
      <c r="AE100" s="59">
        <f t="shared" ref="AE100:AE131" si="105">A100</f>
        <v>164</v>
      </c>
      <c r="AF100" s="59" t="str">
        <f t="shared" ref="AF100:AF131" si="106">B100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AG100" s="59">
        <f>'Рейтинговая таблица организаций'!AR167</f>
        <v>95</v>
      </c>
      <c r="AH100" s="59">
        <f>'Рейтинговая таблица организаций'!AS167</f>
        <v>96</v>
      </c>
      <c r="AI100" s="59">
        <f>'Рейтинговая таблица организаций'!AT167</f>
        <v>96</v>
      </c>
      <c r="AJ100" s="59">
        <f>'Рейтинговая таблица организаций'!AU167</f>
        <v>95.600000000000009</v>
      </c>
      <c r="AK100" s="59" t="str">
        <f t="shared" ref="AK100:AK131" si="107">IF(AM100=1,TEXT(AL100,0),CONCATENATE(AL100,"-",AL100+AM100-1))</f>
        <v>113</v>
      </c>
      <c r="AL100" s="59">
        <f t="shared" ref="AL100:AL131" si="108">RANK(AJ100,AJ$4:AJ$180)</f>
        <v>113</v>
      </c>
      <c r="AM100" s="59">
        <f t="shared" ref="AM100:AM131" si="109">COUNTIF(AL$4:AL$180,AL100)</f>
        <v>1</v>
      </c>
      <c r="AN100" s="59">
        <f>'бланки '!D169</f>
        <v>164</v>
      </c>
      <c r="AO100" s="59" t="str">
        <f t="shared" ref="AO100:AO131" si="110">B100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AP100" s="59">
        <f>'Рейтинговая таблица организаций'!BB167</f>
        <v>95</v>
      </c>
      <c r="AQ100" s="59">
        <f>'Рейтинговая таблица организаций'!BC167</f>
        <v>93</v>
      </c>
      <c r="AR100" s="59">
        <f>'Рейтинговая таблица организаций'!BD167</f>
        <v>97</v>
      </c>
      <c r="AS100" s="59">
        <f>'Рейтинговая таблица организаций'!BE167</f>
        <v>95.6</v>
      </c>
      <c r="AT100" s="59" t="str">
        <f t="shared" ref="AT100:AT131" si="111">IF(AV100=1,TEXT(AU100,0),CONCATENATE(AU100,"-",AU100+AV100-1))</f>
        <v>96-97</v>
      </c>
      <c r="AU100" s="59">
        <f t="shared" ref="AU100:AU131" si="112">RANK(AS100,AS$4:AS$180)</f>
        <v>96</v>
      </c>
      <c r="AV100" s="59">
        <f t="shared" ref="AV100:AV131" si="113">COUNTIF(AU$4:AU$180,AU100)</f>
        <v>2</v>
      </c>
      <c r="AW100" s="62" t="str">
        <f t="shared" ref="AW100:AW131" si="114">C100</f>
        <v>Государственные образовательные организации</v>
      </c>
      <c r="AX100" s="59">
        <f t="shared" ref="AX100:AX131" si="115">A100</f>
        <v>164</v>
      </c>
      <c r="AY100" s="59" t="str">
        <f t="shared" ref="AY100:AY131" si="116">B100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AZ100" s="59">
        <f>'Рейтинговая таблица организаций'!BF167</f>
        <v>85.54</v>
      </c>
      <c r="BA100" s="59" t="str">
        <f t="shared" ref="BA100:BA131" si="117">IF(BC100=1,TEXT(BB100,0),CONCATENATE(BB100,"-",BB100+BC100-1))</f>
        <v>160-161</v>
      </c>
      <c r="BB100" s="59">
        <f t="shared" ref="BB100:BB131" si="118">RANK(AZ100,AZ$4:AZ$180)</f>
        <v>160</v>
      </c>
      <c r="BC100" s="59">
        <f t="shared" ref="BC100:BC131" si="119">COUNTIF(AZ$4:AZ$180,AZ100)</f>
        <v>2</v>
      </c>
    </row>
    <row r="101" spans="1:55">
      <c r="A101" s="59">
        <f>'бланки '!D102</f>
        <v>97</v>
      </c>
      <c r="B101" s="60" t="str">
        <f>CONCATENATE('Рейтинговая таблица организаций'!B100,"(",C101,")")</f>
        <v>Муниципальное бюджетное общеобразовательное учреждение «Осиновская основная школа»(Виноградовский муниципальный округ)</v>
      </c>
      <c r="C101" s="60" t="str">
        <f>'бланки '!A102</f>
        <v>Виноградовский муниципальный округ</v>
      </c>
      <c r="D101" s="59">
        <f>'Рейтинговая таблица организаций'!C100</f>
        <v>18</v>
      </c>
      <c r="E101" s="59">
        <f t="shared" si="90"/>
        <v>97</v>
      </c>
      <c r="F101" s="59" t="str">
        <f t="shared" si="91"/>
        <v>Муниципальное бюджетное общеобразовательное учреждение «Осиновская основная школа»(Виноградовский муниципальный округ)</v>
      </c>
      <c r="G101" s="59">
        <f>'Рейтинговая таблица организаций'!Q100</f>
        <v>75</v>
      </c>
      <c r="H101" s="59">
        <f>'Рейтинговая таблица организаций'!R100</f>
        <v>90</v>
      </c>
      <c r="I101" s="59">
        <f>'Рейтинговая таблица организаций'!S100</f>
        <v>100</v>
      </c>
      <c r="J101" s="59">
        <f>'Рейтинговая таблица организаций'!T100</f>
        <v>89.5</v>
      </c>
      <c r="K101" s="59" t="str">
        <f t="shared" si="92"/>
        <v>154</v>
      </c>
      <c r="L101" s="59">
        <f t="shared" si="93"/>
        <v>154</v>
      </c>
      <c r="M101" s="59">
        <f t="shared" si="94"/>
        <v>1</v>
      </c>
      <c r="N101" s="59">
        <f t="shared" si="95"/>
        <v>97</v>
      </c>
      <c r="O101" s="59" t="str">
        <f t="shared" si="96"/>
        <v>Муниципальное бюджетное общеобразовательное учреждение «Осиновская основная школа»(Виноградовский муниципальный округ)</v>
      </c>
      <c r="P101" s="59">
        <f>'Рейтинговая таблица организаций'!Z100</f>
        <v>100</v>
      </c>
      <c r="Q101" s="59">
        <f>'Рейтинговая таблица организаций'!AB100</f>
        <v>94</v>
      </c>
      <c r="R101" s="59">
        <f>'Рейтинговая таблица организаций'!AC100</f>
        <v>97</v>
      </c>
      <c r="S101" s="59" t="str">
        <f t="shared" si="97"/>
        <v>62-70</v>
      </c>
      <c r="T101" s="59">
        <f t="shared" si="98"/>
        <v>62</v>
      </c>
      <c r="U101" s="59">
        <f t="shared" si="99"/>
        <v>9</v>
      </c>
      <c r="V101" s="59">
        <f t="shared" si="100"/>
        <v>97</v>
      </c>
      <c r="W101" s="59" t="str">
        <f t="shared" si="101"/>
        <v>Муниципальное бюджетное общеобразовательное учреждение «Осиновская основная школа»(Виноградовский муниципальный округ)</v>
      </c>
      <c r="X101" s="59">
        <f>'Рейтинговая таблица организаций'!AH100</f>
        <v>60</v>
      </c>
      <c r="Y101" s="59">
        <f>'Рейтинговая таблица организаций'!AI100</f>
        <v>100</v>
      </c>
      <c r="Z101" s="61">
        <f>'Рейтинговая таблица организаций'!AJ100</f>
        <v>100</v>
      </c>
      <c r="AA101" s="59">
        <f>'Рейтинговая таблица организаций'!AK100</f>
        <v>88</v>
      </c>
      <c r="AB101" s="59" t="str">
        <f t="shared" si="102"/>
        <v>26-37</v>
      </c>
      <c r="AC101" s="59">
        <f t="shared" si="103"/>
        <v>26</v>
      </c>
      <c r="AD101" s="59">
        <f t="shared" si="104"/>
        <v>12</v>
      </c>
      <c r="AE101" s="59">
        <f t="shared" si="105"/>
        <v>97</v>
      </c>
      <c r="AF101" s="59" t="str">
        <f t="shared" si="106"/>
        <v>Муниципальное бюджетное общеобразовательное учреждение «Осиновская основная школа»(Виноградовский муниципальный округ)</v>
      </c>
      <c r="AG101" s="59">
        <f>'Рейтинговая таблица организаций'!AR100</f>
        <v>100</v>
      </c>
      <c r="AH101" s="59">
        <f>'Рейтинговая таблица организаций'!AS100</f>
        <v>100</v>
      </c>
      <c r="AI101" s="59">
        <f>'Рейтинговая таблица организаций'!AT100</f>
        <v>100</v>
      </c>
      <c r="AJ101" s="59">
        <f>'Рейтинговая таблица организаций'!AU100</f>
        <v>100</v>
      </c>
      <c r="AK101" s="59" t="str">
        <f t="shared" si="107"/>
        <v>1-31</v>
      </c>
      <c r="AL101" s="59">
        <f t="shared" si="108"/>
        <v>1</v>
      </c>
      <c r="AM101" s="59">
        <f t="shared" si="109"/>
        <v>31</v>
      </c>
      <c r="AN101" s="59">
        <f>'бланки '!D102</f>
        <v>97</v>
      </c>
      <c r="AO101" s="59" t="str">
        <f t="shared" si="110"/>
        <v>Муниципальное бюджетное общеобразовательное учреждение «Осиновская основная школа»(Виноградовский муниципальный округ)</v>
      </c>
      <c r="AP101" s="59">
        <f>'Рейтинговая таблица организаций'!BB100</f>
        <v>94</v>
      </c>
      <c r="AQ101" s="59">
        <f>'Рейтинговая таблица организаций'!BC100</f>
        <v>100</v>
      </c>
      <c r="AR101" s="59">
        <f>'Рейтинговая таблица организаций'!BD100</f>
        <v>94</v>
      </c>
      <c r="AS101" s="59">
        <f>'Рейтинговая таблица организаций'!BE100</f>
        <v>95.2</v>
      </c>
      <c r="AT101" s="59" t="str">
        <f t="shared" si="111"/>
        <v>98-99</v>
      </c>
      <c r="AU101" s="59">
        <f t="shared" si="112"/>
        <v>98</v>
      </c>
      <c r="AV101" s="59">
        <f t="shared" si="113"/>
        <v>2</v>
      </c>
      <c r="AW101" s="62" t="str">
        <f t="shared" si="114"/>
        <v>Виноградовский муниципальный округ</v>
      </c>
      <c r="AX101" s="59">
        <f t="shared" si="115"/>
        <v>97</v>
      </c>
      <c r="AY101" s="59" t="str">
        <f t="shared" si="116"/>
        <v>Муниципальное бюджетное общеобразовательное учреждение «Осиновская основная школа»(Виноградовский муниципальный округ)</v>
      </c>
      <c r="AZ101" s="59">
        <f>'Рейтинговая таблица организаций'!BF100</f>
        <v>93.94</v>
      </c>
      <c r="BA101" s="59" t="str">
        <f t="shared" si="117"/>
        <v>55</v>
      </c>
      <c r="BB101" s="59">
        <f t="shared" si="118"/>
        <v>55</v>
      </c>
      <c r="BC101" s="59">
        <f t="shared" si="119"/>
        <v>1</v>
      </c>
    </row>
    <row r="102" spans="1:55">
      <c r="A102" s="59">
        <f>'бланки '!D119</f>
        <v>114</v>
      </c>
      <c r="B102" s="60" t="str">
        <f>CONCATENATE('Рейтинговая таблица организаций'!B117,"(",C102,")")</f>
        <v>Муниципальное бюджетное общеобразовательное учреждение «Нюхченская основная школа № 11»(Пинежский муниципальный округ)</v>
      </c>
      <c r="C102" s="60" t="str">
        <f>'бланки '!A119</f>
        <v>Пинежский муниципальный округ</v>
      </c>
      <c r="D102" s="59">
        <f>'Рейтинговая таблица организаций'!C117</f>
        <v>18</v>
      </c>
      <c r="E102" s="59">
        <f t="shared" si="90"/>
        <v>114</v>
      </c>
      <c r="F102" s="59" t="str">
        <f t="shared" si="91"/>
        <v>Муниципальное бюджетное общеобразовательное учреждение «Нюхченская основная школа № 11»(Пинежский муниципальный округ)</v>
      </c>
      <c r="G102" s="59">
        <f>'Рейтинговая таблица организаций'!Q117</f>
        <v>92</v>
      </c>
      <c r="H102" s="59">
        <f>'Рейтинговая таблица организаций'!R117</f>
        <v>60</v>
      </c>
      <c r="I102" s="59">
        <f>'Рейтинговая таблица организаций'!S117</f>
        <v>100</v>
      </c>
      <c r="J102" s="59">
        <f>'Рейтинговая таблица организаций'!T117</f>
        <v>85.6</v>
      </c>
      <c r="K102" s="59" t="str">
        <f t="shared" si="92"/>
        <v>163</v>
      </c>
      <c r="L102" s="59">
        <f t="shared" si="93"/>
        <v>163</v>
      </c>
      <c r="M102" s="59">
        <f t="shared" si="94"/>
        <v>1</v>
      </c>
      <c r="N102" s="59">
        <f t="shared" si="95"/>
        <v>114</v>
      </c>
      <c r="O102" s="59" t="str">
        <f t="shared" si="96"/>
        <v>Муниципальное бюджетное общеобразовательное учреждение «Нюхченская основная школа № 11»(Пинежский муниципальный округ)</v>
      </c>
      <c r="P102" s="59">
        <f>'Рейтинговая таблица организаций'!Z117</f>
        <v>100</v>
      </c>
      <c r="Q102" s="59">
        <f>'Рейтинговая таблица организаций'!AB117</f>
        <v>78</v>
      </c>
      <c r="R102" s="59">
        <f>'Рейтинговая таблица организаций'!AC117</f>
        <v>89</v>
      </c>
      <c r="S102" s="59" t="str">
        <f t="shared" si="97"/>
        <v>159-163</v>
      </c>
      <c r="T102" s="59">
        <f t="shared" si="98"/>
        <v>159</v>
      </c>
      <c r="U102" s="59">
        <f t="shared" si="99"/>
        <v>5</v>
      </c>
      <c r="V102" s="59">
        <f t="shared" si="100"/>
        <v>114</v>
      </c>
      <c r="W102" s="59" t="str">
        <f t="shared" si="101"/>
        <v>Муниципальное бюджетное общеобразовательное учреждение «Нюхченская основная школа № 11»(Пинежский муниципальный округ)</v>
      </c>
      <c r="X102" s="59">
        <f>'Рейтинговая таблица организаций'!AH117</f>
        <v>60</v>
      </c>
      <c r="Y102" s="59">
        <f>'Рейтинговая таблица организаций'!AI117</f>
        <v>60</v>
      </c>
      <c r="Z102" s="61">
        <f>'Рейтинговая таблица организаций'!AJ117</f>
        <v>100</v>
      </c>
      <c r="AA102" s="59">
        <f>'Рейтинговая таблица организаций'!AK117</f>
        <v>72</v>
      </c>
      <c r="AB102" s="59" t="str">
        <f t="shared" si="102"/>
        <v>102-125</v>
      </c>
      <c r="AC102" s="59">
        <f t="shared" si="103"/>
        <v>102</v>
      </c>
      <c r="AD102" s="59">
        <f t="shared" si="104"/>
        <v>24</v>
      </c>
      <c r="AE102" s="59">
        <f t="shared" si="105"/>
        <v>114</v>
      </c>
      <c r="AF102" s="59" t="str">
        <f t="shared" si="106"/>
        <v>Муниципальное бюджетное общеобразовательное учреждение «Нюхченская основная школа № 11»(Пинежский муниципальный округ)</v>
      </c>
      <c r="AG102" s="59">
        <f>'Рейтинговая таблица организаций'!AR117</f>
        <v>100</v>
      </c>
      <c r="AH102" s="59">
        <f>'Рейтинговая таблица организаций'!AS117</f>
        <v>100</v>
      </c>
      <c r="AI102" s="59">
        <f>'Рейтинговая таблица организаций'!AT117</f>
        <v>93</v>
      </c>
      <c r="AJ102" s="59">
        <f>'Рейтинговая таблица организаций'!AU117</f>
        <v>98.6</v>
      </c>
      <c r="AK102" s="59" t="str">
        <f t="shared" si="107"/>
        <v>65</v>
      </c>
      <c r="AL102" s="59">
        <f t="shared" si="108"/>
        <v>65</v>
      </c>
      <c r="AM102" s="59">
        <f t="shared" si="109"/>
        <v>1</v>
      </c>
      <c r="AN102" s="59">
        <f>'бланки '!D119</f>
        <v>114</v>
      </c>
      <c r="AO102" s="59" t="str">
        <f t="shared" si="110"/>
        <v>Муниципальное бюджетное общеобразовательное учреждение «Нюхченская основная школа № 11»(Пинежский муниципальный округ)</v>
      </c>
      <c r="AP102" s="59">
        <f>'Рейтинговая таблица организаций'!BB117</f>
        <v>94</v>
      </c>
      <c r="AQ102" s="59">
        <f>'Рейтинговая таблица организаций'!BC117</f>
        <v>100</v>
      </c>
      <c r="AR102" s="59">
        <f>'Рейтинговая таблица организаций'!BD117</f>
        <v>94</v>
      </c>
      <c r="AS102" s="59">
        <f>'Рейтинговая таблица организаций'!BE117</f>
        <v>95.2</v>
      </c>
      <c r="AT102" s="59" t="str">
        <f t="shared" si="111"/>
        <v>98-99</v>
      </c>
      <c r="AU102" s="59">
        <f t="shared" si="112"/>
        <v>98</v>
      </c>
      <c r="AV102" s="59">
        <f t="shared" si="113"/>
        <v>2</v>
      </c>
      <c r="AW102" s="62" t="str">
        <f t="shared" si="114"/>
        <v>Пинежский муниципальный округ</v>
      </c>
      <c r="AX102" s="59">
        <f t="shared" si="115"/>
        <v>114</v>
      </c>
      <c r="AY102" s="59" t="str">
        <f t="shared" si="116"/>
        <v>Муниципальное бюджетное общеобразовательное учреждение «Нюхченская основная школа № 11»(Пинежский муниципальный округ)</v>
      </c>
      <c r="AZ102" s="59">
        <f>'Рейтинговая таблица организаций'!BF117</f>
        <v>88.08</v>
      </c>
      <c r="BA102" s="59" t="str">
        <f t="shared" si="117"/>
        <v>136-137</v>
      </c>
      <c r="BB102" s="59">
        <f t="shared" si="118"/>
        <v>136</v>
      </c>
      <c r="BC102" s="59">
        <f t="shared" si="119"/>
        <v>2</v>
      </c>
    </row>
    <row r="103" spans="1:55">
      <c r="A103" s="59">
        <f>'бланки '!D9</f>
        <v>4</v>
      </c>
      <c r="B103" s="60" t="str">
        <f>CONCATENATE('Рейтинговая таблица организаций'!B7,"(",C103,")")</f>
        <v>Муниципальное бюджетное дошкольное образовательное учреждение «Детский сад № 13 «Незабудка» комбинированного вида»(Город Северодвинск)</v>
      </c>
      <c r="C103" s="60" t="str">
        <f>'бланки '!A9</f>
        <v>Город Северодвинск</v>
      </c>
      <c r="D103" s="59">
        <f>'Рейтинговая таблица организаций'!C7</f>
        <v>177</v>
      </c>
      <c r="E103" s="59">
        <f t="shared" si="90"/>
        <v>4</v>
      </c>
      <c r="F103" s="59" t="str">
        <f t="shared" si="91"/>
        <v>Муниципальное бюджетное дошкольное образовательное учреждение «Детский сад № 13 «Незабудка» комбинированного вида»(Город Северодвинск)</v>
      </c>
      <c r="G103" s="59">
        <f>'Рейтинговая таблица организаций'!Q7</f>
        <v>100</v>
      </c>
      <c r="H103" s="59">
        <f>'Рейтинговая таблица организаций'!R7</f>
        <v>100</v>
      </c>
      <c r="I103" s="59">
        <f>'Рейтинговая таблица организаций'!S7</f>
        <v>96</v>
      </c>
      <c r="J103" s="59">
        <f>'Рейтинговая таблица организаций'!T7</f>
        <v>98.4</v>
      </c>
      <c r="K103" s="59" t="str">
        <f t="shared" si="92"/>
        <v>57-63</v>
      </c>
      <c r="L103" s="59">
        <f t="shared" si="93"/>
        <v>57</v>
      </c>
      <c r="M103" s="59">
        <f t="shared" si="94"/>
        <v>7</v>
      </c>
      <c r="N103" s="59">
        <f t="shared" si="95"/>
        <v>4</v>
      </c>
      <c r="O103" s="59" t="str">
        <f t="shared" si="96"/>
        <v>Муниципальное бюджетное дошкольное образовательное учреждение «Детский сад № 13 «Незабудка» комбинированного вида»(Город Северодвинск)</v>
      </c>
      <c r="P103" s="59">
        <f>'Рейтинговая таблица организаций'!Z7</f>
        <v>100</v>
      </c>
      <c r="Q103" s="59">
        <f>'Рейтинговая таблица организаций'!AB7</f>
        <v>84</v>
      </c>
      <c r="R103" s="59">
        <f>'Рейтинговая таблица организаций'!AC7</f>
        <v>92</v>
      </c>
      <c r="S103" s="59" t="str">
        <f t="shared" si="97"/>
        <v>121-125</v>
      </c>
      <c r="T103" s="59">
        <f t="shared" si="98"/>
        <v>121</v>
      </c>
      <c r="U103" s="59">
        <f t="shared" si="99"/>
        <v>5</v>
      </c>
      <c r="V103" s="59">
        <f t="shared" si="100"/>
        <v>4</v>
      </c>
      <c r="W103" s="59" t="str">
        <f t="shared" si="101"/>
        <v>Муниципальное бюджетное дошкольное образовательное учреждение «Детский сад № 13 «Незабудка» комбинированного вида»(Город Северодвинск)</v>
      </c>
      <c r="X103" s="59">
        <f>'Рейтинговая таблица организаций'!AH7</f>
        <v>40</v>
      </c>
      <c r="Y103" s="59">
        <f>'Рейтинговая таблица организаций'!AI7</f>
        <v>80</v>
      </c>
      <c r="Z103" s="61">
        <f>'Рейтинговая таблица организаций'!AJ7</f>
        <v>100</v>
      </c>
      <c r="AA103" s="59">
        <f>'Рейтинговая таблица организаций'!AK7</f>
        <v>74</v>
      </c>
      <c r="AB103" s="59" t="str">
        <f t="shared" si="102"/>
        <v>95-96</v>
      </c>
      <c r="AC103" s="59">
        <f t="shared" si="103"/>
        <v>95</v>
      </c>
      <c r="AD103" s="59">
        <f t="shared" si="104"/>
        <v>2</v>
      </c>
      <c r="AE103" s="59">
        <f t="shared" si="105"/>
        <v>4</v>
      </c>
      <c r="AF103" s="59" t="str">
        <f t="shared" si="106"/>
        <v>Муниципальное бюджетное дошкольное образовательное учреждение «Детский сад № 13 «Незабудка» комбинированного вида»(Город Северодвинск)</v>
      </c>
      <c r="AG103" s="59">
        <f>'Рейтинговая таблица организаций'!AR7</f>
        <v>95</v>
      </c>
      <c r="AH103" s="59">
        <f>'Рейтинговая таблица организаций'!AS7</f>
        <v>97</v>
      </c>
      <c r="AI103" s="59">
        <f>'Рейтинговая таблица организаций'!AT7</f>
        <v>97</v>
      </c>
      <c r="AJ103" s="59">
        <f>'Рейтинговая таблица организаций'!AU7</f>
        <v>96.200000000000017</v>
      </c>
      <c r="AK103" s="59" t="str">
        <f t="shared" si="107"/>
        <v>102-104</v>
      </c>
      <c r="AL103" s="59">
        <f t="shared" si="108"/>
        <v>102</v>
      </c>
      <c r="AM103" s="59">
        <f t="shared" si="109"/>
        <v>3</v>
      </c>
      <c r="AN103" s="59">
        <f>'бланки '!D9</f>
        <v>4</v>
      </c>
      <c r="AO103" s="59" t="str">
        <f t="shared" si="110"/>
        <v>Муниципальное бюджетное дошкольное образовательное учреждение «Детский сад № 13 «Незабудка» комбинированного вида»(Город Северодвинск)</v>
      </c>
      <c r="AP103" s="59">
        <f>'Рейтинговая таблица организаций'!BB7</f>
        <v>93</v>
      </c>
      <c r="AQ103" s="59">
        <f>'Рейтинговая таблица организаций'!BC7</f>
        <v>98</v>
      </c>
      <c r="AR103" s="59">
        <f>'Рейтинговая таблица организаций'!BD7</f>
        <v>95</v>
      </c>
      <c r="AS103" s="59">
        <f>'Рейтинговая таблица организаций'!BE7</f>
        <v>95</v>
      </c>
      <c r="AT103" s="59" t="str">
        <f t="shared" si="111"/>
        <v>100-102</v>
      </c>
      <c r="AU103" s="59">
        <f t="shared" si="112"/>
        <v>100</v>
      </c>
      <c r="AV103" s="59">
        <f t="shared" si="113"/>
        <v>3</v>
      </c>
      <c r="AW103" s="62" t="str">
        <f t="shared" si="114"/>
        <v>Город Северодвинск</v>
      </c>
      <c r="AX103" s="59">
        <f t="shared" si="115"/>
        <v>4</v>
      </c>
      <c r="AY103" s="59" t="str">
        <f t="shared" si="116"/>
        <v>Муниципальное бюджетное дошкольное образовательное учреждение «Детский сад № 13 «Незабудка» комбинированного вида»(Город Северодвинск)</v>
      </c>
      <c r="AZ103" s="59">
        <f>'Рейтинговая таблица организаций'!BF7</f>
        <v>91.12</v>
      </c>
      <c r="BA103" s="59" t="str">
        <f t="shared" si="117"/>
        <v>91</v>
      </c>
      <c r="BB103" s="59">
        <f t="shared" si="118"/>
        <v>91</v>
      </c>
      <c r="BC103" s="59">
        <f t="shared" si="119"/>
        <v>1</v>
      </c>
    </row>
    <row r="104" spans="1:55">
      <c r="A104" s="59">
        <f>'бланки '!D40</f>
        <v>35</v>
      </c>
      <c r="B104" s="60" t="str">
        <f>CONCATENATE('Рейтинговая таблица организаций'!B38,"(",C104,")")</f>
        <v>Муниципальное автономное общеобразовательное учреждение «Морская кадетская школа имени адмирала Котова Павла Григорьевича»(Город Северодвинск)</v>
      </c>
      <c r="C104" s="60" t="str">
        <f>'бланки '!A40</f>
        <v>Город Северодвинск</v>
      </c>
      <c r="D104" s="59">
        <f>'Рейтинговая таблица организаций'!C38</f>
        <v>533</v>
      </c>
      <c r="E104" s="59">
        <f t="shared" si="90"/>
        <v>35</v>
      </c>
      <c r="F104" s="59" t="str">
        <f t="shared" si="91"/>
        <v>Муниципальное автономное общеобразовательное учреждение «Морская кадетская школа имени адмирала Котова Павла Григорьевича»(Город Северодвинск)</v>
      </c>
      <c r="G104" s="59">
        <f>'Рейтинговая таблица организаций'!Q38</f>
        <v>95</v>
      </c>
      <c r="H104" s="59">
        <f>'Рейтинговая таблица организаций'!R38</f>
        <v>100</v>
      </c>
      <c r="I104" s="59">
        <f>'Рейтинговая таблица организаций'!S38</f>
        <v>97</v>
      </c>
      <c r="J104" s="59">
        <f>'Рейтинговая таблица организаций'!T38</f>
        <v>97.300000000000011</v>
      </c>
      <c r="K104" s="59" t="str">
        <f t="shared" si="92"/>
        <v>77-80</v>
      </c>
      <c r="L104" s="59">
        <f t="shared" si="93"/>
        <v>77</v>
      </c>
      <c r="M104" s="59">
        <f t="shared" si="94"/>
        <v>4</v>
      </c>
      <c r="N104" s="59">
        <f t="shared" si="95"/>
        <v>35</v>
      </c>
      <c r="O104" s="59" t="str">
        <f t="shared" si="96"/>
        <v>Муниципальное автономное общеобразовательное учреждение «Морская кадетская школа имени адмирала Котова Павла Григорьевича»(Город Северодвинск)</v>
      </c>
      <c r="P104" s="59">
        <f>'Рейтинговая таблица организаций'!Z38</f>
        <v>100</v>
      </c>
      <c r="Q104" s="59">
        <f>'Рейтинговая таблица организаций'!AB38</f>
        <v>89</v>
      </c>
      <c r="R104" s="59">
        <f>'Рейтинговая таблица организаций'!AC38</f>
        <v>94.5</v>
      </c>
      <c r="S104" s="59" t="str">
        <f t="shared" si="97"/>
        <v>93-102</v>
      </c>
      <c r="T104" s="59">
        <f t="shared" si="98"/>
        <v>93</v>
      </c>
      <c r="U104" s="59">
        <f t="shared" si="99"/>
        <v>10</v>
      </c>
      <c r="V104" s="59">
        <f t="shared" si="100"/>
        <v>35</v>
      </c>
      <c r="W104" s="59" t="str">
        <f t="shared" si="101"/>
        <v>Муниципальное автономное общеобразовательное учреждение «Морская кадетская школа имени адмирала Котова Павла Григорьевича»(Город Северодвинск)</v>
      </c>
      <c r="X104" s="59">
        <f>'Рейтинговая таблица организаций'!AH38</f>
        <v>20</v>
      </c>
      <c r="Y104" s="59">
        <f>'Рейтинговая таблица организаций'!AI38</f>
        <v>80</v>
      </c>
      <c r="Z104" s="61">
        <f>'Рейтинговая таблица организаций'!AJ38</f>
        <v>94</v>
      </c>
      <c r="AA104" s="59">
        <f>'Рейтинговая таблица организаций'!AK38</f>
        <v>66.2</v>
      </c>
      <c r="AB104" s="59" t="str">
        <f t="shared" si="102"/>
        <v>136</v>
      </c>
      <c r="AC104" s="59">
        <f t="shared" si="103"/>
        <v>136</v>
      </c>
      <c r="AD104" s="59">
        <f t="shared" si="104"/>
        <v>1</v>
      </c>
      <c r="AE104" s="59">
        <f t="shared" si="105"/>
        <v>35</v>
      </c>
      <c r="AF104" s="59" t="str">
        <f t="shared" si="106"/>
        <v>Муниципальное автономное общеобразовательное учреждение «Морская кадетская школа имени адмирала Котова Павла Григорьевича»(Город Северодвинск)</v>
      </c>
      <c r="AG104" s="59">
        <f>'Рейтинговая таблица организаций'!AR38</f>
        <v>95</v>
      </c>
      <c r="AH104" s="59">
        <f>'Рейтинговая таблица организаций'!AS38</f>
        <v>94</v>
      </c>
      <c r="AI104" s="59">
        <f>'Рейтинговая таблица организаций'!AT38</f>
        <v>98</v>
      </c>
      <c r="AJ104" s="59">
        <f>'Рейтинговая таблица организаций'!AU38</f>
        <v>95.199999999999989</v>
      </c>
      <c r="AK104" s="59" t="str">
        <f t="shared" si="107"/>
        <v>121</v>
      </c>
      <c r="AL104" s="59">
        <f t="shared" si="108"/>
        <v>121</v>
      </c>
      <c r="AM104" s="59">
        <f t="shared" si="109"/>
        <v>1</v>
      </c>
      <c r="AN104" s="59">
        <f>'бланки '!D40</f>
        <v>35</v>
      </c>
      <c r="AO104" s="59" t="str">
        <f t="shared" si="110"/>
        <v>Муниципальное автономное общеобразовательное учреждение «Морская кадетская школа имени адмирала Котова Павла Григорьевича»(Город Северодвинск)</v>
      </c>
      <c r="AP104" s="59">
        <f>'Рейтинговая таблица организаций'!BB38</f>
        <v>93</v>
      </c>
      <c r="AQ104" s="59">
        <f>'Рейтинговая таблица организаций'!BC38</f>
        <v>98</v>
      </c>
      <c r="AR104" s="59">
        <f>'Рейтинговая таблица организаций'!BD38</f>
        <v>95</v>
      </c>
      <c r="AS104" s="59">
        <f>'Рейтинговая таблица организаций'!BE38</f>
        <v>95</v>
      </c>
      <c r="AT104" s="59" t="str">
        <f t="shared" si="111"/>
        <v>100-102</v>
      </c>
      <c r="AU104" s="59">
        <f t="shared" si="112"/>
        <v>100</v>
      </c>
      <c r="AV104" s="59">
        <f t="shared" si="113"/>
        <v>3</v>
      </c>
      <c r="AW104" s="62" t="str">
        <f t="shared" si="114"/>
        <v>Город Северодвинск</v>
      </c>
      <c r="AX104" s="59">
        <f t="shared" si="115"/>
        <v>35</v>
      </c>
      <c r="AY104" s="59" t="str">
        <f t="shared" si="116"/>
        <v>Муниципальное автономное общеобразовательное учреждение «Морская кадетская школа имени адмирала Котова Павла Григорьевича»(Город Северодвинск)</v>
      </c>
      <c r="AZ104" s="59">
        <f>'Рейтинговая таблица организаций'!BF38</f>
        <v>89.64</v>
      </c>
      <c r="BA104" s="59" t="str">
        <f t="shared" si="117"/>
        <v>115</v>
      </c>
      <c r="BB104" s="59">
        <f t="shared" si="118"/>
        <v>115</v>
      </c>
      <c r="BC104" s="59">
        <f t="shared" si="119"/>
        <v>1</v>
      </c>
    </row>
    <row r="105" spans="1:55">
      <c r="A105" s="59">
        <f>'бланки '!D166</f>
        <v>161</v>
      </c>
      <c r="B105" s="60" t="str">
        <f>CONCATENATE('Рейтинговая таблица организаций'!B164,"(",C105,")")</f>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C105" s="60" t="str">
        <f>'бланки '!A166</f>
        <v>Государственные образовательные организации</v>
      </c>
      <c r="D105" s="59">
        <f>'Рейтинговая таблица организаций'!C164</f>
        <v>74</v>
      </c>
      <c r="E105" s="59">
        <f t="shared" si="90"/>
        <v>161</v>
      </c>
      <c r="F105" s="59" t="str">
        <f t="shared" si="91"/>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G105" s="59">
        <f>'Рейтинговая таблица организаций'!Q164</f>
        <v>96</v>
      </c>
      <c r="H105" s="59">
        <f>'Рейтинговая таблица организаций'!R164</f>
        <v>100</v>
      </c>
      <c r="I105" s="59">
        <f>'Рейтинговая таблица организаций'!S164</f>
        <v>96</v>
      </c>
      <c r="J105" s="59">
        <f>'Рейтинговая таблица организаций'!T164</f>
        <v>97.2</v>
      </c>
      <c r="K105" s="59" t="str">
        <f t="shared" si="92"/>
        <v>81-82</v>
      </c>
      <c r="L105" s="59">
        <f t="shared" si="93"/>
        <v>81</v>
      </c>
      <c r="M105" s="59">
        <f t="shared" si="94"/>
        <v>2</v>
      </c>
      <c r="N105" s="59">
        <f t="shared" si="95"/>
        <v>161</v>
      </c>
      <c r="O105" s="59" t="str">
        <f t="shared" si="96"/>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P105" s="59">
        <f>'Рейтинговая таблица организаций'!Z164</f>
        <v>100</v>
      </c>
      <c r="Q105" s="59">
        <f>'Рейтинговая таблица организаций'!AB164</f>
        <v>89</v>
      </c>
      <c r="R105" s="59">
        <f>'Рейтинговая таблица организаций'!AC164</f>
        <v>94.5</v>
      </c>
      <c r="S105" s="59" t="str">
        <f t="shared" si="97"/>
        <v>93-102</v>
      </c>
      <c r="T105" s="59">
        <f t="shared" si="98"/>
        <v>93</v>
      </c>
      <c r="U105" s="59">
        <f t="shared" si="99"/>
        <v>10</v>
      </c>
      <c r="V105" s="59">
        <f t="shared" si="100"/>
        <v>161</v>
      </c>
      <c r="W105" s="59" t="str">
        <f t="shared" si="101"/>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X105" s="59">
        <f>'Рейтинговая таблица организаций'!AH164</f>
        <v>100</v>
      </c>
      <c r="Y105" s="59">
        <f>'Рейтинговая таблица организаций'!AI164</f>
        <v>100</v>
      </c>
      <c r="Z105" s="61">
        <f>'Рейтинговая таблица организаций'!AJ164</f>
        <v>90</v>
      </c>
      <c r="AA105" s="59">
        <f>'Рейтинговая таблица организаций'!AK164</f>
        <v>97</v>
      </c>
      <c r="AB105" s="59" t="str">
        <f t="shared" si="102"/>
        <v>8</v>
      </c>
      <c r="AC105" s="59">
        <f t="shared" si="103"/>
        <v>8</v>
      </c>
      <c r="AD105" s="59">
        <f t="shared" si="104"/>
        <v>1</v>
      </c>
      <c r="AE105" s="59">
        <f t="shared" si="105"/>
        <v>161</v>
      </c>
      <c r="AF105" s="59" t="str">
        <f t="shared" si="106"/>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AG105" s="59">
        <f>'Рейтинговая таблица организаций'!AR164</f>
        <v>99</v>
      </c>
      <c r="AH105" s="59">
        <f>'Рейтинговая таблица организаций'!AS164</f>
        <v>99</v>
      </c>
      <c r="AI105" s="59">
        <f>'Рейтинговая таблица организаций'!AT164</f>
        <v>98</v>
      </c>
      <c r="AJ105" s="59">
        <f>'Рейтинговая таблица организаций'!AU164</f>
        <v>98.800000000000011</v>
      </c>
      <c r="AK105" s="59" t="str">
        <f t="shared" si="107"/>
        <v>58-64</v>
      </c>
      <c r="AL105" s="59">
        <f t="shared" si="108"/>
        <v>58</v>
      </c>
      <c r="AM105" s="59">
        <f t="shared" si="109"/>
        <v>7</v>
      </c>
      <c r="AN105" s="59">
        <f>'бланки '!D166</f>
        <v>161</v>
      </c>
      <c r="AO105" s="59" t="str">
        <f t="shared" si="110"/>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AP105" s="59">
        <f>'Рейтинговая таблица организаций'!BB164</f>
        <v>90</v>
      </c>
      <c r="AQ105" s="59">
        <f>'Рейтинговая таблица организаций'!BC164</f>
        <v>100</v>
      </c>
      <c r="AR105" s="59">
        <f>'Рейтинговая таблица организаций'!BD164</f>
        <v>96</v>
      </c>
      <c r="AS105" s="59">
        <f>'Рейтинговая таблица организаций'!BE164</f>
        <v>95</v>
      </c>
      <c r="AT105" s="59" t="str">
        <f t="shared" si="111"/>
        <v>100-102</v>
      </c>
      <c r="AU105" s="59">
        <f t="shared" si="112"/>
        <v>100</v>
      </c>
      <c r="AV105" s="59">
        <f t="shared" si="113"/>
        <v>3</v>
      </c>
      <c r="AW105" s="62" t="str">
        <f t="shared" si="114"/>
        <v>Государственные образовательные организации</v>
      </c>
      <c r="AX105" s="59">
        <f t="shared" si="115"/>
        <v>161</v>
      </c>
      <c r="AY105" s="59" t="str">
        <f t="shared" si="116"/>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AZ105" s="59">
        <f>'Рейтинговая таблица организаций'!BF164</f>
        <v>96.5</v>
      </c>
      <c r="BA105" s="59" t="str">
        <f t="shared" si="117"/>
        <v>25</v>
      </c>
      <c r="BB105" s="59">
        <f t="shared" si="118"/>
        <v>25</v>
      </c>
      <c r="BC105" s="59">
        <f t="shared" si="119"/>
        <v>1</v>
      </c>
    </row>
    <row r="106" spans="1:55">
      <c r="A106" s="59">
        <f>'бланки '!D11</f>
        <v>6</v>
      </c>
      <c r="B106" s="60" t="str">
        <f>CONCATENATE('Рейтинговая таблица организаций'!B9,"(",C106,")")</f>
        <v>Муниципальное бюджетное дошкольное образовательное учреждение «Детский сад № 19 «Снежинка» комбинированного вида»(Город Северодвинск)</v>
      </c>
      <c r="C106" s="60" t="str">
        <f>'бланки '!A11</f>
        <v>Город Северодвинск</v>
      </c>
      <c r="D106" s="59">
        <f>'Рейтинговая таблица организаций'!C9</f>
        <v>145</v>
      </c>
      <c r="E106" s="59">
        <f t="shared" si="90"/>
        <v>6</v>
      </c>
      <c r="F106" s="59" t="str">
        <f t="shared" si="91"/>
        <v>Муниципальное бюджетное дошкольное образовательное учреждение «Детский сад № 19 «Снежинка» комбинированного вида»(Город Северодвинск)</v>
      </c>
      <c r="G106" s="59">
        <f>'Рейтинговая таблица организаций'!Q9</f>
        <v>96</v>
      </c>
      <c r="H106" s="59">
        <f>'Рейтинговая таблица организаций'!R9</f>
        <v>90</v>
      </c>
      <c r="I106" s="59">
        <f>'Рейтинговая таблица организаций'!S9</f>
        <v>96</v>
      </c>
      <c r="J106" s="59">
        <f>'Рейтинговая таблица организаций'!T9</f>
        <v>94.2</v>
      </c>
      <c r="K106" s="59" t="str">
        <f t="shared" si="92"/>
        <v>123</v>
      </c>
      <c r="L106" s="59">
        <f t="shared" si="93"/>
        <v>123</v>
      </c>
      <c r="M106" s="59">
        <f t="shared" si="94"/>
        <v>1</v>
      </c>
      <c r="N106" s="59">
        <f t="shared" si="95"/>
        <v>6</v>
      </c>
      <c r="O106" s="59" t="str">
        <f t="shared" si="96"/>
        <v>Муниципальное бюджетное дошкольное образовательное учреждение «Детский сад № 19 «Снежинка» комбинированного вида»(Город Северодвинск)</v>
      </c>
      <c r="P106" s="59">
        <f>'Рейтинговая таблица организаций'!Z9</f>
        <v>100</v>
      </c>
      <c r="Q106" s="59">
        <f>'Рейтинговая таблица организаций'!AB9</f>
        <v>89</v>
      </c>
      <c r="R106" s="59">
        <f>'Рейтинговая таблица организаций'!AC9</f>
        <v>94.5</v>
      </c>
      <c r="S106" s="59" t="str">
        <f t="shared" si="97"/>
        <v>93-102</v>
      </c>
      <c r="T106" s="59">
        <f t="shared" si="98"/>
        <v>93</v>
      </c>
      <c r="U106" s="59">
        <f t="shared" si="99"/>
        <v>10</v>
      </c>
      <c r="V106" s="59">
        <f t="shared" si="100"/>
        <v>6</v>
      </c>
      <c r="W106" s="59" t="str">
        <f t="shared" si="101"/>
        <v>Муниципальное бюджетное дошкольное образовательное учреждение «Детский сад № 19 «Снежинка» комбинированного вида»(Город Северодвинск)</v>
      </c>
      <c r="X106" s="59">
        <f>'Рейтинговая таблица организаций'!AH9</f>
        <v>60</v>
      </c>
      <c r="Y106" s="59">
        <f>'Рейтинговая таблица организаций'!AI9</f>
        <v>80</v>
      </c>
      <c r="Z106" s="61">
        <f>'Рейтинговая таблица организаций'!AJ9</f>
        <v>100</v>
      </c>
      <c r="AA106" s="59">
        <f>'Рейтинговая таблица организаций'!AK9</f>
        <v>80</v>
      </c>
      <c r="AB106" s="59" t="str">
        <f t="shared" si="102"/>
        <v>68-78</v>
      </c>
      <c r="AC106" s="59">
        <f t="shared" si="103"/>
        <v>68</v>
      </c>
      <c r="AD106" s="59">
        <f t="shared" si="104"/>
        <v>11</v>
      </c>
      <c r="AE106" s="59">
        <f t="shared" si="105"/>
        <v>6</v>
      </c>
      <c r="AF106" s="59" t="str">
        <f t="shared" si="106"/>
        <v>Муниципальное бюджетное дошкольное образовательное учреждение «Детский сад № 19 «Снежинка» комбинированного вида»(Город Северодвинск)</v>
      </c>
      <c r="AG106" s="59">
        <f>'Рейтинговая таблица организаций'!AR9</f>
        <v>94</v>
      </c>
      <c r="AH106" s="59">
        <f>'Рейтинговая таблица организаций'!AS9</f>
        <v>97</v>
      </c>
      <c r="AI106" s="59">
        <f>'Рейтинговая таблица организаций'!AT9</f>
        <v>95</v>
      </c>
      <c r="AJ106" s="59">
        <f>'Рейтинговая таблица организаций'!AU9</f>
        <v>95.4</v>
      </c>
      <c r="AK106" s="59" t="str">
        <f t="shared" si="107"/>
        <v>117-118</v>
      </c>
      <c r="AL106" s="59">
        <f t="shared" si="108"/>
        <v>117</v>
      </c>
      <c r="AM106" s="59">
        <f t="shared" si="109"/>
        <v>2</v>
      </c>
      <c r="AN106" s="59">
        <f>'бланки '!D11</f>
        <v>6</v>
      </c>
      <c r="AO106" s="59" t="str">
        <f t="shared" si="110"/>
        <v>Муниципальное бюджетное дошкольное образовательное учреждение «Детский сад № 19 «Снежинка» комбинированного вида»(Город Северодвинск)</v>
      </c>
      <c r="AP106" s="59">
        <f>'Рейтинговая таблица организаций'!BB9</f>
        <v>92</v>
      </c>
      <c r="AQ106" s="59">
        <f>'Рейтинговая таблица организаций'!BC9</f>
        <v>99</v>
      </c>
      <c r="AR106" s="59">
        <f>'Рейтинговая таблица организаций'!BD9</f>
        <v>95</v>
      </c>
      <c r="AS106" s="59">
        <f>'Рейтинговая таблица организаций'!BE9</f>
        <v>94.9</v>
      </c>
      <c r="AT106" s="59" t="str">
        <f t="shared" si="111"/>
        <v>103</v>
      </c>
      <c r="AU106" s="59">
        <f t="shared" si="112"/>
        <v>103</v>
      </c>
      <c r="AV106" s="59">
        <f t="shared" si="113"/>
        <v>1</v>
      </c>
      <c r="AW106" s="62" t="str">
        <f t="shared" si="114"/>
        <v>Город Северодвинск</v>
      </c>
      <c r="AX106" s="59">
        <f t="shared" si="115"/>
        <v>6</v>
      </c>
      <c r="AY106" s="59" t="str">
        <f t="shared" si="116"/>
        <v>Муниципальное бюджетное дошкольное образовательное учреждение «Детский сад № 19 «Снежинка» комбинированного вида»(Город Северодвинск)</v>
      </c>
      <c r="AZ106" s="59">
        <f>'Рейтинговая таблица организаций'!BF9</f>
        <v>91.8</v>
      </c>
      <c r="BA106" s="59" t="str">
        <f t="shared" si="117"/>
        <v>83</v>
      </c>
      <c r="BB106" s="59">
        <f t="shared" si="118"/>
        <v>83</v>
      </c>
      <c r="BC106" s="59">
        <f t="shared" si="119"/>
        <v>1</v>
      </c>
    </row>
    <row r="107" spans="1:55">
      <c r="A107" s="59">
        <f>'бланки '!D83</f>
        <v>78</v>
      </c>
      <c r="B107" s="60" t="str">
        <f>CONCATENATE('Рейтинговая таблица организаций'!B81,"(",C107,")")</f>
        <v>Муниципальное образовательное учреждение «Новодвинская гимназия»(Город Новодвинск)</v>
      </c>
      <c r="C107" s="60" t="str">
        <f>'бланки '!A83</f>
        <v>Город Новодвинск</v>
      </c>
      <c r="D107" s="59">
        <f>'Рейтинговая таблица организаций'!C81</f>
        <v>122</v>
      </c>
      <c r="E107" s="59">
        <f t="shared" si="90"/>
        <v>78</v>
      </c>
      <c r="F107" s="59" t="str">
        <f t="shared" si="91"/>
        <v>Муниципальное образовательное учреждение «Новодвинская гимназия»(Город Новодвинск)</v>
      </c>
      <c r="G107" s="59">
        <f>'Рейтинговая таблица организаций'!Q81</f>
        <v>100</v>
      </c>
      <c r="H107" s="59">
        <f>'Рейтинговая таблица организаций'!R81</f>
        <v>60</v>
      </c>
      <c r="I107" s="59">
        <f>'Рейтинговая таблица организаций'!S81</f>
        <v>98</v>
      </c>
      <c r="J107" s="59">
        <f>'Рейтинговая таблица организаций'!T81</f>
        <v>87.2</v>
      </c>
      <c r="K107" s="59" t="str">
        <f t="shared" si="92"/>
        <v>157</v>
      </c>
      <c r="L107" s="59">
        <f t="shared" si="93"/>
        <v>157</v>
      </c>
      <c r="M107" s="59">
        <f t="shared" si="94"/>
        <v>1</v>
      </c>
      <c r="N107" s="59">
        <f t="shared" si="95"/>
        <v>78</v>
      </c>
      <c r="O107" s="59" t="str">
        <f t="shared" si="96"/>
        <v>Муниципальное образовательное учреждение «Новодвинская гимназия»(Город Новодвинск)</v>
      </c>
      <c r="P107" s="59">
        <f>'Рейтинговая таблица организаций'!Z81</f>
        <v>100</v>
      </c>
      <c r="Q107" s="59">
        <f>'Рейтинговая таблица организаций'!AB81</f>
        <v>84</v>
      </c>
      <c r="R107" s="59">
        <f>'Рейтинговая таблица организаций'!AC81</f>
        <v>92</v>
      </c>
      <c r="S107" s="59" t="str">
        <f t="shared" si="97"/>
        <v>121-125</v>
      </c>
      <c r="T107" s="59">
        <f t="shared" si="98"/>
        <v>121</v>
      </c>
      <c r="U107" s="59">
        <f t="shared" si="99"/>
        <v>5</v>
      </c>
      <c r="V107" s="59">
        <f t="shared" si="100"/>
        <v>78</v>
      </c>
      <c r="W107" s="59" t="str">
        <f t="shared" si="101"/>
        <v>Муниципальное образовательное учреждение «Новодвинская гимназия»(Город Новодвинск)</v>
      </c>
      <c r="X107" s="59">
        <f>'Рейтинговая таблица организаций'!AH81</f>
        <v>0</v>
      </c>
      <c r="Y107" s="59">
        <f>'Рейтинговая таблица организаций'!AI81</f>
        <v>60</v>
      </c>
      <c r="Z107" s="61">
        <f>'Рейтинговая таблица организаций'!AJ81</f>
        <v>100</v>
      </c>
      <c r="AA107" s="59">
        <f>'Рейтинговая таблица организаций'!AK81</f>
        <v>54</v>
      </c>
      <c r="AB107" s="59" t="str">
        <f t="shared" si="102"/>
        <v>174</v>
      </c>
      <c r="AC107" s="59">
        <f t="shared" si="103"/>
        <v>174</v>
      </c>
      <c r="AD107" s="59">
        <f t="shared" si="104"/>
        <v>1</v>
      </c>
      <c r="AE107" s="59">
        <f t="shared" si="105"/>
        <v>78</v>
      </c>
      <c r="AF107" s="59" t="str">
        <f t="shared" si="106"/>
        <v>Муниципальное образовательное учреждение «Новодвинская гимназия»(Город Новодвинск)</v>
      </c>
      <c r="AG107" s="59">
        <f>'Рейтинговая таблица организаций'!AR81</f>
        <v>98</v>
      </c>
      <c r="AH107" s="59">
        <f>'Рейтинговая таблица организаций'!AS81</f>
        <v>88</v>
      </c>
      <c r="AI107" s="59">
        <f>'Рейтинговая таблица организаций'!AT81</f>
        <v>98</v>
      </c>
      <c r="AJ107" s="59">
        <f>'Рейтинговая таблица организаций'!AU81</f>
        <v>94</v>
      </c>
      <c r="AK107" s="59" t="str">
        <f t="shared" si="107"/>
        <v>132-134</v>
      </c>
      <c r="AL107" s="59">
        <f t="shared" si="108"/>
        <v>132</v>
      </c>
      <c r="AM107" s="59">
        <f t="shared" si="109"/>
        <v>3</v>
      </c>
      <c r="AN107" s="59">
        <f>'бланки '!D83</f>
        <v>78</v>
      </c>
      <c r="AO107" s="59" t="str">
        <f t="shared" si="110"/>
        <v>Муниципальное образовательное учреждение «Новодвинская гимназия»(Город Новодвинск)</v>
      </c>
      <c r="AP107" s="59">
        <f>'Рейтинговая таблица организаций'!BB81</f>
        <v>95</v>
      </c>
      <c r="AQ107" s="59">
        <f>'Рейтинговая таблица организаций'!BC81</f>
        <v>99</v>
      </c>
      <c r="AR107" s="59">
        <f>'Рейтинговая таблица организаций'!BD81</f>
        <v>93</v>
      </c>
      <c r="AS107" s="59">
        <f>'Рейтинговая таблица организаций'!BE81</f>
        <v>94.8</v>
      </c>
      <c r="AT107" s="59" t="str">
        <f t="shared" si="111"/>
        <v>104</v>
      </c>
      <c r="AU107" s="59">
        <f t="shared" si="112"/>
        <v>104</v>
      </c>
      <c r="AV107" s="59">
        <f t="shared" si="113"/>
        <v>1</v>
      </c>
      <c r="AW107" s="62" t="str">
        <f t="shared" si="114"/>
        <v>Город Новодвинск</v>
      </c>
      <c r="AX107" s="59">
        <f t="shared" si="115"/>
        <v>78</v>
      </c>
      <c r="AY107" s="59" t="str">
        <f t="shared" si="116"/>
        <v>Муниципальное образовательное учреждение «Новодвинская гимназия»(Город Новодвинск)</v>
      </c>
      <c r="AZ107" s="59">
        <f>'Рейтинговая таблица организаций'!BF81</f>
        <v>84.4</v>
      </c>
      <c r="BA107" s="59" t="str">
        <f t="shared" si="117"/>
        <v>169</v>
      </c>
      <c r="BB107" s="59">
        <f t="shared" si="118"/>
        <v>169</v>
      </c>
      <c r="BC107" s="59">
        <f t="shared" si="119"/>
        <v>1</v>
      </c>
    </row>
    <row r="108" spans="1:55">
      <c r="A108" s="59">
        <f>'бланки '!D46</f>
        <v>41</v>
      </c>
      <c r="B108" s="60" t="str">
        <f>CONCATENATE('Рейтинговая таблица организаций'!B44,"(",C108,")")</f>
        <v>Муниципальное автономное общеобразовательное учреждение «Лицей № 17»(Город Северодвинск)</v>
      </c>
      <c r="C108" s="60" t="str">
        <f>'бланки '!A46</f>
        <v>Город Северодвинск</v>
      </c>
      <c r="D108" s="59">
        <f>'Рейтинговая таблица организаций'!C44</f>
        <v>523</v>
      </c>
      <c r="E108" s="59">
        <f t="shared" si="90"/>
        <v>41</v>
      </c>
      <c r="F108" s="59" t="str">
        <f t="shared" si="91"/>
        <v>Муниципальное автономное общеобразовательное учреждение «Лицей № 17»(Город Северодвинск)</v>
      </c>
      <c r="G108" s="59">
        <f>'Рейтинговая таблица организаций'!Q44</f>
        <v>98</v>
      </c>
      <c r="H108" s="59">
        <f>'Рейтинговая таблица организаций'!R44</f>
        <v>90</v>
      </c>
      <c r="I108" s="59">
        <f>'Рейтинговая таблица организаций'!S44</f>
        <v>95</v>
      </c>
      <c r="J108" s="59">
        <f>'Рейтинговая таблица организаций'!T44</f>
        <v>94.4</v>
      </c>
      <c r="K108" s="59" t="str">
        <f t="shared" si="92"/>
        <v>118-120</v>
      </c>
      <c r="L108" s="59">
        <f t="shared" si="93"/>
        <v>118</v>
      </c>
      <c r="M108" s="59">
        <f t="shared" si="94"/>
        <v>3</v>
      </c>
      <c r="N108" s="59">
        <f t="shared" si="95"/>
        <v>41</v>
      </c>
      <c r="O108" s="59" t="str">
        <f t="shared" si="96"/>
        <v>Муниципальное автономное общеобразовательное учреждение «Лицей № 17»(Город Северодвинск)</v>
      </c>
      <c r="P108" s="59">
        <f>'Рейтинговая таблица организаций'!Z44</f>
        <v>100</v>
      </c>
      <c r="Q108" s="59">
        <f>'Рейтинговая таблица организаций'!AB44</f>
        <v>93</v>
      </c>
      <c r="R108" s="59">
        <f>'Рейтинговая таблица организаций'!AC44</f>
        <v>96.5</v>
      </c>
      <c r="S108" s="59" t="str">
        <f t="shared" si="97"/>
        <v>71-76</v>
      </c>
      <c r="T108" s="59">
        <f t="shared" si="98"/>
        <v>71</v>
      </c>
      <c r="U108" s="59">
        <f t="shared" si="99"/>
        <v>6</v>
      </c>
      <c r="V108" s="59">
        <f t="shared" si="100"/>
        <v>41</v>
      </c>
      <c r="W108" s="59" t="str">
        <f t="shared" si="101"/>
        <v>Муниципальное автономное общеобразовательное учреждение «Лицей № 17»(Город Северодвинск)</v>
      </c>
      <c r="X108" s="59">
        <f>'Рейтинговая таблица организаций'!AH44</f>
        <v>40</v>
      </c>
      <c r="Y108" s="59">
        <f>'Рейтинговая таблица организаций'!AI44</f>
        <v>80</v>
      </c>
      <c r="Z108" s="61">
        <f>'Рейтинговая таблица организаций'!AJ44</f>
        <v>85</v>
      </c>
      <c r="AA108" s="59">
        <f>'Рейтинговая таблица организаций'!AK44</f>
        <v>69.5</v>
      </c>
      <c r="AB108" s="59" t="str">
        <f t="shared" si="102"/>
        <v>129</v>
      </c>
      <c r="AC108" s="59">
        <f t="shared" si="103"/>
        <v>129</v>
      </c>
      <c r="AD108" s="59">
        <f t="shared" si="104"/>
        <v>1</v>
      </c>
      <c r="AE108" s="59">
        <f t="shared" si="105"/>
        <v>41</v>
      </c>
      <c r="AF108" s="59" t="str">
        <f t="shared" si="106"/>
        <v>Муниципальное автономное общеобразовательное учреждение «Лицей № 17»(Город Северодвинск)</v>
      </c>
      <c r="AG108" s="59">
        <f>'Рейтинговая таблица организаций'!AR44</f>
        <v>96</v>
      </c>
      <c r="AH108" s="59">
        <f>'Рейтинговая таблица организаций'!AS44</f>
        <v>91</v>
      </c>
      <c r="AI108" s="59">
        <f>'Рейтинговая таблица организаций'!AT44</f>
        <v>97</v>
      </c>
      <c r="AJ108" s="59">
        <f>'Рейтинговая таблица организаций'!AU44</f>
        <v>94.200000000000017</v>
      </c>
      <c r="AK108" s="59" t="str">
        <f t="shared" si="107"/>
        <v>128-130</v>
      </c>
      <c r="AL108" s="59">
        <f t="shared" si="108"/>
        <v>128</v>
      </c>
      <c r="AM108" s="59">
        <f t="shared" si="109"/>
        <v>3</v>
      </c>
      <c r="AN108" s="59">
        <f>'бланки '!D46</f>
        <v>41</v>
      </c>
      <c r="AO108" s="59" t="str">
        <f t="shared" si="110"/>
        <v>Муниципальное автономное общеобразовательное учреждение «Лицей № 17»(Город Северодвинск)</v>
      </c>
      <c r="AP108" s="59">
        <f>'Рейтинговая таблица организаций'!BB44</f>
        <v>93</v>
      </c>
      <c r="AQ108" s="59">
        <f>'Рейтинговая таблица организаций'!BC44</f>
        <v>92</v>
      </c>
      <c r="AR108" s="59">
        <f>'Рейтинговая таблица организаций'!BD44</f>
        <v>96</v>
      </c>
      <c r="AS108" s="59">
        <f>'Рейтинговая таблица организаций'!BE44</f>
        <v>94.3</v>
      </c>
      <c r="AT108" s="59" t="str">
        <f t="shared" si="111"/>
        <v>105-106</v>
      </c>
      <c r="AU108" s="59">
        <f t="shared" si="112"/>
        <v>105</v>
      </c>
      <c r="AV108" s="59">
        <f t="shared" si="113"/>
        <v>2</v>
      </c>
      <c r="AW108" s="62" t="str">
        <f t="shared" si="114"/>
        <v>Город Северодвинск</v>
      </c>
      <c r="AX108" s="59">
        <f t="shared" si="115"/>
        <v>41</v>
      </c>
      <c r="AY108" s="59" t="str">
        <f t="shared" si="116"/>
        <v>Муниципальное автономное общеобразовательное учреждение «Лицей № 17»(Город Северодвинск)</v>
      </c>
      <c r="AZ108" s="59">
        <f>'Рейтинговая таблица организаций'!BF44</f>
        <v>89.78</v>
      </c>
      <c r="BA108" s="59" t="str">
        <f t="shared" si="117"/>
        <v>113</v>
      </c>
      <c r="BB108" s="59">
        <f t="shared" si="118"/>
        <v>113</v>
      </c>
      <c r="BC108" s="59">
        <f t="shared" si="119"/>
        <v>1</v>
      </c>
    </row>
    <row r="109" spans="1:55">
      <c r="A109" s="59">
        <f>'бланки '!D48</f>
        <v>43</v>
      </c>
      <c r="B109" s="60" t="str">
        <f>CONCATENATE('Рейтинговая таблица организаций'!B46,"(",C109,")")</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C109" s="60" t="str">
        <f>'бланки '!A48</f>
        <v>Город Северодвинск</v>
      </c>
      <c r="D109" s="59">
        <f>'Рейтинговая таблица организаций'!C46</f>
        <v>499</v>
      </c>
      <c r="E109" s="59">
        <f t="shared" si="90"/>
        <v>43</v>
      </c>
      <c r="F109" s="59" t="str">
        <f t="shared" si="91"/>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G109" s="59">
        <f>'Рейтинговая таблица организаций'!Q46</f>
        <v>100</v>
      </c>
      <c r="H109" s="59">
        <f>'Рейтинговая таблица организаций'!R46</f>
        <v>100</v>
      </c>
      <c r="I109" s="59">
        <f>'Рейтинговая таблица организаций'!S46</f>
        <v>95</v>
      </c>
      <c r="J109" s="59">
        <f>'Рейтинговая таблица организаций'!T46</f>
        <v>98</v>
      </c>
      <c r="K109" s="59" t="str">
        <f t="shared" si="92"/>
        <v>65-69</v>
      </c>
      <c r="L109" s="59">
        <f t="shared" si="93"/>
        <v>65</v>
      </c>
      <c r="M109" s="59">
        <f t="shared" si="94"/>
        <v>5</v>
      </c>
      <c r="N109" s="59">
        <f t="shared" si="95"/>
        <v>43</v>
      </c>
      <c r="O109" s="59" t="str">
        <f t="shared" si="96"/>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P109" s="59">
        <f>'Рейтинговая таблица организаций'!Z46</f>
        <v>100</v>
      </c>
      <c r="Q109" s="59">
        <f>'Рейтинговая таблица организаций'!AB46</f>
        <v>83</v>
      </c>
      <c r="R109" s="59">
        <f>'Рейтинговая таблица организаций'!AC46</f>
        <v>91.5</v>
      </c>
      <c r="S109" s="59" t="str">
        <f t="shared" si="97"/>
        <v>126-139</v>
      </c>
      <c r="T109" s="59">
        <f t="shared" si="98"/>
        <v>126</v>
      </c>
      <c r="U109" s="59">
        <f t="shared" si="99"/>
        <v>14</v>
      </c>
      <c r="V109" s="59">
        <f t="shared" si="100"/>
        <v>43</v>
      </c>
      <c r="W109" s="59" t="str">
        <f t="shared" si="101"/>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X109" s="59">
        <f>'Рейтинговая таблица организаций'!AH46</f>
        <v>60</v>
      </c>
      <c r="Y109" s="59">
        <f>'Рейтинговая таблица организаций'!AI46</f>
        <v>100</v>
      </c>
      <c r="Z109" s="61">
        <f>'Рейтинговая таблица организаций'!AJ46</f>
        <v>92</v>
      </c>
      <c r="AA109" s="59">
        <f>'Рейтинговая таблица организаций'!AK46</f>
        <v>85.6</v>
      </c>
      <c r="AB109" s="59" t="str">
        <f t="shared" si="102"/>
        <v>44</v>
      </c>
      <c r="AC109" s="59">
        <f t="shared" si="103"/>
        <v>44</v>
      </c>
      <c r="AD109" s="59">
        <f t="shared" si="104"/>
        <v>1</v>
      </c>
      <c r="AE109" s="59">
        <f t="shared" si="105"/>
        <v>43</v>
      </c>
      <c r="AF109" s="59" t="str">
        <f t="shared" si="106"/>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AG109" s="59">
        <f>'Рейтинговая таблица организаций'!AR46</f>
        <v>94</v>
      </c>
      <c r="AH109" s="59">
        <f>'Рейтинговая таблица организаций'!AS46</f>
        <v>93</v>
      </c>
      <c r="AI109" s="59">
        <f>'Рейтинговая таблица организаций'!AT46</f>
        <v>97</v>
      </c>
      <c r="AJ109" s="59">
        <f>'Рейтинговая таблица организаций'!AU46</f>
        <v>94.200000000000017</v>
      </c>
      <c r="AK109" s="59" t="str">
        <f t="shared" si="107"/>
        <v>128-130</v>
      </c>
      <c r="AL109" s="59">
        <f t="shared" si="108"/>
        <v>128</v>
      </c>
      <c r="AM109" s="59">
        <f t="shared" si="109"/>
        <v>3</v>
      </c>
      <c r="AN109" s="59">
        <f>'бланки '!D48</f>
        <v>43</v>
      </c>
      <c r="AO109" s="59" t="str">
        <f t="shared" si="110"/>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AP109" s="59">
        <f>'Рейтинговая таблица организаций'!BB46</f>
        <v>96</v>
      </c>
      <c r="AQ109" s="59">
        <f>'Рейтинговая таблица организаций'!BC46</f>
        <v>90</v>
      </c>
      <c r="AR109" s="59">
        <f>'Рейтинговая таблица организаций'!BD46</f>
        <v>95</v>
      </c>
      <c r="AS109" s="59">
        <f>'Рейтинговая таблица организаций'!BE46</f>
        <v>94.3</v>
      </c>
      <c r="AT109" s="59" t="str">
        <f t="shared" si="111"/>
        <v>105-106</v>
      </c>
      <c r="AU109" s="59">
        <f t="shared" si="112"/>
        <v>105</v>
      </c>
      <c r="AV109" s="59">
        <f t="shared" si="113"/>
        <v>2</v>
      </c>
      <c r="AW109" s="62" t="str">
        <f t="shared" si="114"/>
        <v>Город Северодвинск</v>
      </c>
      <c r="AX109" s="59">
        <f t="shared" si="115"/>
        <v>43</v>
      </c>
      <c r="AY109" s="59" t="str">
        <f t="shared" si="116"/>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AZ109" s="59">
        <f>'Рейтинговая таблица организаций'!BF46</f>
        <v>92.720000000000013</v>
      </c>
      <c r="BA109" s="59" t="str">
        <f t="shared" si="117"/>
        <v>71</v>
      </c>
      <c r="BB109" s="59">
        <f t="shared" si="118"/>
        <v>71</v>
      </c>
      <c r="BC109" s="59">
        <f t="shared" si="119"/>
        <v>1</v>
      </c>
    </row>
    <row r="110" spans="1:55">
      <c r="A110" s="59">
        <f>'бланки '!D39</f>
        <v>34</v>
      </c>
      <c r="B110" s="60" t="str">
        <f>CONCATENATE('Рейтинговая таблица организаций'!B37,"(",C110,")")</f>
        <v>Муниципальное автономное общеобразовательное учреждение «Средняя общеобразовательная школа № 9»(Город Северодвинск)</v>
      </c>
      <c r="C110" s="60" t="str">
        <f>'бланки '!A39</f>
        <v>Город Северодвинск</v>
      </c>
      <c r="D110" s="59">
        <f>'Рейтинговая таблица организаций'!C37</f>
        <v>407</v>
      </c>
      <c r="E110" s="59">
        <f t="shared" si="90"/>
        <v>34</v>
      </c>
      <c r="F110" s="59" t="str">
        <f t="shared" si="91"/>
        <v>Муниципальное автономное общеобразовательное учреждение «Средняя общеобразовательная школа № 9»(Город Северодвинск)</v>
      </c>
      <c r="G110" s="59">
        <f>'Рейтинговая таблица организаций'!Q37</f>
        <v>99</v>
      </c>
      <c r="H110" s="59">
        <f>'Рейтинговая таблица организаций'!R37</f>
        <v>100</v>
      </c>
      <c r="I110" s="59">
        <f>'Рейтинговая таблица организаций'!S37</f>
        <v>96</v>
      </c>
      <c r="J110" s="59">
        <f>'Рейтинговая таблица организаций'!T37</f>
        <v>98.100000000000009</v>
      </c>
      <c r="K110" s="59" t="str">
        <f t="shared" si="92"/>
        <v>64</v>
      </c>
      <c r="L110" s="59">
        <f t="shared" si="93"/>
        <v>64</v>
      </c>
      <c r="M110" s="59">
        <f t="shared" si="94"/>
        <v>1</v>
      </c>
      <c r="N110" s="59">
        <f t="shared" si="95"/>
        <v>34</v>
      </c>
      <c r="O110" s="59" t="str">
        <f t="shared" si="96"/>
        <v>Муниципальное автономное общеобразовательное учреждение «Средняя общеобразовательная школа № 9»(Город Северодвинск)</v>
      </c>
      <c r="P110" s="59">
        <f>'Рейтинговая таблица организаций'!Z37</f>
        <v>100</v>
      </c>
      <c r="Q110" s="59">
        <f>'Рейтинговая таблица организаций'!AB37</f>
        <v>85</v>
      </c>
      <c r="R110" s="59">
        <f>'Рейтинговая таблица организаций'!AC37</f>
        <v>92.5</v>
      </c>
      <c r="S110" s="59" t="str">
        <f t="shared" si="97"/>
        <v>117-120</v>
      </c>
      <c r="T110" s="59">
        <f t="shared" si="98"/>
        <v>117</v>
      </c>
      <c r="U110" s="59">
        <f t="shared" si="99"/>
        <v>4</v>
      </c>
      <c r="V110" s="59">
        <f t="shared" si="100"/>
        <v>34</v>
      </c>
      <c r="W110" s="59" t="str">
        <f t="shared" si="101"/>
        <v>Муниципальное автономное общеобразовательное учреждение «Средняя общеобразовательная школа № 9»(Город Северодвинск)</v>
      </c>
      <c r="X110" s="59">
        <f>'Рейтинговая таблица организаций'!AH37</f>
        <v>100</v>
      </c>
      <c r="Y110" s="59">
        <f>'Рейтинговая таблица организаций'!AI37</f>
        <v>100</v>
      </c>
      <c r="Z110" s="61">
        <f>'Рейтинговая таблица организаций'!AJ37</f>
        <v>80</v>
      </c>
      <c r="AA110" s="59">
        <f>'Рейтинговая таблица организаций'!AK37</f>
        <v>94</v>
      </c>
      <c r="AB110" s="59" t="str">
        <f t="shared" si="102"/>
        <v>12-18</v>
      </c>
      <c r="AC110" s="59">
        <f t="shared" si="103"/>
        <v>12</v>
      </c>
      <c r="AD110" s="59">
        <f t="shared" si="104"/>
        <v>7</v>
      </c>
      <c r="AE110" s="59">
        <f t="shared" si="105"/>
        <v>34</v>
      </c>
      <c r="AF110" s="59" t="str">
        <f t="shared" si="106"/>
        <v>Муниципальное автономное общеобразовательное учреждение «Средняя общеобразовательная школа № 9»(Город Северодвинск)</v>
      </c>
      <c r="AG110" s="59">
        <f>'Рейтинговая таблица организаций'!AR37</f>
        <v>96</v>
      </c>
      <c r="AH110" s="59">
        <f>'Рейтинговая таблица организаций'!AS37</f>
        <v>95</v>
      </c>
      <c r="AI110" s="59">
        <f>'Рейтинговая таблица организаций'!AT37</f>
        <v>98</v>
      </c>
      <c r="AJ110" s="59">
        <f>'Рейтинговая таблица организаций'!AU37</f>
        <v>96</v>
      </c>
      <c r="AK110" s="59" t="str">
        <f t="shared" si="107"/>
        <v>105-108</v>
      </c>
      <c r="AL110" s="59">
        <f t="shared" si="108"/>
        <v>105</v>
      </c>
      <c r="AM110" s="59">
        <f t="shared" si="109"/>
        <v>4</v>
      </c>
      <c r="AN110" s="59">
        <f>'бланки '!D39</f>
        <v>34</v>
      </c>
      <c r="AO110" s="59" t="str">
        <f t="shared" si="110"/>
        <v>Муниципальное автономное общеобразовательное учреждение «Средняя общеобразовательная школа № 9»(Город Северодвинск)</v>
      </c>
      <c r="AP110" s="59">
        <f>'Рейтинговая таблица организаций'!BB37</f>
        <v>90</v>
      </c>
      <c r="AQ110" s="59">
        <f>'Рейтинговая таблица организаций'!BC37</f>
        <v>98</v>
      </c>
      <c r="AR110" s="59">
        <f>'Рейтинговая таблица организаций'!BD37</f>
        <v>95</v>
      </c>
      <c r="AS110" s="59">
        <f>'Рейтинговая таблица организаций'!BE37</f>
        <v>94.1</v>
      </c>
      <c r="AT110" s="59" t="str">
        <f t="shared" si="111"/>
        <v>107</v>
      </c>
      <c r="AU110" s="59">
        <f t="shared" si="112"/>
        <v>107</v>
      </c>
      <c r="AV110" s="59">
        <f t="shared" si="113"/>
        <v>1</v>
      </c>
      <c r="AW110" s="62" t="str">
        <f t="shared" si="114"/>
        <v>Город Северодвинск</v>
      </c>
      <c r="AX110" s="59">
        <f t="shared" si="115"/>
        <v>34</v>
      </c>
      <c r="AY110" s="59" t="str">
        <f t="shared" si="116"/>
        <v>Муниципальное автономное общеобразовательное учреждение «Средняя общеобразовательная школа № 9»(Город Северодвинск)</v>
      </c>
      <c r="AZ110" s="59">
        <f>'Рейтинговая таблица организаций'!BF37</f>
        <v>94.940000000000012</v>
      </c>
      <c r="BA110" s="59" t="str">
        <f t="shared" si="117"/>
        <v>42-43</v>
      </c>
      <c r="BB110" s="59">
        <f t="shared" si="118"/>
        <v>42</v>
      </c>
      <c r="BC110" s="59">
        <f t="shared" si="119"/>
        <v>2</v>
      </c>
    </row>
    <row r="111" spans="1:55">
      <c r="A111" s="59">
        <f>'бланки '!D100</f>
        <v>95</v>
      </c>
      <c r="B111" s="60" t="str">
        <f>CONCATENATE('Рейтинговая таблица организаций'!B98,"(",C111,")")</f>
        <v>Муниципальное бюджетное общеобразовательное учреждение «Хетовская средняя школа»(Виноградовский муниципальный округ)</v>
      </c>
      <c r="C111" s="60" t="str">
        <f>'бланки '!A100</f>
        <v>Виноградовский муниципальный округ</v>
      </c>
      <c r="D111" s="59">
        <f>'Рейтинговая таблица организаций'!C98</f>
        <v>84</v>
      </c>
      <c r="E111" s="59">
        <f t="shared" si="90"/>
        <v>95</v>
      </c>
      <c r="F111" s="59" t="str">
        <f t="shared" si="91"/>
        <v>Муниципальное бюджетное общеобразовательное учреждение «Хетовская средняя школа»(Виноградовский муниципальный округ)</v>
      </c>
      <c r="G111" s="59">
        <f>'Рейтинговая таблица организаций'!Q98</f>
        <v>86</v>
      </c>
      <c r="H111" s="59">
        <f>'Рейтинговая таблица организаций'!R98</f>
        <v>100</v>
      </c>
      <c r="I111" s="59">
        <f>'Рейтинговая таблица организаций'!S98</f>
        <v>98</v>
      </c>
      <c r="J111" s="59">
        <f>'Рейтинговая таблица организаций'!T98</f>
        <v>95</v>
      </c>
      <c r="K111" s="59" t="str">
        <f t="shared" si="92"/>
        <v>113-115</v>
      </c>
      <c r="L111" s="59">
        <f t="shared" si="93"/>
        <v>113</v>
      </c>
      <c r="M111" s="59">
        <f t="shared" si="94"/>
        <v>3</v>
      </c>
      <c r="N111" s="59">
        <f t="shared" si="95"/>
        <v>95</v>
      </c>
      <c r="O111" s="59" t="str">
        <f t="shared" si="96"/>
        <v>Муниципальное бюджетное общеобразовательное учреждение «Хетовская средняя школа»(Виноградовский муниципальный округ)</v>
      </c>
      <c r="P111" s="59">
        <f>'Рейтинговая таблица организаций'!Z98</f>
        <v>100</v>
      </c>
      <c r="Q111" s="59">
        <f>'Рейтинговая таблица организаций'!AB98</f>
        <v>94</v>
      </c>
      <c r="R111" s="59">
        <f>'Рейтинговая таблица организаций'!AC98</f>
        <v>97</v>
      </c>
      <c r="S111" s="59" t="str">
        <f t="shared" si="97"/>
        <v>62-70</v>
      </c>
      <c r="T111" s="59">
        <f t="shared" si="98"/>
        <v>62</v>
      </c>
      <c r="U111" s="59">
        <f t="shared" si="99"/>
        <v>9</v>
      </c>
      <c r="V111" s="59">
        <f t="shared" si="100"/>
        <v>95</v>
      </c>
      <c r="W111" s="59" t="str">
        <f t="shared" si="101"/>
        <v>Муниципальное бюджетное общеобразовательное учреждение «Хетовская средняя школа»(Виноградовский муниципальный округ)</v>
      </c>
      <c r="X111" s="59">
        <f>'Рейтинговая таблица организаций'!AH98</f>
        <v>80</v>
      </c>
      <c r="Y111" s="59">
        <f>'Рейтинговая таблица организаций'!AI98</f>
        <v>60</v>
      </c>
      <c r="Z111" s="61">
        <f>'Рейтинговая таблица организаций'!AJ98</f>
        <v>83</v>
      </c>
      <c r="AA111" s="59">
        <f>'Рейтинговая таблица организаций'!AK98</f>
        <v>72.900000000000006</v>
      </c>
      <c r="AB111" s="59" t="str">
        <f t="shared" si="102"/>
        <v>99-100</v>
      </c>
      <c r="AC111" s="59">
        <f t="shared" si="103"/>
        <v>99</v>
      </c>
      <c r="AD111" s="59">
        <f t="shared" si="104"/>
        <v>2</v>
      </c>
      <c r="AE111" s="59">
        <f t="shared" si="105"/>
        <v>95</v>
      </c>
      <c r="AF111" s="59" t="str">
        <f t="shared" si="106"/>
        <v>Муниципальное бюджетное общеобразовательное учреждение «Хетовская средняя школа»(Виноградовский муниципальный округ)</v>
      </c>
      <c r="AG111" s="59">
        <f>'Рейтинговая таблица организаций'!AR98</f>
        <v>95</v>
      </c>
      <c r="AH111" s="59">
        <f>'Рейтинговая таблица организаций'!AS98</f>
        <v>92</v>
      </c>
      <c r="AI111" s="59">
        <f>'Рейтинговая таблица организаций'!AT98</f>
        <v>100</v>
      </c>
      <c r="AJ111" s="59">
        <f>'Рейтинговая таблица организаций'!AU98</f>
        <v>94.800000000000011</v>
      </c>
      <c r="AK111" s="59" t="str">
        <f t="shared" si="107"/>
        <v>122-123</v>
      </c>
      <c r="AL111" s="59">
        <f t="shared" si="108"/>
        <v>122</v>
      </c>
      <c r="AM111" s="59">
        <f t="shared" si="109"/>
        <v>2</v>
      </c>
      <c r="AN111" s="59">
        <f>'бланки '!D100</f>
        <v>95</v>
      </c>
      <c r="AO111" s="59" t="str">
        <f t="shared" si="110"/>
        <v>Муниципальное бюджетное общеобразовательное учреждение «Хетовская средняя школа»(Виноградовский муниципальный округ)</v>
      </c>
      <c r="AP111" s="59">
        <f>'Рейтинговая таблица организаций'!BB98</f>
        <v>88</v>
      </c>
      <c r="AQ111" s="59">
        <f>'Рейтинговая таблица организаций'!BC98</f>
        <v>98</v>
      </c>
      <c r="AR111" s="59">
        <f>'Рейтинговая таблица организаций'!BD98</f>
        <v>96</v>
      </c>
      <c r="AS111" s="59">
        <f>'Рейтинговая таблица организаций'!BE98</f>
        <v>94</v>
      </c>
      <c r="AT111" s="59" t="str">
        <f t="shared" si="111"/>
        <v>108-109</v>
      </c>
      <c r="AU111" s="59">
        <f t="shared" si="112"/>
        <v>108</v>
      </c>
      <c r="AV111" s="59">
        <f t="shared" si="113"/>
        <v>2</v>
      </c>
      <c r="AW111" s="62" t="str">
        <f t="shared" si="114"/>
        <v>Виноградовский муниципальный округ</v>
      </c>
      <c r="AX111" s="59">
        <f t="shared" si="115"/>
        <v>95</v>
      </c>
      <c r="AY111" s="59" t="str">
        <f t="shared" si="116"/>
        <v>Муниципальное бюджетное общеобразовательное учреждение «Хетовская средняя школа»(Виноградовский муниципальный округ)</v>
      </c>
      <c r="AZ111" s="59">
        <f>'Рейтинговая таблица организаций'!BF98</f>
        <v>90.74</v>
      </c>
      <c r="BA111" s="59" t="str">
        <f t="shared" si="117"/>
        <v>96-97</v>
      </c>
      <c r="BB111" s="59">
        <f t="shared" si="118"/>
        <v>96</v>
      </c>
      <c r="BC111" s="59">
        <f t="shared" si="119"/>
        <v>2</v>
      </c>
    </row>
    <row r="112" spans="1:55">
      <c r="A112" s="59">
        <f>'бланки '!D130</f>
        <v>125</v>
      </c>
      <c r="B112" s="60" t="str">
        <f>CONCATENATE('Рейтинговая таблица организаций'!B128,"(",C112,")")</f>
        <v>Муниципальное бюджетное общеобразовательное учреждение «Пинежская средняя школа № 117(Пинежский муниципальный округ)</v>
      </c>
      <c r="C112" s="60" t="str">
        <f>'бланки '!A130</f>
        <v>Пинежский муниципальный округ</v>
      </c>
      <c r="D112" s="59">
        <f>'Рейтинговая таблица организаций'!C128</f>
        <v>181</v>
      </c>
      <c r="E112" s="59">
        <f t="shared" si="90"/>
        <v>125</v>
      </c>
      <c r="F112" s="59" t="str">
        <f t="shared" si="91"/>
        <v>Муниципальное бюджетное общеобразовательное учреждение «Пинежская средняя школа № 117(Пинежский муниципальный округ)</v>
      </c>
      <c r="G112" s="59">
        <f>'Рейтинговая таблица организаций'!Q128</f>
        <v>83</v>
      </c>
      <c r="H112" s="59">
        <f>'Рейтинговая таблица организаций'!R128</f>
        <v>100</v>
      </c>
      <c r="I112" s="59">
        <f>'Рейтинговая таблица организаций'!S128</f>
        <v>94</v>
      </c>
      <c r="J112" s="59">
        <f>'Рейтинговая таблица организаций'!T128</f>
        <v>92.5</v>
      </c>
      <c r="K112" s="59" t="str">
        <f t="shared" si="92"/>
        <v>141-143</v>
      </c>
      <c r="L112" s="59">
        <f t="shared" si="93"/>
        <v>141</v>
      </c>
      <c r="M112" s="59">
        <f t="shared" si="94"/>
        <v>3</v>
      </c>
      <c r="N112" s="59">
        <f t="shared" si="95"/>
        <v>125</v>
      </c>
      <c r="O112" s="59" t="str">
        <f t="shared" si="96"/>
        <v>Муниципальное бюджетное общеобразовательное учреждение «Пинежская средняя школа № 117(Пинежский муниципальный округ)</v>
      </c>
      <c r="P112" s="59">
        <f>'Рейтинговая таблица организаций'!Z128</f>
        <v>100</v>
      </c>
      <c r="Q112" s="59">
        <f>'Рейтинговая таблица организаций'!AB128</f>
        <v>93</v>
      </c>
      <c r="R112" s="59">
        <f>'Рейтинговая таблица организаций'!AC128</f>
        <v>96.5</v>
      </c>
      <c r="S112" s="59" t="str">
        <f t="shared" si="97"/>
        <v>71-76</v>
      </c>
      <c r="T112" s="59">
        <f t="shared" si="98"/>
        <v>71</v>
      </c>
      <c r="U112" s="59">
        <f t="shared" si="99"/>
        <v>6</v>
      </c>
      <c r="V112" s="59">
        <f t="shared" si="100"/>
        <v>125</v>
      </c>
      <c r="W112" s="59" t="str">
        <f t="shared" si="101"/>
        <v>Муниципальное бюджетное общеобразовательное учреждение «Пинежская средняя школа № 117(Пинежский муниципальный округ)</v>
      </c>
      <c r="X112" s="59">
        <f>'Рейтинговая таблица организаций'!AH128</f>
        <v>20</v>
      </c>
      <c r="Y112" s="59">
        <f>'Рейтинговая таблица организаций'!AI128</f>
        <v>60</v>
      </c>
      <c r="Z112" s="61">
        <f>'Рейтинговая таблица организаций'!AJ128</f>
        <v>83</v>
      </c>
      <c r="AA112" s="59">
        <f>'Рейтинговая таблица организаций'!AK128</f>
        <v>54.9</v>
      </c>
      <c r="AB112" s="59" t="str">
        <f t="shared" si="102"/>
        <v>173</v>
      </c>
      <c r="AC112" s="59">
        <f t="shared" si="103"/>
        <v>173</v>
      </c>
      <c r="AD112" s="59">
        <f t="shared" si="104"/>
        <v>1</v>
      </c>
      <c r="AE112" s="59">
        <f t="shared" si="105"/>
        <v>125</v>
      </c>
      <c r="AF112" s="59" t="str">
        <f t="shared" si="106"/>
        <v>Муниципальное бюджетное общеобразовательное учреждение «Пинежская средняя школа № 117(Пинежский муниципальный округ)</v>
      </c>
      <c r="AG112" s="59">
        <f>'Рейтинговая таблица организаций'!AR128</f>
        <v>89</v>
      </c>
      <c r="AH112" s="59">
        <f>'Рейтинговая таблица организаций'!AS128</f>
        <v>94</v>
      </c>
      <c r="AI112" s="59">
        <f>'Рейтинговая таблица организаций'!AT128</f>
        <v>99</v>
      </c>
      <c r="AJ112" s="59">
        <f>'Рейтинговая таблица организаций'!AU128</f>
        <v>93</v>
      </c>
      <c r="AK112" s="59" t="str">
        <f t="shared" si="107"/>
        <v>141</v>
      </c>
      <c r="AL112" s="59">
        <f t="shared" si="108"/>
        <v>141</v>
      </c>
      <c r="AM112" s="59">
        <f t="shared" si="109"/>
        <v>1</v>
      </c>
      <c r="AN112" s="59">
        <f>'бланки '!D130</f>
        <v>125</v>
      </c>
      <c r="AO112" s="59" t="str">
        <f t="shared" si="110"/>
        <v>Муниципальное бюджетное общеобразовательное учреждение «Пинежская средняя школа № 117(Пинежский муниципальный округ)</v>
      </c>
      <c r="AP112" s="59">
        <f>'Рейтинговая таблица организаций'!BB128</f>
        <v>93</v>
      </c>
      <c r="AQ112" s="59">
        <f>'Рейтинговая таблица организаций'!BC128</f>
        <v>93</v>
      </c>
      <c r="AR112" s="59">
        <f>'Рейтинговая таблица организаций'!BD128</f>
        <v>95</v>
      </c>
      <c r="AS112" s="59">
        <f>'Рейтинговая таблица организаций'!BE128</f>
        <v>94</v>
      </c>
      <c r="AT112" s="59" t="str">
        <f t="shared" si="111"/>
        <v>108-109</v>
      </c>
      <c r="AU112" s="59">
        <f t="shared" si="112"/>
        <v>108</v>
      </c>
      <c r="AV112" s="59">
        <f t="shared" si="113"/>
        <v>2</v>
      </c>
      <c r="AW112" s="62" t="str">
        <f t="shared" si="114"/>
        <v>Пинежский муниципальный округ</v>
      </c>
      <c r="AX112" s="59">
        <f t="shared" si="115"/>
        <v>125</v>
      </c>
      <c r="AY112" s="59" t="str">
        <f t="shared" si="116"/>
        <v>Муниципальное бюджетное общеобразовательное учреждение «Пинежская средняя школа № 117(Пинежский муниципальный округ)</v>
      </c>
      <c r="AZ112" s="59">
        <f>'Рейтинговая таблица организаций'!BF128</f>
        <v>86.179999999999993</v>
      </c>
      <c r="BA112" s="59" t="str">
        <f t="shared" si="117"/>
        <v>154</v>
      </c>
      <c r="BB112" s="59">
        <f t="shared" si="118"/>
        <v>154</v>
      </c>
      <c r="BC112" s="59">
        <f t="shared" si="119"/>
        <v>1</v>
      </c>
    </row>
    <row r="113" spans="1:55">
      <c r="A113" s="59">
        <f>'бланки '!D76</f>
        <v>71</v>
      </c>
      <c r="B113" s="60" t="str">
        <f>CONCATENATE('Рейтинговая таблица организаций'!B74,"(",C113,")")</f>
        <v>Муниципальное дошкольное образовательное учреждение «Центр развития ребенка - Детский сад №17 «Малыш»(Город Новодвинск)</v>
      </c>
      <c r="C113" s="60" t="str">
        <f>'бланки '!A76</f>
        <v>Город Новодвинск</v>
      </c>
      <c r="D113" s="59">
        <f>'Рейтинговая таблица организаций'!C74</f>
        <v>101</v>
      </c>
      <c r="E113" s="59">
        <f t="shared" si="90"/>
        <v>71</v>
      </c>
      <c r="F113" s="59" t="str">
        <f t="shared" si="91"/>
        <v>Муниципальное дошкольное образовательное учреждение «Центр развития ребенка - Детский сад №17 «Малыш»(Город Новодвинск)</v>
      </c>
      <c r="G113" s="59">
        <f>'Рейтинговая таблица организаций'!Q74</f>
        <v>91</v>
      </c>
      <c r="H113" s="59">
        <f>'Рейтинговая таблица организаций'!R74</f>
        <v>60</v>
      </c>
      <c r="I113" s="59">
        <f>'Рейтинговая таблица организаций'!S74</f>
        <v>97</v>
      </c>
      <c r="J113" s="59">
        <f>'Рейтинговая таблица организаций'!T74</f>
        <v>84.1</v>
      </c>
      <c r="K113" s="59" t="str">
        <f t="shared" si="92"/>
        <v>164-166</v>
      </c>
      <c r="L113" s="59">
        <f t="shared" si="93"/>
        <v>164</v>
      </c>
      <c r="M113" s="59">
        <f t="shared" si="94"/>
        <v>3</v>
      </c>
      <c r="N113" s="59">
        <f t="shared" si="95"/>
        <v>71</v>
      </c>
      <c r="O113" s="59" t="str">
        <f t="shared" si="96"/>
        <v>Муниципальное дошкольное образовательное учреждение «Центр развития ребенка - Детский сад №17 «Малыш»(Город Новодвинск)</v>
      </c>
      <c r="P113" s="59">
        <f>'Рейтинговая таблица организаций'!Z74</f>
        <v>100</v>
      </c>
      <c r="Q113" s="59">
        <f>'Рейтинговая таблица организаций'!AB74</f>
        <v>80</v>
      </c>
      <c r="R113" s="59">
        <f>'Рейтинговая таблица организаций'!AC74</f>
        <v>90</v>
      </c>
      <c r="S113" s="59" t="str">
        <f t="shared" si="97"/>
        <v>146-150</v>
      </c>
      <c r="T113" s="59">
        <f t="shared" si="98"/>
        <v>146</v>
      </c>
      <c r="U113" s="59">
        <f t="shared" si="99"/>
        <v>5</v>
      </c>
      <c r="V113" s="59">
        <f t="shared" si="100"/>
        <v>71</v>
      </c>
      <c r="W113" s="59" t="str">
        <f t="shared" si="101"/>
        <v>Муниципальное дошкольное образовательное учреждение «Центр развития ребенка - Детский сад №17 «Малыш»(Город Новодвинск)</v>
      </c>
      <c r="X113" s="59">
        <f>'Рейтинговая таблица организаций'!AH74</f>
        <v>40</v>
      </c>
      <c r="Y113" s="59">
        <f>'Рейтинговая таблица организаций'!AI74</f>
        <v>60</v>
      </c>
      <c r="Z113" s="61">
        <f>'Рейтинговая таблица организаций'!AJ74</f>
        <v>75</v>
      </c>
      <c r="AA113" s="59">
        <f>'Рейтинговая таблица организаций'!AK74</f>
        <v>58.5</v>
      </c>
      <c r="AB113" s="59" t="str">
        <f t="shared" si="102"/>
        <v>166-171</v>
      </c>
      <c r="AC113" s="59">
        <f t="shared" si="103"/>
        <v>166</v>
      </c>
      <c r="AD113" s="59">
        <f t="shared" si="104"/>
        <v>6</v>
      </c>
      <c r="AE113" s="59">
        <f t="shared" si="105"/>
        <v>71</v>
      </c>
      <c r="AF113" s="59" t="str">
        <f t="shared" si="106"/>
        <v>Муниципальное дошкольное образовательное учреждение «Центр развития ребенка - Детский сад №17 «Малыш»(Город Новодвинск)</v>
      </c>
      <c r="AG113" s="59">
        <f>'Рейтинговая таблица организаций'!AR74</f>
        <v>94</v>
      </c>
      <c r="AH113" s="59">
        <f>'Рейтинговая таблица организаций'!AS74</f>
        <v>97</v>
      </c>
      <c r="AI113" s="59">
        <f>'Рейтинговая таблица организаций'!AT74</f>
        <v>97</v>
      </c>
      <c r="AJ113" s="59">
        <f>'Рейтинговая таблица организаций'!AU74</f>
        <v>95.800000000000011</v>
      </c>
      <c r="AK113" s="59" t="str">
        <f t="shared" si="107"/>
        <v>109-112</v>
      </c>
      <c r="AL113" s="59">
        <f t="shared" si="108"/>
        <v>109</v>
      </c>
      <c r="AM113" s="59">
        <f t="shared" si="109"/>
        <v>4</v>
      </c>
      <c r="AN113" s="59">
        <f>'бланки '!D76</f>
        <v>71</v>
      </c>
      <c r="AO113" s="59" t="str">
        <f t="shared" si="110"/>
        <v>Муниципальное дошкольное образовательное учреждение «Центр развития ребенка - Детский сад №17 «Малыш»(Город Новодвинск)</v>
      </c>
      <c r="AP113" s="59">
        <f>'Рейтинговая таблица организаций'!BB74</f>
        <v>90</v>
      </c>
      <c r="AQ113" s="59">
        <f>'Рейтинговая таблица организаций'!BC74</f>
        <v>97</v>
      </c>
      <c r="AR113" s="59">
        <f>'Рейтинговая таблица организаций'!BD74</f>
        <v>95</v>
      </c>
      <c r="AS113" s="59">
        <f>'Рейтинговая таблица организаций'!BE74</f>
        <v>93.9</v>
      </c>
      <c r="AT113" s="59" t="str">
        <f t="shared" si="111"/>
        <v>110-111</v>
      </c>
      <c r="AU113" s="59">
        <f t="shared" si="112"/>
        <v>110</v>
      </c>
      <c r="AV113" s="59">
        <f t="shared" si="113"/>
        <v>2</v>
      </c>
      <c r="AW113" s="62" t="str">
        <f t="shared" si="114"/>
        <v>Город Новодвинск</v>
      </c>
      <c r="AX113" s="59">
        <f t="shared" si="115"/>
        <v>71</v>
      </c>
      <c r="AY113" s="59" t="str">
        <f t="shared" si="116"/>
        <v>Муниципальное дошкольное образовательное учреждение «Центр развития ребенка - Детский сад №17 «Малыш»(Город Новодвинск)</v>
      </c>
      <c r="AZ113" s="59">
        <f>'Рейтинговая таблица организаций'!BF74</f>
        <v>84.46</v>
      </c>
      <c r="BA113" s="59" t="str">
        <f t="shared" si="117"/>
        <v>168</v>
      </c>
      <c r="BB113" s="59">
        <f t="shared" si="118"/>
        <v>168</v>
      </c>
      <c r="BC113" s="59">
        <f t="shared" si="119"/>
        <v>1</v>
      </c>
    </row>
    <row r="114" spans="1:55">
      <c r="A114" s="59">
        <f>'бланки '!D145</f>
        <v>140</v>
      </c>
      <c r="B114" s="60" t="str">
        <f>CONCATENATE('Рейтинговая таблица организаций'!B143,"(",C114,")")</f>
        <v>Муниципальное бюджетное общеобразовательное учреждение «Верхне-Матигорская средняя школа»(Холмогорский муниципальный округ)</v>
      </c>
      <c r="C114" s="60" t="str">
        <f>'бланки '!A145</f>
        <v>Холмогорский муниципальный округ</v>
      </c>
      <c r="D114" s="59">
        <f>'Рейтинговая таблица организаций'!C143</f>
        <v>145</v>
      </c>
      <c r="E114" s="59">
        <f t="shared" si="90"/>
        <v>140</v>
      </c>
      <c r="F114" s="59" t="str">
        <f t="shared" si="91"/>
        <v>Муниципальное бюджетное общеобразовательное учреждение «Верхне-Матигорская средняя школа»(Холмогорский муниципальный округ)</v>
      </c>
      <c r="G114" s="59">
        <f>'Рейтинговая таблица организаций'!Q143</f>
        <v>100</v>
      </c>
      <c r="H114" s="59">
        <f>'Рейтинговая таблица организаций'!R143</f>
        <v>100</v>
      </c>
      <c r="I114" s="59">
        <f>'Рейтинговая таблица организаций'!S143</f>
        <v>97</v>
      </c>
      <c r="J114" s="59">
        <f>'Рейтинговая таблица организаций'!T143</f>
        <v>98.800000000000011</v>
      </c>
      <c r="K114" s="59" t="str">
        <f t="shared" si="92"/>
        <v>43-48</v>
      </c>
      <c r="L114" s="59">
        <f t="shared" si="93"/>
        <v>43</v>
      </c>
      <c r="M114" s="59">
        <f t="shared" si="94"/>
        <v>6</v>
      </c>
      <c r="N114" s="59">
        <f t="shared" si="95"/>
        <v>140</v>
      </c>
      <c r="O114" s="59" t="str">
        <f t="shared" si="96"/>
        <v>Муниципальное бюджетное общеобразовательное учреждение «Верхне-Матигорская средняя школа»(Холмогорский муниципальный округ)</v>
      </c>
      <c r="P114" s="59">
        <f>'Рейтинговая таблица организаций'!Z143</f>
        <v>100</v>
      </c>
      <c r="Q114" s="59">
        <f>'Рейтинговая таблица организаций'!AB143</f>
        <v>89</v>
      </c>
      <c r="R114" s="59">
        <f>'Рейтинговая таблица организаций'!AC143</f>
        <v>94.5</v>
      </c>
      <c r="S114" s="59" t="str">
        <f t="shared" si="97"/>
        <v>93-102</v>
      </c>
      <c r="T114" s="59">
        <f t="shared" si="98"/>
        <v>93</v>
      </c>
      <c r="U114" s="59">
        <f t="shared" si="99"/>
        <v>10</v>
      </c>
      <c r="V114" s="59">
        <f t="shared" si="100"/>
        <v>140</v>
      </c>
      <c r="W114" s="59" t="str">
        <f t="shared" si="101"/>
        <v>Муниципальное бюджетное общеобразовательное учреждение «Верхне-Матигорская средняя школа»(Холмогорский муниципальный округ)</v>
      </c>
      <c r="X114" s="59">
        <f>'Рейтинговая таблица организаций'!AH143</f>
        <v>80</v>
      </c>
      <c r="Y114" s="59">
        <f>'Рейтинговая таблица организаций'!AI143</f>
        <v>80</v>
      </c>
      <c r="Z114" s="61">
        <f>'Рейтинговая таблица организаций'!AJ143</f>
        <v>100</v>
      </c>
      <c r="AA114" s="59">
        <f>'Рейтинговая таблица организаций'!AK143</f>
        <v>86</v>
      </c>
      <c r="AB114" s="59" t="str">
        <f t="shared" si="102"/>
        <v>39-42</v>
      </c>
      <c r="AC114" s="59">
        <f t="shared" si="103"/>
        <v>39</v>
      </c>
      <c r="AD114" s="59">
        <f t="shared" si="104"/>
        <v>4</v>
      </c>
      <c r="AE114" s="59">
        <f t="shared" si="105"/>
        <v>140</v>
      </c>
      <c r="AF114" s="59" t="str">
        <f t="shared" si="106"/>
        <v>Муниципальное бюджетное общеобразовательное учреждение «Верхне-Матигорская средняя школа»(Холмогорский муниципальный округ)</v>
      </c>
      <c r="AG114" s="59">
        <f>'Рейтинговая таблица организаций'!AR143</f>
        <v>93</v>
      </c>
      <c r="AH114" s="59">
        <f>'Рейтинговая таблица организаций'!AS143</f>
        <v>94</v>
      </c>
      <c r="AI114" s="59">
        <f>'Рейтинговая таблица организаций'!AT143</f>
        <v>98</v>
      </c>
      <c r="AJ114" s="59">
        <f>'Рейтинговая таблица организаций'!AU143</f>
        <v>94.4</v>
      </c>
      <c r="AK114" s="59" t="str">
        <f t="shared" si="107"/>
        <v>126-127</v>
      </c>
      <c r="AL114" s="59">
        <f t="shared" si="108"/>
        <v>126</v>
      </c>
      <c r="AM114" s="59">
        <f t="shared" si="109"/>
        <v>2</v>
      </c>
      <c r="AN114" s="59">
        <f>'бланки '!D145</f>
        <v>140</v>
      </c>
      <c r="AO114" s="59" t="str">
        <f t="shared" si="110"/>
        <v>Муниципальное бюджетное общеобразовательное учреждение «Верхне-Матигорская средняя школа»(Холмогорский муниципальный округ)</v>
      </c>
      <c r="AP114" s="59">
        <f>'Рейтинговая таблица организаций'!BB143</f>
        <v>91</v>
      </c>
      <c r="AQ114" s="59">
        <f>'Рейтинговая таблица организаций'!BC143</f>
        <v>98</v>
      </c>
      <c r="AR114" s="59">
        <f>'Рейтинговая таблица организаций'!BD143</f>
        <v>94</v>
      </c>
      <c r="AS114" s="59">
        <f>'Рейтинговая таблица организаций'!BE143</f>
        <v>93.9</v>
      </c>
      <c r="AT114" s="59" t="str">
        <f t="shared" si="111"/>
        <v>110-111</v>
      </c>
      <c r="AU114" s="59">
        <f t="shared" si="112"/>
        <v>110</v>
      </c>
      <c r="AV114" s="59">
        <f t="shared" si="113"/>
        <v>2</v>
      </c>
      <c r="AW114" s="62" t="str">
        <f t="shared" si="114"/>
        <v>Холмогорский муниципальный округ</v>
      </c>
      <c r="AX114" s="59">
        <f t="shared" si="115"/>
        <v>140</v>
      </c>
      <c r="AY114" s="59" t="str">
        <f t="shared" si="116"/>
        <v>Муниципальное бюджетное общеобразовательное учреждение «Верхне-Матигорская средняя школа»(Холмогорский муниципальный округ)</v>
      </c>
      <c r="AZ114" s="59">
        <f>'Рейтинговая таблица организаций'!BF143</f>
        <v>93.52000000000001</v>
      </c>
      <c r="BA114" s="59" t="str">
        <f t="shared" si="117"/>
        <v>61</v>
      </c>
      <c r="BB114" s="59">
        <f t="shared" si="118"/>
        <v>61</v>
      </c>
      <c r="BC114" s="59">
        <f t="shared" si="119"/>
        <v>1</v>
      </c>
    </row>
    <row r="115" spans="1:55">
      <c r="A115" s="59">
        <f>'бланки '!D18</f>
        <v>13</v>
      </c>
      <c r="B115" s="60" t="str">
        <f>CONCATENATE('Рейтинговая таблица организаций'!B16,"(",C115,")")</f>
        <v>Муниципальное бюджетное дошкольное образовательное учреждение «Детский сад № 57 «Лукоморье» комбинированного вида»(Город Северодвинск)</v>
      </c>
      <c r="C115" s="60" t="str">
        <f>'бланки '!A18</f>
        <v>Город Северодвинск</v>
      </c>
      <c r="D115" s="59">
        <f>'Рейтинговая таблица организаций'!C16</f>
        <v>118</v>
      </c>
      <c r="E115" s="59">
        <f t="shared" si="90"/>
        <v>13</v>
      </c>
      <c r="F115" s="59" t="str">
        <f t="shared" si="91"/>
        <v>Муниципальное бюджетное дошкольное образовательное учреждение «Детский сад № 57 «Лукоморье» комбинированного вида»(Город Северодвинск)</v>
      </c>
      <c r="G115" s="59">
        <f>'Рейтинговая таблица организаций'!Q16</f>
        <v>90</v>
      </c>
      <c r="H115" s="59">
        <f>'Рейтинговая таблица организаций'!R16</f>
        <v>100</v>
      </c>
      <c r="I115" s="59">
        <f>'Рейтинговая таблица организаций'!S16</f>
        <v>96</v>
      </c>
      <c r="J115" s="59">
        <f>'Рейтинговая таблица организаций'!T16</f>
        <v>95.4</v>
      </c>
      <c r="K115" s="59" t="str">
        <f t="shared" si="92"/>
        <v>100-103</v>
      </c>
      <c r="L115" s="59">
        <f t="shared" si="93"/>
        <v>100</v>
      </c>
      <c r="M115" s="59">
        <f t="shared" si="94"/>
        <v>4</v>
      </c>
      <c r="N115" s="59">
        <f t="shared" si="95"/>
        <v>13</v>
      </c>
      <c r="O115" s="59" t="str">
        <f t="shared" si="96"/>
        <v>Муниципальное бюджетное дошкольное образовательное учреждение «Детский сад № 57 «Лукоморье» комбинированного вида»(Город Северодвинск)</v>
      </c>
      <c r="P115" s="59">
        <f>'Рейтинговая таблица организаций'!Z16</f>
        <v>100</v>
      </c>
      <c r="Q115" s="59">
        <f>'Рейтинговая таблица организаций'!AB16</f>
        <v>81</v>
      </c>
      <c r="R115" s="59">
        <f>'Рейтинговая таблица организаций'!AC16</f>
        <v>90.5</v>
      </c>
      <c r="S115" s="59" t="str">
        <f t="shared" si="97"/>
        <v>143-145</v>
      </c>
      <c r="T115" s="59">
        <f t="shared" si="98"/>
        <v>143</v>
      </c>
      <c r="U115" s="59">
        <f t="shared" si="99"/>
        <v>3</v>
      </c>
      <c r="V115" s="59">
        <f t="shared" si="100"/>
        <v>13</v>
      </c>
      <c r="W115" s="59" t="str">
        <f t="shared" si="101"/>
        <v>Муниципальное бюджетное дошкольное образовательное учреждение «Детский сад № 57 «Лукоморье» комбинированного вида»(Город Северодвинск)</v>
      </c>
      <c r="X115" s="59">
        <f>'Рейтинговая таблица организаций'!AH16</f>
        <v>40</v>
      </c>
      <c r="Y115" s="59">
        <f>'Рейтинговая таблица организаций'!AI16</f>
        <v>60</v>
      </c>
      <c r="Z115" s="61">
        <f>'Рейтинговая таблица организаций'!AJ16</f>
        <v>75</v>
      </c>
      <c r="AA115" s="59">
        <f>'Рейтинговая таблица организаций'!AK16</f>
        <v>58.5</v>
      </c>
      <c r="AB115" s="59" t="str">
        <f t="shared" si="102"/>
        <v>166-171</v>
      </c>
      <c r="AC115" s="59">
        <f t="shared" si="103"/>
        <v>166</v>
      </c>
      <c r="AD115" s="59">
        <f t="shared" si="104"/>
        <v>6</v>
      </c>
      <c r="AE115" s="59">
        <f t="shared" si="105"/>
        <v>13</v>
      </c>
      <c r="AF115" s="59" t="str">
        <f t="shared" si="106"/>
        <v>Муниципальное бюджетное дошкольное образовательное учреждение «Детский сад № 57 «Лукоморье» комбинированного вида»(Город Северодвинск)</v>
      </c>
      <c r="AG115" s="59">
        <f>'Рейтинговая таблица организаций'!AR16</f>
        <v>94</v>
      </c>
      <c r="AH115" s="59">
        <f>'Рейтинговая таблица организаций'!AS16</f>
        <v>98</v>
      </c>
      <c r="AI115" s="59">
        <f>'Рейтинговая таблица организаций'!AT16</f>
        <v>95</v>
      </c>
      <c r="AJ115" s="59">
        <f>'Рейтинговая таблица организаций'!AU16</f>
        <v>95.800000000000011</v>
      </c>
      <c r="AK115" s="59" t="str">
        <f t="shared" si="107"/>
        <v>109-112</v>
      </c>
      <c r="AL115" s="59">
        <f t="shared" si="108"/>
        <v>109</v>
      </c>
      <c r="AM115" s="59">
        <f t="shared" si="109"/>
        <v>4</v>
      </c>
      <c r="AN115" s="59">
        <f>'бланки '!D18</f>
        <v>13</v>
      </c>
      <c r="AO115" s="59" t="str">
        <f t="shared" si="110"/>
        <v>Муниципальное бюджетное дошкольное образовательное учреждение «Детский сад № 57 «Лукоморье» комбинированного вида»(Город Северодвинск)</v>
      </c>
      <c r="AP115" s="59">
        <f>'Рейтинговая таблица организаций'!BB16</f>
        <v>88</v>
      </c>
      <c r="AQ115" s="59">
        <f>'Рейтинговая таблица организаций'!BC16</f>
        <v>99</v>
      </c>
      <c r="AR115" s="59">
        <f>'Рейтинговая таблица организаций'!BD16</f>
        <v>95</v>
      </c>
      <c r="AS115" s="59">
        <f>'Рейтинговая таблица организаций'!BE16</f>
        <v>93.7</v>
      </c>
      <c r="AT115" s="59" t="str">
        <f t="shared" si="111"/>
        <v>112-113</v>
      </c>
      <c r="AU115" s="59">
        <f t="shared" si="112"/>
        <v>112</v>
      </c>
      <c r="AV115" s="59">
        <f t="shared" si="113"/>
        <v>2</v>
      </c>
      <c r="AW115" s="62" t="str">
        <f t="shared" si="114"/>
        <v>Город Северодвинск</v>
      </c>
      <c r="AX115" s="59">
        <f t="shared" si="115"/>
        <v>13</v>
      </c>
      <c r="AY115" s="59" t="str">
        <f t="shared" si="116"/>
        <v>Муниципальное бюджетное дошкольное образовательное учреждение «Детский сад № 57 «Лукоморье» комбинированного вида»(Город Северодвинск)</v>
      </c>
      <c r="AZ115" s="59">
        <f>'Рейтинговая таблица организаций'!BF16</f>
        <v>86.78</v>
      </c>
      <c r="BA115" s="59" t="str">
        <f t="shared" si="117"/>
        <v>144</v>
      </c>
      <c r="BB115" s="59">
        <f t="shared" si="118"/>
        <v>144</v>
      </c>
      <c r="BC115" s="59">
        <f t="shared" si="119"/>
        <v>1</v>
      </c>
    </row>
    <row r="116" spans="1:55">
      <c r="A116" s="59">
        <f>'бланки '!D117</f>
        <v>112</v>
      </c>
      <c r="B116" s="60" t="str">
        <f>CONCATENATE('Рейтинговая таблица организаций'!B115,"(",C116,")")</f>
        <v>Муниципальное бюджетное учреждение дополнительного образования «Спортивная школа г.Онеги»(Онежский муниципальный район)</v>
      </c>
      <c r="C116" s="60" t="str">
        <f>'бланки '!A117</f>
        <v>Онежский муниципальный район</v>
      </c>
      <c r="D116" s="59">
        <f>'Рейтинговая таблица организаций'!C115</f>
        <v>152</v>
      </c>
      <c r="E116" s="59">
        <f t="shared" si="90"/>
        <v>112</v>
      </c>
      <c r="F116" s="59" t="str">
        <f t="shared" si="91"/>
        <v>Муниципальное бюджетное учреждение дополнительного образования «Спортивная школа г.Онеги»(Онежский муниципальный район)</v>
      </c>
      <c r="G116" s="59">
        <f>'Рейтинговая таблица организаций'!Q115</f>
        <v>100</v>
      </c>
      <c r="H116" s="59">
        <f>'Рейтинговая таблица организаций'!R115</f>
        <v>100</v>
      </c>
      <c r="I116" s="59">
        <f>'Рейтинговая таблица организаций'!S115</f>
        <v>95</v>
      </c>
      <c r="J116" s="59">
        <f>'Рейтинговая таблица организаций'!T115</f>
        <v>98</v>
      </c>
      <c r="K116" s="59" t="str">
        <f t="shared" si="92"/>
        <v>65-69</v>
      </c>
      <c r="L116" s="59">
        <f t="shared" si="93"/>
        <v>65</v>
      </c>
      <c r="M116" s="59">
        <f t="shared" si="94"/>
        <v>5</v>
      </c>
      <c r="N116" s="59">
        <f t="shared" si="95"/>
        <v>112</v>
      </c>
      <c r="O116" s="59" t="str">
        <f t="shared" si="96"/>
        <v>Муниципальное бюджетное учреждение дополнительного образования «Спортивная школа г.Онеги»(Онежский муниципальный район)</v>
      </c>
      <c r="P116" s="59">
        <f>'Рейтинговая таблица организаций'!Z115</f>
        <v>100</v>
      </c>
      <c r="Q116" s="59">
        <f>'Рейтинговая таблица организаций'!AB115</f>
        <v>87</v>
      </c>
      <c r="R116" s="59">
        <f>'Рейтинговая таблица организаций'!AC115</f>
        <v>93.5</v>
      </c>
      <c r="S116" s="59" t="str">
        <f t="shared" si="97"/>
        <v>108-112</v>
      </c>
      <c r="T116" s="59">
        <f t="shared" si="98"/>
        <v>108</v>
      </c>
      <c r="U116" s="59">
        <f t="shared" si="99"/>
        <v>5</v>
      </c>
      <c r="V116" s="59">
        <f t="shared" si="100"/>
        <v>112</v>
      </c>
      <c r="W116" s="59" t="str">
        <f t="shared" si="101"/>
        <v>Муниципальное бюджетное учреждение дополнительного образования «Спортивная школа г.Онеги»(Онежский муниципальный район)</v>
      </c>
      <c r="X116" s="59">
        <f>'Рейтинговая таблица организаций'!AH115</f>
        <v>60</v>
      </c>
      <c r="Y116" s="59">
        <f>'Рейтинговая таблица организаций'!AI115</f>
        <v>60</v>
      </c>
      <c r="Z116" s="61">
        <f>'Рейтинговая таблица организаций'!AJ115</f>
        <v>100</v>
      </c>
      <c r="AA116" s="59">
        <f>'Рейтинговая таблица организаций'!AK115</f>
        <v>72</v>
      </c>
      <c r="AB116" s="59" t="str">
        <f t="shared" si="102"/>
        <v>102-125</v>
      </c>
      <c r="AC116" s="59">
        <f t="shared" si="103"/>
        <v>102</v>
      </c>
      <c r="AD116" s="59">
        <f t="shared" si="104"/>
        <v>24</v>
      </c>
      <c r="AE116" s="59">
        <f t="shared" si="105"/>
        <v>112</v>
      </c>
      <c r="AF116" s="59" t="str">
        <f t="shared" si="106"/>
        <v>Муниципальное бюджетное учреждение дополнительного образования «Спортивная школа г.Онеги»(Онежский муниципальный район)</v>
      </c>
      <c r="AG116" s="59">
        <f>'Рейтинговая таблица организаций'!AR115</f>
        <v>95</v>
      </c>
      <c r="AH116" s="59">
        <f>'Рейтинговая таблица организаций'!AS115</f>
        <v>97</v>
      </c>
      <c r="AI116" s="59">
        <f>'Рейтинговая таблица организаций'!AT115</f>
        <v>98</v>
      </c>
      <c r="AJ116" s="59">
        <f>'Рейтинговая таблица организаций'!AU115</f>
        <v>96.4</v>
      </c>
      <c r="AK116" s="59" t="str">
        <f t="shared" si="107"/>
        <v>100-101</v>
      </c>
      <c r="AL116" s="59">
        <f t="shared" si="108"/>
        <v>100</v>
      </c>
      <c r="AM116" s="59">
        <f t="shared" si="109"/>
        <v>2</v>
      </c>
      <c r="AN116" s="59">
        <f>'бланки '!D117</f>
        <v>112</v>
      </c>
      <c r="AO116" s="59" t="str">
        <f t="shared" si="110"/>
        <v>Муниципальное бюджетное учреждение дополнительного образования «Спортивная школа г.Онеги»(Онежский муниципальный район)</v>
      </c>
      <c r="AP116" s="59">
        <f>'Рейтинговая таблица организаций'!BB115</f>
        <v>95</v>
      </c>
      <c r="AQ116" s="59">
        <f>'Рейтинговая таблица организаций'!BC115</f>
        <v>91</v>
      </c>
      <c r="AR116" s="59">
        <f>'Рейтинговая таблица организаций'!BD115</f>
        <v>94</v>
      </c>
      <c r="AS116" s="59">
        <f>'Рейтинговая таблица организаций'!BE115</f>
        <v>93.7</v>
      </c>
      <c r="AT116" s="59" t="str">
        <f t="shared" si="111"/>
        <v>112-113</v>
      </c>
      <c r="AU116" s="59">
        <f t="shared" si="112"/>
        <v>112</v>
      </c>
      <c r="AV116" s="59">
        <f t="shared" si="113"/>
        <v>2</v>
      </c>
      <c r="AW116" s="62" t="str">
        <f t="shared" si="114"/>
        <v>Онежский муниципальный район</v>
      </c>
      <c r="AX116" s="59">
        <f t="shared" si="115"/>
        <v>112</v>
      </c>
      <c r="AY116" s="59" t="str">
        <f t="shared" si="116"/>
        <v>Муниципальное бюджетное учреждение дополнительного образования «Спортивная школа г.Онеги»(Онежский муниципальный район)</v>
      </c>
      <c r="AZ116" s="59">
        <f>'Рейтинговая таблица организаций'!BF115</f>
        <v>90.72</v>
      </c>
      <c r="BA116" s="59" t="str">
        <f t="shared" si="117"/>
        <v>98</v>
      </c>
      <c r="BB116" s="59">
        <f t="shared" si="118"/>
        <v>98</v>
      </c>
      <c r="BC116" s="59">
        <f t="shared" si="119"/>
        <v>1</v>
      </c>
    </row>
    <row r="117" spans="1:55">
      <c r="A117" s="59">
        <f>'бланки '!D42</f>
        <v>37</v>
      </c>
      <c r="B117" s="60" t="str">
        <f>CONCATENATE('Рейтинговая таблица организаций'!B40,"(",C117,")")</f>
        <v>Муниципальное автономное общеобразовательное учреждение «Средняя общеобразовательная школа № 12»(Город Северодвинск)</v>
      </c>
      <c r="C117" s="60" t="str">
        <f>'бланки '!A42</f>
        <v>Город Северодвинск</v>
      </c>
      <c r="D117" s="59">
        <f>'Рейтинговая таблица организаций'!C40</f>
        <v>400</v>
      </c>
      <c r="E117" s="59">
        <f t="shared" si="90"/>
        <v>37</v>
      </c>
      <c r="F117" s="59" t="str">
        <f t="shared" si="91"/>
        <v>Муниципальное автономное общеобразовательное учреждение «Средняя общеобразовательная школа № 12»(Город Северодвинск)</v>
      </c>
      <c r="G117" s="59">
        <f>'Рейтинговая таблица организаций'!Q40</f>
        <v>91</v>
      </c>
      <c r="H117" s="59">
        <f>'Рейтинговая таблица организаций'!R40</f>
        <v>100</v>
      </c>
      <c r="I117" s="59">
        <f>'Рейтинговая таблица организаций'!S40</f>
        <v>97</v>
      </c>
      <c r="J117" s="59">
        <f>'Рейтинговая таблица организаций'!T40</f>
        <v>96.1</v>
      </c>
      <c r="K117" s="59" t="str">
        <f t="shared" si="92"/>
        <v>92-94</v>
      </c>
      <c r="L117" s="59">
        <f t="shared" si="93"/>
        <v>92</v>
      </c>
      <c r="M117" s="59">
        <f t="shared" si="94"/>
        <v>3</v>
      </c>
      <c r="N117" s="59">
        <f t="shared" si="95"/>
        <v>37</v>
      </c>
      <c r="O117" s="59" t="str">
        <f t="shared" si="96"/>
        <v>Муниципальное автономное общеобразовательное учреждение «Средняя общеобразовательная школа № 12»(Город Северодвинск)</v>
      </c>
      <c r="P117" s="59">
        <f>'Рейтинговая таблица организаций'!Z40</f>
        <v>100</v>
      </c>
      <c r="Q117" s="59">
        <f>'Рейтинговая таблица организаций'!AB40</f>
        <v>87</v>
      </c>
      <c r="R117" s="59">
        <f>'Рейтинговая таблица организаций'!AC40</f>
        <v>93.5</v>
      </c>
      <c r="S117" s="59" t="str">
        <f t="shared" si="97"/>
        <v>108-112</v>
      </c>
      <c r="T117" s="59">
        <f t="shared" si="98"/>
        <v>108</v>
      </c>
      <c r="U117" s="59">
        <f t="shared" si="99"/>
        <v>5</v>
      </c>
      <c r="V117" s="59">
        <f t="shared" si="100"/>
        <v>37</v>
      </c>
      <c r="W117" s="59" t="str">
        <f t="shared" si="101"/>
        <v>Муниципальное автономное общеобразовательное учреждение «Средняя общеобразовательная школа № 12»(Город Северодвинск)</v>
      </c>
      <c r="X117" s="59">
        <f>'Рейтинговая таблица организаций'!AH40</f>
        <v>40</v>
      </c>
      <c r="Y117" s="59">
        <f>'Рейтинговая таблица организаций'!AI40</f>
        <v>100</v>
      </c>
      <c r="Z117" s="61">
        <f>'Рейтинговая таблица организаций'!AJ40</f>
        <v>78</v>
      </c>
      <c r="AA117" s="59">
        <f>'Рейтинговая таблица организаций'!AK40</f>
        <v>75.400000000000006</v>
      </c>
      <c r="AB117" s="59" t="str">
        <f t="shared" si="102"/>
        <v>93</v>
      </c>
      <c r="AC117" s="59">
        <f t="shared" si="103"/>
        <v>93</v>
      </c>
      <c r="AD117" s="59">
        <f t="shared" si="104"/>
        <v>1</v>
      </c>
      <c r="AE117" s="59">
        <f t="shared" si="105"/>
        <v>37</v>
      </c>
      <c r="AF117" s="59" t="str">
        <f t="shared" si="106"/>
        <v>Муниципальное автономное общеобразовательное учреждение «Средняя общеобразовательная школа № 12»(Город Северодвинск)</v>
      </c>
      <c r="AG117" s="59">
        <f>'Рейтинговая таблица организаций'!AR40</f>
        <v>93</v>
      </c>
      <c r="AH117" s="59">
        <f>'Рейтинговая таблица организаций'!AS40</f>
        <v>93</v>
      </c>
      <c r="AI117" s="59">
        <f>'Рейтинговая таблица организаций'!AT40</f>
        <v>98</v>
      </c>
      <c r="AJ117" s="59">
        <f>'Рейтинговая таблица организаций'!AU40</f>
        <v>94</v>
      </c>
      <c r="AK117" s="59" t="str">
        <f t="shared" si="107"/>
        <v>132-134</v>
      </c>
      <c r="AL117" s="59">
        <f t="shared" si="108"/>
        <v>132</v>
      </c>
      <c r="AM117" s="59">
        <f t="shared" si="109"/>
        <v>3</v>
      </c>
      <c r="AN117" s="59">
        <f>'бланки '!D42</f>
        <v>37</v>
      </c>
      <c r="AO117" s="59" t="str">
        <f t="shared" si="110"/>
        <v>Муниципальное автономное общеобразовательное учреждение «Средняя общеобразовательная школа № 12»(Город Северодвинск)</v>
      </c>
      <c r="AP117" s="59">
        <f>'Рейтинговая таблица организаций'!BB40</f>
        <v>90</v>
      </c>
      <c r="AQ117" s="59">
        <f>'Рейтинговая таблица организаций'!BC40</f>
        <v>94</v>
      </c>
      <c r="AR117" s="59">
        <f>'Рейтинговая таблица организаций'!BD40</f>
        <v>95</v>
      </c>
      <c r="AS117" s="59">
        <f>'Рейтинговая таблица организаций'!BE40</f>
        <v>93.3</v>
      </c>
      <c r="AT117" s="59" t="str">
        <f t="shared" si="111"/>
        <v>114-115</v>
      </c>
      <c r="AU117" s="59">
        <f t="shared" si="112"/>
        <v>114</v>
      </c>
      <c r="AV117" s="59">
        <f t="shared" si="113"/>
        <v>2</v>
      </c>
      <c r="AW117" s="62" t="str">
        <f t="shared" si="114"/>
        <v>Город Северодвинск</v>
      </c>
      <c r="AX117" s="59">
        <f t="shared" si="115"/>
        <v>37</v>
      </c>
      <c r="AY117" s="59" t="str">
        <f t="shared" si="116"/>
        <v>Муниципальное автономное общеобразовательное учреждение «Средняя общеобразовательная школа № 12»(Город Северодвинск)</v>
      </c>
      <c r="AZ117" s="59">
        <f>'Рейтинговая таблица организаций'!BF40</f>
        <v>90.460000000000008</v>
      </c>
      <c r="BA117" s="59" t="str">
        <f t="shared" si="117"/>
        <v>100</v>
      </c>
      <c r="BB117" s="59">
        <f t="shared" si="118"/>
        <v>100</v>
      </c>
      <c r="BC117" s="59">
        <f t="shared" si="119"/>
        <v>1</v>
      </c>
    </row>
    <row r="118" spans="1:55">
      <c r="A118" s="59">
        <f>'бланки '!D99</f>
        <v>94</v>
      </c>
      <c r="B118" s="60" t="str">
        <f>CONCATENATE('Рейтинговая таблица организаций'!B97,"(",C118,")")</f>
        <v>Муниципальное бюджетное общеобразовательное учреждение «Сельменьгская средняя школа»(Виноградовский муниципальный округ)</v>
      </c>
      <c r="C118" s="60" t="str">
        <f>'бланки '!A99</f>
        <v>Виноградовский муниципальный округ</v>
      </c>
      <c r="D118" s="59">
        <f>'Рейтинговая таблица организаций'!C97</f>
        <v>71</v>
      </c>
      <c r="E118" s="59">
        <f t="shared" si="90"/>
        <v>94</v>
      </c>
      <c r="F118" s="59" t="str">
        <f t="shared" si="91"/>
        <v>Муниципальное бюджетное общеобразовательное учреждение «Сельменьгская средняя школа»(Виноградовский муниципальный округ)</v>
      </c>
      <c r="G118" s="59">
        <f>'Рейтинговая таблица организаций'!Q97</f>
        <v>100</v>
      </c>
      <c r="H118" s="59">
        <f>'Рейтинговая таблица организаций'!R97</f>
        <v>100</v>
      </c>
      <c r="I118" s="59">
        <f>'Рейтинговая таблица организаций'!S97</f>
        <v>97</v>
      </c>
      <c r="J118" s="59">
        <f>'Рейтинговая таблица организаций'!T97</f>
        <v>98.800000000000011</v>
      </c>
      <c r="K118" s="59" t="str">
        <f t="shared" si="92"/>
        <v>43-48</v>
      </c>
      <c r="L118" s="59">
        <f t="shared" si="93"/>
        <v>43</v>
      </c>
      <c r="M118" s="59">
        <f t="shared" si="94"/>
        <v>6</v>
      </c>
      <c r="N118" s="59">
        <f t="shared" si="95"/>
        <v>94</v>
      </c>
      <c r="O118" s="59" t="str">
        <f t="shared" si="96"/>
        <v>Муниципальное бюджетное общеобразовательное учреждение «Сельменьгская средняя школа»(Виноградовский муниципальный округ)</v>
      </c>
      <c r="P118" s="59">
        <f>'Рейтинговая таблица организаций'!Z97</f>
        <v>100</v>
      </c>
      <c r="Q118" s="59">
        <f>'Рейтинговая таблица организаций'!AB97</f>
        <v>94</v>
      </c>
      <c r="R118" s="59">
        <f>'Рейтинговая таблица организаций'!AC97</f>
        <v>97</v>
      </c>
      <c r="S118" s="59" t="str">
        <f t="shared" si="97"/>
        <v>62-70</v>
      </c>
      <c r="T118" s="59">
        <f t="shared" si="98"/>
        <v>62</v>
      </c>
      <c r="U118" s="59">
        <f t="shared" si="99"/>
        <v>9</v>
      </c>
      <c r="V118" s="59">
        <f t="shared" si="100"/>
        <v>94</v>
      </c>
      <c r="W118" s="59" t="str">
        <f t="shared" si="101"/>
        <v>Муниципальное бюджетное общеобразовательное учреждение «Сельменьгская средняя школа»(Виноградовский муниципальный округ)</v>
      </c>
      <c r="X118" s="59">
        <f>'Рейтинговая таблица организаций'!AH97</f>
        <v>100</v>
      </c>
      <c r="Y118" s="59">
        <f>'Рейтинговая таблица организаций'!AI97</f>
        <v>80</v>
      </c>
      <c r="Z118" s="61">
        <f>'Рейтинговая таблица организаций'!AJ97</f>
        <v>75</v>
      </c>
      <c r="AA118" s="59">
        <f>'Рейтинговая таблица организаций'!AK97</f>
        <v>84.5</v>
      </c>
      <c r="AB118" s="59" t="str">
        <f t="shared" si="102"/>
        <v>49</v>
      </c>
      <c r="AC118" s="59">
        <f t="shared" si="103"/>
        <v>49</v>
      </c>
      <c r="AD118" s="59">
        <f t="shared" si="104"/>
        <v>1</v>
      </c>
      <c r="AE118" s="59">
        <f t="shared" si="105"/>
        <v>94</v>
      </c>
      <c r="AF118" s="59" t="str">
        <f t="shared" si="106"/>
        <v>Муниципальное бюджетное общеобразовательное учреждение «Сельменьгская средняя школа»(Виноградовский муниципальный округ)</v>
      </c>
      <c r="AG118" s="59">
        <f>'Рейтинговая таблица организаций'!AR97</f>
        <v>97</v>
      </c>
      <c r="AH118" s="59">
        <f>'Рейтинговая таблица организаций'!AS97</f>
        <v>93</v>
      </c>
      <c r="AI118" s="59">
        <f>'Рейтинговая таблица организаций'!AT97</f>
        <v>98</v>
      </c>
      <c r="AJ118" s="59">
        <f>'Рейтинговая таблица организаций'!AU97</f>
        <v>95.6</v>
      </c>
      <c r="AK118" s="59" t="str">
        <f t="shared" si="107"/>
        <v>114-116</v>
      </c>
      <c r="AL118" s="59">
        <f t="shared" si="108"/>
        <v>114</v>
      </c>
      <c r="AM118" s="59">
        <f t="shared" si="109"/>
        <v>3</v>
      </c>
      <c r="AN118" s="59">
        <f>'бланки '!D99</f>
        <v>94</v>
      </c>
      <c r="AO118" s="59" t="str">
        <f t="shared" si="110"/>
        <v>Муниципальное бюджетное общеобразовательное учреждение «Сельменьгская средняя школа»(Виноградовский муниципальный округ)</v>
      </c>
      <c r="AP118" s="59">
        <f>'Рейтинговая таблица организаций'!BB97</f>
        <v>89</v>
      </c>
      <c r="AQ118" s="59">
        <f>'Рейтинговая таблица организаций'!BC97</f>
        <v>93</v>
      </c>
      <c r="AR118" s="59">
        <f>'Рейтинговая таблица организаций'!BD97</f>
        <v>96</v>
      </c>
      <c r="AS118" s="59">
        <f>'Рейтинговая таблица организаций'!BE97</f>
        <v>93.3</v>
      </c>
      <c r="AT118" s="59" t="str">
        <f t="shared" si="111"/>
        <v>114-115</v>
      </c>
      <c r="AU118" s="59">
        <f t="shared" si="112"/>
        <v>114</v>
      </c>
      <c r="AV118" s="59">
        <f t="shared" si="113"/>
        <v>2</v>
      </c>
      <c r="AW118" s="62" t="str">
        <f t="shared" si="114"/>
        <v>Виноградовский муниципальный округ</v>
      </c>
      <c r="AX118" s="59">
        <f t="shared" si="115"/>
        <v>94</v>
      </c>
      <c r="AY118" s="59" t="str">
        <f t="shared" si="116"/>
        <v>Муниципальное бюджетное общеобразовательное учреждение «Сельменьгская средняя школа»(Виноградовский муниципальный округ)</v>
      </c>
      <c r="AZ118" s="59">
        <f>'Рейтинговая таблица организаций'!BF97</f>
        <v>93.84</v>
      </c>
      <c r="BA118" s="59" t="str">
        <f t="shared" si="117"/>
        <v>58</v>
      </c>
      <c r="BB118" s="59">
        <f t="shared" si="118"/>
        <v>58</v>
      </c>
      <c r="BC118" s="59">
        <f t="shared" si="119"/>
        <v>1</v>
      </c>
    </row>
    <row r="119" spans="1:55">
      <c r="A119" s="59">
        <f>'бланки '!D115</f>
        <v>110</v>
      </c>
      <c r="B119" s="60" t="str">
        <f>CONCATENATE('Рейтинговая таблица организаций'!B113,"(",C119,")")</f>
        <v>Муниципальное бюджетное общеобразовательное учреждение «Нименьгская основная общеобразовательная школа»(Онежский муниципальный район)</v>
      </c>
      <c r="C119" s="60" t="str">
        <f>'бланки '!A115</f>
        <v>Онежский муниципальный район</v>
      </c>
      <c r="D119" s="59">
        <f>'Рейтинговая таблица организаций'!C113</f>
        <v>16</v>
      </c>
      <c r="E119" s="59">
        <f t="shared" si="90"/>
        <v>110</v>
      </c>
      <c r="F119" s="59" t="str">
        <f t="shared" si="91"/>
        <v>Муниципальное бюджетное общеобразовательное учреждение «Нименьгская основная общеобразовательная школа»(Онежский муниципальный район)</v>
      </c>
      <c r="G119" s="59">
        <f>'Рейтинговая таблица организаций'!Q113</f>
        <v>93</v>
      </c>
      <c r="H119" s="59">
        <f>'Рейтинговая таблица организаций'!R113</f>
        <v>60</v>
      </c>
      <c r="I119" s="59">
        <f>'Рейтинговая таблица организаций'!S113</f>
        <v>100</v>
      </c>
      <c r="J119" s="59">
        <f>'Рейтинговая таблица организаций'!T113</f>
        <v>85.9</v>
      </c>
      <c r="K119" s="59" t="str">
        <f t="shared" si="92"/>
        <v>162</v>
      </c>
      <c r="L119" s="59">
        <f t="shared" si="93"/>
        <v>162</v>
      </c>
      <c r="M119" s="59">
        <f t="shared" si="94"/>
        <v>1</v>
      </c>
      <c r="N119" s="59">
        <f t="shared" si="95"/>
        <v>110</v>
      </c>
      <c r="O119" s="59" t="str">
        <f t="shared" si="96"/>
        <v>Муниципальное бюджетное общеобразовательное учреждение «Нименьгская основная общеобразовательная школа»(Онежский муниципальный район)</v>
      </c>
      <c r="P119" s="59">
        <f>'Рейтинговая таблица организаций'!Z113</f>
        <v>100</v>
      </c>
      <c r="Q119" s="59">
        <f>'Рейтинговая таблица организаций'!AB113</f>
        <v>87</v>
      </c>
      <c r="R119" s="59">
        <f>'Рейтинговая таблица организаций'!AC113</f>
        <v>93.5</v>
      </c>
      <c r="S119" s="59" t="str">
        <f t="shared" si="97"/>
        <v>108-112</v>
      </c>
      <c r="T119" s="59">
        <f t="shared" si="98"/>
        <v>108</v>
      </c>
      <c r="U119" s="59">
        <f t="shared" si="99"/>
        <v>5</v>
      </c>
      <c r="V119" s="59">
        <f t="shared" si="100"/>
        <v>110</v>
      </c>
      <c r="W119" s="59" t="str">
        <f t="shared" si="101"/>
        <v>Муниципальное бюджетное общеобразовательное учреждение «Нименьгская основная общеобразовательная школа»(Онежский муниципальный район)</v>
      </c>
      <c r="X119" s="59">
        <f>'Рейтинговая таблица организаций'!AH113</f>
        <v>60</v>
      </c>
      <c r="Y119" s="59">
        <f>'Рейтинговая таблица организаций'!AI113</f>
        <v>100</v>
      </c>
      <c r="Z119" s="61">
        <f>'Рейтинговая таблица организаций'!AJ113</f>
        <v>100</v>
      </c>
      <c r="AA119" s="59">
        <f>'Рейтинговая таблица организаций'!AK113</f>
        <v>88</v>
      </c>
      <c r="AB119" s="59" t="str">
        <f t="shared" si="102"/>
        <v>26-37</v>
      </c>
      <c r="AC119" s="59">
        <f t="shared" si="103"/>
        <v>26</v>
      </c>
      <c r="AD119" s="59">
        <f t="shared" si="104"/>
        <v>12</v>
      </c>
      <c r="AE119" s="59">
        <f t="shared" si="105"/>
        <v>110</v>
      </c>
      <c r="AF119" s="59" t="str">
        <f t="shared" si="106"/>
        <v>Муниципальное бюджетное общеобразовательное учреждение «Нименьгская основная общеобразовательная школа»(Онежский муниципальный район)</v>
      </c>
      <c r="AG119" s="59">
        <f>'Рейтинговая таблица организаций'!AR113</f>
        <v>100</v>
      </c>
      <c r="AH119" s="59">
        <f>'Рейтинговая таблица организаций'!AS113</f>
        <v>94</v>
      </c>
      <c r="AI119" s="59">
        <f>'Рейтинговая таблица организаций'!AT113</f>
        <v>100</v>
      </c>
      <c r="AJ119" s="59">
        <f>'Рейтинговая таблица организаций'!AU113</f>
        <v>97.6</v>
      </c>
      <c r="AK119" s="59" t="str">
        <f t="shared" si="107"/>
        <v>86-89</v>
      </c>
      <c r="AL119" s="59">
        <f t="shared" si="108"/>
        <v>86</v>
      </c>
      <c r="AM119" s="59">
        <f t="shared" si="109"/>
        <v>4</v>
      </c>
      <c r="AN119" s="59">
        <f>'бланки '!D115</f>
        <v>110</v>
      </c>
      <c r="AO119" s="59" t="str">
        <f t="shared" si="110"/>
        <v>Муниципальное бюджетное общеобразовательное учреждение «Нименьгская основная общеобразовательная школа»(Онежский муниципальный район)</v>
      </c>
      <c r="AP119" s="59">
        <f>'Рейтинговая таблица организаций'!BB113</f>
        <v>87</v>
      </c>
      <c r="AQ119" s="59">
        <f>'Рейтинговая таблица организаций'!BC113</f>
        <v>100</v>
      </c>
      <c r="AR119" s="59">
        <f>'Рейтинговая таблица организаций'!BD113</f>
        <v>94</v>
      </c>
      <c r="AS119" s="59">
        <f>'Рейтинговая таблица организаций'!BE113</f>
        <v>93.1</v>
      </c>
      <c r="AT119" s="59" t="str">
        <f t="shared" si="111"/>
        <v>116</v>
      </c>
      <c r="AU119" s="59">
        <f t="shared" si="112"/>
        <v>116</v>
      </c>
      <c r="AV119" s="59">
        <f t="shared" si="113"/>
        <v>1</v>
      </c>
      <c r="AW119" s="62" t="str">
        <f t="shared" si="114"/>
        <v>Онежский муниципальный район</v>
      </c>
      <c r="AX119" s="59">
        <f t="shared" si="115"/>
        <v>110</v>
      </c>
      <c r="AY119" s="59" t="str">
        <f t="shared" si="116"/>
        <v>Муниципальное бюджетное общеобразовательное учреждение «Нименьгская основная общеобразовательная школа»(Онежский муниципальный район)</v>
      </c>
      <c r="AZ119" s="59">
        <f>'Рейтинговая таблица организаций'!BF113</f>
        <v>91.62</v>
      </c>
      <c r="BA119" s="59" t="str">
        <f t="shared" si="117"/>
        <v>85</v>
      </c>
      <c r="BB119" s="59">
        <f t="shared" si="118"/>
        <v>85</v>
      </c>
      <c r="BC119" s="59">
        <f t="shared" si="119"/>
        <v>1</v>
      </c>
    </row>
    <row r="120" spans="1:55">
      <c r="A120" s="59">
        <f>'бланки '!D50</f>
        <v>45</v>
      </c>
      <c r="B120" s="60" t="str">
        <f>CONCATENATE('Рейтинговая таблица организаций'!B48,"(",C120,")")</f>
        <v>Муниципальное автономное общеобразовательное учреждение «Средняя общеобразовательная школа № 22»(Город Северодвинск)</v>
      </c>
      <c r="C120" s="60" t="str">
        <f>'бланки '!A50</f>
        <v>Город Северодвинск</v>
      </c>
      <c r="D120" s="59">
        <f>'Рейтинговая таблица организаций'!C48</f>
        <v>407</v>
      </c>
      <c r="E120" s="59">
        <f t="shared" si="90"/>
        <v>45</v>
      </c>
      <c r="F120" s="59" t="str">
        <f t="shared" si="91"/>
        <v>Муниципальное автономное общеобразовательное учреждение «Средняя общеобразовательная школа № 22»(Город Северодвинск)</v>
      </c>
      <c r="G120" s="59">
        <f>'Рейтинговая таблица организаций'!Q48</f>
        <v>97</v>
      </c>
      <c r="H120" s="59">
        <f>'Рейтинговая таблица организаций'!R48</f>
        <v>90</v>
      </c>
      <c r="I120" s="59">
        <f>'Рейтинговая таблица организаций'!S48</f>
        <v>98</v>
      </c>
      <c r="J120" s="59">
        <f>'Рейтинговая таблица организаций'!T48</f>
        <v>95.3</v>
      </c>
      <c r="K120" s="59" t="str">
        <f t="shared" si="92"/>
        <v>105</v>
      </c>
      <c r="L120" s="59">
        <f t="shared" si="93"/>
        <v>105</v>
      </c>
      <c r="M120" s="59">
        <f t="shared" si="94"/>
        <v>1</v>
      </c>
      <c r="N120" s="59">
        <f t="shared" si="95"/>
        <v>45</v>
      </c>
      <c r="O120" s="59" t="str">
        <f t="shared" si="96"/>
        <v>Муниципальное автономное общеобразовательное учреждение «Средняя общеобразовательная школа № 22»(Город Северодвинск)</v>
      </c>
      <c r="P120" s="59">
        <f>'Рейтинговая таблица организаций'!Z48</f>
        <v>100</v>
      </c>
      <c r="Q120" s="59">
        <f>'Рейтинговая таблица организаций'!AB48</f>
        <v>86</v>
      </c>
      <c r="R120" s="59">
        <f>'Рейтинговая таблица организаций'!AC48</f>
        <v>93</v>
      </c>
      <c r="S120" s="59" t="str">
        <f t="shared" si="97"/>
        <v>113-116</v>
      </c>
      <c r="T120" s="59">
        <f t="shared" si="98"/>
        <v>113</v>
      </c>
      <c r="U120" s="59">
        <f t="shared" si="99"/>
        <v>4</v>
      </c>
      <c r="V120" s="59">
        <f t="shared" si="100"/>
        <v>45</v>
      </c>
      <c r="W120" s="59" t="str">
        <f t="shared" si="101"/>
        <v>Муниципальное автономное общеобразовательное учреждение «Средняя общеобразовательная школа № 22»(Город Северодвинск)</v>
      </c>
      <c r="X120" s="59">
        <f>'Рейтинговая таблица организаций'!AH48</f>
        <v>100</v>
      </c>
      <c r="Y120" s="59">
        <f>'Рейтинговая таблица организаций'!AI48</f>
        <v>100</v>
      </c>
      <c r="Z120" s="61">
        <f>'Рейтинговая таблица организаций'!AJ48</f>
        <v>86</v>
      </c>
      <c r="AA120" s="59">
        <f>'Рейтинговая таблица организаций'!AK48</f>
        <v>95.8</v>
      </c>
      <c r="AB120" s="59" t="str">
        <f t="shared" si="102"/>
        <v>10-11</v>
      </c>
      <c r="AC120" s="59">
        <f t="shared" si="103"/>
        <v>10</v>
      </c>
      <c r="AD120" s="59">
        <f t="shared" si="104"/>
        <v>2</v>
      </c>
      <c r="AE120" s="59">
        <f t="shared" si="105"/>
        <v>45</v>
      </c>
      <c r="AF120" s="59" t="str">
        <f t="shared" si="106"/>
        <v>Муниципальное автономное общеобразовательное учреждение «Средняя общеобразовательная школа № 22»(Город Северодвинск)</v>
      </c>
      <c r="AG120" s="59">
        <f>'Рейтинговая таблица организаций'!AR48</f>
        <v>96</v>
      </c>
      <c r="AH120" s="59">
        <f>'Рейтинговая таблица организаций'!AS48</f>
        <v>97</v>
      </c>
      <c r="AI120" s="59">
        <f>'Рейтинговая таблица организаций'!AT48</f>
        <v>98</v>
      </c>
      <c r="AJ120" s="59">
        <f>'Рейтинговая таблица организаций'!AU48</f>
        <v>96.800000000000011</v>
      </c>
      <c r="AK120" s="59" t="str">
        <f t="shared" si="107"/>
        <v>95-98</v>
      </c>
      <c r="AL120" s="59">
        <f t="shared" si="108"/>
        <v>95</v>
      </c>
      <c r="AM120" s="59">
        <f t="shared" si="109"/>
        <v>4</v>
      </c>
      <c r="AN120" s="59">
        <f>'бланки '!D50</f>
        <v>45</v>
      </c>
      <c r="AO120" s="59" t="str">
        <f t="shared" si="110"/>
        <v>Муниципальное автономное общеобразовательное учреждение «Средняя общеобразовательная школа № 22»(Город Северодвинск)</v>
      </c>
      <c r="AP120" s="59">
        <f>'Рейтинговая таблица организаций'!BB48</f>
        <v>89</v>
      </c>
      <c r="AQ120" s="59">
        <f>'Рейтинговая таблица организаций'!BC48</f>
        <v>94</v>
      </c>
      <c r="AR120" s="59">
        <f>'Рейтинговая таблица организаций'!BD48</f>
        <v>95</v>
      </c>
      <c r="AS120" s="59">
        <f>'Рейтинговая таблица организаций'!BE48</f>
        <v>93</v>
      </c>
      <c r="AT120" s="59" t="str">
        <f t="shared" si="111"/>
        <v>117</v>
      </c>
      <c r="AU120" s="59">
        <f t="shared" si="112"/>
        <v>117</v>
      </c>
      <c r="AV120" s="59">
        <f t="shared" si="113"/>
        <v>1</v>
      </c>
      <c r="AW120" s="62" t="str">
        <f t="shared" si="114"/>
        <v>Город Северодвинск</v>
      </c>
      <c r="AX120" s="59">
        <f t="shared" si="115"/>
        <v>45</v>
      </c>
      <c r="AY120" s="59" t="str">
        <f t="shared" si="116"/>
        <v>Муниципальное автономное общеобразовательное учреждение «Средняя общеобразовательная школа № 22»(Город Северодвинск)</v>
      </c>
      <c r="AZ120" s="59">
        <f>'Рейтинговая таблица организаций'!BF48</f>
        <v>94.78</v>
      </c>
      <c r="BA120" s="59" t="str">
        <f t="shared" si="117"/>
        <v>47</v>
      </c>
      <c r="BB120" s="59">
        <f t="shared" si="118"/>
        <v>47</v>
      </c>
      <c r="BC120" s="59">
        <f t="shared" si="119"/>
        <v>1</v>
      </c>
    </row>
    <row r="121" spans="1:55">
      <c r="A121" s="59">
        <f>'бланки '!D79</f>
        <v>74</v>
      </c>
      <c r="B121" s="60" t="str">
        <f>CONCATENATE('Рейтинговая таблица организаций'!B77,"(",C121,")")</f>
        <v>Муниципальное образовательное учреждение «Средняя общеобразовательная школа № 2 имени В.И. Захарова»(Город Новодвинск)</v>
      </c>
      <c r="C121" s="60" t="str">
        <f>'бланки '!A79</f>
        <v>Город Новодвинск</v>
      </c>
      <c r="D121" s="59">
        <f>'Рейтинговая таблица организаций'!C77</f>
        <v>121</v>
      </c>
      <c r="E121" s="59">
        <f t="shared" si="90"/>
        <v>74</v>
      </c>
      <c r="F121" s="59" t="str">
        <f t="shared" si="91"/>
        <v>Муниципальное образовательное учреждение «Средняя общеобразовательная школа № 2 имени В.И. Захарова»(Город Новодвинск)</v>
      </c>
      <c r="G121" s="59">
        <f>'Рейтинговая таблица организаций'!Q77</f>
        <v>95</v>
      </c>
      <c r="H121" s="59">
        <f>'Рейтинговая таблица организаций'!R77</f>
        <v>100</v>
      </c>
      <c r="I121" s="59">
        <f>'Рейтинговая таблица организаций'!S77</f>
        <v>97</v>
      </c>
      <c r="J121" s="59">
        <f>'Рейтинговая таблица организаций'!T77</f>
        <v>97.300000000000011</v>
      </c>
      <c r="K121" s="59" t="str">
        <f t="shared" si="92"/>
        <v>77-80</v>
      </c>
      <c r="L121" s="59">
        <f t="shared" si="93"/>
        <v>77</v>
      </c>
      <c r="M121" s="59">
        <f t="shared" si="94"/>
        <v>4</v>
      </c>
      <c r="N121" s="59">
        <f t="shared" si="95"/>
        <v>74</v>
      </c>
      <c r="O121" s="59" t="str">
        <f t="shared" si="96"/>
        <v>Муниципальное образовательное учреждение «Средняя общеобразовательная школа № 2 имени В.И. Захарова»(Город Новодвинск)</v>
      </c>
      <c r="P121" s="59">
        <f>'Рейтинговая таблица организаций'!Z77</f>
        <v>100</v>
      </c>
      <c r="Q121" s="59">
        <f>'Рейтинговая таблица организаций'!AB77</f>
        <v>83</v>
      </c>
      <c r="R121" s="59">
        <f>'Рейтинговая таблица организаций'!AC77</f>
        <v>91.5</v>
      </c>
      <c r="S121" s="59" t="str">
        <f t="shared" si="97"/>
        <v>126-139</v>
      </c>
      <c r="T121" s="59">
        <f t="shared" si="98"/>
        <v>126</v>
      </c>
      <c r="U121" s="59">
        <f t="shared" si="99"/>
        <v>14</v>
      </c>
      <c r="V121" s="59">
        <f t="shared" si="100"/>
        <v>74</v>
      </c>
      <c r="W121" s="59" t="str">
        <f t="shared" si="101"/>
        <v>Муниципальное образовательное учреждение «Средняя общеобразовательная школа № 2 имени В.И. Захарова»(Город Новодвинск)</v>
      </c>
      <c r="X121" s="59">
        <f>'Рейтинговая таблица организаций'!AH77</f>
        <v>40</v>
      </c>
      <c r="Y121" s="59">
        <f>'Рейтинговая таблица организаций'!AI77</f>
        <v>60</v>
      </c>
      <c r="Z121" s="61">
        <f>'Рейтинговая таблица организаций'!AJ77</f>
        <v>75</v>
      </c>
      <c r="AA121" s="59">
        <f>'Рейтинговая таблица организаций'!AK77</f>
        <v>58.5</v>
      </c>
      <c r="AB121" s="59" t="str">
        <f t="shared" si="102"/>
        <v>166-171</v>
      </c>
      <c r="AC121" s="59">
        <f t="shared" si="103"/>
        <v>166</v>
      </c>
      <c r="AD121" s="59">
        <f t="shared" si="104"/>
        <v>6</v>
      </c>
      <c r="AE121" s="59">
        <f t="shared" si="105"/>
        <v>74</v>
      </c>
      <c r="AF121" s="59" t="str">
        <f t="shared" si="106"/>
        <v>Муниципальное образовательное учреждение «Средняя общеобразовательная школа № 2 имени В.И. Захарова»(Город Новодвинск)</v>
      </c>
      <c r="AG121" s="59">
        <f>'Рейтинговая таблица организаций'!AR77</f>
        <v>97</v>
      </c>
      <c r="AH121" s="59">
        <f>'Рейтинговая таблица организаций'!AS77</f>
        <v>88</v>
      </c>
      <c r="AI121" s="59">
        <f>'Рейтинговая таблица организаций'!AT77</f>
        <v>97</v>
      </c>
      <c r="AJ121" s="59">
        <f>'Рейтинговая таблица организаций'!AU77</f>
        <v>93.4</v>
      </c>
      <c r="AK121" s="59" t="str">
        <f t="shared" si="107"/>
        <v>137-138</v>
      </c>
      <c r="AL121" s="59">
        <f t="shared" si="108"/>
        <v>137</v>
      </c>
      <c r="AM121" s="59">
        <f t="shared" si="109"/>
        <v>2</v>
      </c>
      <c r="AN121" s="59">
        <f>'бланки '!D79</f>
        <v>74</v>
      </c>
      <c r="AO121" s="59" t="str">
        <f t="shared" si="110"/>
        <v>Муниципальное образовательное учреждение «Средняя общеобразовательная школа № 2 имени В.И. Захарова»(Город Новодвинск)</v>
      </c>
      <c r="AP121" s="59">
        <f>'Рейтинговая таблица организаций'!BB77</f>
        <v>96</v>
      </c>
      <c r="AQ121" s="59">
        <f>'Рейтинговая таблица организаций'!BC77</f>
        <v>83</v>
      </c>
      <c r="AR121" s="59">
        <f>'Рейтинговая таблица организаций'!BD77</f>
        <v>95</v>
      </c>
      <c r="AS121" s="59">
        <f>'Рейтинговая таблица организаций'!BE77</f>
        <v>92.9</v>
      </c>
      <c r="AT121" s="59" t="str">
        <f t="shared" si="111"/>
        <v>118-120</v>
      </c>
      <c r="AU121" s="59">
        <f t="shared" si="112"/>
        <v>118</v>
      </c>
      <c r="AV121" s="59">
        <f t="shared" si="113"/>
        <v>3</v>
      </c>
      <c r="AW121" s="62" t="str">
        <f t="shared" si="114"/>
        <v>Город Новодвинск</v>
      </c>
      <c r="AX121" s="59">
        <f t="shared" si="115"/>
        <v>74</v>
      </c>
      <c r="AY121" s="59" t="str">
        <f t="shared" si="116"/>
        <v>Муниципальное образовательное учреждение «Средняя общеобразовательная школа № 2 имени В.И. Захарова»(Город Новодвинск)</v>
      </c>
      <c r="AZ121" s="59">
        <f>'Рейтинговая таблица организаций'!BF77</f>
        <v>86.72</v>
      </c>
      <c r="BA121" s="59" t="str">
        <f t="shared" si="117"/>
        <v>145-146</v>
      </c>
      <c r="BB121" s="59">
        <f t="shared" si="118"/>
        <v>145</v>
      </c>
      <c r="BC121" s="59">
        <f t="shared" si="119"/>
        <v>2</v>
      </c>
    </row>
    <row r="122" spans="1:55">
      <c r="A122" s="59">
        <f>'бланки '!D149</f>
        <v>144</v>
      </c>
      <c r="B122" s="60" t="str">
        <f>CONCATENATE('Рейтинговая таблица организаций'!B147,"(",C122,")")</f>
        <v>Муниципальное бюджетное общеобразовательное учреждение «Брин-Наволоцкая средняя школа»(Холмогорский муниципальный округ)</v>
      </c>
      <c r="C122" s="60" t="str">
        <f>'бланки '!A149</f>
        <v>Холмогорский муниципальный округ</v>
      </c>
      <c r="D122" s="59">
        <f>'Рейтинговая таблица организаций'!C147</f>
        <v>31</v>
      </c>
      <c r="E122" s="59">
        <f t="shared" si="90"/>
        <v>144</v>
      </c>
      <c r="F122" s="59" t="str">
        <f t="shared" si="91"/>
        <v>Муниципальное бюджетное общеобразовательное учреждение «Брин-Наволоцкая средняя школа»(Холмогорский муниципальный округ)</v>
      </c>
      <c r="G122" s="59">
        <f>'Рейтинговая таблица организаций'!Q147</f>
        <v>96</v>
      </c>
      <c r="H122" s="59">
        <f>'Рейтинговая таблица организаций'!R147</f>
        <v>60</v>
      </c>
      <c r="I122" s="59">
        <f>'Рейтинговая таблица организаций'!S147</f>
        <v>91</v>
      </c>
      <c r="J122" s="59">
        <f>'Рейтинговая таблица организаций'!T147</f>
        <v>83.199999999999989</v>
      </c>
      <c r="K122" s="59" t="str">
        <f t="shared" si="92"/>
        <v>170</v>
      </c>
      <c r="L122" s="59">
        <f t="shared" si="93"/>
        <v>170</v>
      </c>
      <c r="M122" s="59">
        <f t="shared" si="94"/>
        <v>1</v>
      </c>
      <c r="N122" s="59">
        <f t="shared" si="95"/>
        <v>144</v>
      </c>
      <c r="O122" s="59" t="str">
        <f t="shared" si="96"/>
        <v>Муниципальное бюджетное общеобразовательное учреждение «Брин-Наволоцкая средняя школа»(Холмогорский муниципальный округ)</v>
      </c>
      <c r="P122" s="59">
        <f>'Рейтинговая таблица организаций'!Z147</f>
        <v>100</v>
      </c>
      <c r="Q122" s="59">
        <f>'Рейтинговая таблица организаций'!AB147</f>
        <v>87</v>
      </c>
      <c r="R122" s="59">
        <f>'Рейтинговая таблица организаций'!AC147</f>
        <v>93.5</v>
      </c>
      <c r="S122" s="59" t="str">
        <f t="shared" si="97"/>
        <v>108-112</v>
      </c>
      <c r="T122" s="59">
        <f t="shared" si="98"/>
        <v>108</v>
      </c>
      <c r="U122" s="59">
        <f t="shared" si="99"/>
        <v>5</v>
      </c>
      <c r="V122" s="59">
        <f t="shared" si="100"/>
        <v>144</v>
      </c>
      <c r="W122" s="59" t="str">
        <f t="shared" si="101"/>
        <v>Муниципальное бюджетное общеобразовательное учреждение «Брин-Наволоцкая средняя школа»(Холмогорский муниципальный округ)</v>
      </c>
      <c r="X122" s="59">
        <f>'Рейтинговая таблица организаций'!AH147</f>
        <v>20</v>
      </c>
      <c r="Y122" s="59">
        <f>'Рейтинговая таблица организаций'!AI147</f>
        <v>60</v>
      </c>
      <c r="Z122" s="61">
        <f>'Рейтинговая таблица организаций'!AJ147</f>
        <v>75</v>
      </c>
      <c r="AA122" s="59">
        <f>'Рейтинговая таблица организаций'!AK147</f>
        <v>52.5</v>
      </c>
      <c r="AB122" s="59" t="str">
        <f t="shared" si="102"/>
        <v>175</v>
      </c>
      <c r="AC122" s="59">
        <f t="shared" si="103"/>
        <v>175</v>
      </c>
      <c r="AD122" s="59">
        <f t="shared" si="104"/>
        <v>1</v>
      </c>
      <c r="AE122" s="59">
        <f t="shared" si="105"/>
        <v>144</v>
      </c>
      <c r="AF122" s="59" t="str">
        <f t="shared" si="106"/>
        <v>Муниципальное бюджетное общеобразовательное учреждение «Брин-Наволоцкая средняя школа»(Холмогорский муниципальный округ)</v>
      </c>
      <c r="AG122" s="59">
        <f>'Рейтинговая таблица организаций'!AR147</f>
        <v>100</v>
      </c>
      <c r="AH122" s="59">
        <f>'Рейтинговая таблица организаций'!AS147</f>
        <v>93</v>
      </c>
      <c r="AI122" s="59">
        <f>'Рейтинговая таблица организаций'!AT147</f>
        <v>100</v>
      </c>
      <c r="AJ122" s="59">
        <f>'Рейтинговая таблица организаций'!AU147</f>
        <v>97.2</v>
      </c>
      <c r="AK122" s="59" t="str">
        <f t="shared" si="107"/>
        <v>92</v>
      </c>
      <c r="AL122" s="59">
        <f t="shared" si="108"/>
        <v>92</v>
      </c>
      <c r="AM122" s="59">
        <f t="shared" si="109"/>
        <v>1</v>
      </c>
      <c r="AN122" s="59">
        <f>'бланки '!D149</f>
        <v>144</v>
      </c>
      <c r="AO122" s="59" t="str">
        <f t="shared" si="110"/>
        <v>Муниципальное бюджетное общеобразовательное учреждение «Брин-Наволоцкая средняя школа»(Холмогорский муниципальный округ)</v>
      </c>
      <c r="AP122" s="59">
        <f>'Рейтинговая таблица организаций'!BB147</f>
        <v>90</v>
      </c>
      <c r="AQ122" s="59">
        <f>'Рейтинговая таблица организаций'!BC147</f>
        <v>97</v>
      </c>
      <c r="AR122" s="59">
        <f>'Рейтинговая таблица организаций'!BD147</f>
        <v>93</v>
      </c>
      <c r="AS122" s="59">
        <f>'Рейтинговая таблица организаций'!BE147</f>
        <v>92.9</v>
      </c>
      <c r="AT122" s="59" t="str">
        <f t="shared" si="111"/>
        <v>118-120</v>
      </c>
      <c r="AU122" s="59">
        <f t="shared" si="112"/>
        <v>118</v>
      </c>
      <c r="AV122" s="59">
        <f t="shared" si="113"/>
        <v>3</v>
      </c>
      <c r="AW122" s="62" t="str">
        <f t="shared" si="114"/>
        <v>Холмогорский муниципальный округ</v>
      </c>
      <c r="AX122" s="59">
        <f t="shared" si="115"/>
        <v>144</v>
      </c>
      <c r="AY122" s="59" t="str">
        <f t="shared" si="116"/>
        <v>Муниципальное бюджетное общеобразовательное учреждение «Брин-Наволоцкая средняя школа»(Холмогорский муниципальный округ)</v>
      </c>
      <c r="AZ122" s="59">
        <f>'Рейтинговая таблица организаций'!BF147</f>
        <v>83.859999999999985</v>
      </c>
      <c r="BA122" s="59" t="str">
        <f t="shared" si="117"/>
        <v>170</v>
      </c>
      <c r="BB122" s="59">
        <f t="shared" si="118"/>
        <v>170</v>
      </c>
      <c r="BC122" s="59">
        <f t="shared" si="119"/>
        <v>1</v>
      </c>
    </row>
    <row r="123" spans="1:55">
      <c r="A123" s="59">
        <f>'бланки '!D157</f>
        <v>152</v>
      </c>
      <c r="B123" s="60" t="str">
        <f>CONCATENATE('Рейтинговая таблица организаций'!B155,"(",C123,")")</f>
        <v>Муниципальное бюджетное общеобразовательное учреждение «Наводовская основная школа»(Шенкурский муниципальный округ)</v>
      </c>
      <c r="C123" s="60" t="str">
        <f>'бланки '!A157</f>
        <v>Шенкурский муниципальный округ</v>
      </c>
      <c r="D123" s="59">
        <f>'Рейтинговая таблица организаций'!C155</f>
        <v>96</v>
      </c>
      <c r="E123" s="59">
        <f t="shared" si="90"/>
        <v>152</v>
      </c>
      <c r="F123" s="59" t="str">
        <f t="shared" si="91"/>
        <v>Муниципальное бюджетное общеобразовательное учреждение «Наводовская основная школа»(Шенкурский муниципальный округ)</v>
      </c>
      <c r="G123" s="59">
        <f>'Рейтинговая таблица организаций'!Q155</f>
        <v>100</v>
      </c>
      <c r="H123" s="59">
        <f>'Рейтинговая таблица организаций'!R155</f>
        <v>100</v>
      </c>
      <c r="I123" s="59">
        <f>'Рейтинговая таблица организаций'!S155</f>
        <v>99</v>
      </c>
      <c r="J123" s="59">
        <f>'Рейтинговая таблица организаций'!T155</f>
        <v>99.6</v>
      </c>
      <c r="K123" s="59" t="str">
        <f t="shared" si="92"/>
        <v>21-29</v>
      </c>
      <c r="L123" s="59">
        <f t="shared" si="93"/>
        <v>21</v>
      </c>
      <c r="M123" s="59">
        <f t="shared" si="94"/>
        <v>9</v>
      </c>
      <c r="N123" s="59">
        <f t="shared" si="95"/>
        <v>152</v>
      </c>
      <c r="O123" s="59" t="str">
        <f t="shared" si="96"/>
        <v>Муниципальное бюджетное общеобразовательное учреждение «Наводовская основная школа»(Шенкурский муниципальный округ)</v>
      </c>
      <c r="P123" s="59">
        <f>'Рейтинговая таблица организаций'!Z155</f>
        <v>100</v>
      </c>
      <c r="Q123" s="59">
        <f>'Рейтинговая таблица организаций'!AB155</f>
        <v>85</v>
      </c>
      <c r="R123" s="59">
        <f>'Рейтинговая таблица организаций'!AC155</f>
        <v>92.5</v>
      </c>
      <c r="S123" s="59" t="str">
        <f t="shared" si="97"/>
        <v>117-120</v>
      </c>
      <c r="T123" s="59">
        <f t="shared" si="98"/>
        <v>117</v>
      </c>
      <c r="U123" s="59">
        <f t="shared" si="99"/>
        <v>4</v>
      </c>
      <c r="V123" s="59">
        <f t="shared" si="100"/>
        <v>152</v>
      </c>
      <c r="W123" s="59" t="str">
        <f t="shared" si="101"/>
        <v>Муниципальное бюджетное общеобразовательное учреждение «Наводовская основная школа»(Шенкурский муниципальный округ)</v>
      </c>
      <c r="X123" s="59">
        <f>'Рейтинговая таблица организаций'!AH155</f>
        <v>60</v>
      </c>
      <c r="Y123" s="59">
        <f>'Рейтинговая таблица организаций'!AI155</f>
        <v>80</v>
      </c>
      <c r="Z123" s="61">
        <f>'Рейтинговая таблица организаций'!AJ155</f>
        <v>100</v>
      </c>
      <c r="AA123" s="59">
        <f>'Рейтинговая таблица организаций'!AK155</f>
        <v>80</v>
      </c>
      <c r="AB123" s="59" t="str">
        <f t="shared" si="102"/>
        <v>68-78</v>
      </c>
      <c r="AC123" s="59">
        <f t="shared" si="103"/>
        <v>68</v>
      </c>
      <c r="AD123" s="59">
        <f t="shared" si="104"/>
        <v>11</v>
      </c>
      <c r="AE123" s="59">
        <f t="shared" si="105"/>
        <v>152</v>
      </c>
      <c r="AF123" s="59" t="str">
        <f t="shared" si="106"/>
        <v>Муниципальное бюджетное общеобразовательное учреждение «Наводовская основная школа»(Шенкурский муниципальный округ)</v>
      </c>
      <c r="AG123" s="59">
        <f>'Рейтинговая таблица организаций'!AR155</f>
        <v>93</v>
      </c>
      <c r="AH123" s="59">
        <f>'Рейтинговая таблица организаций'!AS155</f>
        <v>90</v>
      </c>
      <c r="AI123" s="59">
        <f>'Рейтинговая таблица организаций'!AT155</f>
        <v>100</v>
      </c>
      <c r="AJ123" s="59">
        <f>'Рейтинговая таблица организаций'!AU155</f>
        <v>93.2</v>
      </c>
      <c r="AK123" s="59" t="str">
        <f t="shared" si="107"/>
        <v>139-140</v>
      </c>
      <c r="AL123" s="59">
        <f t="shared" si="108"/>
        <v>139</v>
      </c>
      <c r="AM123" s="59">
        <f t="shared" si="109"/>
        <v>2</v>
      </c>
      <c r="AN123" s="59">
        <f>'бланки '!D157</f>
        <v>152</v>
      </c>
      <c r="AO123" s="59" t="str">
        <f t="shared" si="110"/>
        <v>Муниципальное бюджетное общеобразовательное учреждение «Наводовская основная школа»(Шенкурский муниципальный округ)</v>
      </c>
      <c r="AP123" s="59">
        <f>'Рейтинговая таблица организаций'!BB155</f>
        <v>95</v>
      </c>
      <c r="AQ123" s="59">
        <f>'Рейтинговая таблица организаций'!BC155</f>
        <v>97</v>
      </c>
      <c r="AR123" s="59">
        <f>'Рейтинговая таблица организаций'!BD155</f>
        <v>90</v>
      </c>
      <c r="AS123" s="59">
        <f>'Рейтинговая таблица организаций'!BE155</f>
        <v>92.9</v>
      </c>
      <c r="AT123" s="59" t="str">
        <f t="shared" si="111"/>
        <v>118-120</v>
      </c>
      <c r="AU123" s="59">
        <f t="shared" si="112"/>
        <v>118</v>
      </c>
      <c r="AV123" s="59">
        <f t="shared" si="113"/>
        <v>3</v>
      </c>
      <c r="AW123" s="62" t="str">
        <f t="shared" si="114"/>
        <v>Шенкурский муниципальный округ</v>
      </c>
      <c r="AX123" s="59">
        <f t="shared" si="115"/>
        <v>152</v>
      </c>
      <c r="AY123" s="59" t="str">
        <f t="shared" si="116"/>
        <v>Муниципальное бюджетное общеобразовательное учреждение «Наводовская основная школа»(Шенкурский муниципальный округ)</v>
      </c>
      <c r="AZ123" s="59">
        <f>'Рейтинговая таблица организаций'!BF155</f>
        <v>91.640000000000015</v>
      </c>
      <c r="BA123" s="59" t="str">
        <f t="shared" si="117"/>
        <v>84</v>
      </c>
      <c r="BB123" s="59">
        <f t="shared" si="118"/>
        <v>84</v>
      </c>
      <c r="BC123" s="59">
        <f t="shared" si="119"/>
        <v>1</v>
      </c>
    </row>
    <row r="124" spans="1:55">
      <c r="A124" s="59">
        <f>'бланки '!D144</f>
        <v>139</v>
      </c>
      <c r="B124" s="60" t="str">
        <f>CONCATENATE('Рейтинговая таблица организаций'!B142,"(",C124,")")</f>
        <v>Муниципальное бюджетное общеобразовательное учреждение «Емецкая средняя школа имени Н. М. Рубцова»(Холмогорский муниципальный округ)</v>
      </c>
      <c r="C124" s="60" t="str">
        <f>'бланки '!A144</f>
        <v>Холмогорский муниципальный округ</v>
      </c>
      <c r="D124" s="59">
        <f>'Рейтинговая таблица организаций'!C142</f>
        <v>123</v>
      </c>
      <c r="E124" s="59">
        <f t="shared" si="90"/>
        <v>139</v>
      </c>
      <c r="F124" s="59" t="str">
        <f t="shared" si="91"/>
        <v>Муниципальное бюджетное общеобразовательное учреждение «Емецкая средняя школа имени Н. М. Рубцова»(Холмогорский муниципальный округ)</v>
      </c>
      <c r="G124" s="59">
        <f>'Рейтинговая таблица организаций'!Q142</f>
        <v>100</v>
      </c>
      <c r="H124" s="59">
        <f>'Рейтинговая таблица организаций'!R142</f>
        <v>90</v>
      </c>
      <c r="I124" s="59">
        <f>'Рейтинговая таблица организаций'!S142</f>
        <v>96</v>
      </c>
      <c r="J124" s="59">
        <f>'Рейтинговая таблица организаций'!T142</f>
        <v>95.4</v>
      </c>
      <c r="K124" s="59" t="str">
        <f t="shared" si="92"/>
        <v>100-103</v>
      </c>
      <c r="L124" s="59">
        <f t="shared" si="93"/>
        <v>100</v>
      </c>
      <c r="M124" s="59">
        <f t="shared" si="94"/>
        <v>4</v>
      </c>
      <c r="N124" s="59">
        <f t="shared" si="95"/>
        <v>139</v>
      </c>
      <c r="O124" s="59" t="str">
        <f t="shared" si="96"/>
        <v>Муниципальное бюджетное общеобразовательное учреждение «Емецкая средняя школа имени Н. М. Рубцова»(Холмогорский муниципальный округ)</v>
      </c>
      <c r="P124" s="59">
        <f>'Рейтинговая таблица организаций'!Z142</f>
        <v>100</v>
      </c>
      <c r="Q124" s="59">
        <f>'Рейтинговая таблица организаций'!AB142</f>
        <v>75</v>
      </c>
      <c r="R124" s="59">
        <f>'Рейтинговая таблица организаций'!AC142</f>
        <v>87.5</v>
      </c>
      <c r="S124" s="59" t="str">
        <f t="shared" si="97"/>
        <v>170-175</v>
      </c>
      <c r="T124" s="59">
        <f t="shared" si="98"/>
        <v>170</v>
      </c>
      <c r="U124" s="59">
        <f t="shared" si="99"/>
        <v>6</v>
      </c>
      <c r="V124" s="59">
        <f t="shared" si="100"/>
        <v>139</v>
      </c>
      <c r="W124" s="59" t="str">
        <f t="shared" si="101"/>
        <v>Муниципальное бюджетное общеобразовательное учреждение «Емецкая средняя школа имени Н. М. Рубцова»(Холмогорский муниципальный округ)</v>
      </c>
      <c r="X124" s="59">
        <f>'Рейтинговая таблица организаций'!AH142</f>
        <v>60</v>
      </c>
      <c r="Y124" s="59">
        <f>'Рейтинговая таблица организаций'!AI142</f>
        <v>60</v>
      </c>
      <c r="Z124" s="61">
        <f>'Рейтинговая таблица организаций'!AJ142</f>
        <v>100</v>
      </c>
      <c r="AA124" s="59">
        <f>'Рейтинговая таблица организаций'!AK142</f>
        <v>72</v>
      </c>
      <c r="AB124" s="59" t="str">
        <f t="shared" si="102"/>
        <v>102-125</v>
      </c>
      <c r="AC124" s="59">
        <f t="shared" si="103"/>
        <v>102</v>
      </c>
      <c r="AD124" s="59">
        <f t="shared" si="104"/>
        <v>24</v>
      </c>
      <c r="AE124" s="59">
        <f t="shared" si="105"/>
        <v>139</v>
      </c>
      <c r="AF124" s="59" t="str">
        <f t="shared" si="106"/>
        <v>Муниципальное бюджетное общеобразовательное учреждение «Емецкая средняя школа имени Н. М. Рубцова»(Холмогорский муниципальный округ)</v>
      </c>
      <c r="AG124" s="59">
        <f>'Рейтинговая таблица организаций'!AR142</f>
        <v>93</v>
      </c>
      <c r="AH124" s="59">
        <f>'Рейтинговая таблица организаций'!AS142</f>
        <v>85</v>
      </c>
      <c r="AI124" s="59">
        <f>'Рейтинговая таблица организаций'!AT142</f>
        <v>98</v>
      </c>
      <c r="AJ124" s="59">
        <f>'Рейтинговая таблица организаций'!AU142</f>
        <v>90.800000000000011</v>
      </c>
      <c r="AK124" s="59" t="str">
        <f t="shared" si="107"/>
        <v>151-152</v>
      </c>
      <c r="AL124" s="59">
        <f t="shared" si="108"/>
        <v>151</v>
      </c>
      <c r="AM124" s="59">
        <f t="shared" si="109"/>
        <v>2</v>
      </c>
      <c r="AN124" s="59">
        <f>'бланки '!D144</f>
        <v>139</v>
      </c>
      <c r="AO124" s="59" t="str">
        <f t="shared" si="110"/>
        <v>Муниципальное бюджетное общеобразовательное учреждение «Емецкая средняя школа имени Н. М. Рубцова»(Холмогорский муниципальный округ)</v>
      </c>
      <c r="AP124" s="59">
        <f>'Рейтинговая таблица организаций'!BB142</f>
        <v>90</v>
      </c>
      <c r="AQ124" s="59">
        <f>'Рейтинговая таблица организаций'!BC142</f>
        <v>95</v>
      </c>
      <c r="AR124" s="59">
        <f>'Рейтинговая таблица организаций'!BD142</f>
        <v>93</v>
      </c>
      <c r="AS124" s="59">
        <f>'Рейтинговая таблица организаций'!BE142</f>
        <v>92.5</v>
      </c>
      <c r="AT124" s="59" t="str">
        <f t="shared" si="111"/>
        <v>121</v>
      </c>
      <c r="AU124" s="59">
        <f t="shared" si="112"/>
        <v>121</v>
      </c>
      <c r="AV124" s="59">
        <f t="shared" si="113"/>
        <v>1</v>
      </c>
      <c r="AW124" s="62" t="str">
        <f t="shared" si="114"/>
        <v>Холмогорский муниципальный округ</v>
      </c>
      <c r="AX124" s="59">
        <f t="shared" si="115"/>
        <v>139</v>
      </c>
      <c r="AY124" s="59" t="str">
        <f t="shared" si="116"/>
        <v>Муниципальное бюджетное общеобразовательное учреждение «Емецкая средняя школа имени Н. М. Рубцова»(Холмогорский муниципальный округ)</v>
      </c>
      <c r="AZ124" s="59">
        <f>'Рейтинговая таблица организаций'!BF142</f>
        <v>87.640000000000015</v>
      </c>
      <c r="BA124" s="59" t="str">
        <f t="shared" si="117"/>
        <v>139</v>
      </c>
      <c r="BB124" s="59">
        <f t="shared" si="118"/>
        <v>139</v>
      </c>
      <c r="BC124" s="59">
        <f t="shared" si="119"/>
        <v>1</v>
      </c>
    </row>
    <row r="125" spans="1:55">
      <c r="A125" s="59">
        <f>'бланки '!D85</f>
        <v>80</v>
      </c>
      <c r="B125" s="60" t="str">
        <f>CONCATENATE('Рейтинговая таблица организаций'!B83,"(",C125,")")</f>
        <v>Муниципальное бюджетное учреждение дополнительного образования «Новодвинская спортивная школа имени С.В. Быкова»(Город Новодвинск)</v>
      </c>
      <c r="C125" s="60" t="str">
        <f>'бланки '!A85</f>
        <v>Город Новодвинск</v>
      </c>
      <c r="D125" s="59">
        <f>'Рейтинговая таблица организаций'!C83</f>
        <v>88</v>
      </c>
      <c r="E125" s="59">
        <f t="shared" si="90"/>
        <v>80</v>
      </c>
      <c r="F125" s="59" t="str">
        <f t="shared" si="91"/>
        <v>Муниципальное бюджетное учреждение дополнительного образования «Новодвинская спортивная школа имени С.В. Быкова»(Город Новодвинск)</v>
      </c>
      <c r="G125" s="59">
        <f>'Рейтинговая таблица организаций'!Q83</f>
        <v>104</v>
      </c>
      <c r="H125" s="59">
        <f>'Рейтинговая таблица организаций'!R83</f>
        <v>60</v>
      </c>
      <c r="I125" s="59">
        <f>'Рейтинговая таблица организаций'!S83</f>
        <v>94</v>
      </c>
      <c r="J125" s="59">
        <f>'Рейтинговая таблица организаций'!T83</f>
        <v>86.800000000000011</v>
      </c>
      <c r="K125" s="59" t="str">
        <f t="shared" si="92"/>
        <v>159-160</v>
      </c>
      <c r="L125" s="59">
        <f t="shared" si="93"/>
        <v>159</v>
      </c>
      <c r="M125" s="59">
        <f t="shared" si="94"/>
        <v>2</v>
      </c>
      <c r="N125" s="59">
        <f t="shared" si="95"/>
        <v>80</v>
      </c>
      <c r="O125" s="59" t="str">
        <f t="shared" si="96"/>
        <v>Муниципальное бюджетное учреждение дополнительного образования «Новодвинская спортивная школа имени С.В. Быкова»(Город Новодвинск)</v>
      </c>
      <c r="P125" s="59">
        <f>'Рейтинговая таблица организаций'!Z83</f>
        <v>100</v>
      </c>
      <c r="Q125" s="59">
        <f>'Рейтинговая таблица организаций'!AB83</f>
        <v>75</v>
      </c>
      <c r="R125" s="59">
        <f>'Рейтинговая таблица организаций'!AC83</f>
        <v>87.5</v>
      </c>
      <c r="S125" s="59" t="str">
        <f t="shared" si="97"/>
        <v>170-175</v>
      </c>
      <c r="T125" s="59">
        <f t="shared" si="98"/>
        <v>170</v>
      </c>
      <c r="U125" s="59">
        <f t="shared" si="99"/>
        <v>6</v>
      </c>
      <c r="V125" s="59">
        <f t="shared" si="100"/>
        <v>80</v>
      </c>
      <c r="W125" s="59" t="str">
        <f t="shared" si="101"/>
        <v>Муниципальное бюджетное учреждение дополнительного образования «Новодвинская спортивная школа имени С.В. Быкова»(Город Новодвинск)</v>
      </c>
      <c r="X125" s="59">
        <f>'Рейтинговая таблица организаций'!AH83</f>
        <v>60</v>
      </c>
      <c r="Y125" s="59">
        <f>'Рейтинговая таблица организаций'!AI83</f>
        <v>60</v>
      </c>
      <c r="Z125" s="61">
        <f>'Рейтинговая таблица организаций'!AJ83</f>
        <v>100</v>
      </c>
      <c r="AA125" s="59">
        <f>'Рейтинговая таблица организаций'!AK83</f>
        <v>72</v>
      </c>
      <c r="AB125" s="59" t="str">
        <f t="shared" si="102"/>
        <v>102-125</v>
      </c>
      <c r="AC125" s="59">
        <f t="shared" si="103"/>
        <v>102</v>
      </c>
      <c r="AD125" s="59">
        <f t="shared" si="104"/>
        <v>24</v>
      </c>
      <c r="AE125" s="59">
        <f t="shared" si="105"/>
        <v>80</v>
      </c>
      <c r="AF125" s="59" t="str">
        <f t="shared" si="106"/>
        <v>Муниципальное бюджетное учреждение дополнительного образования «Новодвинская спортивная школа имени С.В. Быкова»(Город Новодвинск)</v>
      </c>
      <c r="AG125" s="59">
        <f>'Рейтинговая таблица организаций'!AR83</f>
        <v>91</v>
      </c>
      <c r="AH125" s="59">
        <f>'Рейтинговая таблица организаций'!AS83</f>
        <v>94</v>
      </c>
      <c r="AI125" s="59">
        <f>'Рейтинговая таблица организаций'!AT83</f>
        <v>97</v>
      </c>
      <c r="AJ125" s="59">
        <f>'Рейтинговая таблица организаций'!AU83</f>
        <v>93.4</v>
      </c>
      <c r="AK125" s="59" t="str">
        <f t="shared" si="107"/>
        <v>137-138</v>
      </c>
      <c r="AL125" s="59">
        <f t="shared" si="108"/>
        <v>137</v>
      </c>
      <c r="AM125" s="59">
        <f t="shared" si="109"/>
        <v>2</v>
      </c>
      <c r="AN125" s="59">
        <f>'бланки '!D85</f>
        <v>80</v>
      </c>
      <c r="AO125" s="59" t="str">
        <f t="shared" si="110"/>
        <v>Муниципальное бюджетное учреждение дополнительного образования «Новодвинская спортивная школа имени С.В. Быкова»(Город Новодвинск)</v>
      </c>
      <c r="AP125" s="59">
        <f>'Рейтинговая таблица организаций'!BB83</f>
        <v>95</v>
      </c>
      <c r="AQ125" s="59">
        <f>'Рейтинговая таблица организаций'!BC83</f>
        <v>92</v>
      </c>
      <c r="AR125" s="59">
        <f>'Рейтинговая таблица организаций'!BD83</f>
        <v>91</v>
      </c>
      <c r="AS125" s="59">
        <f>'Рейтинговая таблица организаций'!BE83</f>
        <v>92.4</v>
      </c>
      <c r="AT125" s="59" t="str">
        <f t="shared" si="111"/>
        <v>122</v>
      </c>
      <c r="AU125" s="59">
        <f t="shared" si="112"/>
        <v>122</v>
      </c>
      <c r="AV125" s="59">
        <f t="shared" si="113"/>
        <v>1</v>
      </c>
      <c r="AW125" s="62" t="str">
        <f t="shared" si="114"/>
        <v>Город Новодвинск</v>
      </c>
      <c r="AX125" s="59">
        <f t="shared" si="115"/>
        <v>80</v>
      </c>
      <c r="AY125" s="59" t="str">
        <f t="shared" si="116"/>
        <v>Муниципальное бюджетное учреждение дополнительного образования «Новодвинская спортивная школа имени С.В. Быкова»(Город Новодвинск)</v>
      </c>
      <c r="AZ125" s="59">
        <f>'Рейтинговая таблица организаций'!BF83</f>
        <v>86.42</v>
      </c>
      <c r="BA125" s="59" t="str">
        <f t="shared" si="117"/>
        <v>151</v>
      </c>
      <c r="BB125" s="59">
        <f t="shared" si="118"/>
        <v>151</v>
      </c>
      <c r="BC125" s="59">
        <f t="shared" si="119"/>
        <v>1</v>
      </c>
    </row>
    <row r="126" spans="1:55">
      <c r="A126" s="59">
        <f>'бланки '!D101</f>
        <v>96</v>
      </c>
      <c r="B126" s="60" t="str">
        <f>CONCATENATE('Рейтинговая таблица организаций'!B99,"(",C126,")")</f>
        <v>Муниципальное бюджетное общеобразовательное учреждение «Важская основная школа»(Виноградовский муниципальный округ)</v>
      </c>
      <c r="C126" s="60" t="str">
        <f>'бланки '!A101</f>
        <v>Виноградовский муниципальный округ</v>
      </c>
      <c r="D126" s="59">
        <f>'Рейтинговая таблица организаций'!C99</f>
        <v>21</v>
      </c>
      <c r="E126" s="59">
        <f t="shared" si="90"/>
        <v>96</v>
      </c>
      <c r="F126" s="59" t="str">
        <f t="shared" si="91"/>
        <v>Муниципальное бюджетное общеобразовательное учреждение «Важская основная школа»(Виноградовский муниципальный округ)</v>
      </c>
      <c r="G126" s="59">
        <f>'Рейтинговая таблица организаций'!Q99</f>
        <v>98</v>
      </c>
      <c r="H126" s="59">
        <f>'Рейтинговая таблица организаций'!R99</f>
        <v>90</v>
      </c>
      <c r="I126" s="59">
        <f>'Рейтинговая таблица организаций'!S99</f>
        <v>100</v>
      </c>
      <c r="J126" s="59">
        <f>'Рейтинговая таблица организаций'!T99</f>
        <v>96.4</v>
      </c>
      <c r="K126" s="59" t="str">
        <f t="shared" si="92"/>
        <v>88-89</v>
      </c>
      <c r="L126" s="59">
        <f t="shared" si="93"/>
        <v>88</v>
      </c>
      <c r="M126" s="59">
        <f t="shared" si="94"/>
        <v>2</v>
      </c>
      <c r="N126" s="59">
        <f t="shared" si="95"/>
        <v>96</v>
      </c>
      <c r="O126" s="59" t="str">
        <f t="shared" si="96"/>
        <v>Муниципальное бюджетное общеобразовательное учреждение «Важская основная школа»(Виноградовский муниципальный округ)</v>
      </c>
      <c r="P126" s="59">
        <f>'Рейтинговая таблица организаций'!Z99</f>
        <v>100</v>
      </c>
      <c r="Q126" s="59">
        <f>'Рейтинговая таблица организаций'!AB99</f>
        <v>95</v>
      </c>
      <c r="R126" s="59">
        <f>'Рейтинговая таблица организаций'!AC99</f>
        <v>97.5</v>
      </c>
      <c r="S126" s="59" t="str">
        <f t="shared" si="97"/>
        <v>54-61</v>
      </c>
      <c r="T126" s="59">
        <f t="shared" si="98"/>
        <v>54</v>
      </c>
      <c r="U126" s="59">
        <f t="shared" si="99"/>
        <v>8</v>
      </c>
      <c r="V126" s="59">
        <f t="shared" si="100"/>
        <v>96</v>
      </c>
      <c r="W126" s="59" t="str">
        <f t="shared" si="101"/>
        <v>Муниципальное бюджетное общеобразовательное учреждение «Важская основная школа»(Виноградовский муниципальный округ)</v>
      </c>
      <c r="X126" s="59">
        <f>'Рейтинговая таблица организаций'!AH99</f>
        <v>60</v>
      </c>
      <c r="Y126" s="59">
        <f>'Рейтинговая таблица организаций'!AI99</f>
        <v>60</v>
      </c>
      <c r="Z126" s="61">
        <f>'Рейтинговая таблица организаций'!AJ99</f>
        <v>100</v>
      </c>
      <c r="AA126" s="59">
        <f>'Рейтинговая таблица организаций'!AK99</f>
        <v>72</v>
      </c>
      <c r="AB126" s="59" t="str">
        <f t="shared" si="102"/>
        <v>102-125</v>
      </c>
      <c r="AC126" s="59">
        <f t="shared" si="103"/>
        <v>102</v>
      </c>
      <c r="AD126" s="59">
        <f t="shared" si="104"/>
        <v>24</v>
      </c>
      <c r="AE126" s="59">
        <f t="shared" si="105"/>
        <v>96</v>
      </c>
      <c r="AF126" s="59" t="str">
        <f t="shared" si="106"/>
        <v>Муниципальное бюджетное общеобразовательное учреждение «Важская основная школа»(Виноградовский муниципальный округ)</v>
      </c>
      <c r="AG126" s="59">
        <f>'Рейтинговая таблица организаций'!AR99</f>
        <v>95</v>
      </c>
      <c r="AH126" s="59">
        <f>'Рейтинговая таблица организаций'!AS99</f>
        <v>95</v>
      </c>
      <c r="AI126" s="59">
        <f>'Рейтинговая таблица организаций'!AT99</f>
        <v>100</v>
      </c>
      <c r="AJ126" s="59">
        <f>'Рейтинговая таблица организаций'!AU99</f>
        <v>96</v>
      </c>
      <c r="AK126" s="59" t="str">
        <f t="shared" si="107"/>
        <v>105-108</v>
      </c>
      <c r="AL126" s="59">
        <f t="shared" si="108"/>
        <v>105</v>
      </c>
      <c r="AM126" s="59">
        <f t="shared" si="109"/>
        <v>4</v>
      </c>
      <c r="AN126" s="59">
        <f>'бланки '!D101</f>
        <v>96</v>
      </c>
      <c r="AO126" s="59" t="str">
        <f t="shared" si="110"/>
        <v>Муниципальное бюджетное общеобразовательное учреждение «Важская основная школа»(Виноградовский муниципальный округ)</v>
      </c>
      <c r="AP126" s="59">
        <f>'Рейтинговая таблица организаций'!BB99</f>
        <v>86</v>
      </c>
      <c r="AQ126" s="59">
        <f>'Рейтинговая таблица организаций'!BC99</f>
        <v>95</v>
      </c>
      <c r="AR126" s="59">
        <f>'Рейтинговая таблица организаций'!BD99</f>
        <v>95</v>
      </c>
      <c r="AS126" s="59">
        <f>'Рейтинговая таблица организаций'!BE99</f>
        <v>92.3</v>
      </c>
      <c r="AT126" s="59" t="str">
        <f t="shared" si="111"/>
        <v>123</v>
      </c>
      <c r="AU126" s="59">
        <f t="shared" si="112"/>
        <v>123</v>
      </c>
      <c r="AV126" s="59">
        <f t="shared" si="113"/>
        <v>1</v>
      </c>
      <c r="AW126" s="62" t="str">
        <f t="shared" si="114"/>
        <v>Виноградовский муниципальный округ</v>
      </c>
      <c r="AX126" s="59">
        <f t="shared" si="115"/>
        <v>96</v>
      </c>
      <c r="AY126" s="59" t="str">
        <f t="shared" si="116"/>
        <v>Муниципальное бюджетное общеобразовательное учреждение «Важская основная школа»(Виноградовский муниципальный округ)</v>
      </c>
      <c r="AZ126" s="59">
        <f>'Рейтинговая таблица организаций'!BF99</f>
        <v>90.84</v>
      </c>
      <c r="BA126" s="59" t="str">
        <f t="shared" si="117"/>
        <v>94</v>
      </c>
      <c r="BB126" s="59">
        <f t="shared" si="118"/>
        <v>94</v>
      </c>
      <c r="BC126" s="59">
        <f t="shared" si="119"/>
        <v>1</v>
      </c>
    </row>
    <row r="127" spans="1:55">
      <c r="A127" s="59">
        <f>'бланки '!D74</f>
        <v>69</v>
      </c>
      <c r="B127" s="60" t="str">
        <f>CONCATENATE('Рейтинговая таблица организаций'!B72,"(",C127,")")</f>
        <v>Муниципальное дошкольное образовательное учреждение «Детский сад №14 «Родничок» общеразвивающего вида»(Город Новодвинск)</v>
      </c>
      <c r="C127" s="60" t="str">
        <f>'бланки '!A74</f>
        <v>Город Новодвинск</v>
      </c>
      <c r="D127" s="59">
        <f>'Рейтинговая таблица организаций'!C72</f>
        <v>110</v>
      </c>
      <c r="E127" s="59">
        <f t="shared" si="90"/>
        <v>69</v>
      </c>
      <c r="F127" s="59" t="str">
        <f t="shared" si="91"/>
        <v>Муниципальное дошкольное образовательное учреждение «Детский сад №14 «Родничок» общеразвивающего вида»(Город Новодвинск)</v>
      </c>
      <c r="G127" s="59">
        <f>'Рейтинговая таблица организаций'!Q72</f>
        <v>95</v>
      </c>
      <c r="H127" s="59">
        <f>'Рейтинговая таблица организаций'!R72</f>
        <v>100</v>
      </c>
      <c r="I127" s="59">
        <f>'Рейтинговая таблица организаций'!S72</f>
        <v>97</v>
      </c>
      <c r="J127" s="59">
        <f>'Рейтинговая таблица организаций'!T72</f>
        <v>97.300000000000011</v>
      </c>
      <c r="K127" s="59" t="str">
        <f t="shared" si="92"/>
        <v>77-80</v>
      </c>
      <c r="L127" s="59">
        <f t="shared" si="93"/>
        <v>77</v>
      </c>
      <c r="M127" s="59">
        <f t="shared" si="94"/>
        <v>4</v>
      </c>
      <c r="N127" s="59">
        <f t="shared" si="95"/>
        <v>69</v>
      </c>
      <c r="O127" s="59" t="str">
        <f t="shared" si="96"/>
        <v>Муниципальное дошкольное образовательное учреждение «Детский сад №14 «Родничок» общеразвивающего вида»(Город Новодвинск)</v>
      </c>
      <c r="P127" s="59">
        <f>'Рейтинговая таблица организаций'!Z72</f>
        <v>100</v>
      </c>
      <c r="Q127" s="59">
        <f>'Рейтинговая таблица организаций'!AB72</f>
        <v>79</v>
      </c>
      <c r="R127" s="59">
        <f>'Рейтинговая таблица организаций'!AC72</f>
        <v>89.5</v>
      </c>
      <c r="S127" s="59" t="str">
        <f t="shared" si="97"/>
        <v>151-158</v>
      </c>
      <c r="T127" s="59">
        <f t="shared" si="98"/>
        <v>151</v>
      </c>
      <c r="U127" s="59">
        <f t="shared" si="99"/>
        <v>8</v>
      </c>
      <c r="V127" s="59">
        <f t="shared" si="100"/>
        <v>69</v>
      </c>
      <c r="W127" s="59" t="str">
        <f t="shared" si="101"/>
        <v>Муниципальное дошкольное образовательное учреждение «Детский сад №14 «Родничок» общеразвивающего вида»(Город Новодвинск)</v>
      </c>
      <c r="X127" s="59">
        <f>'Рейтинговая таблица организаций'!AH72</f>
        <v>20</v>
      </c>
      <c r="Y127" s="59">
        <f>'Рейтинговая таблица организаций'!AI72</f>
        <v>60</v>
      </c>
      <c r="Z127" s="61">
        <f>'Рейтинговая таблица организаций'!AJ72</f>
        <v>100</v>
      </c>
      <c r="AA127" s="59">
        <f>'Рейтинговая таблица организаций'!AK72</f>
        <v>60</v>
      </c>
      <c r="AB127" s="59" t="str">
        <f t="shared" si="102"/>
        <v>160-163</v>
      </c>
      <c r="AC127" s="59">
        <f t="shared" si="103"/>
        <v>160</v>
      </c>
      <c r="AD127" s="59">
        <f t="shared" si="104"/>
        <v>4</v>
      </c>
      <c r="AE127" s="59">
        <f t="shared" si="105"/>
        <v>69</v>
      </c>
      <c r="AF127" s="59" t="str">
        <f t="shared" si="106"/>
        <v>Муниципальное дошкольное образовательное учреждение «Детский сад №14 «Родничок» общеразвивающего вида»(Город Новодвинск)</v>
      </c>
      <c r="AG127" s="59">
        <f>'Рейтинговая таблица организаций'!AR72</f>
        <v>94</v>
      </c>
      <c r="AH127" s="59">
        <f>'Рейтинговая таблица организаций'!AS72</f>
        <v>94</v>
      </c>
      <c r="AI127" s="59">
        <f>'Рейтинговая таблица организаций'!AT72</f>
        <v>95</v>
      </c>
      <c r="AJ127" s="59">
        <f>'Рейтинговая таблица организаций'!AU72</f>
        <v>94.2</v>
      </c>
      <c r="AK127" s="59" t="str">
        <f t="shared" si="107"/>
        <v>131</v>
      </c>
      <c r="AL127" s="59">
        <f t="shared" si="108"/>
        <v>131</v>
      </c>
      <c r="AM127" s="59">
        <f t="shared" si="109"/>
        <v>1</v>
      </c>
      <c r="AN127" s="59">
        <f>'бланки '!D74</f>
        <v>69</v>
      </c>
      <c r="AO127" s="59" t="str">
        <f t="shared" si="110"/>
        <v>Муниципальное дошкольное образовательное учреждение «Детский сад №14 «Родничок» общеразвивающего вида»(Город Новодвинск)</v>
      </c>
      <c r="AP127" s="59">
        <f>'Рейтинговая таблица организаций'!BB72</f>
        <v>91</v>
      </c>
      <c r="AQ127" s="59">
        <f>'Рейтинговая таблица организаций'!BC72</f>
        <v>97</v>
      </c>
      <c r="AR127" s="59">
        <f>'Рейтинговая таблица организаций'!BD72</f>
        <v>91</v>
      </c>
      <c r="AS127" s="59">
        <f>'Рейтинговая таблица организаций'!BE72</f>
        <v>92.2</v>
      </c>
      <c r="AT127" s="59" t="str">
        <f t="shared" si="111"/>
        <v>124</v>
      </c>
      <c r="AU127" s="59">
        <f t="shared" si="112"/>
        <v>124</v>
      </c>
      <c r="AV127" s="59">
        <f t="shared" si="113"/>
        <v>1</v>
      </c>
      <c r="AW127" s="62" t="str">
        <f t="shared" si="114"/>
        <v>Город Новодвинск</v>
      </c>
      <c r="AX127" s="59">
        <f t="shared" si="115"/>
        <v>69</v>
      </c>
      <c r="AY127" s="59" t="str">
        <f t="shared" si="116"/>
        <v>Муниципальное дошкольное образовательное учреждение «Детский сад №14 «Родничок» общеразвивающего вида»(Город Новодвинск)</v>
      </c>
      <c r="AZ127" s="59">
        <f>'Рейтинговая таблица организаций'!BF72</f>
        <v>86.64</v>
      </c>
      <c r="BA127" s="59" t="str">
        <f t="shared" si="117"/>
        <v>148</v>
      </c>
      <c r="BB127" s="59">
        <f t="shared" si="118"/>
        <v>148</v>
      </c>
      <c r="BC127" s="59">
        <f t="shared" si="119"/>
        <v>1</v>
      </c>
    </row>
    <row r="128" spans="1:55">
      <c r="A128" s="59">
        <f>'бланки '!D133</f>
        <v>128</v>
      </c>
      <c r="B128" s="60" t="str">
        <f>CONCATENATE('Рейтинговая таблица организаций'!B131,"(",C128,")")</f>
        <v>Муниципальное бюджетное общеобразовательное учреждение «Бобровская средняя школа»(Приморский муниципальный округ)</v>
      </c>
      <c r="C128" s="60" t="str">
        <f>'бланки '!A133</f>
        <v>Приморский муниципальный округ</v>
      </c>
      <c r="D128" s="59">
        <f>'Рейтинговая таблица организаций'!C131</f>
        <v>56</v>
      </c>
      <c r="E128" s="59">
        <f t="shared" si="90"/>
        <v>128</v>
      </c>
      <c r="F128" s="59" t="str">
        <f t="shared" si="91"/>
        <v>Муниципальное бюджетное общеобразовательное учреждение «Бобровская средняя школа»(Приморский муниципальный округ)</v>
      </c>
      <c r="G128" s="59">
        <f>'Рейтинговая таблица организаций'!Q131</f>
        <v>95</v>
      </c>
      <c r="H128" s="59">
        <f>'Рейтинговая таблица организаций'!R131</f>
        <v>90</v>
      </c>
      <c r="I128" s="59">
        <f>'Рейтинговая таблица организаций'!S131</f>
        <v>99</v>
      </c>
      <c r="J128" s="59">
        <f>'Рейтинговая таблица организаций'!T131</f>
        <v>95.1</v>
      </c>
      <c r="K128" s="59" t="str">
        <f t="shared" si="92"/>
        <v>109-112</v>
      </c>
      <c r="L128" s="59">
        <f t="shared" si="93"/>
        <v>109</v>
      </c>
      <c r="M128" s="59">
        <f t="shared" si="94"/>
        <v>4</v>
      </c>
      <c r="N128" s="59">
        <f t="shared" si="95"/>
        <v>128</v>
      </c>
      <c r="O128" s="59" t="str">
        <f t="shared" si="96"/>
        <v>Муниципальное бюджетное общеобразовательное учреждение «Бобровская средняя школа»(Приморский муниципальный округ)</v>
      </c>
      <c r="P128" s="59">
        <f>'Рейтинговая таблица организаций'!Z131</f>
        <v>100</v>
      </c>
      <c r="Q128" s="59">
        <f>'Рейтинговая таблица организаций'!AB131</f>
        <v>75</v>
      </c>
      <c r="R128" s="59">
        <f>'Рейтинговая таблица организаций'!AC131</f>
        <v>87.5</v>
      </c>
      <c r="S128" s="59" t="str">
        <f t="shared" si="97"/>
        <v>170-175</v>
      </c>
      <c r="T128" s="59">
        <f t="shared" si="98"/>
        <v>170</v>
      </c>
      <c r="U128" s="59">
        <f t="shared" si="99"/>
        <v>6</v>
      </c>
      <c r="V128" s="59">
        <f t="shared" si="100"/>
        <v>128</v>
      </c>
      <c r="W128" s="59" t="str">
        <f t="shared" si="101"/>
        <v>Муниципальное бюджетное общеобразовательное учреждение «Бобровская средняя школа»(Приморский муниципальный округ)</v>
      </c>
      <c r="X128" s="59">
        <f>'Рейтинговая таблица организаций'!AH131</f>
        <v>60</v>
      </c>
      <c r="Y128" s="59">
        <f>'Рейтинговая таблица организаций'!AI131</f>
        <v>60</v>
      </c>
      <c r="Z128" s="61">
        <f>'Рейтинговая таблица организаций'!AJ131</f>
        <v>100</v>
      </c>
      <c r="AA128" s="59">
        <f>'Рейтинговая таблица организаций'!AK131</f>
        <v>72</v>
      </c>
      <c r="AB128" s="59" t="str">
        <f t="shared" si="102"/>
        <v>102-125</v>
      </c>
      <c r="AC128" s="59">
        <f t="shared" si="103"/>
        <v>102</v>
      </c>
      <c r="AD128" s="59">
        <f t="shared" si="104"/>
        <v>24</v>
      </c>
      <c r="AE128" s="59">
        <f t="shared" si="105"/>
        <v>128</v>
      </c>
      <c r="AF128" s="59" t="str">
        <f t="shared" si="106"/>
        <v>Муниципальное бюджетное общеобразовательное учреждение «Бобровская средняя школа»(Приморский муниципальный округ)</v>
      </c>
      <c r="AG128" s="59">
        <f>'Рейтинговая таблица организаций'!AR131</f>
        <v>96</v>
      </c>
      <c r="AH128" s="59">
        <f>'Рейтинговая таблица организаций'!AS131</f>
        <v>96</v>
      </c>
      <c r="AI128" s="59">
        <f>'Рейтинговая таблица организаций'!AT131</f>
        <v>100</v>
      </c>
      <c r="AJ128" s="59">
        <f>'Рейтинговая таблица организаций'!AU131</f>
        <v>96.800000000000011</v>
      </c>
      <c r="AK128" s="59" t="str">
        <f t="shared" si="107"/>
        <v>95-98</v>
      </c>
      <c r="AL128" s="59">
        <f t="shared" si="108"/>
        <v>95</v>
      </c>
      <c r="AM128" s="59">
        <f t="shared" si="109"/>
        <v>4</v>
      </c>
      <c r="AN128" s="59">
        <f>'бланки '!D133</f>
        <v>128</v>
      </c>
      <c r="AO128" s="59" t="str">
        <f t="shared" si="110"/>
        <v>Муниципальное бюджетное общеобразовательное учреждение «Бобровская средняя школа»(Приморский муниципальный округ)</v>
      </c>
      <c r="AP128" s="59">
        <f>'Рейтинговая таблица организаций'!BB131</f>
        <v>82</v>
      </c>
      <c r="AQ128" s="59">
        <f>'Рейтинговая таблица организаций'!BC131</f>
        <v>100</v>
      </c>
      <c r="AR128" s="59">
        <f>'Рейтинговая таблица организаций'!BD131</f>
        <v>95</v>
      </c>
      <c r="AS128" s="59">
        <f>'Рейтинговая таблица организаций'!BE131</f>
        <v>92.1</v>
      </c>
      <c r="AT128" s="59" t="str">
        <f t="shared" si="111"/>
        <v>125-126</v>
      </c>
      <c r="AU128" s="59">
        <f t="shared" si="112"/>
        <v>125</v>
      </c>
      <c r="AV128" s="59">
        <f t="shared" si="113"/>
        <v>2</v>
      </c>
      <c r="AW128" s="62" t="str">
        <f t="shared" si="114"/>
        <v>Приморский муниципальный округ</v>
      </c>
      <c r="AX128" s="59">
        <f t="shared" si="115"/>
        <v>128</v>
      </c>
      <c r="AY128" s="59" t="str">
        <f t="shared" si="116"/>
        <v>Муниципальное бюджетное общеобразовательное учреждение «Бобровская средняя школа»(Приморский муниципальный округ)</v>
      </c>
      <c r="AZ128" s="59">
        <f>'Рейтинговая таблица организаций'!BF131</f>
        <v>88.7</v>
      </c>
      <c r="BA128" s="59" t="str">
        <f t="shared" si="117"/>
        <v>128-129</v>
      </c>
      <c r="BB128" s="59">
        <f t="shared" si="118"/>
        <v>128</v>
      </c>
      <c r="BC128" s="59">
        <f t="shared" si="119"/>
        <v>2</v>
      </c>
    </row>
    <row r="129" spans="1:55">
      <c r="A129" s="59">
        <f>'бланки '!D140</f>
        <v>135</v>
      </c>
      <c r="B129" s="60" t="str">
        <f>CONCATENATE('Рейтинговая таблица организаций'!B138,"(",C129,")")</f>
        <v>Муниципальное бюджетное общеобразовательное учреждение «Уемская средняя школа»(Приморский муниципальный округ)</v>
      </c>
      <c r="C129" s="60" t="str">
        <f>'бланки '!A140</f>
        <v>Приморский муниципальный округ</v>
      </c>
      <c r="D129" s="59">
        <f>'Рейтинговая таблица организаций'!C138</f>
        <v>203</v>
      </c>
      <c r="E129" s="59">
        <f t="shared" si="90"/>
        <v>135</v>
      </c>
      <c r="F129" s="59" t="str">
        <f t="shared" si="91"/>
        <v>Муниципальное бюджетное общеобразовательное учреждение «Уемская средняя школа»(Приморский муниципальный округ)</v>
      </c>
      <c r="G129" s="59">
        <f>'Рейтинговая таблица организаций'!Q138</f>
        <v>85</v>
      </c>
      <c r="H129" s="59">
        <f>'Рейтинговая таблица организаций'!R138</f>
        <v>90</v>
      </c>
      <c r="I129" s="59">
        <f>'Рейтинговая таблица организаций'!S138</f>
        <v>95</v>
      </c>
      <c r="J129" s="59">
        <f>'Рейтинговая таблица организаций'!T138</f>
        <v>90.5</v>
      </c>
      <c r="K129" s="59" t="str">
        <f t="shared" si="92"/>
        <v>152</v>
      </c>
      <c r="L129" s="59">
        <f t="shared" si="93"/>
        <v>152</v>
      </c>
      <c r="M129" s="59">
        <f t="shared" si="94"/>
        <v>1</v>
      </c>
      <c r="N129" s="59">
        <f t="shared" si="95"/>
        <v>135</v>
      </c>
      <c r="O129" s="59" t="str">
        <f t="shared" si="96"/>
        <v>Муниципальное бюджетное общеобразовательное учреждение «Уемская средняя школа»(Приморский муниципальный округ)</v>
      </c>
      <c r="P129" s="59">
        <f>'Рейтинговая таблица организаций'!Z138</f>
        <v>100</v>
      </c>
      <c r="Q129" s="59">
        <f>'Рейтинговая таблица организаций'!AB138</f>
        <v>83</v>
      </c>
      <c r="R129" s="59">
        <f>'Рейтинговая таблица организаций'!AC138</f>
        <v>91.5</v>
      </c>
      <c r="S129" s="59" t="str">
        <f t="shared" si="97"/>
        <v>126-139</v>
      </c>
      <c r="T129" s="59">
        <f t="shared" si="98"/>
        <v>126</v>
      </c>
      <c r="U129" s="59">
        <f t="shared" si="99"/>
        <v>14</v>
      </c>
      <c r="V129" s="59">
        <f t="shared" si="100"/>
        <v>135</v>
      </c>
      <c r="W129" s="59" t="str">
        <f t="shared" si="101"/>
        <v>Муниципальное бюджетное общеобразовательное учреждение «Уемская средняя школа»(Приморский муниципальный округ)</v>
      </c>
      <c r="X129" s="59">
        <f>'Рейтинговая таблица организаций'!AH138</f>
        <v>40</v>
      </c>
      <c r="Y129" s="59">
        <f>'Рейтинговая таблица организаций'!AI138</f>
        <v>60</v>
      </c>
      <c r="Z129" s="61">
        <f>'Рейтинговая таблица организаций'!AJ138</f>
        <v>78</v>
      </c>
      <c r="AA129" s="59">
        <f>'Рейтинговая таблица организаций'!AK138</f>
        <v>59.4</v>
      </c>
      <c r="AB129" s="59" t="str">
        <f t="shared" si="102"/>
        <v>165</v>
      </c>
      <c r="AC129" s="59">
        <f t="shared" si="103"/>
        <v>165</v>
      </c>
      <c r="AD129" s="59">
        <f t="shared" si="104"/>
        <v>1</v>
      </c>
      <c r="AE129" s="59">
        <f t="shared" si="105"/>
        <v>135</v>
      </c>
      <c r="AF129" s="59" t="str">
        <f t="shared" si="106"/>
        <v>Муниципальное бюджетное общеобразовательное учреждение «Уемская средняя школа»(Приморский муниципальный округ)</v>
      </c>
      <c r="AG129" s="59">
        <f>'Рейтинговая таблица организаций'!AR138</f>
        <v>96</v>
      </c>
      <c r="AH129" s="59">
        <f>'Рейтинговая таблица организаций'!AS138</f>
        <v>95</v>
      </c>
      <c r="AI129" s="59">
        <f>'Рейтинговая таблица организаций'!AT138</f>
        <v>97</v>
      </c>
      <c r="AJ129" s="59">
        <f>'Рейтинговая таблица организаций'!AU138</f>
        <v>95.800000000000011</v>
      </c>
      <c r="AK129" s="59" t="str">
        <f t="shared" si="107"/>
        <v>109-112</v>
      </c>
      <c r="AL129" s="59">
        <f t="shared" si="108"/>
        <v>109</v>
      </c>
      <c r="AM129" s="59">
        <f t="shared" si="109"/>
        <v>4</v>
      </c>
      <c r="AN129" s="59">
        <f>'бланки '!D140</f>
        <v>135</v>
      </c>
      <c r="AO129" s="59" t="str">
        <f t="shared" si="110"/>
        <v>Муниципальное бюджетное общеобразовательное учреждение «Уемская средняя школа»(Приморский муниципальный округ)</v>
      </c>
      <c r="AP129" s="59">
        <f>'Рейтинговая таблица организаций'!BB138</f>
        <v>88</v>
      </c>
      <c r="AQ129" s="59">
        <f>'Рейтинговая таблица организаций'!BC138</f>
        <v>96</v>
      </c>
      <c r="AR129" s="59">
        <f>'Рейтинговая таблица организаций'!BD138</f>
        <v>93</v>
      </c>
      <c r="AS129" s="59">
        <f>'Рейтинговая таблица организаций'!BE138</f>
        <v>92.1</v>
      </c>
      <c r="AT129" s="59" t="str">
        <f t="shared" si="111"/>
        <v>125-126</v>
      </c>
      <c r="AU129" s="59">
        <f t="shared" si="112"/>
        <v>125</v>
      </c>
      <c r="AV129" s="59">
        <f t="shared" si="113"/>
        <v>2</v>
      </c>
      <c r="AW129" s="62" t="str">
        <f t="shared" si="114"/>
        <v>Приморский муниципальный округ</v>
      </c>
      <c r="AX129" s="59">
        <f t="shared" si="115"/>
        <v>135</v>
      </c>
      <c r="AY129" s="59" t="str">
        <f t="shared" si="116"/>
        <v>Муниципальное бюджетное общеобразовательное учреждение «Уемская средняя школа»(Приморский муниципальный округ)</v>
      </c>
      <c r="AZ129" s="59">
        <f>'Рейтинговая таблица организаций'!BF138</f>
        <v>85.860000000000014</v>
      </c>
      <c r="BA129" s="59" t="str">
        <f t="shared" si="117"/>
        <v>157</v>
      </c>
      <c r="BB129" s="59">
        <f t="shared" si="118"/>
        <v>157</v>
      </c>
      <c r="BC129" s="59">
        <f t="shared" si="119"/>
        <v>1</v>
      </c>
    </row>
    <row r="130" spans="1:55">
      <c r="A130" s="59">
        <f>'бланки '!D107</f>
        <v>102</v>
      </c>
      <c r="B130" s="60" t="str">
        <f>CONCATENATE('Рейтинговая таблица организаций'!B105,"(",C130,")")</f>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C130" s="60" t="str">
        <f>'бланки '!A107</f>
        <v>Онежский муниципальный район</v>
      </c>
      <c r="D130" s="59">
        <f>'Рейтинговая таблица организаций'!C105</f>
        <v>544</v>
      </c>
      <c r="E130" s="59">
        <f t="shared" si="90"/>
        <v>102</v>
      </c>
      <c r="F130" s="59" t="str">
        <f t="shared" si="91"/>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G130" s="59">
        <f>'Рейтинговая таблица организаций'!Q105</f>
        <v>94</v>
      </c>
      <c r="H130" s="59">
        <f>'Рейтинговая таблица организаций'!R105</f>
        <v>90</v>
      </c>
      <c r="I130" s="59">
        <f>'Рейтинговая таблица организаций'!S105</f>
        <v>92</v>
      </c>
      <c r="J130" s="59">
        <f>'Рейтинговая таблица организаций'!T105</f>
        <v>92</v>
      </c>
      <c r="K130" s="59" t="str">
        <f t="shared" si="92"/>
        <v>148</v>
      </c>
      <c r="L130" s="59">
        <f t="shared" si="93"/>
        <v>148</v>
      </c>
      <c r="M130" s="59">
        <f t="shared" si="94"/>
        <v>1</v>
      </c>
      <c r="N130" s="59">
        <f t="shared" si="95"/>
        <v>102</v>
      </c>
      <c r="O130" s="59" t="str">
        <f t="shared" si="96"/>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P130" s="59">
        <f>'Рейтинговая таблица организаций'!Z105</f>
        <v>100</v>
      </c>
      <c r="Q130" s="59">
        <f>'Рейтинговая таблица организаций'!AB105</f>
        <v>77</v>
      </c>
      <c r="R130" s="59">
        <f>'Рейтинговая таблица организаций'!AC105</f>
        <v>88.5</v>
      </c>
      <c r="S130" s="59" t="str">
        <f t="shared" si="97"/>
        <v>164-166</v>
      </c>
      <c r="T130" s="59">
        <f t="shared" si="98"/>
        <v>164</v>
      </c>
      <c r="U130" s="59">
        <f t="shared" si="99"/>
        <v>3</v>
      </c>
      <c r="V130" s="59">
        <f t="shared" si="100"/>
        <v>102</v>
      </c>
      <c r="W130" s="59" t="str">
        <f t="shared" si="101"/>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X130" s="59">
        <f>'Рейтинговая таблица организаций'!AH105</f>
        <v>80</v>
      </c>
      <c r="Y130" s="59">
        <f>'Рейтинговая таблица организаций'!AI105</f>
        <v>80</v>
      </c>
      <c r="Z130" s="61">
        <f>'Рейтинговая таблица организаций'!AJ105</f>
        <v>80</v>
      </c>
      <c r="AA130" s="59">
        <f>'Рейтинговая таблица организаций'!AK105</f>
        <v>80</v>
      </c>
      <c r="AB130" s="59" t="str">
        <f t="shared" si="102"/>
        <v>68-78</v>
      </c>
      <c r="AC130" s="59">
        <f t="shared" si="103"/>
        <v>68</v>
      </c>
      <c r="AD130" s="59">
        <f t="shared" si="104"/>
        <v>11</v>
      </c>
      <c r="AE130" s="59">
        <f t="shared" si="105"/>
        <v>102</v>
      </c>
      <c r="AF130" s="59" t="str">
        <f t="shared" si="106"/>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AG130" s="59">
        <f>'Рейтинговая таблица организаций'!AR105</f>
        <v>90</v>
      </c>
      <c r="AH130" s="59">
        <f>'Рейтинговая таблица организаций'!AS105</f>
        <v>89</v>
      </c>
      <c r="AI130" s="59">
        <f>'Рейтинговая таблица организаций'!AT105</f>
        <v>93</v>
      </c>
      <c r="AJ130" s="59">
        <f>'Рейтинговая таблица организаций'!AU105</f>
        <v>90.199999999999989</v>
      </c>
      <c r="AK130" s="59" t="str">
        <f t="shared" si="107"/>
        <v>160</v>
      </c>
      <c r="AL130" s="59">
        <f t="shared" si="108"/>
        <v>160</v>
      </c>
      <c r="AM130" s="59">
        <f t="shared" si="109"/>
        <v>1</v>
      </c>
      <c r="AN130" s="59">
        <f>'бланки '!D107</f>
        <v>102</v>
      </c>
      <c r="AO130" s="59" t="str">
        <f t="shared" si="110"/>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AP130" s="59">
        <f>'Рейтинговая таблица организаций'!BB105</f>
        <v>89</v>
      </c>
      <c r="AQ130" s="59">
        <f>'Рейтинговая таблица организаций'!BC105</f>
        <v>94</v>
      </c>
      <c r="AR130" s="59">
        <f>'Рейтинговая таблица организаций'!BD105</f>
        <v>93</v>
      </c>
      <c r="AS130" s="59">
        <f>'Рейтинговая таблица организаций'!BE105</f>
        <v>92</v>
      </c>
      <c r="AT130" s="59" t="str">
        <f t="shared" si="111"/>
        <v>127</v>
      </c>
      <c r="AU130" s="59">
        <f t="shared" si="112"/>
        <v>127</v>
      </c>
      <c r="AV130" s="59">
        <f t="shared" si="113"/>
        <v>1</v>
      </c>
      <c r="AW130" s="62" t="str">
        <f t="shared" si="114"/>
        <v>Онежский муниципальный район</v>
      </c>
      <c r="AX130" s="59">
        <f t="shared" si="115"/>
        <v>102</v>
      </c>
      <c r="AY130" s="59" t="str">
        <f t="shared" si="116"/>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AZ130" s="59">
        <f>'Рейтинговая таблица организаций'!BF105</f>
        <v>88.539999999999992</v>
      </c>
      <c r="BA130" s="59" t="str">
        <f t="shared" si="117"/>
        <v>131-132</v>
      </c>
      <c r="BB130" s="59">
        <f t="shared" si="118"/>
        <v>131</v>
      </c>
      <c r="BC130" s="59">
        <f t="shared" si="119"/>
        <v>2</v>
      </c>
    </row>
    <row r="131" spans="1:55">
      <c r="A131" s="59">
        <f>'бланки '!D49</f>
        <v>44</v>
      </c>
      <c r="B131" s="60" t="str">
        <f>CONCATENATE('Рейтинговая таблица организаций'!B47,"(",C131,")")</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C131" s="60" t="str">
        <f>'бланки '!A49</f>
        <v>Город Северодвинск</v>
      </c>
      <c r="D131" s="59">
        <f>'Рейтинговая таблица организаций'!C47</f>
        <v>677</v>
      </c>
      <c r="E131" s="59">
        <f t="shared" si="90"/>
        <v>44</v>
      </c>
      <c r="F131" s="59" t="str">
        <f t="shared" si="91"/>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G131" s="59">
        <f>'Рейтинговая таблица организаций'!Q47</f>
        <v>95</v>
      </c>
      <c r="H131" s="59">
        <f>'Рейтинговая таблица организаций'!R47</f>
        <v>90</v>
      </c>
      <c r="I131" s="59">
        <f>'Рейтинговая таблица организаций'!S47</f>
        <v>94</v>
      </c>
      <c r="J131" s="59">
        <f>'Рейтинговая таблица организаций'!T47</f>
        <v>93.1</v>
      </c>
      <c r="K131" s="59" t="str">
        <f t="shared" si="92"/>
        <v>134-135</v>
      </c>
      <c r="L131" s="59">
        <f t="shared" si="93"/>
        <v>134</v>
      </c>
      <c r="M131" s="59">
        <f t="shared" si="94"/>
        <v>2</v>
      </c>
      <c r="N131" s="59">
        <f t="shared" si="95"/>
        <v>44</v>
      </c>
      <c r="O131" s="59" t="str">
        <f t="shared" si="96"/>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P131" s="59">
        <f>'Рейтинговая таблица организаций'!Z47</f>
        <v>100</v>
      </c>
      <c r="Q131" s="59">
        <f>'Рейтинговая таблица организаций'!AB47</f>
        <v>81</v>
      </c>
      <c r="R131" s="59">
        <f>'Рейтинговая таблица организаций'!AC47</f>
        <v>90.5</v>
      </c>
      <c r="S131" s="59" t="str">
        <f t="shared" si="97"/>
        <v>143-145</v>
      </c>
      <c r="T131" s="59">
        <f t="shared" si="98"/>
        <v>143</v>
      </c>
      <c r="U131" s="59">
        <f t="shared" si="99"/>
        <v>3</v>
      </c>
      <c r="V131" s="59">
        <f t="shared" si="100"/>
        <v>44</v>
      </c>
      <c r="W131" s="59" t="str">
        <f t="shared" si="101"/>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X131" s="59">
        <f>'Рейтинговая таблица организаций'!AH47</f>
        <v>60</v>
      </c>
      <c r="Y131" s="59">
        <f>'Рейтинговая таблица организаций'!AI47</f>
        <v>100</v>
      </c>
      <c r="Z131" s="61">
        <f>'Рейтинговая таблица организаций'!AJ47</f>
        <v>77</v>
      </c>
      <c r="AA131" s="59">
        <f>'Рейтинговая таблица организаций'!AK47</f>
        <v>81.099999999999994</v>
      </c>
      <c r="AB131" s="59" t="str">
        <f t="shared" si="102"/>
        <v>67</v>
      </c>
      <c r="AC131" s="59">
        <f t="shared" si="103"/>
        <v>67</v>
      </c>
      <c r="AD131" s="59">
        <f t="shared" si="104"/>
        <v>1</v>
      </c>
      <c r="AE131" s="59">
        <f t="shared" si="105"/>
        <v>44</v>
      </c>
      <c r="AF131" s="59" t="str">
        <f t="shared" si="106"/>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AG131" s="59">
        <f>'Рейтинговая таблица организаций'!AR47</f>
        <v>93</v>
      </c>
      <c r="AH131" s="59">
        <f>'Рейтинговая таблица организаций'!AS47</f>
        <v>89</v>
      </c>
      <c r="AI131" s="59">
        <f>'Рейтинговая таблица организаций'!AT47</f>
        <v>94</v>
      </c>
      <c r="AJ131" s="59">
        <f>'Рейтинговая таблица организаций'!AU47</f>
        <v>91.600000000000009</v>
      </c>
      <c r="AK131" s="59" t="str">
        <f t="shared" si="107"/>
        <v>148-149</v>
      </c>
      <c r="AL131" s="59">
        <f t="shared" si="108"/>
        <v>148</v>
      </c>
      <c r="AM131" s="59">
        <f t="shared" si="109"/>
        <v>2</v>
      </c>
      <c r="AN131" s="59">
        <f>'бланки '!D49</f>
        <v>44</v>
      </c>
      <c r="AO131" s="59" t="str">
        <f t="shared" si="110"/>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AP131" s="59">
        <f>'Рейтинговая таблица организаций'!BB47</f>
        <v>91</v>
      </c>
      <c r="AQ131" s="59">
        <f>'Рейтинговая таблица организаций'!BC47</f>
        <v>92</v>
      </c>
      <c r="AR131" s="59">
        <f>'Рейтинговая таблица организаций'!BD47</f>
        <v>92</v>
      </c>
      <c r="AS131" s="59">
        <f>'Рейтинговая таблица организаций'!BE47</f>
        <v>91.7</v>
      </c>
      <c r="AT131" s="59" t="str">
        <f t="shared" si="111"/>
        <v>128</v>
      </c>
      <c r="AU131" s="59">
        <f t="shared" si="112"/>
        <v>128</v>
      </c>
      <c r="AV131" s="59">
        <f t="shared" si="113"/>
        <v>1</v>
      </c>
      <c r="AW131" s="62" t="str">
        <f t="shared" si="114"/>
        <v>Город Северодвинск</v>
      </c>
      <c r="AX131" s="59">
        <f t="shared" si="115"/>
        <v>44</v>
      </c>
      <c r="AY131" s="59" t="str">
        <f t="shared" si="116"/>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AZ131" s="59">
        <f>'Рейтинговая таблица организаций'!BF47</f>
        <v>89.6</v>
      </c>
      <c r="BA131" s="59" t="str">
        <f t="shared" si="117"/>
        <v>116-117</v>
      </c>
      <c r="BB131" s="59">
        <f t="shared" si="118"/>
        <v>116</v>
      </c>
      <c r="BC131" s="59">
        <f t="shared" si="119"/>
        <v>2</v>
      </c>
    </row>
    <row r="132" spans="1:55">
      <c r="A132" s="59">
        <f>'бланки '!D128</f>
        <v>123</v>
      </c>
      <c r="B132" s="60" t="str">
        <f>CONCATENATE('Рейтинговая таблица организаций'!B126,"(",C132,")")</f>
        <v>Муниципальное бюджетное общеобразовательное учреждение «Ясненская средняя школа № 7»(Пинежский муниципальный округ)</v>
      </c>
      <c r="C132" s="60" t="str">
        <f>'бланки '!A128</f>
        <v>Пинежский муниципальный округ</v>
      </c>
      <c r="D132" s="59">
        <f>'Рейтинговая таблица организаций'!C126</f>
        <v>121</v>
      </c>
      <c r="E132" s="59">
        <f t="shared" ref="E132:E163" si="120">A132</f>
        <v>123</v>
      </c>
      <c r="F132" s="59" t="str">
        <f t="shared" ref="F132:F163" si="121">B132</f>
        <v>Муниципальное бюджетное общеобразовательное учреждение «Ясненская средняя школа № 7»(Пинежский муниципальный округ)</v>
      </c>
      <c r="G132" s="59">
        <f>'Рейтинговая таблица организаций'!Q126</f>
        <v>92</v>
      </c>
      <c r="H132" s="59">
        <f>'Рейтинговая таблица организаций'!R126</f>
        <v>100</v>
      </c>
      <c r="I132" s="59">
        <f>'Рейтинговая таблица организаций'!S126</f>
        <v>91</v>
      </c>
      <c r="J132" s="59">
        <f>'Рейтинговая таблица организаций'!T126</f>
        <v>94</v>
      </c>
      <c r="K132" s="59" t="str">
        <f t="shared" ref="K132:K163" si="122">IF(M132=1,TEXT(L132,0),CONCATENATE(L132,"-",L132+M132-1))</f>
        <v>126</v>
      </c>
      <c r="L132" s="59">
        <f t="shared" ref="L132:L163" si="123">RANK(J132,J$4:J$180)</f>
        <v>126</v>
      </c>
      <c r="M132" s="59">
        <f t="shared" ref="M132:M163" si="124">COUNTIF(L$4:L$180,L132)</f>
        <v>1</v>
      </c>
      <c r="N132" s="59">
        <f t="shared" ref="N132:N163" si="125">A132</f>
        <v>123</v>
      </c>
      <c r="O132" s="59" t="str">
        <f t="shared" ref="O132:O163" si="126">B132</f>
        <v>Муниципальное бюджетное общеобразовательное учреждение «Ясненская средняя школа № 7»(Пинежский муниципальный округ)</v>
      </c>
      <c r="P132" s="59">
        <f>'Рейтинговая таблица организаций'!Z126</f>
        <v>100</v>
      </c>
      <c r="Q132" s="59">
        <f>'Рейтинговая таблица организаций'!AB126</f>
        <v>86</v>
      </c>
      <c r="R132" s="59">
        <f>'Рейтинговая таблица организаций'!AC126</f>
        <v>93</v>
      </c>
      <c r="S132" s="59" t="str">
        <f t="shared" ref="S132:S163" si="127">IF(U132=1,TEXT(T132,0),CONCATENATE(T132,"-",T132+U132-1))</f>
        <v>113-116</v>
      </c>
      <c r="T132" s="59">
        <f t="shared" ref="T132:T163" si="128">RANK(R132,R$4:R$180)</f>
        <v>113</v>
      </c>
      <c r="U132" s="59">
        <f t="shared" ref="U132:U163" si="129">COUNTIF(T$4:T$180,T132)</f>
        <v>4</v>
      </c>
      <c r="V132" s="59">
        <f t="shared" ref="V132:V163" si="130">A132</f>
        <v>123</v>
      </c>
      <c r="W132" s="59" t="str">
        <f t="shared" ref="W132:W163" si="131">B132</f>
        <v>Муниципальное бюджетное общеобразовательное учреждение «Ясненская средняя школа № 7»(Пинежский муниципальный округ)</v>
      </c>
      <c r="X132" s="59">
        <f>'Рейтинговая таблица организаций'!AH126</f>
        <v>60</v>
      </c>
      <c r="Y132" s="59">
        <f>'Рейтинговая таблица организаций'!AI126</f>
        <v>60</v>
      </c>
      <c r="Z132" s="61">
        <f>'Рейтинговая таблица организаций'!AJ126</f>
        <v>83</v>
      </c>
      <c r="AA132" s="59">
        <f>'Рейтинговая таблица организаций'!AK126</f>
        <v>66.900000000000006</v>
      </c>
      <c r="AB132" s="59" t="str">
        <f t="shared" ref="AB132:AB163" si="132">IF(AD132=1,TEXT(AC132,0),CONCATENATE(AC132,"-",AC132+AD132-1))</f>
        <v>132-133</v>
      </c>
      <c r="AC132" s="59">
        <f t="shared" ref="AC132:AC163" si="133">RANK(AA132,AA$4:AA$180)</f>
        <v>132</v>
      </c>
      <c r="AD132" s="59">
        <f t="shared" ref="AD132:AD163" si="134">COUNTIF(AC$4:AC$180,AC132)</f>
        <v>2</v>
      </c>
      <c r="AE132" s="59">
        <f t="shared" ref="AE132:AE163" si="135">A132</f>
        <v>123</v>
      </c>
      <c r="AF132" s="59" t="str">
        <f t="shared" ref="AF132:AF163" si="136">B132</f>
        <v>Муниципальное бюджетное общеобразовательное учреждение «Ясненская средняя школа № 7»(Пинежский муниципальный округ)</v>
      </c>
      <c r="AG132" s="59">
        <f>'Рейтинговая таблица организаций'!AR126</f>
        <v>97</v>
      </c>
      <c r="AH132" s="59">
        <f>'Рейтинговая таблица организаций'!AS126</f>
        <v>93</v>
      </c>
      <c r="AI132" s="59">
        <f>'Рейтинговая таблица организаций'!AT126</f>
        <v>96</v>
      </c>
      <c r="AJ132" s="59">
        <f>'Рейтинговая таблица организаций'!AU126</f>
        <v>95.2</v>
      </c>
      <c r="AK132" s="59" t="str">
        <f t="shared" ref="AK132:AK163" si="137">IF(AM132=1,TEXT(AL132,0),CONCATENATE(AL132,"-",AL132+AM132-1))</f>
        <v>120</v>
      </c>
      <c r="AL132" s="59">
        <f t="shared" ref="AL132:AL163" si="138">RANK(AJ132,AJ$4:AJ$180)</f>
        <v>120</v>
      </c>
      <c r="AM132" s="59">
        <f t="shared" ref="AM132:AM163" si="139">COUNTIF(AL$4:AL$180,AL132)</f>
        <v>1</v>
      </c>
      <c r="AN132" s="59">
        <f>'бланки '!D128</f>
        <v>123</v>
      </c>
      <c r="AO132" s="59" t="str">
        <f t="shared" ref="AO132:AO163" si="140">B132</f>
        <v>Муниципальное бюджетное общеобразовательное учреждение «Ясненская средняя школа № 7»(Пинежский муниципальный округ)</v>
      </c>
      <c r="AP132" s="59">
        <f>'Рейтинговая таблица организаций'!BB126</f>
        <v>83</v>
      </c>
      <c r="AQ132" s="59">
        <f>'Рейтинговая таблица организаций'!BC126</f>
        <v>97</v>
      </c>
      <c r="AR132" s="59">
        <f>'Рейтинговая таблица организаций'!BD126</f>
        <v>94</v>
      </c>
      <c r="AS132" s="59">
        <f>'Рейтинговая таблица организаций'!BE126</f>
        <v>91.3</v>
      </c>
      <c r="AT132" s="59" t="str">
        <f t="shared" ref="AT132:AT163" si="141">IF(AV132=1,TEXT(AU132,0),CONCATENATE(AU132,"-",AU132+AV132-1))</f>
        <v>129</v>
      </c>
      <c r="AU132" s="59">
        <f t="shared" ref="AU132:AU163" si="142">RANK(AS132,AS$4:AS$180)</f>
        <v>129</v>
      </c>
      <c r="AV132" s="59">
        <f t="shared" ref="AV132:AV163" si="143">COUNTIF(AU$4:AU$180,AU132)</f>
        <v>1</v>
      </c>
      <c r="AW132" s="62" t="str">
        <f t="shared" ref="AW132:AW163" si="144">C132</f>
        <v>Пинежский муниципальный округ</v>
      </c>
      <c r="AX132" s="59">
        <f t="shared" ref="AX132:AX163" si="145">A132</f>
        <v>123</v>
      </c>
      <c r="AY132" s="59" t="str">
        <f t="shared" ref="AY132:AY163" si="146">B132</f>
        <v>Муниципальное бюджетное общеобразовательное учреждение «Ясненская средняя школа № 7»(Пинежский муниципальный округ)</v>
      </c>
      <c r="AZ132" s="59">
        <f>'Рейтинговая таблица организаций'!BF126</f>
        <v>88.080000000000013</v>
      </c>
      <c r="BA132" s="59" t="str">
        <f t="shared" ref="BA132:BA163" si="147">IF(BC132=1,TEXT(BB132,0),CONCATENATE(BB132,"-",BB132+BC132-1))</f>
        <v>135-136</v>
      </c>
      <c r="BB132" s="59">
        <f t="shared" ref="BB132:BB163" si="148">RANK(AZ132,AZ$4:AZ$180)</f>
        <v>135</v>
      </c>
      <c r="BC132" s="59">
        <f t="shared" ref="BC132:BC163" si="149">COUNTIF(AZ$4:AZ$180,AZ132)</f>
        <v>2</v>
      </c>
    </row>
    <row r="133" spans="1:55">
      <c r="A133" s="59">
        <f>'бланки '!D36</f>
        <v>31</v>
      </c>
      <c r="B133" s="60" t="str">
        <f>CONCATENATE('Рейтинговая таблица организаций'!B34,"(",C133,")")</f>
        <v>Муниципальное автономное общеобразовательное учреждение «Средняя общеобразовательная школа № 5»(Город Северодвинск)</v>
      </c>
      <c r="C133" s="60" t="str">
        <f>'бланки '!A36</f>
        <v>Город Северодвинск</v>
      </c>
      <c r="D133" s="59">
        <f>'Рейтинговая таблица организаций'!C34</f>
        <v>634</v>
      </c>
      <c r="E133" s="59">
        <f t="shared" si="120"/>
        <v>31</v>
      </c>
      <c r="F133" s="59" t="str">
        <f t="shared" si="121"/>
        <v>Муниципальное автономное общеобразовательное учреждение «Средняя общеобразовательная школа № 5»(Город Северодвинск)</v>
      </c>
      <c r="G133" s="59">
        <f>'Рейтинговая таблица организаций'!Q34</f>
        <v>100</v>
      </c>
      <c r="H133" s="59">
        <f>'Рейтинговая таблица организаций'!R34</f>
        <v>100</v>
      </c>
      <c r="I133" s="59">
        <f>'Рейтинговая таблица организаций'!S34</f>
        <v>95</v>
      </c>
      <c r="J133" s="59">
        <f>'Рейтинговая таблица организаций'!T34</f>
        <v>98</v>
      </c>
      <c r="K133" s="59" t="str">
        <f t="shared" si="122"/>
        <v>65-69</v>
      </c>
      <c r="L133" s="59">
        <f t="shared" si="123"/>
        <v>65</v>
      </c>
      <c r="M133" s="59">
        <f t="shared" si="124"/>
        <v>5</v>
      </c>
      <c r="N133" s="59">
        <f t="shared" si="125"/>
        <v>31</v>
      </c>
      <c r="O133" s="59" t="str">
        <f t="shared" si="126"/>
        <v>Муниципальное автономное общеобразовательное учреждение «Средняя общеобразовательная школа № 5»(Город Северодвинск)</v>
      </c>
      <c r="P133" s="59">
        <f>'Рейтинговая таблица организаций'!Z34</f>
        <v>100</v>
      </c>
      <c r="Q133" s="59">
        <f>'Рейтинговая таблица организаций'!AB34</f>
        <v>83</v>
      </c>
      <c r="R133" s="59">
        <f>'Рейтинговая таблица организаций'!AC34</f>
        <v>91.5</v>
      </c>
      <c r="S133" s="59" t="str">
        <f t="shared" si="127"/>
        <v>126-139</v>
      </c>
      <c r="T133" s="59">
        <f t="shared" si="128"/>
        <v>126</v>
      </c>
      <c r="U133" s="59">
        <f t="shared" si="129"/>
        <v>14</v>
      </c>
      <c r="V133" s="59">
        <f t="shared" si="130"/>
        <v>31</v>
      </c>
      <c r="W133" s="59" t="str">
        <f t="shared" si="131"/>
        <v>Муниципальное автономное общеобразовательное учреждение «Средняя общеобразовательная школа № 5»(Город Северодвинск)</v>
      </c>
      <c r="X133" s="59">
        <f>'Рейтинговая таблица организаций'!AH34</f>
        <v>100</v>
      </c>
      <c r="Y133" s="59">
        <f>'Рейтинговая таблица организаций'!AI34</f>
        <v>100</v>
      </c>
      <c r="Z133" s="61">
        <f>'Рейтинговая таблица организаций'!AJ34</f>
        <v>86</v>
      </c>
      <c r="AA133" s="59">
        <f>'Рейтинговая таблица организаций'!AK34</f>
        <v>95.8</v>
      </c>
      <c r="AB133" s="59" t="str">
        <f t="shared" si="132"/>
        <v>10-11</v>
      </c>
      <c r="AC133" s="59">
        <f t="shared" si="133"/>
        <v>10</v>
      </c>
      <c r="AD133" s="59">
        <f t="shared" si="134"/>
        <v>2</v>
      </c>
      <c r="AE133" s="59">
        <f t="shared" si="135"/>
        <v>31</v>
      </c>
      <c r="AF133" s="59" t="str">
        <f t="shared" si="136"/>
        <v>Муниципальное автономное общеобразовательное учреждение «Средняя общеобразовательная школа № 5»(Город Северодвинск)</v>
      </c>
      <c r="AG133" s="59">
        <f>'Рейтинговая таблица организаций'!AR34</f>
        <v>90</v>
      </c>
      <c r="AH133" s="59">
        <f>'Рейтинговая таблица организаций'!AS34</f>
        <v>89</v>
      </c>
      <c r="AI133" s="59">
        <f>'Рейтинговая таблица организаций'!AT34</f>
        <v>96</v>
      </c>
      <c r="AJ133" s="59">
        <f>'Рейтинговая таблица организаций'!AU34</f>
        <v>90.8</v>
      </c>
      <c r="AK133" s="59" t="str">
        <f t="shared" si="137"/>
        <v>153-154</v>
      </c>
      <c r="AL133" s="59">
        <f t="shared" si="138"/>
        <v>153</v>
      </c>
      <c r="AM133" s="59">
        <f t="shared" si="139"/>
        <v>2</v>
      </c>
      <c r="AN133" s="59">
        <f>'бланки '!D36</f>
        <v>31</v>
      </c>
      <c r="AO133" s="59" t="str">
        <f t="shared" si="140"/>
        <v>Муниципальное автономное общеобразовательное учреждение «Средняя общеобразовательная школа № 5»(Город Северодвинск)</v>
      </c>
      <c r="AP133" s="59">
        <f>'Рейтинговая таблица организаций'!BB34</f>
        <v>88</v>
      </c>
      <c r="AQ133" s="59">
        <f>'Рейтинговая таблица организаций'!BC34</f>
        <v>94</v>
      </c>
      <c r="AR133" s="59">
        <f>'Рейтинговая таблица организаций'!BD34</f>
        <v>92</v>
      </c>
      <c r="AS133" s="59">
        <f>'Рейтинговая таблица организаций'!BE34</f>
        <v>91.2</v>
      </c>
      <c r="AT133" s="59" t="str">
        <f t="shared" si="141"/>
        <v>130-131</v>
      </c>
      <c r="AU133" s="59">
        <f t="shared" si="142"/>
        <v>130</v>
      </c>
      <c r="AV133" s="59">
        <f t="shared" si="143"/>
        <v>2</v>
      </c>
      <c r="AW133" s="62" t="str">
        <f t="shared" si="144"/>
        <v>Город Северодвинск</v>
      </c>
      <c r="AX133" s="59">
        <f t="shared" si="145"/>
        <v>31</v>
      </c>
      <c r="AY133" s="59" t="str">
        <f t="shared" si="146"/>
        <v>Муниципальное автономное общеобразовательное учреждение «Средняя общеобразовательная школа № 5»(Город Северодвинск)</v>
      </c>
      <c r="AZ133" s="59">
        <f>'Рейтинговая таблица организаций'!BF34</f>
        <v>93.460000000000008</v>
      </c>
      <c r="BA133" s="59" t="str">
        <f t="shared" si="147"/>
        <v>63-64</v>
      </c>
      <c r="BB133" s="59">
        <f t="shared" si="148"/>
        <v>63</v>
      </c>
      <c r="BC133" s="59">
        <f t="shared" si="149"/>
        <v>2</v>
      </c>
    </row>
    <row r="134" spans="1:55">
      <c r="A134" s="59">
        <f>'бланки '!D54</f>
        <v>49</v>
      </c>
      <c r="B134" s="60" t="str">
        <f>CONCATENATE('Рейтинговая таблица организаций'!B52,"(",C134,")")</f>
        <v>Муниципальное автономное общеобразовательное учреждение «Средняя общеобразовательная школа № 26»(Город Северодвинск)</v>
      </c>
      <c r="C134" s="60" t="str">
        <f>'бланки '!A54</f>
        <v>Город Северодвинск</v>
      </c>
      <c r="D134" s="59">
        <f>'Рейтинговая таблица организаций'!C52</f>
        <v>9</v>
      </c>
      <c r="E134" s="59">
        <f t="shared" si="120"/>
        <v>49</v>
      </c>
      <c r="F134" s="59" t="str">
        <f t="shared" si="121"/>
        <v>Муниципальное автономное общеобразовательное учреждение «Средняя общеобразовательная школа № 26»(Город Северодвинск)</v>
      </c>
      <c r="G134" s="59">
        <f>'Рейтинговая таблица организаций'!Q52</f>
        <v>94</v>
      </c>
      <c r="H134" s="59">
        <f>'Рейтинговая таблица организаций'!R52</f>
        <v>90</v>
      </c>
      <c r="I134" s="59">
        <f>'Рейтинговая таблица организаций'!S52</f>
        <v>94</v>
      </c>
      <c r="J134" s="59">
        <f>'Рейтинговая таблица организаций'!T52</f>
        <v>92.800000000000011</v>
      </c>
      <c r="K134" s="59" t="str">
        <f t="shared" si="122"/>
        <v>137</v>
      </c>
      <c r="L134" s="59">
        <f t="shared" si="123"/>
        <v>137</v>
      </c>
      <c r="M134" s="59">
        <f t="shared" si="124"/>
        <v>1</v>
      </c>
      <c r="N134" s="59">
        <f t="shared" si="125"/>
        <v>49</v>
      </c>
      <c r="O134" s="59" t="str">
        <f t="shared" si="126"/>
        <v>Муниципальное автономное общеобразовательное учреждение «Средняя общеобразовательная школа № 26»(Город Северодвинск)</v>
      </c>
      <c r="P134" s="59">
        <f>'Рейтинговая таблица организаций'!Z52</f>
        <v>100</v>
      </c>
      <c r="Q134" s="59">
        <f>'Рейтинговая таблица организаций'!AB52</f>
        <v>100</v>
      </c>
      <c r="R134" s="59">
        <f>'Рейтинговая таблица организаций'!AC52</f>
        <v>100</v>
      </c>
      <c r="S134" s="59" t="str">
        <f t="shared" si="127"/>
        <v>1-24</v>
      </c>
      <c r="T134" s="59">
        <f t="shared" si="128"/>
        <v>1</v>
      </c>
      <c r="U134" s="59">
        <f t="shared" si="129"/>
        <v>24</v>
      </c>
      <c r="V134" s="59">
        <f t="shared" si="130"/>
        <v>49</v>
      </c>
      <c r="W134" s="59" t="str">
        <f t="shared" si="131"/>
        <v>Муниципальное автономное общеобразовательное учреждение «Средняя общеобразовательная школа № 26»(Город Северодвинск)</v>
      </c>
      <c r="X134" s="59">
        <f>'Рейтинговая таблица организаций'!AH52</f>
        <v>40</v>
      </c>
      <c r="Y134" s="59">
        <f>'Рейтинговая таблица организаций'!AI52</f>
        <v>100</v>
      </c>
      <c r="Z134" s="61">
        <f>'Рейтинговая таблица организаций'!AJ52</f>
        <v>100</v>
      </c>
      <c r="AA134" s="59">
        <f>'Рейтинговая таблица организаций'!AK52</f>
        <v>82</v>
      </c>
      <c r="AB134" s="59" t="str">
        <f t="shared" si="132"/>
        <v>56-66</v>
      </c>
      <c r="AC134" s="59">
        <f t="shared" si="133"/>
        <v>56</v>
      </c>
      <c r="AD134" s="59">
        <f t="shared" si="134"/>
        <v>11</v>
      </c>
      <c r="AE134" s="59">
        <f t="shared" si="135"/>
        <v>49</v>
      </c>
      <c r="AF134" s="59" t="str">
        <f t="shared" si="136"/>
        <v>Муниципальное автономное общеобразовательное учреждение «Средняя общеобразовательная школа № 26»(Город Северодвинск)</v>
      </c>
      <c r="AG134" s="59">
        <f>'Рейтинговая таблица организаций'!AR52</f>
        <v>89</v>
      </c>
      <c r="AH134" s="59">
        <f>'Рейтинговая таблица организаций'!AS52</f>
        <v>100</v>
      </c>
      <c r="AI134" s="59">
        <f>'Рейтинговая таблица организаций'!AT52</f>
        <v>100</v>
      </c>
      <c r="AJ134" s="59">
        <f>'Рейтинговая таблица организаций'!AU52</f>
        <v>95.6</v>
      </c>
      <c r="AK134" s="59" t="str">
        <f t="shared" si="137"/>
        <v>114-116</v>
      </c>
      <c r="AL134" s="59">
        <f t="shared" si="138"/>
        <v>114</v>
      </c>
      <c r="AM134" s="59">
        <f t="shared" si="139"/>
        <v>3</v>
      </c>
      <c r="AN134" s="59">
        <f>'бланки '!D54</f>
        <v>49</v>
      </c>
      <c r="AO134" s="59" t="str">
        <f t="shared" si="140"/>
        <v>Муниципальное автономное общеобразовательное учреждение «Средняя общеобразовательная школа № 26»(Город Северодвинск)</v>
      </c>
      <c r="AP134" s="59">
        <f>'Рейтинговая таблица организаций'!BB52</f>
        <v>89</v>
      </c>
      <c r="AQ134" s="59">
        <f>'Рейтинговая таблица организаций'!BC52</f>
        <v>100</v>
      </c>
      <c r="AR134" s="59">
        <f>'Рейтинговая таблица организаций'!BD52</f>
        <v>89</v>
      </c>
      <c r="AS134" s="59">
        <f>'Рейтинговая таблица организаций'!BE52</f>
        <v>91.2</v>
      </c>
      <c r="AT134" s="59" t="str">
        <f t="shared" si="141"/>
        <v>130-131</v>
      </c>
      <c r="AU134" s="59">
        <f t="shared" si="142"/>
        <v>130</v>
      </c>
      <c r="AV134" s="59">
        <f t="shared" si="143"/>
        <v>2</v>
      </c>
      <c r="AW134" s="62" t="str">
        <f t="shared" si="144"/>
        <v>Город Северодвинск</v>
      </c>
      <c r="AX134" s="59">
        <f t="shared" si="145"/>
        <v>49</v>
      </c>
      <c r="AY134" s="59" t="str">
        <f t="shared" si="146"/>
        <v>Муниципальное автономное общеобразовательное учреждение «Средняя общеобразовательная школа № 26»(Город Северодвинск)</v>
      </c>
      <c r="AZ134" s="59">
        <f>'Рейтинговая таблица организаций'!BF52</f>
        <v>92.32</v>
      </c>
      <c r="BA134" s="59" t="str">
        <f t="shared" si="147"/>
        <v>76</v>
      </c>
      <c r="BB134" s="59">
        <f t="shared" si="148"/>
        <v>76</v>
      </c>
      <c r="BC134" s="59">
        <f t="shared" si="149"/>
        <v>1</v>
      </c>
    </row>
    <row r="135" spans="1:55">
      <c r="A135" s="59">
        <f>'бланки '!D92</f>
        <v>87</v>
      </c>
      <c r="B135" s="60" t="str">
        <f>CONCATENATE('Рейтинговая таблица организаций'!B90,"(",C135,")")</f>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C135" s="60" t="str">
        <f>'бланки '!A92</f>
        <v>Верхнетоемский муниципальный округ</v>
      </c>
      <c r="D135" s="59">
        <f>'Рейтинговая таблица организаций'!C90</f>
        <v>20</v>
      </c>
      <c r="E135" s="59">
        <f t="shared" si="120"/>
        <v>87</v>
      </c>
      <c r="F135" s="59" t="str">
        <f t="shared" si="121"/>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G135" s="59">
        <f>'Рейтинговая таблица организаций'!Q90</f>
        <v>95</v>
      </c>
      <c r="H135" s="59">
        <f>'Рейтинговая таблица организаций'!R90</f>
        <v>90</v>
      </c>
      <c r="I135" s="59">
        <f>'Рейтинговая таблица организаций'!S90</f>
        <v>91</v>
      </c>
      <c r="J135" s="59">
        <f>'Рейтинговая таблица организаций'!T90</f>
        <v>91.9</v>
      </c>
      <c r="K135" s="59" t="str">
        <f t="shared" si="122"/>
        <v>149-150</v>
      </c>
      <c r="L135" s="59">
        <f t="shared" si="123"/>
        <v>149</v>
      </c>
      <c r="M135" s="59">
        <f t="shared" si="124"/>
        <v>2</v>
      </c>
      <c r="N135" s="59">
        <f t="shared" si="125"/>
        <v>87</v>
      </c>
      <c r="O135" s="59" t="str">
        <f t="shared" si="126"/>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P135" s="59">
        <f>'Рейтинговая таблица организаций'!Z90</f>
        <v>100</v>
      </c>
      <c r="Q135" s="59">
        <f>'Рейтинговая таблица организаций'!AB90</f>
        <v>80</v>
      </c>
      <c r="R135" s="59">
        <f>'Рейтинговая таблица организаций'!AC90</f>
        <v>90</v>
      </c>
      <c r="S135" s="59" t="str">
        <f t="shared" si="127"/>
        <v>146-150</v>
      </c>
      <c r="T135" s="59">
        <f t="shared" si="128"/>
        <v>146</v>
      </c>
      <c r="U135" s="59">
        <f t="shared" si="129"/>
        <v>5</v>
      </c>
      <c r="V135" s="59">
        <f t="shared" si="130"/>
        <v>87</v>
      </c>
      <c r="W135" s="59" t="str">
        <f t="shared" si="131"/>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X135" s="59">
        <f>'Рейтинговая таблица организаций'!AH90</f>
        <v>60</v>
      </c>
      <c r="Y135" s="59">
        <f>'Рейтинговая таблица организаций'!AI90</f>
        <v>60</v>
      </c>
      <c r="Z135" s="61">
        <f>'Рейтинговая таблица организаций'!AJ90</f>
        <v>100</v>
      </c>
      <c r="AA135" s="59">
        <f>'Рейтинговая таблица организаций'!AK90</f>
        <v>72</v>
      </c>
      <c r="AB135" s="59" t="str">
        <f t="shared" si="132"/>
        <v>102-125</v>
      </c>
      <c r="AC135" s="59">
        <f t="shared" si="133"/>
        <v>102</v>
      </c>
      <c r="AD135" s="59">
        <f t="shared" si="134"/>
        <v>24</v>
      </c>
      <c r="AE135" s="59">
        <f t="shared" si="135"/>
        <v>87</v>
      </c>
      <c r="AF135" s="59" t="str">
        <f t="shared" si="136"/>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AG135" s="59">
        <f>'Рейтинговая таблица организаций'!AR90</f>
        <v>90</v>
      </c>
      <c r="AH135" s="59">
        <f>'Рейтинговая таблица организаций'!AS90</f>
        <v>100</v>
      </c>
      <c r="AI135" s="59">
        <f>'Рейтинговая таблица организаций'!AT90</f>
        <v>93</v>
      </c>
      <c r="AJ135" s="59">
        <f>'Рейтинговая таблица организаций'!AU90</f>
        <v>94.6</v>
      </c>
      <c r="AK135" s="59" t="str">
        <f t="shared" si="137"/>
        <v>125</v>
      </c>
      <c r="AL135" s="59">
        <f t="shared" si="138"/>
        <v>125</v>
      </c>
      <c r="AM135" s="59">
        <f t="shared" si="139"/>
        <v>1</v>
      </c>
      <c r="AN135" s="59">
        <f>'бланки '!D92</f>
        <v>87</v>
      </c>
      <c r="AO135" s="59" t="str">
        <f t="shared" si="140"/>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AP135" s="59">
        <f>'Рейтинговая таблица организаций'!BB90</f>
        <v>80</v>
      </c>
      <c r="AQ135" s="59">
        <f>'Рейтинговая таблица организаций'!BC90</f>
        <v>85</v>
      </c>
      <c r="AR135" s="59">
        <f>'Рейтинговая таблица организаций'!BD90</f>
        <v>100</v>
      </c>
      <c r="AS135" s="59">
        <f>'Рейтинговая таблица организаций'!BE90</f>
        <v>91</v>
      </c>
      <c r="AT135" s="59" t="str">
        <f t="shared" si="141"/>
        <v>132</v>
      </c>
      <c r="AU135" s="59">
        <f t="shared" si="142"/>
        <v>132</v>
      </c>
      <c r="AV135" s="59">
        <f t="shared" si="143"/>
        <v>1</v>
      </c>
      <c r="AW135" s="62" t="str">
        <f t="shared" si="144"/>
        <v>Верхнетоемский муниципальный округ</v>
      </c>
      <c r="AX135" s="59">
        <f t="shared" si="145"/>
        <v>87</v>
      </c>
      <c r="AY135" s="59" t="str">
        <f t="shared" si="146"/>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AZ135" s="59">
        <f>'Рейтинговая таблица организаций'!BF90</f>
        <v>87.9</v>
      </c>
      <c r="BA135" s="59" t="str">
        <f t="shared" si="147"/>
        <v>137</v>
      </c>
      <c r="BB135" s="59">
        <f t="shared" si="148"/>
        <v>137</v>
      </c>
      <c r="BC135" s="59">
        <f t="shared" si="149"/>
        <v>1</v>
      </c>
    </row>
    <row r="136" spans="1:55">
      <c r="A136" s="59">
        <f>'бланки '!D171</f>
        <v>166</v>
      </c>
      <c r="B136" s="60" t="str">
        <f>CONCATENATE('Рейтинговая таблица организаций'!B169,"(",C136,")")</f>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C136" s="60" t="str">
        <f>'бланки '!A171</f>
        <v>Государственные образовательные организации</v>
      </c>
      <c r="D136" s="59">
        <f>'Рейтинговая таблица организаций'!C169</f>
        <v>145</v>
      </c>
      <c r="E136" s="59">
        <f t="shared" si="120"/>
        <v>166</v>
      </c>
      <c r="F136" s="59" t="str">
        <f t="shared" si="121"/>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G136" s="59">
        <f>'Рейтинговая таблица организаций'!Q169</f>
        <v>85</v>
      </c>
      <c r="H136" s="59">
        <f>'Рейтинговая таблица организаций'!R169</f>
        <v>90</v>
      </c>
      <c r="I136" s="59">
        <f>'Рейтинговая таблица организаций'!S169</f>
        <v>94</v>
      </c>
      <c r="J136" s="59">
        <f>'Рейтинговая таблица организаций'!T169</f>
        <v>90.1</v>
      </c>
      <c r="K136" s="59" t="str">
        <f t="shared" si="122"/>
        <v>153</v>
      </c>
      <c r="L136" s="59">
        <f t="shared" si="123"/>
        <v>153</v>
      </c>
      <c r="M136" s="59">
        <f t="shared" si="124"/>
        <v>1</v>
      </c>
      <c r="N136" s="59">
        <f t="shared" si="125"/>
        <v>166</v>
      </c>
      <c r="O136" s="59" t="str">
        <f t="shared" si="126"/>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P136" s="59">
        <f>'Рейтинговая таблица организаций'!Z169</f>
        <v>100</v>
      </c>
      <c r="Q136" s="59">
        <f>'Рейтинговая таблица организаций'!AB169</f>
        <v>85</v>
      </c>
      <c r="R136" s="59">
        <f>'Рейтинговая таблица организаций'!AC169</f>
        <v>92.5</v>
      </c>
      <c r="S136" s="59" t="str">
        <f t="shared" si="127"/>
        <v>117-120</v>
      </c>
      <c r="T136" s="59">
        <f t="shared" si="128"/>
        <v>117</v>
      </c>
      <c r="U136" s="59">
        <f t="shared" si="129"/>
        <v>4</v>
      </c>
      <c r="V136" s="59">
        <f t="shared" si="130"/>
        <v>166</v>
      </c>
      <c r="W136" s="59" t="str">
        <f t="shared" si="131"/>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X136" s="59">
        <f>'Рейтинговая таблица организаций'!AH169</f>
        <v>40</v>
      </c>
      <c r="Y136" s="59">
        <f>'Рейтинговая таблица организаций'!AI169</f>
        <v>100</v>
      </c>
      <c r="Z136" s="61">
        <f>'Рейтинговая таблица организаций'!AJ169</f>
        <v>100</v>
      </c>
      <c r="AA136" s="59">
        <f>'Рейтинговая таблица организаций'!AK169</f>
        <v>82</v>
      </c>
      <c r="AB136" s="59" t="str">
        <f t="shared" si="132"/>
        <v>56-66</v>
      </c>
      <c r="AC136" s="59">
        <f t="shared" si="133"/>
        <v>56</v>
      </c>
      <c r="AD136" s="59">
        <f t="shared" si="134"/>
        <v>11</v>
      </c>
      <c r="AE136" s="59">
        <f t="shared" si="135"/>
        <v>166</v>
      </c>
      <c r="AF136" s="59" t="str">
        <f t="shared" si="136"/>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AG136" s="59">
        <f>'Рейтинговая таблица организаций'!AR169</f>
        <v>94</v>
      </c>
      <c r="AH136" s="59">
        <f>'Рейтинговая таблица организаций'!AS169</f>
        <v>94</v>
      </c>
      <c r="AI136" s="59">
        <f>'Рейтинговая таблица организаций'!AT169</f>
        <v>97</v>
      </c>
      <c r="AJ136" s="59">
        <f>'Рейтинговая таблица организаций'!AU169</f>
        <v>94.600000000000009</v>
      </c>
      <c r="AK136" s="59" t="str">
        <f t="shared" si="137"/>
        <v>124</v>
      </c>
      <c r="AL136" s="59">
        <f t="shared" si="138"/>
        <v>124</v>
      </c>
      <c r="AM136" s="59">
        <f t="shared" si="139"/>
        <v>1</v>
      </c>
      <c r="AN136" s="59">
        <f>'бланки '!D171</f>
        <v>166</v>
      </c>
      <c r="AO136" s="59" t="str">
        <f t="shared" si="140"/>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AP136" s="59">
        <f>'Рейтинговая таблица организаций'!BB169</f>
        <v>90</v>
      </c>
      <c r="AQ136" s="59">
        <f>'Рейтинговая таблица организаций'!BC169</f>
        <v>92</v>
      </c>
      <c r="AR136" s="59">
        <f>'Рейтинговая таблица организаций'!BD169</f>
        <v>91</v>
      </c>
      <c r="AS136" s="59">
        <f>'Рейтинговая таблица организаций'!BE169</f>
        <v>90.9</v>
      </c>
      <c r="AT136" s="59" t="str">
        <f t="shared" si="141"/>
        <v>133</v>
      </c>
      <c r="AU136" s="59">
        <f t="shared" si="142"/>
        <v>133</v>
      </c>
      <c r="AV136" s="59">
        <f t="shared" si="143"/>
        <v>1</v>
      </c>
      <c r="AW136" s="62" t="str">
        <f t="shared" si="144"/>
        <v>Государственные образовательные организации</v>
      </c>
      <c r="AX136" s="59">
        <f t="shared" si="145"/>
        <v>166</v>
      </c>
      <c r="AY136" s="59" t="str">
        <f t="shared" si="146"/>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AZ136" s="59">
        <f>'Рейтинговая таблица организаций'!BF169</f>
        <v>90.02000000000001</v>
      </c>
      <c r="BA136" s="59" t="str">
        <f t="shared" si="147"/>
        <v>110</v>
      </c>
      <c r="BB136" s="59">
        <f t="shared" si="148"/>
        <v>110</v>
      </c>
      <c r="BC136" s="59">
        <f t="shared" si="149"/>
        <v>1</v>
      </c>
    </row>
    <row r="137" spans="1:55">
      <c r="A137" s="59">
        <f>'бланки '!D30</f>
        <v>25</v>
      </c>
      <c r="B137" s="60" t="str">
        <f>CONCATENATE('Рейтинговая таблица организаций'!B28,"(",C137,")")</f>
        <v>Муниципальное бюджетное дошкольное образовательное учреждение «Детский сад № 87 «Моряночка» комбинированного вида»(Город Северодвинск)</v>
      </c>
      <c r="C137" s="60" t="str">
        <f>'бланки '!A30</f>
        <v>Город Северодвинск</v>
      </c>
      <c r="D137" s="59">
        <f>'Рейтинговая таблица организаций'!C28</f>
        <v>116</v>
      </c>
      <c r="E137" s="59">
        <f t="shared" si="120"/>
        <v>25</v>
      </c>
      <c r="F137" s="59" t="str">
        <f t="shared" si="121"/>
        <v>Муниципальное бюджетное дошкольное образовательное учреждение «Детский сад № 87 «Моряночка» комбинированного вида»(Город Северодвинск)</v>
      </c>
      <c r="G137" s="59">
        <f>'Рейтинговая таблица организаций'!Q28</f>
        <v>95</v>
      </c>
      <c r="H137" s="59">
        <f>'Рейтинговая таблица организаций'!R28</f>
        <v>100</v>
      </c>
      <c r="I137" s="59">
        <f>'Рейтинговая таблица организаций'!S28</f>
        <v>94</v>
      </c>
      <c r="J137" s="59">
        <f>'Рейтинговая таблица организаций'!T28</f>
        <v>96.1</v>
      </c>
      <c r="K137" s="59" t="str">
        <f t="shared" si="122"/>
        <v>92-94</v>
      </c>
      <c r="L137" s="59">
        <f t="shared" si="123"/>
        <v>92</v>
      </c>
      <c r="M137" s="59">
        <f t="shared" si="124"/>
        <v>3</v>
      </c>
      <c r="N137" s="59">
        <f t="shared" si="125"/>
        <v>25</v>
      </c>
      <c r="O137" s="59" t="str">
        <f t="shared" si="126"/>
        <v>Муниципальное бюджетное дошкольное образовательное учреждение «Детский сад № 87 «Моряночка» комбинированного вида»(Город Северодвинск)</v>
      </c>
      <c r="P137" s="59">
        <f>'Рейтинговая таблица организаций'!Z28</f>
        <v>100</v>
      </c>
      <c r="Q137" s="59">
        <f>'Рейтинговая таблица организаций'!AB28</f>
        <v>83</v>
      </c>
      <c r="R137" s="59">
        <f>'Рейтинговая таблица организаций'!AC28</f>
        <v>91.5</v>
      </c>
      <c r="S137" s="59" t="str">
        <f t="shared" si="127"/>
        <v>126-139</v>
      </c>
      <c r="T137" s="59">
        <f t="shared" si="128"/>
        <v>126</v>
      </c>
      <c r="U137" s="59">
        <f t="shared" si="129"/>
        <v>14</v>
      </c>
      <c r="V137" s="59">
        <f t="shared" si="130"/>
        <v>25</v>
      </c>
      <c r="W137" s="59" t="str">
        <f t="shared" si="131"/>
        <v>Муниципальное бюджетное дошкольное образовательное учреждение «Детский сад № 87 «Моряночка» комбинированного вида»(Город Северодвинск)</v>
      </c>
      <c r="X137" s="59">
        <f>'Рейтинговая таблица организаций'!AH28</f>
        <v>40</v>
      </c>
      <c r="Y137" s="59">
        <f>'Рейтинговая таблица организаций'!AI28</f>
        <v>60</v>
      </c>
      <c r="Z137" s="61">
        <f>'Рейтинговая таблица организаций'!AJ28</f>
        <v>100</v>
      </c>
      <c r="AA137" s="59">
        <f>'Рейтинговая таблица организаций'!AK28</f>
        <v>66</v>
      </c>
      <c r="AB137" s="59" t="str">
        <f t="shared" si="132"/>
        <v>137-146</v>
      </c>
      <c r="AC137" s="59">
        <f t="shared" si="133"/>
        <v>137</v>
      </c>
      <c r="AD137" s="59">
        <f t="shared" si="134"/>
        <v>10</v>
      </c>
      <c r="AE137" s="59">
        <f t="shared" si="135"/>
        <v>25</v>
      </c>
      <c r="AF137" s="59" t="str">
        <f t="shared" si="136"/>
        <v>Муниципальное бюджетное дошкольное образовательное учреждение «Детский сад № 87 «Моряночка» комбинированного вида»(Город Северодвинск)</v>
      </c>
      <c r="AG137" s="59">
        <f>'Рейтинговая таблица организаций'!AR28</f>
        <v>95</v>
      </c>
      <c r="AH137" s="59">
        <f>'Рейтинговая таблица организаций'!AS28</f>
        <v>98</v>
      </c>
      <c r="AI137" s="59">
        <f>'Рейтинговая таблица организаций'!AT28</f>
        <v>97</v>
      </c>
      <c r="AJ137" s="59">
        <f>'Рейтинговая таблица организаций'!AU28</f>
        <v>96.600000000000009</v>
      </c>
      <c r="AK137" s="59" t="str">
        <f t="shared" si="137"/>
        <v>99</v>
      </c>
      <c r="AL137" s="59">
        <f t="shared" si="138"/>
        <v>99</v>
      </c>
      <c r="AM137" s="59">
        <f t="shared" si="139"/>
        <v>1</v>
      </c>
      <c r="AN137" s="59">
        <f>'бланки '!D30</f>
        <v>25</v>
      </c>
      <c r="AO137" s="59" t="str">
        <f t="shared" si="140"/>
        <v>Муниципальное бюджетное дошкольное образовательное учреждение «Детский сад № 87 «Моряночка» комбинированного вида»(Город Северодвинск)</v>
      </c>
      <c r="AP137" s="59">
        <f>'Рейтинговая таблица организаций'!BB28</f>
        <v>86</v>
      </c>
      <c r="AQ137" s="59">
        <f>'Рейтинговая таблица организаций'!BC28</f>
        <v>97</v>
      </c>
      <c r="AR137" s="59">
        <f>'Рейтинговая таблица организаций'!BD28</f>
        <v>91</v>
      </c>
      <c r="AS137" s="59">
        <f>'Рейтинговая таблица организаций'!BE28</f>
        <v>90.7</v>
      </c>
      <c r="AT137" s="59" t="str">
        <f t="shared" si="141"/>
        <v>134-136</v>
      </c>
      <c r="AU137" s="59">
        <f t="shared" si="142"/>
        <v>134</v>
      </c>
      <c r="AV137" s="59">
        <f t="shared" si="143"/>
        <v>3</v>
      </c>
      <c r="AW137" s="62" t="str">
        <f t="shared" si="144"/>
        <v>Город Северодвинск</v>
      </c>
      <c r="AX137" s="59">
        <f t="shared" si="145"/>
        <v>25</v>
      </c>
      <c r="AY137" s="59" t="str">
        <f t="shared" si="146"/>
        <v>Муниципальное бюджетное дошкольное образовательное учреждение «Детский сад № 87 «Моряночка» комбинированного вида»(Город Северодвинск)</v>
      </c>
      <c r="AZ137" s="59">
        <f>'Рейтинговая таблица организаций'!BF28</f>
        <v>88.179999999999993</v>
      </c>
      <c r="BA137" s="59" t="str">
        <f t="shared" si="147"/>
        <v>134</v>
      </c>
      <c r="BB137" s="59">
        <f t="shared" si="148"/>
        <v>134</v>
      </c>
      <c r="BC137" s="59">
        <f t="shared" si="149"/>
        <v>1</v>
      </c>
    </row>
    <row r="138" spans="1:55">
      <c r="A138" s="59">
        <f>'бланки '!D97</f>
        <v>92</v>
      </c>
      <c r="B138" s="60" t="str">
        <f>CONCATENATE('Рейтинговая таблица организаций'!B95,"(",C138,")")</f>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C138" s="60" t="str">
        <f>'бланки '!A97</f>
        <v>Виноградовский муниципальный округ</v>
      </c>
      <c r="D138" s="59">
        <f>'Рейтинговая таблица организаций'!C95</f>
        <v>420</v>
      </c>
      <c r="E138" s="59">
        <f t="shared" si="120"/>
        <v>92</v>
      </c>
      <c r="F138" s="59" t="str">
        <f t="shared" si="121"/>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G138" s="59">
        <f>'Рейтинговая таблица организаций'!Q95</f>
        <v>92</v>
      </c>
      <c r="H138" s="59">
        <f>'Рейтинговая таблица организаций'!R95</f>
        <v>90</v>
      </c>
      <c r="I138" s="59">
        <f>'Рейтинговая таблица организаций'!S95</f>
        <v>95</v>
      </c>
      <c r="J138" s="59">
        <f>'Рейтинговая таблица организаций'!T95</f>
        <v>92.6</v>
      </c>
      <c r="K138" s="59" t="str">
        <f t="shared" si="122"/>
        <v>138-140</v>
      </c>
      <c r="L138" s="59">
        <f t="shared" si="123"/>
        <v>138</v>
      </c>
      <c r="M138" s="59">
        <f t="shared" si="124"/>
        <v>3</v>
      </c>
      <c r="N138" s="59">
        <f t="shared" si="125"/>
        <v>92</v>
      </c>
      <c r="O138" s="59" t="str">
        <f t="shared" si="126"/>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P138" s="59">
        <f>'Рейтинговая таблица организаций'!Z95</f>
        <v>100</v>
      </c>
      <c r="Q138" s="59">
        <f>'Рейтинговая таблица организаций'!AB95</f>
        <v>84</v>
      </c>
      <c r="R138" s="59">
        <f>'Рейтинговая таблица организаций'!AC95</f>
        <v>92</v>
      </c>
      <c r="S138" s="59" t="str">
        <f t="shared" si="127"/>
        <v>121-125</v>
      </c>
      <c r="T138" s="59">
        <f t="shared" si="128"/>
        <v>121</v>
      </c>
      <c r="U138" s="59">
        <f t="shared" si="129"/>
        <v>5</v>
      </c>
      <c r="V138" s="59">
        <f t="shared" si="130"/>
        <v>92</v>
      </c>
      <c r="W138" s="59" t="str">
        <f t="shared" si="131"/>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X138" s="59">
        <f>'Рейтинговая таблица организаций'!AH95</f>
        <v>100</v>
      </c>
      <c r="Y138" s="59">
        <f>'Рейтинговая таблица организаций'!AI95</f>
        <v>80</v>
      </c>
      <c r="Z138" s="61">
        <f>'Рейтинговая таблица организаций'!AJ95</f>
        <v>93</v>
      </c>
      <c r="AA138" s="59">
        <f>'Рейтинговая таблица организаций'!AK95</f>
        <v>89.9</v>
      </c>
      <c r="AB138" s="59" t="str">
        <f t="shared" si="132"/>
        <v>24</v>
      </c>
      <c r="AC138" s="59">
        <f t="shared" si="133"/>
        <v>24</v>
      </c>
      <c r="AD138" s="59">
        <f t="shared" si="134"/>
        <v>1</v>
      </c>
      <c r="AE138" s="59">
        <f t="shared" si="135"/>
        <v>92</v>
      </c>
      <c r="AF138" s="59" t="str">
        <f t="shared" si="136"/>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AG138" s="59">
        <f>'Рейтинговая таблица организаций'!AR95</f>
        <v>86</v>
      </c>
      <c r="AH138" s="59">
        <f>'Рейтинговая таблица организаций'!AS95</f>
        <v>93</v>
      </c>
      <c r="AI138" s="59">
        <f>'Рейтинговая таблица организаций'!AT95</f>
        <v>97</v>
      </c>
      <c r="AJ138" s="59">
        <f>'Рейтинговая таблица организаций'!AU95</f>
        <v>91</v>
      </c>
      <c r="AK138" s="59" t="str">
        <f t="shared" si="137"/>
        <v>150</v>
      </c>
      <c r="AL138" s="59">
        <f t="shared" si="138"/>
        <v>150</v>
      </c>
      <c r="AM138" s="59">
        <f t="shared" si="139"/>
        <v>1</v>
      </c>
      <c r="AN138" s="59">
        <f>'бланки '!D97</f>
        <v>92</v>
      </c>
      <c r="AO138" s="59" t="str">
        <f t="shared" si="140"/>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AP138" s="59">
        <f>'Рейтинговая таблица организаций'!BB95</f>
        <v>88</v>
      </c>
      <c r="AQ138" s="59">
        <f>'Рейтинговая таблица организаций'!BC95</f>
        <v>94</v>
      </c>
      <c r="AR138" s="59">
        <f>'Рейтинговая таблица организаций'!BD95</f>
        <v>91</v>
      </c>
      <c r="AS138" s="59">
        <f>'Рейтинговая таблица организаций'!BE95</f>
        <v>90.7</v>
      </c>
      <c r="AT138" s="59" t="str">
        <f t="shared" si="141"/>
        <v>134-136</v>
      </c>
      <c r="AU138" s="59">
        <f t="shared" si="142"/>
        <v>134</v>
      </c>
      <c r="AV138" s="59">
        <f t="shared" si="143"/>
        <v>3</v>
      </c>
      <c r="AW138" s="62" t="str">
        <f t="shared" si="144"/>
        <v>Виноградовский муниципальный округ</v>
      </c>
      <c r="AX138" s="59">
        <f t="shared" si="145"/>
        <v>92</v>
      </c>
      <c r="AY138" s="59" t="str">
        <f t="shared" si="146"/>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AZ138" s="59">
        <f>'Рейтинговая таблица организаций'!BF95</f>
        <v>91.24</v>
      </c>
      <c r="BA138" s="59" t="str">
        <f t="shared" si="147"/>
        <v>89</v>
      </c>
      <c r="BB138" s="59">
        <f t="shared" si="148"/>
        <v>89</v>
      </c>
      <c r="BC138" s="59">
        <f t="shared" si="149"/>
        <v>1</v>
      </c>
    </row>
    <row r="139" spans="1:55">
      <c r="A139" s="59">
        <f>'бланки '!D159</f>
        <v>154</v>
      </c>
      <c r="B139" s="60" t="str">
        <f>CONCATENATE('Рейтинговая таблица организаций'!B157,"(",C139,")")</f>
        <v>Муниципальное бюджетное общеобразовательное учреждение «Устьпаденьгская основная школа – школа четырех Героев»(Шенкурский муниципальный округ)</v>
      </c>
      <c r="C139" s="60" t="str">
        <f>'бланки '!A159</f>
        <v>Шенкурский муниципальный округ</v>
      </c>
      <c r="D139" s="59">
        <f>'Рейтинговая таблица организаций'!C157</f>
        <v>33</v>
      </c>
      <c r="E139" s="59">
        <f t="shared" si="120"/>
        <v>154</v>
      </c>
      <c r="F139" s="59" t="str">
        <f t="shared" si="121"/>
        <v>Муниципальное бюджетное общеобразовательное учреждение «Устьпаденьгская основная школа – школа четырех Героев»(Шенкурский муниципальный округ)</v>
      </c>
      <c r="G139" s="59">
        <f>'Рейтинговая таблица организаций'!Q157</f>
        <v>98</v>
      </c>
      <c r="H139" s="59">
        <f>'Рейтинговая таблица организаций'!R157</f>
        <v>100</v>
      </c>
      <c r="I139" s="59">
        <f>'Рейтинговая таблица организаций'!S157</f>
        <v>93</v>
      </c>
      <c r="J139" s="59">
        <f>'Рейтинговая таблица организаций'!T157</f>
        <v>96.6</v>
      </c>
      <c r="K139" s="59" t="str">
        <f t="shared" si="122"/>
        <v>86-87</v>
      </c>
      <c r="L139" s="59">
        <f t="shared" si="123"/>
        <v>86</v>
      </c>
      <c r="M139" s="59">
        <f t="shared" si="124"/>
        <v>2</v>
      </c>
      <c r="N139" s="59">
        <f t="shared" si="125"/>
        <v>154</v>
      </c>
      <c r="O139" s="59" t="str">
        <f t="shared" si="126"/>
        <v>Муниципальное бюджетное общеобразовательное учреждение «Устьпаденьгская основная школа – школа четырех Героев»(Шенкурский муниципальный округ)</v>
      </c>
      <c r="P139" s="59">
        <f>'Рейтинговая таблица организаций'!Z157</f>
        <v>100</v>
      </c>
      <c r="Q139" s="59">
        <f>'Рейтинговая таблица организаций'!AB157</f>
        <v>91</v>
      </c>
      <c r="R139" s="59">
        <f>'Рейтинговая таблица организаций'!AC157</f>
        <v>95.5</v>
      </c>
      <c r="S139" s="59" t="str">
        <f t="shared" si="127"/>
        <v>82-87</v>
      </c>
      <c r="T139" s="59">
        <f t="shared" si="128"/>
        <v>82</v>
      </c>
      <c r="U139" s="59">
        <f t="shared" si="129"/>
        <v>6</v>
      </c>
      <c r="V139" s="59">
        <f t="shared" si="130"/>
        <v>154</v>
      </c>
      <c r="W139" s="59" t="str">
        <f t="shared" si="131"/>
        <v>Муниципальное бюджетное общеобразовательное учреждение «Устьпаденьгская основная школа – школа четырех Героев»(Шенкурский муниципальный округ)</v>
      </c>
      <c r="X139" s="59">
        <f>'Рейтинговая таблица организаций'!AH157</f>
        <v>40</v>
      </c>
      <c r="Y139" s="59">
        <f>'Рейтинговая таблица организаций'!AI157</f>
        <v>60</v>
      </c>
      <c r="Z139" s="61">
        <f>'Рейтинговая таблица организаций'!AJ157</f>
        <v>100</v>
      </c>
      <c r="AA139" s="59">
        <f>'Рейтинговая таблица организаций'!AK157</f>
        <v>66</v>
      </c>
      <c r="AB139" s="59" t="str">
        <f t="shared" si="132"/>
        <v>137-146</v>
      </c>
      <c r="AC139" s="59">
        <f t="shared" si="133"/>
        <v>137</v>
      </c>
      <c r="AD139" s="59">
        <f t="shared" si="134"/>
        <v>10</v>
      </c>
      <c r="AE139" s="59">
        <f t="shared" si="135"/>
        <v>154</v>
      </c>
      <c r="AF139" s="59" t="str">
        <f t="shared" si="136"/>
        <v>Муниципальное бюджетное общеобразовательное учреждение «Устьпаденьгская основная школа – школа четырех Героев»(Шенкурский муниципальный округ)</v>
      </c>
      <c r="AG139" s="59">
        <f>'Рейтинговая таблица организаций'!AR157</f>
        <v>97</v>
      </c>
      <c r="AH139" s="59">
        <f>'Рейтинговая таблица организаций'!AS157</f>
        <v>91</v>
      </c>
      <c r="AI139" s="59">
        <f>'Рейтинговая таблица организаций'!AT157</f>
        <v>96</v>
      </c>
      <c r="AJ139" s="59">
        <f>'Рейтинговая таблица организаций'!AU157</f>
        <v>94.4</v>
      </c>
      <c r="AK139" s="59" t="str">
        <f t="shared" si="137"/>
        <v>126-127</v>
      </c>
      <c r="AL139" s="59">
        <f t="shared" si="138"/>
        <v>126</v>
      </c>
      <c r="AM139" s="59">
        <f t="shared" si="139"/>
        <v>2</v>
      </c>
      <c r="AN139" s="59">
        <f>'бланки '!D159</f>
        <v>154</v>
      </c>
      <c r="AO139" s="59" t="str">
        <f t="shared" si="140"/>
        <v>Муниципальное бюджетное общеобразовательное учреждение «Устьпаденьгская основная школа – школа четырех Героев»(Шенкурский муниципальный округ)</v>
      </c>
      <c r="AP139" s="59">
        <f>'Рейтинговая таблица организаций'!BB157</f>
        <v>88</v>
      </c>
      <c r="AQ139" s="59">
        <f>'Рейтинговая таблица организаций'!BC157</f>
        <v>94</v>
      </c>
      <c r="AR139" s="59">
        <f>'Рейтинговая таблица организаций'!BD157</f>
        <v>91</v>
      </c>
      <c r="AS139" s="59">
        <f>'Рейтинговая таблица организаций'!BE157</f>
        <v>90.7</v>
      </c>
      <c r="AT139" s="59" t="str">
        <f t="shared" si="141"/>
        <v>134-136</v>
      </c>
      <c r="AU139" s="59">
        <f t="shared" si="142"/>
        <v>134</v>
      </c>
      <c r="AV139" s="59">
        <f t="shared" si="143"/>
        <v>3</v>
      </c>
      <c r="AW139" s="62" t="str">
        <f t="shared" si="144"/>
        <v>Шенкурский муниципальный округ</v>
      </c>
      <c r="AX139" s="59">
        <f t="shared" si="145"/>
        <v>154</v>
      </c>
      <c r="AY139" s="59" t="str">
        <f t="shared" si="146"/>
        <v>Муниципальное бюджетное общеобразовательное учреждение «Устьпаденьгская основная школа – школа четырех Героев»(Шенкурский муниципальный округ)</v>
      </c>
      <c r="AZ139" s="59">
        <f>'Рейтинговая таблица организаций'!BF157</f>
        <v>88.64</v>
      </c>
      <c r="BA139" s="59" t="str">
        <f t="shared" si="147"/>
        <v>130</v>
      </c>
      <c r="BB139" s="59">
        <f t="shared" si="148"/>
        <v>130</v>
      </c>
      <c r="BC139" s="59">
        <f t="shared" si="149"/>
        <v>1</v>
      </c>
    </row>
    <row r="140" spans="1:55">
      <c r="A140" s="59">
        <f>'бланки '!D45</f>
        <v>40</v>
      </c>
      <c r="B140" s="60" t="str">
        <f>CONCATENATE('Рейтинговая таблица организаций'!B43,"(",C140,")")</f>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C140" s="60" t="str">
        <f>'бланки '!A45</f>
        <v>Город Северодвинск</v>
      </c>
      <c r="D140" s="59">
        <f>'Рейтинговая таблица организаций'!C43</f>
        <v>366</v>
      </c>
      <c r="E140" s="59">
        <f t="shared" si="120"/>
        <v>40</v>
      </c>
      <c r="F140" s="59" t="str">
        <f t="shared" si="121"/>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G140" s="59">
        <f>'Рейтинговая таблица организаций'!Q43</f>
        <v>97</v>
      </c>
      <c r="H140" s="59">
        <f>'Рейтинговая таблица организаций'!R43</f>
        <v>90</v>
      </c>
      <c r="I140" s="59">
        <f>'Рейтинговая таблица организаций'!S43</f>
        <v>93</v>
      </c>
      <c r="J140" s="59">
        <f>'Рейтинговая таблица организаций'!T43</f>
        <v>93.3</v>
      </c>
      <c r="K140" s="59" t="str">
        <f t="shared" si="122"/>
        <v>131</v>
      </c>
      <c r="L140" s="59">
        <f t="shared" si="123"/>
        <v>131</v>
      </c>
      <c r="M140" s="59">
        <f t="shared" si="124"/>
        <v>1</v>
      </c>
      <c r="N140" s="59">
        <f t="shared" si="125"/>
        <v>40</v>
      </c>
      <c r="O140" s="59" t="str">
        <f t="shared" si="126"/>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P140" s="59">
        <f>'Рейтинговая таблица организаций'!Z43</f>
        <v>100</v>
      </c>
      <c r="Q140" s="59">
        <f>'Рейтинговая таблица организаций'!AB43</f>
        <v>79</v>
      </c>
      <c r="R140" s="59">
        <f>'Рейтинговая таблица организаций'!AC43</f>
        <v>89.5</v>
      </c>
      <c r="S140" s="59" t="str">
        <f t="shared" si="127"/>
        <v>151-158</v>
      </c>
      <c r="T140" s="59">
        <f t="shared" si="128"/>
        <v>151</v>
      </c>
      <c r="U140" s="59">
        <f t="shared" si="129"/>
        <v>8</v>
      </c>
      <c r="V140" s="59">
        <f t="shared" si="130"/>
        <v>40</v>
      </c>
      <c r="W140" s="59" t="str">
        <f t="shared" si="131"/>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X140" s="59">
        <f>'Рейтинговая таблица организаций'!AH43</f>
        <v>40</v>
      </c>
      <c r="Y140" s="59">
        <f>'Рейтинговая таблица организаций'!AI43</f>
        <v>100</v>
      </c>
      <c r="Z140" s="61">
        <f>'Рейтинговая таблица организаций'!AJ43</f>
        <v>82</v>
      </c>
      <c r="AA140" s="59">
        <f>'Рейтинговая таблица организаций'!AK43</f>
        <v>76.599999999999994</v>
      </c>
      <c r="AB140" s="59" t="str">
        <f t="shared" si="132"/>
        <v>89</v>
      </c>
      <c r="AC140" s="59">
        <f t="shared" si="133"/>
        <v>89</v>
      </c>
      <c r="AD140" s="59">
        <f t="shared" si="134"/>
        <v>1</v>
      </c>
      <c r="AE140" s="59">
        <f t="shared" si="135"/>
        <v>40</v>
      </c>
      <c r="AF140" s="59" t="str">
        <f t="shared" si="136"/>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AG140" s="59">
        <f>'Рейтинговая таблица организаций'!AR43</f>
        <v>92</v>
      </c>
      <c r="AH140" s="59">
        <f>'Рейтинговая таблица организаций'!AS43</f>
        <v>93</v>
      </c>
      <c r="AI140" s="59">
        <f>'Рейтинговая таблица организаций'!AT43</f>
        <v>98</v>
      </c>
      <c r="AJ140" s="59">
        <f>'Рейтинговая таблица организаций'!AU43</f>
        <v>93.6</v>
      </c>
      <c r="AK140" s="59" t="str">
        <f t="shared" si="137"/>
        <v>136</v>
      </c>
      <c r="AL140" s="59">
        <f t="shared" si="138"/>
        <v>136</v>
      </c>
      <c r="AM140" s="59">
        <f t="shared" si="139"/>
        <v>1</v>
      </c>
      <c r="AN140" s="59">
        <f>'бланки '!D45</f>
        <v>40</v>
      </c>
      <c r="AO140" s="59" t="str">
        <f t="shared" si="140"/>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AP140" s="59">
        <f>'Рейтинговая таблица организаций'!BB43</f>
        <v>84</v>
      </c>
      <c r="AQ140" s="59">
        <f>'Рейтинговая таблица организаций'!BC43</f>
        <v>97</v>
      </c>
      <c r="AR140" s="59">
        <f>'Рейтинговая таблица организаций'!BD43</f>
        <v>92</v>
      </c>
      <c r="AS140" s="59">
        <f>'Рейтинговая таблица организаций'!BE43</f>
        <v>90.6</v>
      </c>
      <c r="AT140" s="59" t="str">
        <f t="shared" si="141"/>
        <v>137</v>
      </c>
      <c r="AU140" s="59">
        <f t="shared" si="142"/>
        <v>137</v>
      </c>
      <c r="AV140" s="59">
        <f t="shared" si="143"/>
        <v>1</v>
      </c>
      <c r="AW140" s="62" t="str">
        <f t="shared" si="144"/>
        <v>Город Северодвинск</v>
      </c>
      <c r="AX140" s="59">
        <f t="shared" si="145"/>
        <v>40</v>
      </c>
      <c r="AY140" s="59" t="str">
        <f t="shared" si="146"/>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AZ140" s="59">
        <f>'Рейтинговая таблица организаций'!BF43</f>
        <v>88.72</v>
      </c>
      <c r="BA140" s="59" t="str">
        <f t="shared" si="147"/>
        <v>127</v>
      </c>
      <c r="BB140" s="59">
        <f t="shared" si="148"/>
        <v>127</v>
      </c>
      <c r="BC140" s="59">
        <f t="shared" si="149"/>
        <v>1</v>
      </c>
    </row>
    <row r="141" spans="1:55">
      <c r="A141" s="59">
        <f>'бланки '!D91</f>
        <v>86</v>
      </c>
      <c r="B141" s="60" t="str">
        <f>CONCATENATE('Рейтинговая таблица организаций'!B89,"(",C141,")")</f>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C141" s="60" t="str">
        <f>'бланки '!A91</f>
        <v>Верхнетоемский муниципальный округ</v>
      </c>
      <c r="D141" s="59">
        <f>'Рейтинговая таблица организаций'!C89</f>
        <v>33</v>
      </c>
      <c r="E141" s="59">
        <f t="shared" si="120"/>
        <v>86</v>
      </c>
      <c r="F141" s="59" t="str">
        <f t="shared" si="121"/>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G141" s="59">
        <f>'Рейтинговая таблица организаций'!Q89</f>
        <v>96</v>
      </c>
      <c r="H141" s="59">
        <f>'Рейтинговая таблица организаций'!R89</f>
        <v>90</v>
      </c>
      <c r="I141" s="59">
        <f>'Рейтинговая таблица организаций'!S89</f>
        <v>95</v>
      </c>
      <c r="J141" s="59">
        <f>'Рейтинговая таблица организаций'!T89</f>
        <v>93.8</v>
      </c>
      <c r="K141" s="59" t="str">
        <f t="shared" si="122"/>
        <v>129</v>
      </c>
      <c r="L141" s="59">
        <f t="shared" si="123"/>
        <v>129</v>
      </c>
      <c r="M141" s="59">
        <f t="shared" si="124"/>
        <v>1</v>
      </c>
      <c r="N141" s="59">
        <f t="shared" si="125"/>
        <v>86</v>
      </c>
      <c r="O141" s="59" t="str">
        <f t="shared" si="126"/>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P141" s="59">
        <f>'Рейтинговая таблица организаций'!Z89</f>
        <v>100</v>
      </c>
      <c r="Q141" s="59">
        <f>'Рейтинговая таблица организаций'!AB89</f>
        <v>76</v>
      </c>
      <c r="R141" s="59">
        <f>'Рейтинговая таблица организаций'!AC89</f>
        <v>88</v>
      </c>
      <c r="S141" s="59" t="str">
        <f t="shared" si="127"/>
        <v>167-169</v>
      </c>
      <c r="T141" s="59">
        <f t="shared" si="128"/>
        <v>167</v>
      </c>
      <c r="U141" s="59">
        <f t="shared" si="129"/>
        <v>3</v>
      </c>
      <c r="V141" s="59">
        <f t="shared" si="130"/>
        <v>86</v>
      </c>
      <c r="W141" s="59" t="str">
        <f t="shared" si="131"/>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X141" s="59">
        <f>'Рейтинговая таблица организаций'!AH89</f>
        <v>100</v>
      </c>
      <c r="Y141" s="59">
        <f>'Рейтинговая таблица организаций'!AI89</f>
        <v>100</v>
      </c>
      <c r="Z141" s="61">
        <f>'Рейтинговая таблица организаций'!AJ89</f>
        <v>100</v>
      </c>
      <c r="AA141" s="59">
        <f>'Рейтинговая таблица организаций'!AK89</f>
        <v>100</v>
      </c>
      <c r="AB141" s="59" t="str">
        <f t="shared" si="132"/>
        <v>1-6</v>
      </c>
      <c r="AC141" s="59">
        <f t="shared" si="133"/>
        <v>1</v>
      </c>
      <c r="AD141" s="59">
        <f t="shared" si="134"/>
        <v>6</v>
      </c>
      <c r="AE141" s="59">
        <f t="shared" si="135"/>
        <v>86</v>
      </c>
      <c r="AF141" s="59" t="str">
        <f t="shared" si="136"/>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AG141" s="59">
        <f>'Рейтинговая таблица организаций'!AR89</f>
        <v>100</v>
      </c>
      <c r="AH141" s="59">
        <f>'Рейтинговая таблица организаций'!AS89</f>
        <v>97</v>
      </c>
      <c r="AI141" s="59">
        <f>'Рейтинговая таблица организаций'!AT89</f>
        <v>100</v>
      </c>
      <c r="AJ141" s="59">
        <f>'Рейтинговая таблица организаций'!AU89</f>
        <v>98.800000000000011</v>
      </c>
      <c r="AK141" s="59" t="str">
        <f t="shared" si="137"/>
        <v>58-64</v>
      </c>
      <c r="AL141" s="59">
        <f t="shared" si="138"/>
        <v>58</v>
      </c>
      <c r="AM141" s="59">
        <f t="shared" si="139"/>
        <v>7</v>
      </c>
      <c r="AN141" s="59">
        <f>'бланки '!D91</f>
        <v>86</v>
      </c>
      <c r="AO141" s="59" t="str">
        <f t="shared" si="140"/>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AP141" s="59">
        <f>'Рейтинговая таблица организаций'!BB89</f>
        <v>82</v>
      </c>
      <c r="AQ141" s="59">
        <f>'Рейтинговая таблица организаций'!BC89</f>
        <v>94</v>
      </c>
      <c r="AR141" s="59">
        <f>'Рейтинговая таблица организаций'!BD89</f>
        <v>94</v>
      </c>
      <c r="AS141" s="59">
        <f>'Рейтинговая таблица организаций'!BE89</f>
        <v>90.4</v>
      </c>
      <c r="AT141" s="59" t="str">
        <f t="shared" si="141"/>
        <v>138</v>
      </c>
      <c r="AU141" s="59">
        <f t="shared" si="142"/>
        <v>138</v>
      </c>
      <c r="AV141" s="59">
        <f t="shared" si="143"/>
        <v>1</v>
      </c>
      <c r="AW141" s="62" t="str">
        <f t="shared" si="144"/>
        <v>Верхнетоемский муниципальный округ</v>
      </c>
      <c r="AX141" s="59">
        <f t="shared" si="145"/>
        <v>86</v>
      </c>
      <c r="AY141" s="59" t="str">
        <f t="shared" si="146"/>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AZ141" s="59">
        <f>'Рейтинговая таблица организаций'!BF89</f>
        <v>94.2</v>
      </c>
      <c r="BA141" s="59" t="str">
        <f t="shared" si="147"/>
        <v>52-53</v>
      </c>
      <c r="BB141" s="59">
        <f t="shared" si="148"/>
        <v>52</v>
      </c>
      <c r="BC141" s="59">
        <f t="shared" si="149"/>
        <v>2</v>
      </c>
    </row>
    <row r="142" spans="1:55">
      <c r="A142" s="59">
        <f>'бланки '!D180</f>
        <v>175</v>
      </c>
      <c r="B142" s="60" t="str">
        <f>CONCATENATE('Рейтинговая таблица организаций'!B178,"(",C142,")")</f>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C142" s="60" t="str">
        <f>'бланки '!A180</f>
        <v>Государственные образовательные организации</v>
      </c>
      <c r="D142" s="59">
        <f>'Рейтинговая таблица организаций'!C178</f>
        <v>22</v>
      </c>
      <c r="E142" s="59">
        <f t="shared" si="120"/>
        <v>175</v>
      </c>
      <c r="F142" s="59" t="str">
        <f t="shared" si="121"/>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G142" s="59">
        <f>'Рейтинговая таблица организаций'!Q178</f>
        <v>100</v>
      </c>
      <c r="H142" s="59">
        <f>'Рейтинговая таблица организаций'!R178</f>
        <v>100</v>
      </c>
      <c r="I142" s="59">
        <f>'Рейтинговая таблица организаций'!S178</f>
        <v>96</v>
      </c>
      <c r="J142" s="59">
        <f>'Рейтинговая таблица организаций'!T178</f>
        <v>98.4</v>
      </c>
      <c r="K142" s="59" t="str">
        <f t="shared" si="122"/>
        <v>57-63</v>
      </c>
      <c r="L142" s="59">
        <f t="shared" si="123"/>
        <v>57</v>
      </c>
      <c r="M142" s="59">
        <f t="shared" si="124"/>
        <v>7</v>
      </c>
      <c r="N142" s="59">
        <f t="shared" si="125"/>
        <v>175</v>
      </c>
      <c r="O142" s="59" t="str">
        <f t="shared" si="126"/>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P142" s="59">
        <f>'Рейтинговая таблица организаций'!Z178</f>
        <v>100</v>
      </c>
      <c r="Q142" s="59">
        <f>'Рейтинговая таблица организаций'!AB178</f>
        <v>86</v>
      </c>
      <c r="R142" s="59">
        <f>'Рейтинговая таблица организаций'!AC178</f>
        <v>93</v>
      </c>
      <c r="S142" s="59" t="str">
        <f t="shared" si="127"/>
        <v>113-116</v>
      </c>
      <c r="T142" s="59">
        <f t="shared" si="128"/>
        <v>113</v>
      </c>
      <c r="U142" s="59">
        <f t="shared" si="129"/>
        <v>4</v>
      </c>
      <c r="V142" s="59">
        <f t="shared" si="130"/>
        <v>175</v>
      </c>
      <c r="W142" s="59" t="str">
        <f t="shared" si="131"/>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X142" s="59">
        <f>'Рейтинговая таблица организаций'!AH178</f>
        <v>20</v>
      </c>
      <c r="Y142" s="59">
        <f>'Рейтинговая таблица организаций'!AI178</f>
        <v>60</v>
      </c>
      <c r="Z142" s="61">
        <f>'Рейтинговая таблица организаций'!AJ178</f>
        <v>100</v>
      </c>
      <c r="AA142" s="59">
        <f>'Рейтинговая таблица организаций'!AK178</f>
        <v>60</v>
      </c>
      <c r="AB142" s="59" t="str">
        <f t="shared" si="132"/>
        <v>160-163</v>
      </c>
      <c r="AC142" s="59">
        <f t="shared" si="133"/>
        <v>160</v>
      </c>
      <c r="AD142" s="59">
        <f t="shared" si="134"/>
        <v>4</v>
      </c>
      <c r="AE142" s="59">
        <f t="shared" si="135"/>
        <v>175</v>
      </c>
      <c r="AF142" s="59" t="str">
        <f t="shared" si="136"/>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AG142" s="59">
        <f>'Рейтинговая таблица организаций'!AR178</f>
        <v>86</v>
      </c>
      <c r="AH142" s="59">
        <f>'Рейтинговая таблица организаций'!AS178</f>
        <v>91</v>
      </c>
      <c r="AI142" s="59">
        <f>'Рейтинговая таблица организаций'!AT178</f>
        <v>100</v>
      </c>
      <c r="AJ142" s="59">
        <f>'Рейтинговая таблица организаций'!AU178</f>
        <v>90.8</v>
      </c>
      <c r="AK142" s="59" t="str">
        <f t="shared" si="137"/>
        <v>153-154</v>
      </c>
      <c r="AL142" s="59">
        <f t="shared" si="138"/>
        <v>153</v>
      </c>
      <c r="AM142" s="59">
        <f t="shared" si="139"/>
        <v>2</v>
      </c>
      <c r="AN142" s="59">
        <f>'бланки '!D180</f>
        <v>175</v>
      </c>
      <c r="AO142" s="59" t="str">
        <f t="shared" si="140"/>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AP142" s="59">
        <f>'Рейтинговая таблица организаций'!BB178</f>
        <v>86</v>
      </c>
      <c r="AQ142" s="59">
        <f>'Рейтинговая таблица организаций'!BC178</f>
        <v>95</v>
      </c>
      <c r="AR142" s="59">
        <f>'Рейтинговая таблица организаций'!BD178</f>
        <v>91</v>
      </c>
      <c r="AS142" s="59">
        <f>'Рейтинговая таблица организаций'!BE178</f>
        <v>90.3</v>
      </c>
      <c r="AT142" s="59" t="str">
        <f t="shared" si="141"/>
        <v>139</v>
      </c>
      <c r="AU142" s="59">
        <f t="shared" si="142"/>
        <v>139</v>
      </c>
      <c r="AV142" s="59">
        <f t="shared" si="143"/>
        <v>1</v>
      </c>
      <c r="AW142" s="62" t="str">
        <f t="shared" si="144"/>
        <v>Государственные образовательные организации</v>
      </c>
      <c r="AX142" s="59">
        <f t="shared" si="145"/>
        <v>175</v>
      </c>
      <c r="AY142" s="59" t="str">
        <f t="shared" si="146"/>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AZ142" s="59">
        <f>'Рейтинговая таблица организаций'!BF178</f>
        <v>86.5</v>
      </c>
      <c r="BA142" s="59" t="str">
        <f t="shared" si="147"/>
        <v>150</v>
      </c>
      <c r="BB142" s="59">
        <f t="shared" si="148"/>
        <v>150</v>
      </c>
      <c r="BC142" s="59">
        <f t="shared" si="149"/>
        <v>1</v>
      </c>
    </row>
    <row r="143" spans="1:55">
      <c r="A143" s="59">
        <f>'бланки '!D143</f>
        <v>138</v>
      </c>
      <c r="B143" s="60" t="str">
        <f>CONCATENATE('Рейтинговая таблица организаций'!B141,"(",C143,")")</f>
        <v>Муниципальное автономное общеобразовательное учреждение «Холмогорская средняя школа имени М. В. Ломоносова»(Холмогорский муниципальный округ)</v>
      </c>
      <c r="C143" s="60" t="str">
        <f>'бланки '!A143</f>
        <v>Холмогорский муниципальный округ</v>
      </c>
      <c r="D143" s="59">
        <f>'Рейтинговая таблица организаций'!C141</f>
        <v>232</v>
      </c>
      <c r="E143" s="59">
        <f t="shared" si="120"/>
        <v>138</v>
      </c>
      <c r="F143" s="59" t="str">
        <f t="shared" si="121"/>
        <v>Муниципальное автономное общеобразовательное учреждение «Холмогорская средняя школа имени М. В. Ломоносова»(Холмогорский муниципальный округ)</v>
      </c>
      <c r="G143" s="59">
        <f>'Рейтинговая таблица организаций'!Q141</f>
        <v>96</v>
      </c>
      <c r="H143" s="59">
        <f>'Рейтинговая таблица организаций'!R141</f>
        <v>90</v>
      </c>
      <c r="I143" s="59">
        <f>'Рейтинговая таблица организаций'!S141</f>
        <v>92</v>
      </c>
      <c r="J143" s="59">
        <f>'Рейтинговая таблица организаций'!T141</f>
        <v>92.6</v>
      </c>
      <c r="K143" s="59" t="str">
        <f t="shared" si="122"/>
        <v>138-140</v>
      </c>
      <c r="L143" s="59">
        <f t="shared" si="123"/>
        <v>138</v>
      </c>
      <c r="M143" s="59">
        <f t="shared" si="124"/>
        <v>3</v>
      </c>
      <c r="N143" s="59">
        <f t="shared" si="125"/>
        <v>138</v>
      </c>
      <c r="O143" s="59" t="str">
        <f t="shared" si="126"/>
        <v>Муниципальное автономное общеобразовательное учреждение «Холмогорская средняя школа имени М. В. Ломоносова»(Холмогорский муниципальный округ)</v>
      </c>
      <c r="P143" s="59">
        <f>'Рейтинговая таблица организаций'!Z141</f>
        <v>100</v>
      </c>
      <c r="Q143" s="59">
        <f>'Рейтинговая таблица организаций'!AB141</f>
        <v>83</v>
      </c>
      <c r="R143" s="59">
        <f>'Рейтинговая таблица организаций'!AC141</f>
        <v>91.5</v>
      </c>
      <c r="S143" s="59" t="str">
        <f t="shared" si="127"/>
        <v>126-139</v>
      </c>
      <c r="T143" s="59">
        <f t="shared" si="128"/>
        <v>126</v>
      </c>
      <c r="U143" s="59">
        <f t="shared" si="129"/>
        <v>14</v>
      </c>
      <c r="V143" s="59">
        <f t="shared" si="130"/>
        <v>138</v>
      </c>
      <c r="W143" s="59" t="str">
        <f t="shared" si="131"/>
        <v>Муниципальное автономное общеобразовательное учреждение «Холмогорская средняя школа имени М. В. Ломоносова»(Холмогорский муниципальный округ)</v>
      </c>
      <c r="X143" s="59">
        <f>'Рейтинговая таблица организаций'!AH141</f>
        <v>100</v>
      </c>
      <c r="Y143" s="59">
        <f>'Рейтинговая таблица организаций'!AI141</f>
        <v>80</v>
      </c>
      <c r="Z143" s="61">
        <f>'Рейтинговая таблица организаций'!AJ141</f>
        <v>78</v>
      </c>
      <c r="AA143" s="59">
        <f>'Рейтинговая таблица организаций'!AK141</f>
        <v>85.4</v>
      </c>
      <c r="AB143" s="59" t="str">
        <f t="shared" si="132"/>
        <v>45</v>
      </c>
      <c r="AC143" s="59">
        <f t="shared" si="133"/>
        <v>45</v>
      </c>
      <c r="AD143" s="59">
        <f t="shared" si="134"/>
        <v>1</v>
      </c>
      <c r="AE143" s="59">
        <f t="shared" si="135"/>
        <v>138</v>
      </c>
      <c r="AF143" s="59" t="str">
        <f t="shared" si="136"/>
        <v>Муниципальное автономное общеобразовательное учреждение «Холмогорская средняя школа имени М. В. Ломоносова»(Холмогорский муниципальный округ)</v>
      </c>
      <c r="AG143" s="59">
        <f>'Рейтинговая таблица организаций'!AR141</f>
        <v>91</v>
      </c>
      <c r="AH143" s="59">
        <f>'Рейтинговая таблица организаций'!AS141</f>
        <v>90</v>
      </c>
      <c r="AI143" s="59">
        <f>'Рейтинговая таблица организаций'!AT141</f>
        <v>98</v>
      </c>
      <c r="AJ143" s="59">
        <f>'Рейтинговая таблица организаций'!AU141</f>
        <v>92</v>
      </c>
      <c r="AK143" s="59" t="str">
        <f t="shared" si="137"/>
        <v>147</v>
      </c>
      <c r="AL143" s="59">
        <f t="shared" si="138"/>
        <v>147</v>
      </c>
      <c r="AM143" s="59">
        <f t="shared" si="139"/>
        <v>1</v>
      </c>
      <c r="AN143" s="59">
        <f>'бланки '!D143</f>
        <v>138</v>
      </c>
      <c r="AO143" s="59" t="str">
        <f t="shared" si="140"/>
        <v>Муниципальное автономное общеобразовательное учреждение «Холмогорская средняя школа имени М. В. Ломоносова»(Холмогорский муниципальный округ)</v>
      </c>
      <c r="AP143" s="59">
        <f>'Рейтинговая таблица организаций'!BB141</f>
        <v>88</v>
      </c>
      <c r="AQ143" s="59">
        <f>'Рейтинговая таблица организаций'!BC141</f>
        <v>94</v>
      </c>
      <c r="AR143" s="59">
        <f>'Рейтинговая таблица организаций'!BD141</f>
        <v>90</v>
      </c>
      <c r="AS143" s="59">
        <f>'Рейтинговая таблица организаций'!BE141</f>
        <v>90.2</v>
      </c>
      <c r="AT143" s="59" t="str">
        <f t="shared" si="141"/>
        <v>140-141</v>
      </c>
      <c r="AU143" s="59">
        <f t="shared" si="142"/>
        <v>140</v>
      </c>
      <c r="AV143" s="59">
        <f t="shared" si="143"/>
        <v>2</v>
      </c>
      <c r="AW143" s="62" t="str">
        <f t="shared" si="144"/>
        <v>Холмогорский муниципальный округ</v>
      </c>
      <c r="AX143" s="59">
        <f t="shared" si="145"/>
        <v>138</v>
      </c>
      <c r="AY143" s="59" t="str">
        <f t="shared" si="146"/>
        <v>Муниципальное автономное общеобразовательное учреждение «Холмогорская средняя школа имени М. В. Ломоносова»(Холмогорский муниципальный округ)</v>
      </c>
      <c r="AZ143" s="59">
        <f>'Рейтинговая таблица организаций'!BF141</f>
        <v>90.34</v>
      </c>
      <c r="BA143" s="59" t="str">
        <f t="shared" si="147"/>
        <v>104</v>
      </c>
      <c r="BB143" s="59">
        <f t="shared" si="148"/>
        <v>104</v>
      </c>
      <c r="BC143" s="59">
        <f t="shared" si="149"/>
        <v>1</v>
      </c>
    </row>
    <row r="144" spans="1:55">
      <c r="A144" s="59">
        <f>'бланки '!D178</f>
        <v>173</v>
      </c>
      <c r="B144" s="60" t="str">
        <f>CONCATENATE('Рейтинговая таблица организаций'!B176,"(",C144,")")</f>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C144" s="60" t="str">
        <f>'бланки '!A178</f>
        <v>Государственные образовательные организации</v>
      </c>
      <c r="D144" s="59">
        <f>'Рейтинговая таблица организаций'!C176</f>
        <v>261</v>
      </c>
      <c r="E144" s="59">
        <f t="shared" si="120"/>
        <v>173</v>
      </c>
      <c r="F144" s="59" t="str">
        <f t="shared" si="121"/>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G144" s="59">
        <f>'Рейтинговая таблица организаций'!Q176</f>
        <v>100</v>
      </c>
      <c r="H144" s="59">
        <f>'Рейтинговая таблица организаций'!R176</f>
        <v>100</v>
      </c>
      <c r="I144" s="59">
        <f>'Рейтинговая таблица организаций'!S176</f>
        <v>94</v>
      </c>
      <c r="J144" s="59">
        <f>'Рейтинговая таблица организаций'!T176</f>
        <v>97.6</v>
      </c>
      <c r="K144" s="59" t="str">
        <f t="shared" si="122"/>
        <v>73-74</v>
      </c>
      <c r="L144" s="59">
        <f t="shared" si="123"/>
        <v>73</v>
      </c>
      <c r="M144" s="59">
        <f t="shared" si="124"/>
        <v>2</v>
      </c>
      <c r="N144" s="59">
        <f t="shared" si="125"/>
        <v>173</v>
      </c>
      <c r="O144" s="59" t="str">
        <f t="shared" si="126"/>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P144" s="59">
        <f>'Рейтинговая таблица организаций'!Z176</f>
        <v>100</v>
      </c>
      <c r="Q144" s="59">
        <f>'Рейтинговая таблица организаций'!AB176</f>
        <v>79</v>
      </c>
      <c r="R144" s="59">
        <f>'Рейтинговая таблица организаций'!AC176</f>
        <v>89.5</v>
      </c>
      <c r="S144" s="59" t="str">
        <f t="shared" si="127"/>
        <v>151-158</v>
      </c>
      <c r="T144" s="59">
        <f t="shared" si="128"/>
        <v>151</v>
      </c>
      <c r="U144" s="59">
        <f t="shared" si="129"/>
        <v>8</v>
      </c>
      <c r="V144" s="59">
        <f t="shared" si="130"/>
        <v>173</v>
      </c>
      <c r="W144" s="59" t="str">
        <f t="shared" si="131"/>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X144" s="59">
        <f>'Рейтинговая таблица организаций'!AH176</f>
        <v>40</v>
      </c>
      <c r="Y144" s="59">
        <f>'Рейтинговая таблица организаций'!AI176</f>
        <v>100</v>
      </c>
      <c r="Z144" s="61">
        <f>'Рейтинговая таблица организаций'!AJ176</f>
        <v>80</v>
      </c>
      <c r="AA144" s="59">
        <f>'Рейтинговая таблица организаций'!AK176</f>
        <v>76</v>
      </c>
      <c r="AB144" s="59" t="str">
        <f t="shared" si="132"/>
        <v>91-92</v>
      </c>
      <c r="AC144" s="59">
        <f t="shared" si="133"/>
        <v>91</v>
      </c>
      <c r="AD144" s="59">
        <f t="shared" si="134"/>
        <v>2</v>
      </c>
      <c r="AE144" s="59">
        <f t="shared" si="135"/>
        <v>173</v>
      </c>
      <c r="AF144" s="59" t="str">
        <f t="shared" si="136"/>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AG144" s="59">
        <f>'Рейтинговая таблица организаций'!AR176</f>
        <v>91</v>
      </c>
      <c r="AH144" s="59">
        <f>'Рейтинговая таблица организаций'!AS176</f>
        <v>92</v>
      </c>
      <c r="AI144" s="59">
        <f>'Рейтинговая таблица организаций'!AT176</f>
        <v>96</v>
      </c>
      <c r="AJ144" s="59">
        <f>'Рейтинговая таблица организаций'!AU176</f>
        <v>92.4</v>
      </c>
      <c r="AK144" s="59" t="str">
        <f t="shared" si="137"/>
        <v>145-146</v>
      </c>
      <c r="AL144" s="59">
        <f t="shared" si="138"/>
        <v>145</v>
      </c>
      <c r="AM144" s="59">
        <f t="shared" si="139"/>
        <v>2</v>
      </c>
      <c r="AN144" s="59">
        <f>'бланки '!D178</f>
        <v>173</v>
      </c>
      <c r="AO144" s="59" t="str">
        <f t="shared" si="140"/>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AP144" s="59">
        <f>'Рейтинговая таблица организаций'!BB176</f>
        <v>89</v>
      </c>
      <c r="AQ144" s="59">
        <f>'Рейтинговая таблица организаций'!BC176</f>
        <v>90</v>
      </c>
      <c r="AR144" s="59">
        <f>'Рейтинговая таблица организаций'!BD176</f>
        <v>91</v>
      </c>
      <c r="AS144" s="59">
        <f>'Рейтинговая таблица организаций'!BE176</f>
        <v>90.2</v>
      </c>
      <c r="AT144" s="59" t="str">
        <f t="shared" si="141"/>
        <v>140-141</v>
      </c>
      <c r="AU144" s="59">
        <f t="shared" si="142"/>
        <v>140</v>
      </c>
      <c r="AV144" s="59">
        <f t="shared" si="143"/>
        <v>2</v>
      </c>
      <c r="AW144" s="62" t="str">
        <f t="shared" si="144"/>
        <v>Государственные образовательные организации</v>
      </c>
      <c r="AX144" s="59">
        <f t="shared" si="145"/>
        <v>173</v>
      </c>
      <c r="AY144" s="59" t="str">
        <f t="shared" si="146"/>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AZ144" s="59">
        <f>'Рейтинговая таблица организаций'!BF176</f>
        <v>89.14</v>
      </c>
      <c r="BA144" s="59" t="str">
        <f t="shared" si="147"/>
        <v>122</v>
      </c>
      <c r="BB144" s="59">
        <f t="shared" si="148"/>
        <v>122</v>
      </c>
      <c r="BC144" s="59">
        <f t="shared" si="149"/>
        <v>1</v>
      </c>
    </row>
    <row r="145" spans="1:55">
      <c r="A145" s="59">
        <f>'бланки '!D125</f>
        <v>120</v>
      </c>
      <c r="B145" s="60" t="str">
        <f>CONCATENATE('Рейтинговая таблица организаций'!B123,"(",C145,")")</f>
        <v>Муниципальное бюджетное общеобразовательное учреждение «Карпогорская средняя школа №118»(Пинежский муниципальный округ)</v>
      </c>
      <c r="C145" s="60" t="str">
        <f>'бланки '!A125</f>
        <v>Пинежский муниципальный округ</v>
      </c>
      <c r="D145" s="59">
        <f>'Рейтинговая таблица организаций'!C123</f>
        <v>204</v>
      </c>
      <c r="E145" s="59">
        <f t="shared" si="120"/>
        <v>120</v>
      </c>
      <c r="F145" s="59" t="str">
        <f t="shared" si="121"/>
        <v>Муниципальное бюджетное общеобразовательное учреждение «Карпогорская средняя школа №118»(Пинежский муниципальный округ)</v>
      </c>
      <c r="G145" s="59">
        <f>'Рейтинговая таблица организаций'!Q123</f>
        <v>93</v>
      </c>
      <c r="H145" s="59">
        <f>'Рейтинговая таблица организаций'!R123</f>
        <v>90</v>
      </c>
      <c r="I145" s="59">
        <f>'Рейтинговая таблица организаций'!S123</f>
        <v>95</v>
      </c>
      <c r="J145" s="59">
        <f>'Рейтинговая таблица организаций'!T123</f>
        <v>92.9</v>
      </c>
      <c r="K145" s="59" t="str">
        <f t="shared" si="122"/>
        <v>136</v>
      </c>
      <c r="L145" s="59">
        <f t="shared" si="123"/>
        <v>136</v>
      </c>
      <c r="M145" s="59">
        <f t="shared" si="124"/>
        <v>1</v>
      </c>
      <c r="N145" s="59">
        <f t="shared" si="125"/>
        <v>120</v>
      </c>
      <c r="O145" s="59" t="str">
        <f t="shared" si="126"/>
        <v>Муниципальное бюджетное общеобразовательное учреждение «Карпогорская средняя школа №118»(Пинежский муниципальный округ)</v>
      </c>
      <c r="P145" s="59">
        <f>'Рейтинговая таблица организаций'!Z123</f>
        <v>100</v>
      </c>
      <c r="Q145" s="59">
        <f>'Рейтинговая таблица организаций'!AB123</f>
        <v>79</v>
      </c>
      <c r="R145" s="59">
        <f>'Рейтинговая таблица организаций'!AC123</f>
        <v>89.5</v>
      </c>
      <c r="S145" s="59" t="str">
        <f t="shared" si="127"/>
        <v>151-158</v>
      </c>
      <c r="T145" s="59">
        <f t="shared" si="128"/>
        <v>151</v>
      </c>
      <c r="U145" s="59">
        <f t="shared" si="129"/>
        <v>8</v>
      </c>
      <c r="V145" s="59">
        <f t="shared" si="130"/>
        <v>120</v>
      </c>
      <c r="W145" s="59" t="str">
        <f t="shared" si="131"/>
        <v>Муниципальное бюджетное общеобразовательное учреждение «Карпогорская средняя школа №118»(Пинежский муниципальный округ)</v>
      </c>
      <c r="X145" s="59">
        <f>'Рейтинговая таблица организаций'!AH123</f>
        <v>60</v>
      </c>
      <c r="Y145" s="59">
        <f>'Рейтинговая таблица организаций'!AI123</f>
        <v>60</v>
      </c>
      <c r="Z145" s="61">
        <f>'Рейтинговая таблица организаций'!AJ123</f>
        <v>100</v>
      </c>
      <c r="AA145" s="59">
        <f>'Рейтинговая таблица организаций'!AK123</f>
        <v>72</v>
      </c>
      <c r="AB145" s="59" t="str">
        <f t="shared" si="132"/>
        <v>102-125</v>
      </c>
      <c r="AC145" s="59">
        <f t="shared" si="133"/>
        <v>102</v>
      </c>
      <c r="AD145" s="59">
        <f t="shared" si="134"/>
        <v>24</v>
      </c>
      <c r="AE145" s="59">
        <f t="shared" si="135"/>
        <v>120</v>
      </c>
      <c r="AF145" s="59" t="str">
        <f t="shared" si="136"/>
        <v>Муниципальное бюджетное общеобразовательное учреждение «Карпогорская средняя школа №118»(Пинежский муниципальный округ)</v>
      </c>
      <c r="AG145" s="59">
        <f>'Рейтинговая таблица организаций'!AR123</f>
        <v>93</v>
      </c>
      <c r="AH145" s="59">
        <f>'Рейтинговая таблица организаций'!AS123</f>
        <v>83</v>
      </c>
      <c r="AI145" s="59">
        <f>'Рейтинговая таблица организаций'!AT123</f>
        <v>96</v>
      </c>
      <c r="AJ145" s="59">
        <f>'Рейтинговая таблица организаций'!AU123</f>
        <v>89.600000000000009</v>
      </c>
      <c r="AK145" s="59" t="str">
        <f t="shared" si="137"/>
        <v>162-163</v>
      </c>
      <c r="AL145" s="59">
        <f t="shared" si="138"/>
        <v>162</v>
      </c>
      <c r="AM145" s="59">
        <f t="shared" si="139"/>
        <v>2</v>
      </c>
      <c r="AN145" s="59">
        <f>'бланки '!D125</f>
        <v>120</v>
      </c>
      <c r="AO145" s="59" t="str">
        <f t="shared" si="140"/>
        <v>Муниципальное бюджетное общеобразовательное учреждение «Карпогорская средняя школа №118»(Пинежский муниципальный округ)</v>
      </c>
      <c r="AP145" s="59">
        <f>'Рейтинговая таблица организаций'!BB123</f>
        <v>88</v>
      </c>
      <c r="AQ145" s="59">
        <f>'Рейтинговая таблица организаций'!BC123</f>
        <v>88</v>
      </c>
      <c r="AR145" s="59">
        <f>'Рейтинговая таблица организаций'!BD123</f>
        <v>91</v>
      </c>
      <c r="AS145" s="59">
        <f>'Рейтинговая таблица организаций'!BE123</f>
        <v>89.5</v>
      </c>
      <c r="AT145" s="59" t="str">
        <f t="shared" si="141"/>
        <v>142</v>
      </c>
      <c r="AU145" s="59">
        <f t="shared" si="142"/>
        <v>142</v>
      </c>
      <c r="AV145" s="59">
        <f t="shared" si="143"/>
        <v>1</v>
      </c>
      <c r="AW145" s="62" t="str">
        <f t="shared" si="144"/>
        <v>Пинежский муниципальный округ</v>
      </c>
      <c r="AX145" s="59">
        <f t="shared" si="145"/>
        <v>120</v>
      </c>
      <c r="AY145" s="59" t="str">
        <f t="shared" si="146"/>
        <v>Муниципальное бюджетное общеобразовательное учреждение «Карпогорская средняя школа №118»(Пинежский муниципальный округ)</v>
      </c>
      <c r="AZ145" s="59">
        <f>'Рейтинговая таблица организаций'!BF123</f>
        <v>86.7</v>
      </c>
      <c r="BA145" s="59" t="str">
        <f t="shared" si="147"/>
        <v>147</v>
      </c>
      <c r="BB145" s="59">
        <f t="shared" si="148"/>
        <v>147</v>
      </c>
      <c r="BC145" s="59">
        <f t="shared" si="149"/>
        <v>1</v>
      </c>
    </row>
    <row r="146" spans="1:55">
      <c r="A146" s="59">
        <f>'бланки '!D43</f>
        <v>38</v>
      </c>
      <c r="B146" s="60" t="str">
        <f>CONCATENATE('Рейтинговая таблица организаций'!B41,"(",C146,")")</f>
        <v>Муниципальное автономное общеобразовательное учреждение «Средняя общеобразовательная школа № 13»(Город Северодвинск)</v>
      </c>
      <c r="C146" s="60" t="str">
        <f>'бланки '!A43</f>
        <v>Город Северодвинск</v>
      </c>
      <c r="D146" s="59">
        <f>'Рейтинговая таблица организаций'!C41</f>
        <v>810</v>
      </c>
      <c r="E146" s="59">
        <f t="shared" si="120"/>
        <v>38</v>
      </c>
      <c r="F146" s="59" t="str">
        <f t="shared" si="121"/>
        <v>Муниципальное автономное общеобразовательное учреждение «Средняя общеобразовательная школа № 13»(Город Северодвинск)</v>
      </c>
      <c r="G146" s="59">
        <f>'Рейтинговая таблица организаций'!Q41</f>
        <v>99</v>
      </c>
      <c r="H146" s="59">
        <f>'Рейтинговая таблица организаций'!R41</f>
        <v>100</v>
      </c>
      <c r="I146" s="59">
        <f>'Рейтинговая таблица организаций'!S41</f>
        <v>94</v>
      </c>
      <c r="J146" s="59">
        <f>'Рейтинговая таблица организаций'!T41</f>
        <v>97.300000000000011</v>
      </c>
      <c r="K146" s="59" t="str">
        <f t="shared" si="122"/>
        <v>77-80</v>
      </c>
      <c r="L146" s="59">
        <f t="shared" si="123"/>
        <v>77</v>
      </c>
      <c r="M146" s="59">
        <f t="shared" si="124"/>
        <v>4</v>
      </c>
      <c r="N146" s="59">
        <f t="shared" si="125"/>
        <v>38</v>
      </c>
      <c r="O146" s="59" t="str">
        <f t="shared" si="126"/>
        <v>Муниципальное автономное общеобразовательное учреждение «Средняя общеобразовательная школа № 13»(Город Северодвинск)</v>
      </c>
      <c r="P146" s="59">
        <f>'Рейтинговая таблица организаций'!Z41</f>
        <v>100</v>
      </c>
      <c r="Q146" s="59">
        <f>'Рейтинговая таблица организаций'!AB41</f>
        <v>78</v>
      </c>
      <c r="R146" s="59">
        <f>'Рейтинговая таблица организаций'!AC41</f>
        <v>89</v>
      </c>
      <c r="S146" s="59" t="str">
        <f t="shared" si="127"/>
        <v>159-163</v>
      </c>
      <c r="T146" s="59">
        <f t="shared" si="128"/>
        <v>159</v>
      </c>
      <c r="U146" s="59">
        <f t="shared" si="129"/>
        <v>5</v>
      </c>
      <c r="V146" s="59">
        <f t="shared" si="130"/>
        <v>38</v>
      </c>
      <c r="W146" s="59" t="str">
        <f t="shared" si="131"/>
        <v>Муниципальное автономное общеобразовательное учреждение «Средняя общеобразовательная школа № 13»(Город Северодвинск)</v>
      </c>
      <c r="X146" s="59">
        <f>'Рейтинговая таблица организаций'!AH41</f>
        <v>60</v>
      </c>
      <c r="Y146" s="59">
        <f>'Рейтинговая таблица организаций'!AI41</f>
        <v>100</v>
      </c>
      <c r="Z146" s="61">
        <f>'Рейтинговая таблица организаций'!AJ41</f>
        <v>83</v>
      </c>
      <c r="AA146" s="59">
        <f>'Рейтинговая таблица организаций'!AK41</f>
        <v>82.9</v>
      </c>
      <c r="AB146" s="59" t="str">
        <f t="shared" si="132"/>
        <v>54-55</v>
      </c>
      <c r="AC146" s="59">
        <f t="shared" si="133"/>
        <v>54</v>
      </c>
      <c r="AD146" s="59">
        <f t="shared" si="134"/>
        <v>2</v>
      </c>
      <c r="AE146" s="59">
        <f t="shared" si="135"/>
        <v>38</v>
      </c>
      <c r="AF146" s="59" t="str">
        <f t="shared" si="136"/>
        <v>Муниципальное автономное общеобразовательное учреждение «Средняя общеобразовательная школа № 13»(Город Северодвинск)</v>
      </c>
      <c r="AG146" s="59">
        <f>'Рейтинговая таблица организаций'!AR41</f>
        <v>89</v>
      </c>
      <c r="AH146" s="59">
        <f>'Рейтинговая таблица организаций'!AS41</f>
        <v>89</v>
      </c>
      <c r="AI146" s="59">
        <f>'Рейтинговая таблица организаций'!AT41</f>
        <v>95</v>
      </c>
      <c r="AJ146" s="59">
        <f>'Рейтинговая таблица организаций'!AU41</f>
        <v>90.2</v>
      </c>
      <c r="AK146" s="59" t="str">
        <f t="shared" si="137"/>
        <v>159</v>
      </c>
      <c r="AL146" s="59">
        <f t="shared" si="138"/>
        <v>159</v>
      </c>
      <c r="AM146" s="59">
        <f t="shared" si="139"/>
        <v>1</v>
      </c>
      <c r="AN146" s="59">
        <f>'бланки '!D43</f>
        <v>38</v>
      </c>
      <c r="AO146" s="59" t="str">
        <f t="shared" si="140"/>
        <v>Муниципальное автономное общеобразовательное учреждение «Средняя общеобразовательная школа № 13»(Город Северодвинск)</v>
      </c>
      <c r="AP146" s="59">
        <f>'Рейтинговая таблица организаций'!BB41</f>
        <v>87</v>
      </c>
      <c r="AQ146" s="59">
        <f>'Рейтинговая таблица организаций'!BC41</f>
        <v>86</v>
      </c>
      <c r="AR146" s="59">
        <f>'Рейтинговая таблица организаций'!BD41</f>
        <v>92</v>
      </c>
      <c r="AS146" s="59">
        <f>'Рейтинговая таблица организаций'!BE41</f>
        <v>89.3</v>
      </c>
      <c r="AT146" s="59" t="str">
        <f t="shared" si="141"/>
        <v>143</v>
      </c>
      <c r="AU146" s="59">
        <f t="shared" si="142"/>
        <v>143</v>
      </c>
      <c r="AV146" s="59">
        <f t="shared" si="143"/>
        <v>1</v>
      </c>
      <c r="AW146" s="62" t="str">
        <f t="shared" si="144"/>
        <v>Город Северодвинск</v>
      </c>
      <c r="AX146" s="59">
        <f t="shared" si="145"/>
        <v>38</v>
      </c>
      <c r="AY146" s="59" t="str">
        <f t="shared" si="146"/>
        <v>Муниципальное автономное общеобразовательное учреждение «Средняя общеобразовательная школа № 13»(Город Северодвинск)</v>
      </c>
      <c r="AZ146" s="59">
        <f>'Рейтинговая таблица организаций'!BF41</f>
        <v>89.740000000000009</v>
      </c>
      <c r="BA146" s="59" t="str">
        <f t="shared" si="147"/>
        <v>114</v>
      </c>
      <c r="BB146" s="59">
        <f t="shared" si="148"/>
        <v>114</v>
      </c>
      <c r="BC146" s="59">
        <f t="shared" si="149"/>
        <v>1</v>
      </c>
    </row>
    <row r="147" spans="1:55">
      <c r="A147" s="59">
        <f>'бланки '!D58</f>
        <v>53</v>
      </c>
      <c r="B147" s="60" t="str">
        <f>CONCATENATE('Рейтинговая таблица организаций'!B56,"(",C147,")")</f>
        <v>Муниципальное автономное общеобразовательное учреждение «Средняя общеобразовательная школа № 30»(Город Северодвинск)</v>
      </c>
      <c r="C147" s="60" t="str">
        <f>'бланки '!A58</f>
        <v>Город Северодвинск</v>
      </c>
      <c r="D147" s="59">
        <f>'Рейтинговая таблица организаций'!C56</f>
        <v>468</v>
      </c>
      <c r="E147" s="59">
        <f t="shared" si="120"/>
        <v>53</v>
      </c>
      <c r="F147" s="59" t="str">
        <f t="shared" si="121"/>
        <v>Муниципальное автономное общеобразовательное учреждение «Средняя общеобразовательная школа № 30»(Город Северодвинск)</v>
      </c>
      <c r="G147" s="59">
        <f>'Рейтинговая таблица организаций'!Q56</f>
        <v>98</v>
      </c>
      <c r="H147" s="59">
        <f>'Рейтинговая таблица организаций'!R56</f>
        <v>90</v>
      </c>
      <c r="I147" s="59">
        <f>'Рейтинговая таблица организаций'!S56</f>
        <v>92</v>
      </c>
      <c r="J147" s="59">
        <f>'Рейтинговая таблица организаций'!T56</f>
        <v>93.2</v>
      </c>
      <c r="K147" s="59" t="str">
        <f t="shared" si="122"/>
        <v>132-133</v>
      </c>
      <c r="L147" s="59">
        <f t="shared" si="123"/>
        <v>132</v>
      </c>
      <c r="M147" s="59">
        <f t="shared" si="124"/>
        <v>2</v>
      </c>
      <c r="N147" s="59">
        <f t="shared" si="125"/>
        <v>53</v>
      </c>
      <c r="O147" s="59" t="str">
        <f t="shared" si="126"/>
        <v>Муниципальное автономное общеобразовательное учреждение «Средняя общеобразовательная школа № 30»(Город Северодвинск)</v>
      </c>
      <c r="P147" s="59">
        <f>'Рейтинговая таблица организаций'!Z56</f>
        <v>100</v>
      </c>
      <c r="Q147" s="59">
        <f>'Рейтинговая таблица организаций'!AB56</f>
        <v>82</v>
      </c>
      <c r="R147" s="59">
        <f>'Рейтинговая таблица организаций'!AC56</f>
        <v>91</v>
      </c>
      <c r="S147" s="59" t="str">
        <f t="shared" si="127"/>
        <v>140-142</v>
      </c>
      <c r="T147" s="59">
        <f t="shared" si="128"/>
        <v>140</v>
      </c>
      <c r="U147" s="59">
        <f t="shared" si="129"/>
        <v>3</v>
      </c>
      <c r="V147" s="59">
        <f t="shared" si="130"/>
        <v>53</v>
      </c>
      <c r="W147" s="59" t="str">
        <f t="shared" si="131"/>
        <v>Муниципальное автономное общеобразовательное учреждение «Средняя общеобразовательная школа № 30»(Город Северодвинск)</v>
      </c>
      <c r="X147" s="59">
        <f>'Рейтинговая таблица организаций'!AH56</f>
        <v>60</v>
      </c>
      <c r="Y147" s="59">
        <f>'Рейтинговая таблица организаций'!AI56</f>
        <v>100</v>
      </c>
      <c r="Z147" s="61">
        <f>'Рейтинговая таблица организаций'!AJ56</f>
        <v>80</v>
      </c>
      <c r="AA147" s="59">
        <f>'Рейтинговая таблица организаций'!AK56</f>
        <v>82</v>
      </c>
      <c r="AB147" s="59" t="str">
        <f t="shared" si="132"/>
        <v>56-66</v>
      </c>
      <c r="AC147" s="59">
        <f t="shared" si="133"/>
        <v>56</v>
      </c>
      <c r="AD147" s="59">
        <f t="shared" si="134"/>
        <v>11</v>
      </c>
      <c r="AE147" s="59">
        <f t="shared" si="135"/>
        <v>53</v>
      </c>
      <c r="AF147" s="59" t="str">
        <f t="shared" si="136"/>
        <v>Муниципальное автономное общеобразовательное учреждение «Средняя общеобразовательная школа № 30»(Город Северодвинск)</v>
      </c>
      <c r="AG147" s="59">
        <f>'Рейтинговая таблица организаций'!AR56</f>
        <v>92</v>
      </c>
      <c r="AH147" s="59">
        <f>'Рейтинговая таблица организаций'!AS56</f>
        <v>91</v>
      </c>
      <c r="AI147" s="59">
        <f>'Рейтинговая таблица организаций'!AT56</f>
        <v>97</v>
      </c>
      <c r="AJ147" s="59">
        <f>'Рейтинговая таблица организаций'!AU56</f>
        <v>92.600000000000009</v>
      </c>
      <c r="AK147" s="59" t="str">
        <f t="shared" si="137"/>
        <v>143-144</v>
      </c>
      <c r="AL147" s="59">
        <f t="shared" si="138"/>
        <v>143</v>
      </c>
      <c r="AM147" s="59">
        <f t="shared" si="139"/>
        <v>2</v>
      </c>
      <c r="AN147" s="59">
        <f>'бланки '!D58</f>
        <v>53</v>
      </c>
      <c r="AO147" s="59" t="str">
        <f t="shared" si="140"/>
        <v>Муниципальное автономное общеобразовательное учреждение «Средняя общеобразовательная школа № 30»(Город Северодвинск)</v>
      </c>
      <c r="AP147" s="59">
        <f>'Рейтинговая таблица организаций'!BB56</f>
        <v>86</v>
      </c>
      <c r="AQ147" s="59">
        <f>'Рейтинговая таблица организаций'!BC56</f>
        <v>92</v>
      </c>
      <c r="AR147" s="59">
        <f>'Рейтинговая таблица организаций'!BD56</f>
        <v>90</v>
      </c>
      <c r="AS147" s="59">
        <f>'Рейтинговая таблица организаций'!BE56</f>
        <v>89.2</v>
      </c>
      <c r="AT147" s="59" t="str">
        <f t="shared" si="141"/>
        <v>144</v>
      </c>
      <c r="AU147" s="59">
        <f t="shared" si="142"/>
        <v>144</v>
      </c>
      <c r="AV147" s="59">
        <f t="shared" si="143"/>
        <v>1</v>
      </c>
      <c r="AW147" s="62" t="str">
        <f t="shared" si="144"/>
        <v>Город Северодвинск</v>
      </c>
      <c r="AX147" s="59">
        <f t="shared" si="145"/>
        <v>53</v>
      </c>
      <c r="AY147" s="59" t="str">
        <f t="shared" si="146"/>
        <v>Муниципальное автономное общеобразовательное учреждение «Средняя общеобразовательная школа № 30»(Город Северодвинск)</v>
      </c>
      <c r="AZ147" s="59">
        <f>'Рейтинговая таблица организаций'!BF56</f>
        <v>89.6</v>
      </c>
      <c r="BA147" s="59" t="str">
        <f t="shared" si="147"/>
        <v>116-117</v>
      </c>
      <c r="BB147" s="59">
        <f t="shared" si="148"/>
        <v>116</v>
      </c>
      <c r="BC147" s="59">
        <f t="shared" si="149"/>
        <v>2</v>
      </c>
    </row>
    <row r="148" spans="1:55">
      <c r="A148" s="59">
        <f>'бланки '!D154</f>
        <v>149</v>
      </c>
      <c r="B148" s="60" t="str">
        <f>CONCATENATE('Рейтинговая таблица организаций'!B152,"(",C148,")")</f>
        <v>Муниципальное бюджетное общеобразовательное учреждение «Луковецкая средняя школа имени Я. В. Самоварова»(Холмогорский муниципальный округ)</v>
      </c>
      <c r="C148" s="60" t="str">
        <f>'бланки '!A154</f>
        <v>Холмогорский муниципальный округ</v>
      </c>
      <c r="D148" s="59">
        <f>'Рейтинговая таблица организаций'!C152</f>
        <v>108</v>
      </c>
      <c r="E148" s="59">
        <f t="shared" si="120"/>
        <v>149</v>
      </c>
      <c r="F148" s="59" t="str">
        <f t="shared" si="121"/>
        <v>Муниципальное бюджетное общеобразовательное учреждение «Луковецкая средняя школа имени Я. В. Самоварова»(Холмогорский муниципальный округ)</v>
      </c>
      <c r="G148" s="59">
        <f>'Рейтинговая таблица организаций'!Q152</f>
        <v>100</v>
      </c>
      <c r="H148" s="59">
        <f>'Рейтинговая таблица организаций'!R152</f>
        <v>90</v>
      </c>
      <c r="I148" s="59">
        <f>'Рейтинговая таблица организаций'!S152</f>
        <v>98</v>
      </c>
      <c r="J148" s="59">
        <f>'Рейтинговая таблица организаций'!T152</f>
        <v>96.2</v>
      </c>
      <c r="K148" s="59" t="str">
        <f t="shared" si="122"/>
        <v>91</v>
      </c>
      <c r="L148" s="59">
        <f t="shared" si="123"/>
        <v>91</v>
      </c>
      <c r="M148" s="59">
        <f t="shared" si="124"/>
        <v>1</v>
      </c>
      <c r="N148" s="59">
        <f t="shared" si="125"/>
        <v>149</v>
      </c>
      <c r="O148" s="59" t="str">
        <f t="shared" si="126"/>
        <v>Муниципальное бюджетное общеобразовательное учреждение «Луковецкая средняя школа имени Я. В. Самоварова»(Холмогорский муниципальный округ)</v>
      </c>
      <c r="P148" s="59">
        <f>'Рейтинговая таблица организаций'!Z152</f>
        <v>100</v>
      </c>
      <c r="Q148" s="59">
        <f>'Рейтинговая таблица организаций'!AB152</f>
        <v>88</v>
      </c>
      <c r="R148" s="59">
        <f>'Рейтинговая таблица организаций'!AC152</f>
        <v>94</v>
      </c>
      <c r="S148" s="59" t="str">
        <f t="shared" si="127"/>
        <v>103-107</v>
      </c>
      <c r="T148" s="59">
        <f t="shared" si="128"/>
        <v>103</v>
      </c>
      <c r="U148" s="59">
        <f t="shared" si="129"/>
        <v>5</v>
      </c>
      <c r="V148" s="59">
        <f t="shared" si="130"/>
        <v>149</v>
      </c>
      <c r="W148" s="59" t="str">
        <f t="shared" si="131"/>
        <v>Муниципальное бюджетное общеобразовательное учреждение «Луковецкая средняя школа имени Я. В. Самоварова»(Холмогорский муниципальный округ)</v>
      </c>
      <c r="X148" s="59">
        <f>'Рейтинговая таблица организаций'!AH152</f>
        <v>60</v>
      </c>
      <c r="Y148" s="59">
        <f>'Рейтинговая таблица организаций'!AI152</f>
        <v>60</v>
      </c>
      <c r="Z148" s="61">
        <f>'Рейтинговая таблица организаций'!AJ152</f>
        <v>75</v>
      </c>
      <c r="AA148" s="59">
        <f>'Рейтинговая таблица организаций'!AK152</f>
        <v>64.5</v>
      </c>
      <c r="AB148" s="59" t="str">
        <f t="shared" si="132"/>
        <v>148-150</v>
      </c>
      <c r="AC148" s="59">
        <f t="shared" si="133"/>
        <v>148</v>
      </c>
      <c r="AD148" s="59">
        <f t="shared" si="134"/>
        <v>3</v>
      </c>
      <c r="AE148" s="59">
        <f t="shared" si="135"/>
        <v>149</v>
      </c>
      <c r="AF148" s="59" t="str">
        <f t="shared" si="136"/>
        <v>Муниципальное бюджетное общеобразовательное учреждение «Луковецкая средняя школа имени Я. В. Самоварова»(Холмогорский муниципальный округ)</v>
      </c>
      <c r="AG148" s="59">
        <f>'Рейтинговая таблица организаций'!AR152</f>
        <v>94</v>
      </c>
      <c r="AH148" s="59">
        <f>'Рейтинговая таблица организаций'!AS152</f>
        <v>95</v>
      </c>
      <c r="AI148" s="59">
        <f>'Рейтинговая таблица организаций'!AT152</f>
        <v>99</v>
      </c>
      <c r="AJ148" s="59">
        <f>'Рейтинговая таблица организаций'!AU152</f>
        <v>95.399999999999991</v>
      </c>
      <c r="AK148" s="59" t="str">
        <f t="shared" si="137"/>
        <v>119</v>
      </c>
      <c r="AL148" s="59">
        <f t="shared" si="138"/>
        <v>119</v>
      </c>
      <c r="AM148" s="59">
        <f t="shared" si="139"/>
        <v>1</v>
      </c>
      <c r="AN148" s="59">
        <f>'бланки '!D154</f>
        <v>149</v>
      </c>
      <c r="AO148" s="59" t="str">
        <f t="shared" si="140"/>
        <v>Муниципальное бюджетное общеобразовательное учреждение «Луковецкая средняя школа имени Я. В. Самоварова»(Холмогорский муниципальный округ)</v>
      </c>
      <c r="AP148" s="59">
        <f>'Рейтинговая таблица организаций'!BB152</f>
        <v>85</v>
      </c>
      <c r="AQ148" s="59">
        <f>'Рейтинговая таблица организаций'!BC152</f>
        <v>93</v>
      </c>
      <c r="AR148" s="59">
        <f>'Рейтинговая таблица организаций'!BD152</f>
        <v>90</v>
      </c>
      <c r="AS148" s="59">
        <f>'Рейтинговая таблица организаций'!BE152</f>
        <v>89.1</v>
      </c>
      <c r="AT148" s="59" t="str">
        <f t="shared" si="141"/>
        <v>145</v>
      </c>
      <c r="AU148" s="59">
        <f t="shared" si="142"/>
        <v>145</v>
      </c>
      <c r="AV148" s="59">
        <f t="shared" si="143"/>
        <v>1</v>
      </c>
      <c r="AW148" s="62" t="str">
        <f t="shared" si="144"/>
        <v>Холмогорский муниципальный округ</v>
      </c>
      <c r="AX148" s="59">
        <f t="shared" si="145"/>
        <v>149</v>
      </c>
      <c r="AY148" s="59" t="str">
        <f t="shared" si="146"/>
        <v>Муниципальное бюджетное общеобразовательное учреждение «Луковецкая средняя школа имени Я. В. Самоварова»(Холмогорский муниципальный округ)</v>
      </c>
      <c r="AZ148" s="59">
        <f>'Рейтинговая таблица организаций'!BF152</f>
        <v>87.839999999999989</v>
      </c>
      <c r="BA148" s="59" t="str">
        <f t="shared" si="147"/>
        <v>138</v>
      </c>
      <c r="BB148" s="59">
        <f t="shared" si="148"/>
        <v>138</v>
      </c>
      <c r="BC148" s="59">
        <f t="shared" si="149"/>
        <v>1</v>
      </c>
    </row>
    <row r="149" spans="1:55">
      <c r="A149" s="59">
        <f>'бланки '!D150</f>
        <v>145</v>
      </c>
      <c r="B149" s="60" t="str">
        <f>CONCATENATE('Рейтинговая таблица организаций'!B148,"(",C149,")")</f>
        <v>Муниципальное бюджетное общеобразовательное учреждение «Двинская средняя школа»(Холмогорский муниципальный округ)</v>
      </c>
      <c r="C149" s="60" t="str">
        <f>'бланки '!A150</f>
        <v>Холмогорский муниципальный округ</v>
      </c>
      <c r="D149" s="59">
        <f>'Рейтинговая таблица организаций'!C148</f>
        <v>19</v>
      </c>
      <c r="E149" s="59">
        <f t="shared" si="120"/>
        <v>145</v>
      </c>
      <c r="F149" s="59" t="str">
        <f t="shared" si="121"/>
        <v>Муниципальное бюджетное общеобразовательное учреждение «Двинская средняя школа»(Холмогорский муниципальный округ)</v>
      </c>
      <c r="G149" s="59">
        <f>'Рейтинговая таблица организаций'!Q148</f>
        <v>98</v>
      </c>
      <c r="H149" s="59">
        <f>'Рейтинговая таблица организаций'!R148</f>
        <v>90</v>
      </c>
      <c r="I149" s="59">
        <f>'Рейтинговая таблица организаций'!S148</f>
        <v>92</v>
      </c>
      <c r="J149" s="59">
        <f>'Рейтинговая таблица организаций'!T148</f>
        <v>93.2</v>
      </c>
      <c r="K149" s="59" t="str">
        <f t="shared" si="122"/>
        <v>132-133</v>
      </c>
      <c r="L149" s="59">
        <f t="shared" si="123"/>
        <v>132</v>
      </c>
      <c r="M149" s="59">
        <f t="shared" si="124"/>
        <v>2</v>
      </c>
      <c r="N149" s="59">
        <f t="shared" si="125"/>
        <v>145</v>
      </c>
      <c r="O149" s="59" t="str">
        <f t="shared" si="126"/>
        <v>Муниципальное бюджетное общеобразовательное учреждение «Двинская средняя школа»(Холмогорский муниципальный округ)</v>
      </c>
      <c r="P149" s="59">
        <f>'Рейтинговая таблица организаций'!Z148</f>
        <v>100</v>
      </c>
      <c r="Q149" s="59">
        <f>'Рейтинговая таблица организаций'!AB148</f>
        <v>89</v>
      </c>
      <c r="R149" s="59">
        <f>'Рейтинговая таблица организаций'!AC148</f>
        <v>94.5</v>
      </c>
      <c r="S149" s="59" t="str">
        <f t="shared" si="127"/>
        <v>93-102</v>
      </c>
      <c r="T149" s="59">
        <f t="shared" si="128"/>
        <v>93</v>
      </c>
      <c r="U149" s="59">
        <f t="shared" si="129"/>
        <v>10</v>
      </c>
      <c r="V149" s="59">
        <f t="shared" si="130"/>
        <v>145</v>
      </c>
      <c r="W149" s="59" t="str">
        <f t="shared" si="131"/>
        <v>Муниципальное бюджетное общеобразовательное учреждение «Двинская средняя школа»(Холмогорский муниципальный округ)</v>
      </c>
      <c r="X149" s="59">
        <f>'Рейтинговая таблица организаций'!AH148</f>
        <v>100</v>
      </c>
      <c r="Y149" s="59">
        <f>'Рейтинговая таблица организаций'!AI148</f>
        <v>60</v>
      </c>
      <c r="Z149" s="61">
        <f>'Рейтинговая таблица организаций'!AJ148</f>
        <v>100</v>
      </c>
      <c r="AA149" s="59">
        <f>'Рейтинговая таблица организаций'!AK148</f>
        <v>84</v>
      </c>
      <c r="AB149" s="59" t="str">
        <f t="shared" si="132"/>
        <v>50</v>
      </c>
      <c r="AC149" s="59">
        <f t="shared" si="133"/>
        <v>50</v>
      </c>
      <c r="AD149" s="59">
        <f t="shared" si="134"/>
        <v>1</v>
      </c>
      <c r="AE149" s="59">
        <f t="shared" si="135"/>
        <v>145</v>
      </c>
      <c r="AF149" s="59" t="str">
        <f t="shared" si="136"/>
        <v>Муниципальное бюджетное общеобразовательное учреждение «Двинская средняя школа»(Холмогорский муниципальный округ)</v>
      </c>
      <c r="AG149" s="59">
        <f>'Рейтинговая таблица организаций'!AR148</f>
        <v>89</v>
      </c>
      <c r="AH149" s="59">
        <f>'Рейтинговая таблица организаций'!AS148</f>
        <v>89</v>
      </c>
      <c r="AI149" s="59">
        <f>'Рейтинговая таблица организаций'!AT148</f>
        <v>92</v>
      </c>
      <c r="AJ149" s="59">
        <f>'Рейтинговая таблица организаций'!AU148</f>
        <v>89.600000000000009</v>
      </c>
      <c r="AK149" s="59" t="str">
        <f t="shared" si="137"/>
        <v>162-163</v>
      </c>
      <c r="AL149" s="59">
        <f t="shared" si="138"/>
        <v>162</v>
      </c>
      <c r="AM149" s="59">
        <f t="shared" si="139"/>
        <v>2</v>
      </c>
      <c r="AN149" s="59">
        <f>'бланки '!D150</f>
        <v>145</v>
      </c>
      <c r="AO149" s="59" t="str">
        <f t="shared" si="140"/>
        <v>Муниципальное бюджетное общеобразовательное учреждение «Двинская средняя школа»(Холмогорский муниципальный округ)</v>
      </c>
      <c r="AP149" s="59">
        <f>'Рейтинговая таблица организаций'!BB148</f>
        <v>79</v>
      </c>
      <c r="AQ149" s="59">
        <f>'Рейтинговая таблица организаций'!BC148</f>
        <v>89</v>
      </c>
      <c r="AR149" s="59">
        <f>'Рейтинговая таблица организаций'!BD148</f>
        <v>95</v>
      </c>
      <c r="AS149" s="59">
        <f>'Рейтинговая таблица организаций'!BE148</f>
        <v>89</v>
      </c>
      <c r="AT149" s="59" t="str">
        <f t="shared" si="141"/>
        <v>146-147</v>
      </c>
      <c r="AU149" s="59">
        <f t="shared" si="142"/>
        <v>146</v>
      </c>
      <c r="AV149" s="59">
        <f t="shared" si="143"/>
        <v>2</v>
      </c>
      <c r="AW149" s="62" t="str">
        <f t="shared" si="144"/>
        <v>Холмогорский муниципальный округ</v>
      </c>
      <c r="AX149" s="59">
        <f t="shared" si="145"/>
        <v>145</v>
      </c>
      <c r="AY149" s="59" t="str">
        <f t="shared" si="146"/>
        <v>Муниципальное бюджетное общеобразовательное учреждение «Двинская средняя школа»(Холмогорский муниципальный округ)</v>
      </c>
      <c r="AZ149" s="59">
        <f>'Рейтинговая таблица организаций'!BF148</f>
        <v>90.06</v>
      </c>
      <c r="BA149" s="59" t="str">
        <f t="shared" si="147"/>
        <v>109</v>
      </c>
      <c r="BB149" s="59">
        <f t="shared" si="148"/>
        <v>109</v>
      </c>
      <c r="BC149" s="59">
        <f t="shared" si="149"/>
        <v>1</v>
      </c>
    </row>
    <row r="150" spans="1:55">
      <c r="A150" s="59">
        <f>'бланки '!D173</f>
        <v>168</v>
      </c>
      <c r="B150" s="60" t="str">
        <f>CONCATENATE('Рейтинговая таблица организаций'!B171,"(",C150,")")</f>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C150" s="60" t="str">
        <f>'бланки '!A173</f>
        <v>Государственные образовательные организации</v>
      </c>
      <c r="D150" s="59">
        <f>'Рейтинговая таблица организаций'!C171</f>
        <v>389</v>
      </c>
      <c r="E150" s="59">
        <f t="shared" si="120"/>
        <v>168</v>
      </c>
      <c r="F150" s="59" t="str">
        <f t="shared" si="121"/>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G150" s="59">
        <f>'Рейтинговая таблица организаций'!Q171</f>
        <v>83</v>
      </c>
      <c r="H150" s="59">
        <f>'Рейтинговая таблица организаций'!R171</f>
        <v>100</v>
      </c>
      <c r="I150" s="59">
        <f>'Рейтинговая таблица организаций'!S171</f>
        <v>93</v>
      </c>
      <c r="J150" s="59">
        <f>'Рейтинговая таблица организаций'!T171</f>
        <v>92.1</v>
      </c>
      <c r="K150" s="59" t="str">
        <f t="shared" si="122"/>
        <v>146-147</v>
      </c>
      <c r="L150" s="59">
        <f t="shared" si="123"/>
        <v>146</v>
      </c>
      <c r="M150" s="59">
        <f t="shared" si="124"/>
        <v>2</v>
      </c>
      <c r="N150" s="59">
        <f t="shared" si="125"/>
        <v>168</v>
      </c>
      <c r="O150" s="59" t="str">
        <f t="shared" si="126"/>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P150" s="59">
        <f>'Рейтинговая таблица организаций'!Z171</f>
        <v>100</v>
      </c>
      <c r="Q150" s="59">
        <f>'Рейтинговая таблица организаций'!AB171</f>
        <v>88</v>
      </c>
      <c r="R150" s="59">
        <f>'Рейтинговая таблица организаций'!AC171</f>
        <v>94</v>
      </c>
      <c r="S150" s="59" t="str">
        <f t="shared" si="127"/>
        <v>103-107</v>
      </c>
      <c r="T150" s="59">
        <f t="shared" si="128"/>
        <v>103</v>
      </c>
      <c r="U150" s="59">
        <f t="shared" si="129"/>
        <v>5</v>
      </c>
      <c r="V150" s="59">
        <f t="shared" si="130"/>
        <v>168</v>
      </c>
      <c r="W150" s="59" t="str">
        <f t="shared" si="131"/>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X150" s="59">
        <f>'Рейтинговая таблица организаций'!AH171</f>
        <v>20</v>
      </c>
      <c r="Y150" s="59">
        <f>'Рейтинговая таблица организаций'!AI171</f>
        <v>80</v>
      </c>
      <c r="Z150" s="61">
        <f>'Рейтинговая таблица организаций'!AJ171</f>
        <v>83</v>
      </c>
      <c r="AA150" s="59">
        <f>'Рейтинговая таблица организаций'!AK171</f>
        <v>62.9</v>
      </c>
      <c r="AB150" s="59" t="str">
        <f t="shared" si="132"/>
        <v>153</v>
      </c>
      <c r="AC150" s="59">
        <f t="shared" si="133"/>
        <v>153</v>
      </c>
      <c r="AD150" s="59">
        <f t="shared" si="134"/>
        <v>1</v>
      </c>
      <c r="AE150" s="59">
        <f t="shared" si="135"/>
        <v>168</v>
      </c>
      <c r="AF150" s="59" t="str">
        <f t="shared" si="136"/>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AG150" s="59">
        <f>'Рейтинговая таблица организаций'!AR171</f>
        <v>89</v>
      </c>
      <c r="AH150" s="59">
        <f>'Рейтинговая таблица организаций'!AS171</f>
        <v>93</v>
      </c>
      <c r="AI150" s="59">
        <f>'Рейтинговая таблица организаций'!AT171</f>
        <v>94</v>
      </c>
      <c r="AJ150" s="59">
        <f>'Рейтинговая таблица организаций'!AU171</f>
        <v>91.600000000000009</v>
      </c>
      <c r="AK150" s="59" t="str">
        <f t="shared" si="137"/>
        <v>148-149</v>
      </c>
      <c r="AL150" s="59">
        <f t="shared" si="138"/>
        <v>148</v>
      </c>
      <c r="AM150" s="59">
        <f t="shared" si="139"/>
        <v>2</v>
      </c>
      <c r="AN150" s="59">
        <f>'бланки '!D173</f>
        <v>168</v>
      </c>
      <c r="AO150" s="59" t="str">
        <f t="shared" si="140"/>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AP150" s="59">
        <f>'Рейтинговая таблица организаций'!BB171</f>
        <v>90</v>
      </c>
      <c r="AQ150" s="59">
        <f>'Рейтинговая таблица организаций'!BC171</f>
        <v>80</v>
      </c>
      <c r="AR150" s="59">
        <f>'Рейтинговая таблица организаций'!BD171</f>
        <v>92</v>
      </c>
      <c r="AS150" s="59">
        <f>'Рейтинговая таблица организаций'!BE171</f>
        <v>89</v>
      </c>
      <c r="AT150" s="59" t="str">
        <f t="shared" si="141"/>
        <v>146-147</v>
      </c>
      <c r="AU150" s="59">
        <f t="shared" si="142"/>
        <v>146</v>
      </c>
      <c r="AV150" s="59">
        <f t="shared" si="143"/>
        <v>2</v>
      </c>
      <c r="AW150" s="62" t="str">
        <f t="shared" si="144"/>
        <v>Государственные образовательные организации</v>
      </c>
      <c r="AX150" s="59">
        <f t="shared" si="145"/>
        <v>168</v>
      </c>
      <c r="AY150" s="59" t="str">
        <f t="shared" si="146"/>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AZ150" s="59">
        <f>'Рейтинговая таблица организаций'!BF171</f>
        <v>85.92</v>
      </c>
      <c r="BA150" s="59" t="str">
        <f t="shared" si="147"/>
        <v>155-156</v>
      </c>
      <c r="BB150" s="59">
        <f t="shared" si="148"/>
        <v>155</v>
      </c>
      <c r="BC150" s="59">
        <f t="shared" si="149"/>
        <v>2</v>
      </c>
    </row>
    <row r="151" spans="1:55">
      <c r="A151" s="59">
        <f>'бланки '!D137</f>
        <v>132</v>
      </c>
      <c r="B151" s="60" t="str">
        <f>CONCATENATE('Рейтинговая таблица организаций'!B135,"(",C151,")")</f>
        <v>Муниципальное бюджетное общеобразовательное учреждение «Приморская средняя школа»(Приморский муниципальный округ)</v>
      </c>
      <c r="C151" s="60" t="str">
        <f>'бланки '!A137</f>
        <v>Приморский муниципальный округ</v>
      </c>
      <c r="D151" s="59">
        <f>'Рейтинговая таблица организаций'!C135</f>
        <v>241</v>
      </c>
      <c r="E151" s="59">
        <f t="shared" si="120"/>
        <v>132</v>
      </c>
      <c r="F151" s="59" t="str">
        <f t="shared" si="121"/>
        <v>Муниципальное бюджетное общеобразовательное учреждение «Приморская средняя школа»(Приморский муниципальный округ)</v>
      </c>
      <c r="G151" s="59">
        <f>'Рейтинговая таблица организаций'!Q135</f>
        <v>100</v>
      </c>
      <c r="H151" s="59">
        <f>'Рейтинговая таблица организаций'!R135</f>
        <v>100</v>
      </c>
      <c r="I151" s="59">
        <f>'Рейтинговая таблица организаций'!S135</f>
        <v>96</v>
      </c>
      <c r="J151" s="59">
        <f>'Рейтинговая таблица организаций'!T135</f>
        <v>98.4</v>
      </c>
      <c r="K151" s="59" t="str">
        <f t="shared" si="122"/>
        <v>57-63</v>
      </c>
      <c r="L151" s="59">
        <f t="shared" si="123"/>
        <v>57</v>
      </c>
      <c r="M151" s="59">
        <f t="shared" si="124"/>
        <v>7</v>
      </c>
      <c r="N151" s="59">
        <f t="shared" si="125"/>
        <v>132</v>
      </c>
      <c r="O151" s="59" t="str">
        <f t="shared" si="126"/>
        <v>Муниципальное бюджетное общеобразовательное учреждение «Приморская средняя школа»(Приморский муниципальный округ)</v>
      </c>
      <c r="P151" s="59">
        <f>'Рейтинговая таблица организаций'!Z135</f>
        <v>100</v>
      </c>
      <c r="Q151" s="59">
        <f>'Рейтинговая таблица организаций'!AB135</f>
        <v>83</v>
      </c>
      <c r="R151" s="59">
        <f>'Рейтинговая таблица организаций'!AC135</f>
        <v>91.5</v>
      </c>
      <c r="S151" s="59" t="str">
        <f t="shared" si="127"/>
        <v>126-139</v>
      </c>
      <c r="T151" s="59">
        <f t="shared" si="128"/>
        <v>126</v>
      </c>
      <c r="U151" s="59">
        <f t="shared" si="129"/>
        <v>14</v>
      </c>
      <c r="V151" s="59">
        <f t="shared" si="130"/>
        <v>132</v>
      </c>
      <c r="W151" s="59" t="str">
        <f t="shared" si="131"/>
        <v>Муниципальное бюджетное общеобразовательное учреждение «Приморская средняя школа»(Приморский муниципальный округ)</v>
      </c>
      <c r="X151" s="59">
        <f>'Рейтинговая таблица организаций'!AH135</f>
        <v>80</v>
      </c>
      <c r="Y151" s="59">
        <f>'Рейтинговая таблица организаций'!AI135</f>
        <v>60</v>
      </c>
      <c r="Z151" s="61">
        <f>'Рейтинговая таблица организаций'!AJ135</f>
        <v>86</v>
      </c>
      <c r="AA151" s="59">
        <f>'Рейтинговая таблица организаций'!AK135</f>
        <v>73.8</v>
      </c>
      <c r="AB151" s="59" t="str">
        <f t="shared" si="132"/>
        <v>97-98</v>
      </c>
      <c r="AC151" s="59">
        <f t="shared" si="133"/>
        <v>97</v>
      </c>
      <c r="AD151" s="59">
        <f t="shared" si="134"/>
        <v>2</v>
      </c>
      <c r="AE151" s="59">
        <f t="shared" si="135"/>
        <v>132</v>
      </c>
      <c r="AF151" s="59" t="str">
        <f t="shared" si="136"/>
        <v>Муниципальное бюджетное общеобразовательное учреждение «Приморская средняя школа»(Приморский муниципальный округ)</v>
      </c>
      <c r="AG151" s="59">
        <f>'Рейтинговая таблица организаций'!AR135</f>
        <v>95</v>
      </c>
      <c r="AH151" s="59">
        <f>'Рейтинговая таблица организаций'!AS135</f>
        <v>92</v>
      </c>
      <c r="AI151" s="59">
        <f>'Рейтинговая таблица организаций'!AT135</f>
        <v>97</v>
      </c>
      <c r="AJ151" s="59">
        <f>'Рейтинговая таблица организаций'!AU135</f>
        <v>94.200000000000017</v>
      </c>
      <c r="AK151" s="59" t="str">
        <f t="shared" si="137"/>
        <v>128-130</v>
      </c>
      <c r="AL151" s="59">
        <f t="shared" si="138"/>
        <v>128</v>
      </c>
      <c r="AM151" s="59">
        <f t="shared" si="139"/>
        <v>3</v>
      </c>
      <c r="AN151" s="59">
        <f>'бланки '!D137</f>
        <v>132</v>
      </c>
      <c r="AO151" s="59" t="str">
        <f t="shared" si="140"/>
        <v>Муниципальное бюджетное общеобразовательное учреждение «Приморская средняя школа»(Приморский муниципальный округ)</v>
      </c>
      <c r="AP151" s="59">
        <f>'Рейтинговая таблица организаций'!BB135</f>
        <v>83</v>
      </c>
      <c r="AQ151" s="59">
        <f>'Рейтинговая таблица организаций'!BC135</f>
        <v>95</v>
      </c>
      <c r="AR151" s="59">
        <f>'Рейтинговая таблица организаций'!BD135</f>
        <v>90</v>
      </c>
      <c r="AS151" s="59">
        <f>'Рейтинговая таблица организаций'!BE135</f>
        <v>88.9</v>
      </c>
      <c r="AT151" s="59" t="str">
        <f t="shared" si="141"/>
        <v>148</v>
      </c>
      <c r="AU151" s="59">
        <f t="shared" si="142"/>
        <v>148</v>
      </c>
      <c r="AV151" s="59">
        <f t="shared" si="143"/>
        <v>1</v>
      </c>
      <c r="AW151" s="62" t="str">
        <f t="shared" si="144"/>
        <v>Приморский муниципальный округ</v>
      </c>
      <c r="AX151" s="59">
        <f t="shared" si="145"/>
        <v>132</v>
      </c>
      <c r="AY151" s="59" t="str">
        <f t="shared" si="146"/>
        <v>Муниципальное бюджетное общеобразовательное учреждение «Приморская средняя школа»(Приморский муниципальный округ)</v>
      </c>
      <c r="AZ151" s="59">
        <f>'Рейтинговая таблица организаций'!BF135</f>
        <v>89.359999999999985</v>
      </c>
      <c r="BA151" s="59" t="str">
        <f t="shared" si="147"/>
        <v>118</v>
      </c>
      <c r="BB151" s="59">
        <f t="shared" si="148"/>
        <v>118</v>
      </c>
      <c r="BC151" s="59">
        <f t="shared" si="149"/>
        <v>1</v>
      </c>
    </row>
    <row r="152" spans="1:55">
      <c r="A152" s="59">
        <f>'бланки '!D127</f>
        <v>122</v>
      </c>
      <c r="B152" s="60" t="str">
        <f>CONCATENATE('Рейтинговая таблица организаций'!B125,"(",C152,")")</f>
        <v>Муниципальное бюджетное общеобразовательное учреждение «Междуреченская средняя школа № 6»(Пинежский муниципальный округ)</v>
      </c>
      <c r="C152" s="60" t="str">
        <f>'бланки '!A127</f>
        <v>Пинежский муниципальный округ</v>
      </c>
      <c r="D152" s="59">
        <f>'Рейтинговая таблица организаций'!C125</f>
        <v>62</v>
      </c>
      <c r="E152" s="59">
        <f t="shared" si="120"/>
        <v>122</v>
      </c>
      <c r="F152" s="59" t="str">
        <f t="shared" si="121"/>
        <v>Муниципальное бюджетное общеобразовательное учреждение «Междуреченская средняя школа № 6»(Пинежский муниципальный округ)</v>
      </c>
      <c r="G152" s="59">
        <f>'Рейтинговая таблица организаций'!Q125</f>
        <v>99</v>
      </c>
      <c r="H152" s="59">
        <f>'Рейтинговая таблица организаций'!R125</f>
        <v>90</v>
      </c>
      <c r="I152" s="59">
        <f>'Рейтинговая таблица организаций'!S125</f>
        <v>93</v>
      </c>
      <c r="J152" s="59">
        <f>'Рейтинговая таблица организаций'!T125</f>
        <v>93.9</v>
      </c>
      <c r="K152" s="59" t="str">
        <f t="shared" si="122"/>
        <v>127</v>
      </c>
      <c r="L152" s="59">
        <f t="shared" si="123"/>
        <v>127</v>
      </c>
      <c r="M152" s="59">
        <f t="shared" si="124"/>
        <v>1</v>
      </c>
      <c r="N152" s="59">
        <f t="shared" si="125"/>
        <v>122</v>
      </c>
      <c r="O152" s="59" t="str">
        <f t="shared" si="126"/>
        <v>Муниципальное бюджетное общеобразовательное учреждение «Междуреченская средняя школа № 6»(Пинежский муниципальный округ)</v>
      </c>
      <c r="P152" s="59">
        <f>'Рейтинговая таблица организаций'!Z125</f>
        <v>100</v>
      </c>
      <c r="Q152" s="59">
        <f>'Рейтинговая таблица организаций'!AB125</f>
        <v>85</v>
      </c>
      <c r="R152" s="59">
        <f>'Рейтинговая таблица организаций'!AC125</f>
        <v>92.5</v>
      </c>
      <c r="S152" s="59" t="str">
        <f t="shared" si="127"/>
        <v>117-120</v>
      </c>
      <c r="T152" s="59">
        <f t="shared" si="128"/>
        <v>117</v>
      </c>
      <c r="U152" s="59">
        <f t="shared" si="129"/>
        <v>4</v>
      </c>
      <c r="V152" s="59">
        <f t="shared" si="130"/>
        <v>122</v>
      </c>
      <c r="W152" s="59" t="str">
        <f t="shared" si="131"/>
        <v>Муниципальное бюджетное общеобразовательное учреждение «Междуреченская средняя школа № 6»(Пинежский муниципальный округ)</v>
      </c>
      <c r="X152" s="59">
        <f>'Рейтинговая таблица организаций'!AH125</f>
        <v>80</v>
      </c>
      <c r="Y152" s="59">
        <f>'Рейтинговая таблица организаций'!AI125</f>
        <v>100</v>
      </c>
      <c r="Z152" s="61">
        <f>'Рейтинговая таблица организаций'!AJ125</f>
        <v>100</v>
      </c>
      <c r="AA152" s="59">
        <f>'Рейтинговая таблица организаций'!AK125</f>
        <v>94</v>
      </c>
      <c r="AB152" s="59" t="str">
        <f t="shared" si="132"/>
        <v>12-18</v>
      </c>
      <c r="AC152" s="59">
        <f t="shared" si="133"/>
        <v>12</v>
      </c>
      <c r="AD152" s="59">
        <f t="shared" si="134"/>
        <v>7</v>
      </c>
      <c r="AE152" s="59">
        <f t="shared" si="135"/>
        <v>122</v>
      </c>
      <c r="AF152" s="59" t="str">
        <f t="shared" si="136"/>
        <v>Муниципальное бюджетное общеобразовательное учреждение «Междуреченская средняя школа № 6»(Пинежский муниципальный округ)</v>
      </c>
      <c r="AG152" s="59">
        <f>'Рейтинговая таблица организаций'!AR125</f>
        <v>93</v>
      </c>
      <c r="AH152" s="59">
        <f>'Рейтинговая таблица организаций'!AS125</f>
        <v>85</v>
      </c>
      <c r="AI152" s="59">
        <f>'Рейтинговая таблица организаций'!AT125</f>
        <v>98</v>
      </c>
      <c r="AJ152" s="59">
        <f>'Рейтинговая таблица организаций'!AU125</f>
        <v>90.800000000000011</v>
      </c>
      <c r="AK152" s="59" t="str">
        <f t="shared" si="137"/>
        <v>151-152</v>
      </c>
      <c r="AL152" s="59">
        <f t="shared" si="138"/>
        <v>151</v>
      </c>
      <c r="AM152" s="59">
        <f t="shared" si="139"/>
        <v>2</v>
      </c>
      <c r="AN152" s="59">
        <f>'бланки '!D127</f>
        <v>122</v>
      </c>
      <c r="AO152" s="59" t="str">
        <f t="shared" si="140"/>
        <v>Муниципальное бюджетное общеобразовательное учреждение «Междуреченская средняя школа № 6»(Пинежский муниципальный округ)</v>
      </c>
      <c r="AP152" s="59">
        <f>'Рейтинговая таблица организаций'!BB125</f>
        <v>77</v>
      </c>
      <c r="AQ152" s="59">
        <f>'Рейтинговая таблица организаций'!BC125</f>
        <v>95</v>
      </c>
      <c r="AR152" s="59">
        <f>'Рейтинговая таблица организаций'!BD125</f>
        <v>93</v>
      </c>
      <c r="AS152" s="59">
        <f>'Рейтинговая таблица организаций'!BE125</f>
        <v>88.6</v>
      </c>
      <c r="AT152" s="59" t="str">
        <f t="shared" si="141"/>
        <v>149</v>
      </c>
      <c r="AU152" s="59">
        <f t="shared" si="142"/>
        <v>149</v>
      </c>
      <c r="AV152" s="59">
        <f t="shared" si="143"/>
        <v>1</v>
      </c>
      <c r="AW152" s="62" t="str">
        <f t="shared" si="144"/>
        <v>Пинежский муниципальный округ</v>
      </c>
      <c r="AX152" s="59">
        <f t="shared" si="145"/>
        <v>122</v>
      </c>
      <c r="AY152" s="59" t="str">
        <f t="shared" si="146"/>
        <v>Муниципальное бюджетное общеобразовательное учреждение «Междуреченская средняя школа № 6»(Пинежский муниципальный округ)</v>
      </c>
      <c r="AZ152" s="59">
        <f>'Рейтинговая таблица организаций'!BF125</f>
        <v>91.96</v>
      </c>
      <c r="BA152" s="59" t="str">
        <f t="shared" si="147"/>
        <v>80</v>
      </c>
      <c r="BB152" s="59">
        <f t="shared" si="148"/>
        <v>80</v>
      </c>
      <c r="BC152" s="59">
        <f t="shared" si="149"/>
        <v>1</v>
      </c>
    </row>
    <row r="153" spans="1:55">
      <c r="A153" s="59">
        <f>'бланки '!D53</f>
        <v>48</v>
      </c>
      <c r="B153" s="60" t="str">
        <f>CONCATENATE('Рейтинговая таблица организаций'!B51,"(",C153,")")</f>
        <v>Муниципальное автономное общеобразовательное учреждение «Средняя общеобразовательная школа № 25»(Город Северодвинск)</v>
      </c>
      <c r="C153" s="60" t="str">
        <f>'бланки '!A53</f>
        <v>Город Северодвинск</v>
      </c>
      <c r="D153" s="59">
        <f>'Рейтинговая таблица организаций'!C51</f>
        <v>295</v>
      </c>
      <c r="E153" s="59">
        <f t="shared" si="120"/>
        <v>48</v>
      </c>
      <c r="F153" s="59" t="str">
        <f t="shared" si="121"/>
        <v>Муниципальное автономное общеобразовательное учреждение «Средняя общеобразовательная школа № 25»(Город Северодвинск)</v>
      </c>
      <c r="G153" s="59">
        <f>'Рейтинговая таблица организаций'!Q51</f>
        <v>98</v>
      </c>
      <c r="H153" s="59">
        <f>'Рейтинговая таблица организаций'!R51</f>
        <v>100</v>
      </c>
      <c r="I153" s="59">
        <f>'Рейтинговая таблица организаций'!S51</f>
        <v>96</v>
      </c>
      <c r="J153" s="59">
        <f>'Рейтинговая таблица организаций'!T51</f>
        <v>97.800000000000011</v>
      </c>
      <c r="K153" s="59" t="str">
        <f t="shared" si="122"/>
        <v>71-72</v>
      </c>
      <c r="L153" s="59">
        <f t="shared" si="123"/>
        <v>71</v>
      </c>
      <c r="M153" s="59">
        <f t="shared" si="124"/>
        <v>2</v>
      </c>
      <c r="N153" s="59">
        <f t="shared" si="125"/>
        <v>48</v>
      </c>
      <c r="O153" s="59" t="str">
        <f t="shared" si="126"/>
        <v>Муниципальное автономное общеобразовательное учреждение «Средняя общеобразовательная школа № 25»(Город Северодвинск)</v>
      </c>
      <c r="P153" s="59">
        <f>'Рейтинговая таблица организаций'!Z51</f>
        <v>100</v>
      </c>
      <c r="Q153" s="59">
        <f>'Рейтинговая таблица организаций'!AB51</f>
        <v>80</v>
      </c>
      <c r="R153" s="59">
        <f>'Рейтинговая таблица организаций'!AC51</f>
        <v>90</v>
      </c>
      <c r="S153" s="59" t="str">
        <f t="shared" si="127"/>
        <v>146-150</v>
      </c>
      <c r="T153" s="59">
        <f t="shared" si="128"/>
        <v>146</v>
      </c>
      <c r="U153" s="59">
        <f t="shared" si="129"/>
        <v>5</v>
      </c>
      <c r="V153" s="59">
        <f t="shared" si="130"/>
        <v>48</v>
      </c>
      <c r="W153" s="59" t="str">
        <f t="shared" si="131"/>
        <v>Муниципальное автономное общеобразовательное учреждение «Средняя общеобразовательная школа № 25»(Город Северодвинск)</v>
      </c>
      <c r="X153" s="59">
        <f>'Рейтинговая таблица организаций'!AH51</f>
        <v>60</v>
      </c>
      <c r="Y153" s="59">
        <f>'Рейтинговая таблица организаций'!AI51</f>
        <v>100</v>
      </c>
      <c r="Z153" s="61">
        <f>'Рейтинговая таблица организаций'!AJ51</f>
        <v>84</v>
      </c>
      <c r="AA153" s="59">
        <f>'Рейтинговая таблица организаций'!AK51</f>
        <v>83.2</v>
      </c>
      <c r="AB153" s="59" t="str">
        <f t="shared" si="132"/>
        <v>53</v>
      </c>
      <c r="AC153" s="59">
        <f t="shared" si="133"/>
        <v>53</v>
      </c>
      <c r="AD153" s="59">
        <f t="shared" si="134"/>
        <v>1</v>
      </c>
      <c r="AE153" s="59">
        <f t="shared" si="135"/>
        <v>48</v>
      </c>
      <c r="AF153" s="59" t="str">
        <f t="shared" si="136"/>
        <v>Муниципальное автономное общеобразовательное учреждение «Средняя общеобразовательная школа № 25»(Город Северодвинск)</v>
      </c>
      <c r="AG153" s="59">
        <f>'Рейтинговая таблица организаций'!AR51</f>
        <v>90</v>
      </c>
      <c r="AH153" s="59">
        <f>'Рейтинговая таблица организаций'!AS51</f>
        <v>92</v>
      </c>
      <c r="AI153" s="59">
        <f>'Рейтинговая таблица организаций'!AT51</f>
        <v>98</v>
      </c>
      <c r="AJ153" s="59">
        <f>'Рейтинговая таблица организаций'!AU51</f>
        <v>92.4</v>
      </c>
      <c r="AK153" s="59" t="str">
        <f t="shared" si="137"/>
        <v>145-146</v>
      </c>
      <c r="AL153" s="59">
        <f t="shared" si="138"/>
        <v>145</v>
      </c>
      <c r="AM153" s="59">
        <f t="shared" si="139"/>
        <v>2</v>
      </c>
      <c r="AN153" s="59">
        <f>'бланки '!D53</f>
        <v>48</v>
      </c>
      <c r="AO153" s="59" t="str">
        <f t="shared" si="140"/>
        <v>Муниципальное автономное общеобразовательное учреждение «Средняя общеобразовательная школа № 25»(Город Северодвинск)</v>
      </c>
      <c r="AP153" s="59">
        <f>'Рейтинговая таблица организаций'!BB51</f>
        <v>81</v>
      </c>
      <c r="AQ153" s="59">
        <f>'Рейтинговая таблица организаций'!BC51</f>
        <v>92</v>
      </c>
      <c r="AR153" s="59">
        <f>'Рейтинговая таблица организаций'!BD51</f>
        <v>91</v>
      </c>
      <c r="AS153" s="59">
        <f>'Рейтинговая таблица организаций'!BE51</f>
        <v>88.2</v>
      </c>
      <c r="AT153" s="59" t="str">
        <f t="shared" si="141"/>
        <v>150-152</v>
      </c>
      <c r="AU153" s="59">
        <f t="shared" si="142"/>
        <v>150</v>
      </c>
      <c r="AV153" s="59">
        <f t="shared" si="143"/>
        <v>3</v>
      </c>
      <c r="AW153" s="62" t="str">
        <f t="shared" si="144"/>
        <v>Город Северодвинск</v>
      </c>
      <c r="AX153" s="59">
        <f t="shared" si="145"/>
        <v>48</v>
      </c>
      <c r="AY153" s="59" t="str">
        <f t="shared" si="146"/>
        <v>Муниципальное автономное общеобразовательное учреждение «Средняя общеобразовательная школа № 25»(Город Северодвинск)</v>
      </c>
      <c r="AZ153" s="59">
        <f>'Рейтинговая таблица организаций'!BF51</f>
        <v>90.32</v>
      </c>
      <c r="BA153" s="59" t="str">
        <f t="shared" si="147"/>
        <v>105</v>
      </c>
      <c r="BB153" s="59">
        <f t="shared" si="148"/>
        <v>105</v>
      </c>
      <c r="BC153" s="59">
        <f t="shared" si="149"/>
        <v>1</v>
      </c>
    </row>
    <row r="154" spans="1:55">
      <c r="A154" s="59">
        <f>'бланки '!D82</f>
        <v>77</v>
      </c>
      <c r="B154" s="60" t="str">
        <f>CONCATENATE('Рейтинговая таблица организаций'!B80,"(",C154,")")</f>
        <v>Муниципальное образовательное учреждение «Средняя общеобразовательная школа № 7»(Город Новодвинск)</v>
      </c>
      <c r="C154" s="60" t="str">
        <f>'бланки '!A82</f>
        <v>Город Новодвинск</v>
      </c>
      <c r="D154" s="59">
        <f>'Рейтинговая таблица организаций'!C80</f>
        <v>400</v>
      </c>
      <c r="E154" s="59">
        <f t="shared" si="120"/>
        <v>77</v>
      </c>
      <c r="F154" s="59" t="str">
        <f t="shared" si="121"/>
        <v>Муниципальное образовательное учреждение «Средняя общеобразовательная школа № 7»(Город Новодвинск)</v>
      </c>
      <c r="G154" s="59">
        <f>'Рейтинговая таблица организаций'!Q80</f>
        <v>94</v>
      </c>
      <c r="H154" s="59">
        <f>'Рейтинговая таблица организаций'!R80</f>
        <v>100</v>
      </c>
      <c r="I154" s="59">
        <f>'Рейтинговая таблица организаций'!S80</f>
        <v>93</v>
      </c>
      <c r="J154" s="59">
        <f>'Рейтинговая таблица организаций'!T80</f>
        <v>95.4</v>
      </c>
      <c r="K154" s="59" t="str">
        <f t="shared" si="122"/>
        <v>100-103</v>
      </c>
      <c r="L154" s="59">
        <f t="shared" si="123"/>
        <v>100</v>
      </c>
      <c r="M154" s="59">
        <f t="shared" si="124"/>
        <v>4</v>
      </c>
      <c r="N154" s="59">
        <f t="shared" si="125"/>
        <v>77</v>
      </c>
      <c r="O154" s="59" t="str">
        <f t="shared" si="126"/>
        <v>Муниципальное образовательное учреждение «Средняя общеобразовательная школа № 7»(Город Новодвинск)</v>
      </c>
      <c r="P154" s="59">
        <f>'Рейтинговая таблица организаций'!Z80</f>
        <v>100</v>
      </c>
      <c r="Q154" s="59">
        <f>'Рейтинговая таблица организаций'!AB80</f>
        <v>76</v>
      </c>
      <c r="R154" s="59">
        <f>'Рейтинговая таблица организаций'!AC80</f>
        <v>88</v>
      </c>
      <c r="S154" s="59" t="str">
        <f t="shared" si="127"/>
        <v>167-169</v>
      </c>
      <c r="T154" s="59">
        <f t="shared" si="128"/>
        <v>167</v>
      </c>
      <c r="U154" s="59">
        <f t="shared" si="129"/>
        <v>3</v>
      </c>
      <c r="V154" s="59">
        <f t="shared" si="130"/>
        <v>77</v>
      </c>
      <c r="W154" s="59" t="str">
        <f t="shared" si="131"/>
        <v>Муниципальное образовательное учреждение «Средняя общеобразовательная школа № 7»(Город Новодвинск)</v>
      </c>
      <c r="X154" s="59">
        <f>'Рейтинговая таблица организаций'!AH80</f>
        <v>40</v>
      </c>
      <c r="Y154" s="59">
        <f>'Рейтинговая таблица организаций'!AI80</f>
        <v>80</v>
      </c>
      <c r="Z154" s="61">
        <f>'Рейтинговая таблица организаций'!AJ80</f>
        <v>78</v>
      </c>
      <c r="AA154" s="59">
        <f>'Рейтинговая таблица организаций'!AK80</f>
        <v>67.400000000000006</v>
      </c>
      <c r="AB154" s="59" t="str">
        <f t="shared" si="132"/>
        <v>131</v>
      </c>
      <c r="AC154" s="59">
        <f t="shared" si="133"/>
        <v>131</v>
      </c>
      <c r="AD154" s="59">
        <f t="shared" si="134"/>
        <v>1</v>
      </c>
      <c r="AE154" s="59">
        <f t="shared" si="135"/>
        <v>77</v>
      </c>
      <c r="AF154" s="59" t="str">
        <f t="shared" si="136"/>
        <v>Муниципальное образовательное учреждение «Средняя общеобразовательная школа № 7»(Город Новодвинск)</v>
      </c>
      <c r="AG154" s="59">
        <f>'Рейтинговая таблица организаций'!AR80</f>
        <v>92</v>
      </c>
      <c r="AH154" s="59">
        <f>'Рейтинговая таблица организаций'!AS80</f>
        <v>91</v>
      </c>
      <c r="AI154" s="59">
        <f>'Рейтинговая таблица организаций'!AT80</f>
        <v>97</v>
      </c>
      <c r="AJ154" s="59">
        <f>'Рейтинговая таблица организаций'!AU80</f>
        <v>92.600000000000009</v>
      </c>
      <c r="AK154" s="59" t="str">
        <f t="shared" si="137"/>
        <v>143-144</v>
      </c>
      <c r="AL154" s="59">
        <f t="shared" si="138"/>
        <v>143</v>
      </c>
      <c r="AM154" s="59">
        <f t="shared" si="139"/>
        <v>2</v>
      </c>
      <c r="AN154" s="59">
        <f>'бланки '!D82</f>
        <v>77</v>
      </c>
      <c r="AO154" s="59" t="str">
        <f t="shared" si="140"/>
        <v>Муниципальное образовательное учреждение «Средняя общеобразовательная школа № 7»(Город Новодвинск)</v>
      </c>
      <c r="AP154" s="59">
        <f>'Рейтинговая таблица организаций'!BB80</f>
        <v>84</v>
      </c>
      <c r="AQ154" s="59">
        <f>'Рейтинговая таблица организаций'!BC80</f>
        <v>90</v>
      </c>
      <c r="AR154" s="59">
        <f>'Рейтинговая таблица организаций'!BD80</f>
        <v>90</v>
      </c>
      <c r="AS154" s="59">
        <f>'Рейтинговая таблица организаций'!BE80</f>
        <v>88.2</v>
      </c>
      <c r="AT154" s="59" t="str">
        <f t="shared" si="141"/>
        <v>150-152</v>
      </c>
      <c r="AU154" s="59">
        <f t="shared" si="142"/>
        <v>150</v>
      </c>
      <c r="AV154" s="59">
        <f t="shared" si="143"/>
        <v>3</v>
      </c>
      <c r="AW154" s="62" t="str">
        <f t="shared" si="144"/>
        <v>Город Новодвинск</v>
      </c>
      <c r="AX154" s="59">
        <f t="shared" si="145"/>
        <v>77</v>
      </c>
      <c r="AY154" s="59" t="str">
        <f t="shared" si="146"/>
        <v>Муниципальное образовательное учреждение «Средняя общеобразовательная школа № 7»(Город Новодвинск)</v>
      </c>
      <c r="AZ154" s="59">
        <f>'Рейтинговая таблица организаций'!BF80</f>
        <v>86.320000000000007</v>
      </c>
      <c r="BA154" s="59" t="str">
        <f t="shared" si="147"/>
        <v>152</v>
      </c>
      <c r="BB154" s="59">
        <f t="shared" si="148"/>
        <v>152</v>
      </c>
      <c r="BC154" s="59">
        <f t="shared" si="149"/>
        <v>1</v>
      </c>
    </row>
    <row r="155" spans="1:55">
      <c r="A155" s="59">
        <f>'бланки '!D123</f>
        <v>118</v>
      </c>
      <c r="B155" s="60" t="str">
        <f>CONCATENATE('Рейтинговая таблица организаций'!B121,"(",C155,")")</f>
        <v>Муниципальное бюджетное общеобразовательное учреждение «Кушкопальская средняя школа № 4»(Пинежский муниципальный округ)</v>
      </c>
      <c r="C155" s="60" t="str">
        <f>'бланки '!A123</f>
        <v>Пинежский муниципальный округ</v>
      </c>
      <c r="D155" s="59">
        <f>'Рейтинговая таблица организаций'!C121</f>
        <v>50</v>
      </c>
      <c r="E155" s="59">
        <f t="shared" si="120"/>
        <v>118</v>
      </c>
      <c r="F155" s="59" t="str">
        <f t="shared" si="121"/>
        <v>Муниципальное бюджетное общеобразовательное учреждение «Кушкопальская средняя школа № 4»(Пинежский муниципальный округ)</v>
      </c>
      <c r="G155" s="59">
        <f>'Рейтинговая таблица организаций'!Q121</f>
        <v>99</v>
      </c>
      <c r="H155" s="59">
        <f>'Рейтинговая таблица организаций'!R121</f>
        <v>90</v>
      </c>
      <c r="I155" s="59">
        <f>'Рейтинговая таблица организаций'!S121</f>
        <v>100</v>
      </c>
      <c r="J155" s="59">
        <f>'Рейтинговая таблица организаций'!T121</f>
        <v>96.7</v>
      </c>
      <c r="K155" s="59" t="str">
        <f t="shared" si="122"/>
        <v>84-85</v>
      </c>
      <c r="L155" s="59">
        <f t="shared" si="123"/>
        <v>84</v>
      </c>
      <c r="M155" s="59">
        <f t="shared" si="124"/>
        <v>2</v>
      </c>
      <c r="N155" s="59">
        <f t="shared" si="125"/>
        <v>118</v>
      </c>
      <c r="O155" s="59" t="str">
        <f t="shared" si="126"/>
        <v>Муниципальное бюджетное общеобразовательное учреждение «Кушкопальская средняя школа № 4»(Пинежский муниципальный округ)</v>
      </c>
      <c r="P155" s="59">
        <f>'Рейтинговая таблица организаций'!Z121</f>
        <v>100</v>
      </c>
      <c r="Q155" s="59">
        <f>'Рейтинговая таблица организаций'!AB121</f>
        <v>88</v>
      </c>
      <c r="R155" s="59">
        <f>'Рейтинговая таблица организаций'!AC121</f>
        <v>94</v>
      </c>
      <c r="S155" s="59" t="str">
        <f t="shared" si="127"/>
        <v>103-107</v>
      </c>
      <c r="T155" s="59">
        <f t="shared" si="128"/>
        <v>103</v>
      </c>
      <c r="U155" s="59">
        <f t="shared" si="129"/>
        <v>5</v>
      </c>
      <c r="V155" s="59">
        <f t="shared" si="130"/>
        <v>118</v>
      </c>
      <c r="W155" s="59" t="str">
        <f t="shared" si="131"/>
        <v>Муниципальное бюджетное общеобразовательное учреждение «Кушкопальская средняя школа № 4»(Пинежский муниципальный округ)</v>
      </c>
      <c r="X155" s="59">
        <f>'Рейтинговая таблица организаций'!AH121</f>
        <v>60</v>
      </c>
      <c r="Y155" s="59">
        <f>'Рейтинговая таблица организаций'!AI121</f>
        <v>80</v>
      </c>
      <c r="Z155" s="61">
        <f>'Рейтинговая таблица организаций'!AJ121</f>
        <v>100</v>
      </c>
      <c r="AA155" s="59">
        <f>'Рейтинговая таблица организаций'!AK121</f>
        <v>80</v>
      </c>
      <c r="AB155" s="59" t="str">
        <f t="shared" si="132"/>
        <v>68-78</v>
      </c>
      <c r="AC155" s="59">
        <f t="shared" si="133"/>
        <v>68</v>
      </c>
      <c r="AD155" s="59">
        <f t="shared" si="134"/>
        <v>11</v>
      </c>
      <c r="AE155" s="59">
        <f t="shared" si="135"/>
        <v>118</v>
      </c>
      <c r="AF155" s="59" t="str">
        <f t="shared" si="136"/>
        <v>Муниципальное бюджетное общеобразовательное учреждение «Кушкопальская средняя школа № 4»(Пинежский муниципальный округ)</v>
      </c>
      <c r="AG155" s="59">
        <f>'Рейтинговая таблица организаций'!AR121</f>
        <v>94</v>
      </c>
      <c r="AH155" s="59">
        <f>'Рейтинговая таблица организаций'!AS121</f>
        <v>92</v>
      </c>
      <c r="AI155" s="59">
        <f>'Рейтинговая таблица организаций'!AT121</f>
        <v>97</v>
      </c>
      <c r="AJ155" s="59">
        <f>'Рейтинговая таблица организаций'!AU121</f>
        <v>93.800000000000011</v>
      </c>
      <c r="AK155" s="59" t="str">
        <f t="shared" si="137"/>
        <v>135</v>
      </c>
      <c r="AL155" s="59">
        <f t="shared" si="138"/>
        <v>135</v>
      </c>
      <c r="AM155" s="59">
        <f t="shared" si="139"/>
        <v>1</v>
      </c>
      <c r="AN155" s="59">
        <f>'бланки '!D123</f>
        <v>118</v>
      </c>
      <c r="AO155" s="59" t="str">
        <f t="shared" si="140"/>
        <v>Муниципальное бюджетное общеобразовательное учреждение «Кушкопальская средняя школа № 4»(Пинежский муниципальный округ)</v>
      </c>
      <c r="AP155" s="59">
        <f>'Рейтинговая таблица организаций'!BB121</f>
        <v>78</v>
      </c>
      <c r="AQ155" s="59">
        <f>'Рейтинговая таблица организаций'!BC121</f>
        <v>94</v>
      </c>
      <c r="AR155" s="59">
        <f>'Рейтинговая таблица организаций'!BD121</f>
        <v>92</v>
      </c>
      <c r="AS155" s="59">
        <f>'Рейтинговая таблица организаций'!BE121</f>
        <v>88.2</v>
      </c>
      <c r="AT155" s="59" t="str">
        <f t="shared" si="141"/>
        <v>150-152</v>
      </c>
      <c r="AU155" s="59">
        <f t="shared" si="142"/>
        <v>150</v>
      </c>
      <c r="AV155" s="59">
        <f t="shared" si="143"/>
        <v>3</v>
      </c>
      <c r="AW155" s="62" t="str">
        <f t="shared" si="144"/>
        <v>Пинежский муниципальный округ</v>
      </c>
      <c r="AX155" s="59">
        <f t="shared" si="145"/>
        <v>118</v>
      </c>
      <c r="AY155" s="59" t="str">
        <f t="shared" si="146"/>
        <v>Муниципальное бюджетное общеобразовательное учреждение «Кушкопальская средняя школа № 4»(Пинежский муниципальный округ)</v>
      </c>
      <c r="AZ155" s="59">
        <f>'Рейтинговая таблица организаций'!BF121</f>
        <v>90.539999999999992</v>
      </c>
      <c r="BA155" s="59" t="str">
        <f t="shared" si="147"/>
        <v>99</v>
      </c>
      <c r="BB155" s="59">
        <f t="shared" si="148"/>
        <v>99</v>
      </c>
      <c r="BC155" s="59">
        <f t="shared" si="149"/>
        <v>1</v>
      </c>
    </row>
    <row r="156" spans="1:55">
      <c r="A156" s="59">
        <f>'бланки '!D161</f>
        <v>156</v>
      </c>
      <c r="B156" s="60" t="str">
        <f>CONCATENATE('Рейтинговая таблица организаций'!B159,"(",C156,")")</f>
        <v>Муниципальное бюджетное общеобразовательное учреждение «Шеговарская средняя школа»(Шенкурский муниципальный округ)</v>
      </c>
      <c r="C156" s="60" t="str">
        <f>'бланки '!A161</f>
        <v>Шенкурский муниципальный округ</v>
      </c>
      <c r="D156" s="59">
        <f>'Рейтинговая таблица организаций'!C159</f>
        <v>70</v>
      </c>
      <c r="E156" s="59">
        <f t="shared" si="120"/>
        <v>156</v>
      </c>
      <c r="F156" s="59" t="str">
        <f t="shared" si="121"/>
        <v>Муниципальное бюджетное общеобразовательное учреждение «Шеговарская средняя школа»(Шенкурский муниципальный округ)</v>
      </c>
      <c r="G156" s="59">
        <f>'Рейтинговая таблица организаций'!Q159</f>
        <v>86</v>
      </c>
      <c r="H156" s="59">
        <f>'Рейтинговая таблица организаций'!R159</f>
        <v>60</v>
      </c>
      <c r="I156" s="59">
        <f>'Рейтинговая таблица организаций'!S159</f>
        <v>97</v>
      </c>
      <c r="J156" s="59">
        <f>'Рейтинговая таблица организаций'!T159</f>
        <v>82.6</v>
      </c>
      <c r="K156" s="59" t="str">
        <f t="shared" si="122"/>
        <v>172</v>
      </c>
      <c r="L156" s="59">
        <f t="shared" si="123"/>
        <v>172</v>
      </c>
      <c r="M156" s="59">
        <f t="shared" si="124"/>
        <v>1</v>
      </c>
      <c r="N156" s="59">
        <f t="shared" si="125"/>
        <v>156</v>
      </c>
      <c r="O156" s="59" t="str">
        <f t="shared" si="126"/>
        <v>Муниципальное бюджетное общеобразовательное учреждение «Шеговарская средняя школа»(Шенкурский муниципальный округ)</v>
      </c>
      <c r="P156" s="59">
        <f>'Рейтинговая таблица организаций'!Z159</f>
        <v>100</v>
      </c>
      <c r="Q156" s="59">
        <f>'Рейтинговая таблица организаций'!AB159</f>
        <v>77</v>
      </c>
      <c r="R156" s="59">
        <f>'Рейтинговая таблица организаций'!AC159</f>
        <v>88.5</v>
      </c>
      <c r="S156" s="59" t="str">
        <f t="shared" si="127"/>
        <v>164-166</v>
      </c>
      <c r="T156" s="59">
        <f t="shared" si="128"/>
        <v>164</v>
      </c>
      <c r="U156" s="59">
        <f t="shared" si="129"/>
        <v>3</v>
      </c>
      <c r="V156" s="59">
        <f t="shared" si="130"/>
        <v>156</v>
      </c>
      <c r="W156" s="59" t="str">
        <f t="shared" si="131"/>
        <v>Муниципальное бюджетное общеобразовательное учреждение «Шеговарская средняя школа»(Шенкурский муниципальный округ)</v>
      </c>
      <c r="X156" s="59">
        <f>'Рейтинговая таблица организаций'!AH159</f>
        <v>20</v>
      </c>
      <c r="Y156" s="59">
        <f>'Рейтинговая таблица организаций'!AI159</f>
        <v>60</v>
      </c>
      <c r="Z156" s="61">
        <f>'Рейтинговая таблица организаций'!AJ159</f>
        <v>100</v>
      </c>
      <c r="AA156" s="59">
        <f>'Рейтинговая таблица организаций'!AK159</f>
        <v>60</v>
      </c>
      <c r="AB156" s="59" t="str">
        <f t="shared" si="132"/>
        <v>160-163</v>
      </c>
      <c r="AC156" s="59">
        <f t="shared" si="133"/>
        <v>160</v>
      </c>
      <c r="AD156" s="59">
        <f t="shared" si="134"/>
        <v>4</v>
      </c>
      <c r="AE156" s="59">
        <f t="shared" si="135"/>
        <v>156</v>
      </c>
      <c r="AF156" s="59" t="str">
        <f t="shared" si="136"/>
        <v>Муниципальное бюджетное общеобразовательное учреждение «Шеговарская средняя школа»(Шенкурский муниципальный округ)</v>
      </c>
      <c r="AG156" s="59">
        <f>'Рейтинговая таблица организаций'!AR159</f>
        <v>94</v>
      </c>
      <c r="AH156" s="59">
        <f>'Рейтинговая таблица организаций'!AS159</f>
        <v>91</v>
      </c>
      <c r="AI156" s="59">
        <f>'Рейтинговая таблица организаций'!AT159</f>
        <v>96</v>
      </c>
      <c r="AJ156" s="59">
        <f>'Рейтинговая таблица организаций'!AU159</f>
        <v>93.2</v>
      </c>
      <c r="AK156" s="59" t="str">
        <f t="shared" si="137"/>
        <v>139-140</v>
      </c>
      <c r="AL156" s="59">
        <f t="shared" si="138"/>
        <v>139</v>
      </c>
      <c r="AM156" s="59">
        <f t="shared" si="139"/>
        <v>2</v>
      </c>
      <c r="AN156" s="59">
        <f>'бланки '!D161</f>
        <v>156</v>
      </c>
      <c r="AO156" s="59" t="str">
        <f t="shared" si="140"/>
        <v>Муниципальное бюджетное общеобразовательное учреждение «Шеговарская средняя школа»(Шенкурский муниципальный округ)</v>
      </c>
      <c r="AP156" s="59">
        <f>'Рейтинговая таблица организаций'!BB159</f>
        <v>84</v>
      </c>
      <c r="AQ156" s="59">
        <f>'Рейтинговая таблица организаций'!BC159</f>
        <v>91</v>
      </c>
      <c r="AR156" s="59">
        <f>'Рейтинговая таблица организаций'!BD159</f>
        <v>89</v>
      </c>
      <c r="AS156" s="59">
        <f>'Рейтинговая таблица организаций'!BE159</f>
        <v>87.9</v>
      </c>
      <c r="AT156" s="59" t="str">
        <f t="shared" si="141"/>
        <v>153</v>
      </c>
      <c r="AU156" s="59">
        <f t="shared" si="142"/>
        <v>153</v>
      </c>
      <c r="AV156" s="59">
        <f t="shared" si="143"/>
        <v>1</v>
      </c>
      <c r="AW156" s="62" t="str">
        <f t="shared" si="144"/>
        <v>Шенкурский муниципальный округ</v>
      </c>
      <c r="AX156" s="59">
        <f t="shared" si="145"/>
        <v>156</v>
      </c>
      <c r="AY156" s="59" t="str">
        <f t="shared" si="146"/>
        <v>Муниципальное бюджетное общеобразовательное учреждение «Шеговарская средняя школа»(Шенкурский муниципальный округ)</v>
      </c>
      <c r="AZ156" s="59">
        <f>'Рейтинговая таблица организаций'!BF159</f>
        <v>82.440000000000012</v>
      </c>
      <c r="BA156" s="59" t="str">
        <f t="shared" si="147"/>
        <v>173</v>
      </c>
      <c r="BB156" s="59">
        <f t="shared" si="148"/>
        <v>173</v>
      </c>
      <c r="BC156" s="59">
        <f t="shared" si="149"/>
        <v>1</v>
      </c>
    </row>
    <row r="157" spans="1:55">
      <c r="A157" s="59">
        <f>'бланки '!D89</f>
        <v>84</v>
      </c>
      <c r="B157" s="60" t="str">
        <f>CONCATENATE('Рейтинговая таблица организаций'!B87,"(",C157,")")</f>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C157" s="60" t="str">
        <f>'бланки '!A89</f>
        <v>Верхнетоемский муниципальный округ</v>
      </c>
      <c r="D157" s="59">
        <f>'Рейтинговая таблица организаций'!C87</f>
        <v>135</v>
      </c>
      <c r="E157" s="59">
        <f t="shared" si="120"/>
        <v>84</v>
      </c>
      <c r="F157" s="59" t="str">
        <f t="shared" si="121"/>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G157" s="59">
        <f>'Рейтинговая таблица организаций'!Q87</f>
        <v>99</v>
      </c>
      <c r="H157" s="59">
        <f>'Рейтинговая таблица организаций'!R87</f>
        <v>60</v>
      </c>
      <c r="I157" s="59">
        <f>'Рейтинговая таблица организаций'!S87</f>
        <v>97</v>
      </c>
      <c r="J157" s="59">
        <f>'Рейтинговая таблица организаций'!T87</f>
        <v>86.5</v>
      </c>
      <c r="K157" s="59" t="str">
        <f t="shared" si="122"/>
        <v>161</v>
      </c>
      <c r="L157" s="59">
        <f t="shared" si="123"/>
        <v>161</v>
      </c>
      <c r="M157" s="59">
        <f t="shared" si="124"/>
        <v>1</v>
      </c>
      <c r="N157" s="59">
        <f t="shared" si="125"/>
        <v>84</v>
      </c>
      <c r="O157" s="59" t="str">
        <f t="shared" si="126"/>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P157" s="59">
        <f>'Рейтинговая таблица организаций'!Z87</f>
        <v>100</v>
      </c>
      <c r="Q157" s="59">
        <f>'Рейтинговая таблица организаций'!AB87</f>
        <v>78</v>
      </c>
      <c r="R157" s="59">
        <f>'Рейтинговая таблица организаций'!AC87</f>
        <v>89</v>
      </c>
      <c r="S157" s="59" t="str">
        <f t="shared" si="127"/>
        <v>159-163</v>
      </c>
      <c r="T157" s="59">
        <f t="shared" si="128"/>
        <v>159</v>
      </c>
      <c r="U157" s="59">
        <f t="shared" si="129"/>
        <v>5</v>
      </c>
      <c r="V157" s="59">
        <f t="shared" si="130"/>
        <v>84</v>
      </c>
      <c r="W157" s="59" t="str">
        <f t="shared" si="131"/>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X157" s="59">
        <f>'Рейтинговая таблица организаций'!AH87</f>
        <v>0</v>
      </c>
      <c r="Y157" s="59">
        <f>'Рейтинговая таблица организаций'!AI87</f>
        <v>60</v>
      </c>
      <c r="Z157" s="61">
        <f>'Рейтинговая таблица организаций'!AJ87</f>
        <v>86</v>
      </c>
      <c r="AA157" s="59">
        <f>'Рейтинговая таблица организаций'!AK87</f>
        <v>49.8</v>
      </c>
      <c r="AB157" s="59" t="str">
        <f t="shared" si="132"/>
        <v>176</v>
      </c>
      <c r="AC157" s="59">
        <f t="shared" si="133"/>
        <v>176</v>
      </c>
      <c r="AD157" s="59">
        <f t="shared" si="134"/>
        <v>1</v>
      </c>
      <c r="AE157" s="59">
        <f t="shared" si="135"/>
        <v>84</v>
      </c>
      <c r="AF157" s="59" t="str">
        <f t="shared" si="136"/>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AG157" s="59">
        <f>'Рейтинговая таблица организаций'!AR87</f>
        <v>97</v>
      </c>
      <c r="AH157" s="59">
        <f>'Рейтинговая таблица организаций'!AS87</f>
        <v>96</v>
      </c>
      <c r="AI157" s="59">
        <f>'Рейтинговая таблица организаций'!AT87</f>
        <v>95</v>
      </c>
      <c r="AJ157" s="59">
        <f>'Рейтинговая таблица организаций'!AU87</f>
        <v>96.200000000000017</v>
      </c>
      <c r="AK157" s="59" t="str">
        <f t="shared" si="137"/>
        <v>102-104</v>
      </c>
      <c r="AL157" s="59">
        <f t="shared" si="138"/>
        <v>102</v>
      </c>
      <c r="AM157" s="59">
        <f t="shared" si="139"/>
        <v>3</v>
      </c>
      <c r="AN157" s="59">
        <f>'бланки '!D89</f>
        <v>84</v>
      </c>
      <c r="AO157" s="59" t="str">
        <f t="shared" si="140"/>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AP157" s="59">
        <f>'Рейтинговая таблица организаций'!BB87</f>
        <v>85</v>
      </c>
      <c r="AQ157" s="59">
        <f>'Рейтинговая таблица организаций'!BC87</f>
        <v>84</v>
      </c>
      <c r="AR157" s="59">
        <f>'Рейтинговая таблица организаций'!BD87</f>
        <v>91</v>
      </c>
      <c r="AS157" s="59">
        <f>'Рейтинговая таблица организаций'!BE87</f>
        <v>87.8</v>
      </c>
      <c r="AT157" s="59" t="str">
        <f t="shared" si="141"/>
        <v>154</v>
      </c>
      <c r="AU157" s="59">
        <f t="shared" si="142"/>
        <v>154</v>
      </c>
      <c r="AV157" s="59">
        <f t="shared" si="143"/>
        <v>1</v>
      </c>
      <c r="AW157" s="62" t="str">
        <f t="shared" si="144"/>
        <v>Верхнетоемский муниципальный округ</v>
      </c>
      <c r="AX157" s="59">
        <f t="shared" si="145"/>
        <v>84</v>
      </c>
      <c r="AY157" s="59" t="str">
        <f t="shared" si="146"/>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AZ157" s="59">
        <f>'Рейтинговая таблица организаций'!BF87</f>
        <v>81.86</v>
      </c>
      <c r="BA157" s="59" t="str">
        <f t="shared" si="147"/>
        <v>174</v>
      </c>
      <c r="BB157" s="59">
        <f t="shared" si="148"/>
        <v>174</v>
      </c>
      <c r="BC157" s="59">
        <f t="shared" si="149"/>
        <v>1</v>
      </c>
    </row>
    <row r="158" spans="1:55">
      <c r="A158" s="59">
        <f>'бланки '!D52</f>
        <v>47</v>
      </c>
      <c r="B158" s="60" t="str">
        <f>CONCATENATE('Рейтинговая таблица организаций'!B50,"(",C158,")")</f>
        <v>Муниципальное автономное общеобразовательное учреждение «Средняя общеобразовательная школа № 24»(Город Северодвинск)</v>
      </c>
      <c r="C158" s="60" t="str">
        <f>'бланки '!A52</f>
        <v>Город Северодвинск</v>
      </c>
      <c r="D158" s="59">
        <f>'Рейтинговая таблица организаций'!C50</f>
        <v>462</v>
      </c>
      <c r="E158" s="59">
        <f t="shared" si="120"/>
        <v>47</v>
      </c>
      <c r="F158" s="59" t="str">
        <f t="shared" si="121"/>
        <v>Муниципальное автономное общеобразовательное учреждение «Средняя общеобразовательная школа № 24»(Город Северодвинск)</v>
      </c>
      <c r="G158" s="59">
        <f>'Рейтинговая таблица организаций'!Q50</f>
        <v>99</v>
      </c>
      <c r="H158" s="59">
        <f>'Рейтинговая таблица организаций'!R50</f>
        <v>90</v>
      </c>
      <c r="I158" s="59">
        <f>'Рейтинговая таблица организаций'!S50</f>
        <v>92</v>
      </c>
      <c r="J158" s="59">
        <f>'Рейтинговая таблица организаций'!T50</f>
        <v>93.5</v>
      </c>
      <c r="K158" s="59" t="str">
        <f t="shared" si="122"/>
        <v>130</v>
      </c>
      <c r="L158" s="59">
        <f t="shared" si="123"/>
        <v>130</v>
      </c>
      <c r="M158" s="59">
        <f t="shared" si="124"/>
        <v>1</v>
      </c>
      <c r="N158" s="59">
        <f t="shared" si="125"/>
        <v>47</v>
      </c>
      <c r="O158" s="59" t="str">
        <f t="shared" si="126"/>
        <v>Муниципальное автономное общеобразовательное учреждение «Средняя общеобразовательная школа № 24»(Город Северодвинск)</v>
      </c>
      <c r="P158" s="59">
        <f>'Рейтинговая таблица организаций'!Z50</f>
        <v>100</v>
      </c>
      <c r="Q158" s="59">
        <f>'Рейтинговая таблица организаций'!AB50</f>
        <v>80</v>
      </c>
      <c r="R158" s="59">
        <f>'Рейтинговая таблица организаций'!AC50</f>
        <v>90</v>
      </c>
      <c r="S158" s="59" t="str">
        <f t="shared" si="127"/>
        <v>146-150</v>
      </c>
      <c r="T158" s="59">
        <f t="shared" si="128"/>
        <v>146</v>
      </c>
      <c r="U158" s="59">
        <f t="shared" si="129"/>
        <v>5</v>
      </c>
      <c r="V158" s="59">
        <f t="shared" si="130"/>
        <v>47</v>
      </c>
      <c r="W158" s="59" t="str">
        <f t="shared" si="131"/>
        <v>Муниципальное автономное общеобразовательное учреждение «Средняя общеобразовательная школа № 24»(Город Северодвинск)</v>
      </c>
      <c r="X158" s="59">
        <f>'Рейтинговая таблица организаций'!AH50</f>
        <v>40</v>
      </c>
      <c r="Y158" s="59">
        <f>'Рейтинговая таблица организаций'!AI50</f>
        <v>80</v>
      </c>
      <c r="Z158" s="61">
        <f>'Рейтинговая таблица организаций'!AJ50</f>
        <v>75</v>
      </c>
      <c r="AA158" s="59">
        <f>'Рейтинговая таблица организаций'!AK50</f>
        <v>66.5</v>
      </c>
      <c r="AB158" s="59" t="str">
        <f t="shared" si="132"/>
        <v>134-135</v>
      </c>
      <c r="AC158" s="59">
        <f t="shared" si="133"/>
        <v>134</v>
      </c>
      <c r="AD158" s="59">
        <f t="shared" si="134"/>
        <v>2</v>
      </c>
      <c r="AE158" s="59">
        <f t="shared" si="135"/>
        <v>47</v>
      </c>
      <c r="AF158" s="59" t="str">
        <f t="shared" si="136"/>
        <v>Муниципальное автономное общеобразовательное учреждение «Средняя общеобразовательная школа № 24»(Город Северодвинск)</v>
      </c>
      <c r="AG158" s="59">
        <f>'Рейтинговая таблица организаций'!AR50</f>
        <v>88</v>
      </c>
      <c r="AH158" s="59">
        <f>'Рейтинговая таблица организаций'!AS50</f>
        <v>85</v>
      </c>
      <c r="AI158" s="59">
        <f>'Рейтинговая таблица организаций'!AT50</f>
        <v>94</v>
      </c>
      <c r="AJ158" s="59">
        <f>'Рейтинговая таблица организаций'!AU50</f>
        <v>88</v>
      </c>
      <c r="AK158" s="59" t="str">
        <f t="shared" si="137"/>
        <v>166</v>
      </c>
      <c r="AL158" s="59">
        <f t="shared" si="138"/>
        <v>166</v>
      </c>
      <c r="AM158" s="59">
        <f t="shared" si="139"/>
        <v>1</v>
      </c>
      <c r="AN158" s="59">
        <f>'бланки '!D52</f>
        <v>47</v>
      </c>
      <c r="AO158" s="59" t="str">
        <f t="shared" si="140"/>
        <v>Муниципальное автономное общеобразовательное учреждение «Средняя общеобразовательная школа № 24»(Город Северодвинск)</v>
      </c>
      <c r="AP158" s="59">
        <f>'Рейтинговая таблица организаций'!BB50</f>
        <v>85</v>
      </c>
      <c r="AQ158" s="59">
        <f>'Рейтинговая таблица организаций'!BC50</f>
        <v>91</v>
      </c>
      <c r="AR158" s="59">
        <f>'Рейтинговая таблица организаций'!BD50</f>
        <v>88</v>
      </c>
      <c r="AS158" s="59">
        <f>'Рейтинговая таблица организаций'!BE50</f>
        <v>87.7</v>
      </c>
      <c r="AT158" s="59" t="str">
        <f t="shared" si="141"/>
        <v>155</v>
      </c>
      <c r="AU158" s="59">
        <f t="shared" si="142"/>
        <v>155</v>
      </c>
      <c r="AV158" s="59">
        <f t="shared" si="143"/>
        <v>1</v>
      </c>
      <c r="AW158" s="62" t="str">
        <f t="shared" si="144"/>
        <v>Город Северодвинск</v>
      </c>
      <c r="AX158" s="59">
        <f t="shared" si="145"/>
        <v>47</v>
      </c>
      <c r="AY158" s="59" t="str">
        <f t="shared" si="146"/>
        <v>Муниципальное автономное общеобразовательное учреждение «Средняя общеобразовательная школа № 24»(Город Северодвинск)</v>
      </c>
      <c r="AZ158" s="59">
        <f>'Рейтинговая таблица организаций'!BF50</f>
        <v>85.14</v>
      </c>
      <c r="BA158" s="59" t="str">
        <f t="shared" si="147"/>
        <v>163</v>
      </c>
      <c r="BB158" s="59">
        <f t="shared" si="148"/>
        <v>163</v>
      </c>
      <c r="BC158" s="59">
        <f t="shared" si="149"/>
        <v>1</v>
      </c>
    </row>
    <row r="159" spans="1:55">
      <c r="A159" s="59">
        <f>'бланки '!D44</f>
        <v>39</v>
      </c>
      <c r="B159" s="60" t="str">
        <f>CONCATENATE('Рейтинговая таблица организаций'!B42,"(",C159,")")</f>
        <v>Муниципальное автономное общеобразовательное учреждение «Северодвинская гимназия № 14»(Город Северодвинск)</v>
      </c>
      <c r="C159" s="60" t="str">
        <f>'бланки '!A44</f>
        <v>Город Северодвинск</v>
      </c>
      <c r="D159" s="59">
        <f>'Рейтинговая таблица организаций'!C42</f>
        <v>318</v>
      </c>
      <c r="E159" s="59">
        <f t="shared" si="120"/>
        <v>39</v>
      </c>
      <c r="F159" s="59" t="str">
        <f t="shared" si="121"/>
        <v>Муниципальное автономное общеобразовательное учреждение «Северодвинская гимназия № 14»(Город Северодвинск)</v>
      </c>
      <c r="G159" s="59">
        <f>'Рейтинговая таблица организаций'!Q42</f>
        <v>100</v>
      </c>
      <c r="H159" s="59">
        <f>'Рейтинговая таблица организаций'!R42</f>
        <v>100</v>
      </c>
      <c r="I159" s="59">
        <f>'Рейтинговая таблица организаций'!S42</f>
        <v>93</v>
      </c>
      <c r="J159" s="59">
        <f>'Рейтинговая таблица организаций'!T42</f>
        <v>97.2</v>
      </c>
      <c r="K159" s="59" t="str">
        <f t="shared" si="122"/>
        <v>81-82</v>
      </c>
      <c r="L159" s="59">
        <f t="shared" si="123"/>
        <v>81</v>
      </c>
      <c r="M159" s="59">
        <f t="shared" si="124"/>
        <v>2</v>
      </c>
      <c r="N159" s="59">
        <f t="shared" si="125"/>
        <v>39</v>
      </c>
      <c r="O159" s="59" t="str">
        <f t="shared" si="126"/>
        <v>Муниципальное автономное общеобразовательное учреждение «Северодвинская гимназия № 14»(Город Северодвинск)</v>
      </c>
      <c r="P159" s="59">
        <f>'Рейтинговая таблица организаций'!Z42</f>
        <v>100</v>
      </c>
      <c r="Q159" s="59">
        <f>'Рейтинговая таблица организаций'!AB42</f>
        <v>79</v>
      </c>
      <c r="R159" s="59">
        <f>'Рейтинговая таблица организаций'!AC42</f>
        <v>89.5</v>
      </c>
      <c r="S159" s="59" t="str">
        <f t="shared" si="127"/>
        <v>151-158</v>
      </c>
      <c r="T159" s="59">
        <f t="shared" si="128"/>
        <v>151</v>
      </c>
      <c r="U159" s="59">
        <f t="shared" si="129"/>
        <v>8</v>
      </c>
      <c r="V159" s="59">
        <f t="shared" si="130"/>
        <v>39</v>
      </c>
      <c r="W159" s="59" t="str">
        <f t="shared" si="131"/>
        <v>Муниципальное автономное общеобразовательное учреждение «Северодвинская гимназия № 14»(Город Северодвинск)</v>
      </c>
      <c r="X159" s="59">
        <f>'Рейтинговая таблица организаций'!AH42</f>
        <v>40</v>
      </c>
      <c r="Y159" s="59">
        <f>'Рейтинговая таблица организаций'!AI42</f>
        <v>100</v>
      </c>
      <c r="Z159" s="61">
        <f>'Рейтинговая таблица организаций'!AJ42</f>
        <v>83</v>
      </c>
      <c r="AA159" s="59">
        <f>'Рейтинговая таблица организаций'!AK42</f>
        <v>76.900000000000006</v>
      </c>
      <c r="AB159" s="59" t="str">
        <f t="shared" si="132"/>
        <v>88</v>
      </c>
      <c r="AC159" s="59">
        <f t="shared" si="133"/>
        <v>88</v>
      </c>
      <c r="AD159" s="59">
        <f t="shared" si="134"/>
        <v>1</v>
      </c>
      <c r="AE159" s="59">
        <f t="shared" si="135"/>
        <v>39</v>
      </c>
      <c r="AF159" s="59" t="str">
        <f t="shared" si="136"/>
        <v>Муниципальное автономное общеобразовательное учреждение «Северодвинская гимназия № 14»(Город Северодвинск)</v>
      </c>
      <c r="AG159" s="59">
        <f>'Рейтинговая таблица организаций'!AR42</f>
        <v>88</v>
      </c>
      <c r="AH159" s="59">
        <f>'Рейтинговая таблица организаций'!AS42</f>
        <v>84</v>
      </c>
      <c r="AI159" s="59">
        <f>'Рейтинговая таблица организаций'!AT42</f>
        <v>94</v>
      </c>
      <c r="AJ159" s="59">
        <f>'Рейтинговая таблица организаций'!AU42</f>
        <v>87.600000000000009</v>
      </c>
      <c r="AK159" s="59" t="str">
        <f t="shared" si="137"/>
        <v>167-168</v>
      </c>
      <c r="AL159" s="59">
        <f t="shared" si="138"/>
        <v>167</v>
      </c>
      <c r="AM159" s="59">
        <f t="shared" si="139"/>
        <v>2</v>
      </c>
      <c r="AN159" s="59">
        <f>'бланки '!D44</f>
        <v>39</v>
      </c>
      <c r="AO159" s="59" t="str">
        <f t="shared" si="140"/>
        <v>Муниципальное автономное общеобразовательное учреждение «Северодвинская гимназия № 14»(Город Северодвинск)</v>
      </c>
      <c r="AP159" s="59">
        <f>'Рейтинговая таблица организаций'!BB42</f>
        <v>83</v>
      </c>
      <c r="AQ159" s="59">
        <f>'Рейтинговая таблица организаций'!BC42</f>
        <v>84</v>
      </c>
      <c r="AR159" s="59">
        <f>'Рейтинговая таблица организаций'!BD42</f>
        <v>90</v>
      </c>
      <c r="AS159" s="59">
        <f>'Рейтинговая таблица организаций'!BE42</f>
        <v>86.7</v>
      </c>
      <c r="AT159" s="59" t="str">
        <f t="shared" si="141"/>
        <v>156</v>
      </c>
      <c r="AU159" s="59">
        <f t="shared" si="142"/>
        <v>156</v>
      </c>
      <c r="AV159" s="59">
        <f t="shared" si="143"/>
        <v>1</v>
      </c>
      <c r="AW159" s="62" t="str">
        <f t="shared" si="144"/>
        <v>Город Северодвинск</v>
      </c>
      <c r="AX159" s="59">
        <f t="shared" si="145"/>
        <v>39</v>
      </c>
      <c r="AY159" s="59" t="str">
        <f t="shared" si="146"/>
        <v>Муниципальное автономное общеобразовательное учреждение «Северодвинская гимназия № 14»(Город Северодвинск)</v>
      </c>
      <c r="AZ159" s="59">
        <f>'Рейтинговая таблица организаций'!BF42</f>
        <v>87.580000000000013</v>
      </c>
      <c r="BA159" s="59" t="str">
        <f t="shared" si="147"/>
        <v>140</v>
      </c>
      <c r="BB159" s="59">
        <f t="shared" si="148"/>
        <v>140</v>
      </c>
      <c r="BC159" s="59">
        <f t="shared" si="149"/>
        <v>1</v>
      </c>
    </row>
    <row r="160" spans="1:55">
      <c r="A160" s="59">
        <f>'бланки '!D59</f>
        <v>54</v>
      </c>
      <c r="B160" s="60" t="str">
        <f>CONCATENATE('Рейтинговая таблица организаций'!B57,"(",C160,")")</f>
        <v>Муниципальное автономное общеобразовательное учреждение «Ягринская гимназия»(Город Северодвинск)</v>
      </c>
      <c r="C160" s="60" t="str">
        <f>'бланки '!A59</f>
        <v>Город Северодвинск</v>
      </c>
      <c r="D160" s="59">
        <f>'Рейтинговая таблица организаций'!C57</f>
        <v>508</v>
      </c>
      <c r="E160" s="59">
        <f t="shared" si="120"/>
        <v>54</v>
      </c>
      <c r="F160" s="59" t="str">
        <f t="shared" si="121"/>
        <v>Муниципальное автономное общеобразовательное учреждение «Ягринская гимназия»(Город Северодвинск)</v>
      </c>
      <c r="G160" s="59">
        <f>'Рейтинговая таблица организаций'!Q57</f>
        <v>99</v>
      </c>
      <c r="H160" s="59">
        <f>'Рейтинговая таблица организаций'!R57</f>
        <v>100</v>
      </c>
      <c r="I160" s="59">
        <f>'Рейтинговая таблица организаций'!S57</f>
        <v>89</v>
      </c>
      <c r="J160" s="59">
        <f>'Рейтинговая таблица организаций'!T57</f>
        <v>95.300000000000011</v>
      </c>
      <c r="K160" s="59" t="str">
        <f t="shared" si="122"/>
        <v>104</v>
      </c>
      <c r="L160" s="59">
        <f t="shared" si="123"/>
        <v>104</v>
      </c>
      <c r="M160" s="59">
        <f t="shared" si="124"/>
        <v>1</v>
      </c>
      <c r="N160" s="59">
        <f t="shared" si="125"/>
        <v>54</v>
      </c>
      <c r="O160" s="59" t="str">
        <f t="shared" si="126"/>
        <v>Муниципальное автономное общеобразовательное учреждение «Ягринская гимназия»(Город Северодвинск)</v>
      </c>
      <c r="P160" s="59">
        <f>'Рейтинговая таблица организаций'!Z57</f>
        <v>100</v>
      </c>
      <c r="Q160" s="59">
        <f>'Рейтинговая таблица организаций'!AB57</f>
        <v>88</v>
      </c>
      <c r="R160" s="59">
        <f>'Рейтинговая таблица организаций'!AC57</f>
        <v>94</v>
      </c>
      <c r="S160" s="59" t="str">
        <f t="shared" si="127"/>
        <v>103-107</v>
      </c>
      <c r="T160" s="59">
        <f t="shared" si="128"/>
        <v>103</v>
      </c>
      <c r="U160" s="59">
        <f t="shared" si="129"/>
        <v>5</v>
      </c>
      <c r="V160" s="59">
        <f t="shared" si="130"/>
        <v>54</v>
      </c>
      <c r="W160" s="59" t="str">
        <f t="shared" si="131"/>
        <v>Муниципальное автономное общеобразовательное учреждение «Ягринская гимназия»(Город Северодвинск)</v>
      </c>
      <c r="X160" s="59">
        <f>'Рейтинговая таблица организаций'!AH57</f>
        <v>60</v>
      </c>
      <c r="Y160" s="59">
        <f>'Рейтинговая таблица организаций'!AI57</f>
        <v>100</v>
      </c>
      <c r="Z160" s="61">
        <f>'Рейтинговая таблица организаций'!AJ57</f>
        <v>89</v>
      </c>
      <c r="AA160" s="59">
        <f>'Рейтинговая таблица организаций'!AK57</f>
        <v>84.7</v>
      </c>
      <c r="AB160" s="59" t="str">
        <f t="shared" si="132"/>
        <v>47-48</v>
      </c>
      <c r="AC160" s="59">
        <f t="shared" si="133"/>
        <v>47</v>
      </c>
      <c r="AD160" s="59">
        <f t="shared" si="134"/>
        <v>2</v>
      </c>
      <c r="AE160" s="59">
        <f t="shared" si="135"/>
        <v>54</v>
      </c>
      <c r="AF160" s="59" t="str">
        <f t="shared" si="136"/>
        <v>Муниципальное автономное общеобразовательное учреждение «Ягринская гимназия»(Город Северодвинск)</v>
      </c>
      <c r="AG160" s="59">
        <f>'Рейтинговая таблица организаций'!AR57</f>
        <v>91</v>
      </c>
      <c r="AH160" s="59">
        <f>'Рейтинговая таблица организаций'!AS57</f>
        <v>88</v>
      </c>
      <c r="AI160" s="59">
        <f>'Рейтинговая таблица организаций'!AT57</f>
        <v>95</v>
      </c>
      <c r="AJ160" s="59">
        <f>'Рейтинговая таблица организаций'!AU57</f>
        <v>90.6</v>
      </c>
      <c r="AK160" s="59" t="str">
        <f t="shared" si="137"/>
        <v>156</v>
      </c>
      <c r="AL160" s="59">
        <f t="shared" si="138"/>
        <v>156</v>
      </c>
      <c r="AM160" s="59">
        <f t="shared" si="139"/>
        <v>1</v>
      </c>
      <c r="AN160" s="59">
        <f>'бланки '!D59</f>
        <v>54</v>
      </c>
      <c r="AO160" s="59" t="str">
        <f t="shared" si="140"/>
        <v>Муниципальное автономное общеобразовательное учреждение «Ягринская гимназия»(Город Северодвинск)</v>
      </c>
      <c r="AP160" s="59">
        <f>'Рейтинговая таблица организаций'!BB57</f>
        <v>83</v>
      </c>
      <c r="AQ160" s="59">
        <f>'Рейтинговая таблица организаций'!BC57</f>
        <v>91</v>
      </c>
      <c r="AR160" s="59">
        <f>'Рейтинговая таблица организаций'!BD57</f>
        <v>87</v>
      </c>
      <c r="AS160" s="59">
        <f>'Рейтинговая таблица организаций'!BE57</f>
        <v>86.6</v>
      </c>
      <c r="AT160" s="59" t="str">
        <f t="shared" si="141"/>
        <v>157</v>
      </c>
      <c r="AU160" s="59">
        <f t="shared" si="142"/>
        <v>157</v>
      </c>
      <c r="AV160" s="59">
        <f t="shared" si="143"/>
        <v>1</v>
      </c>
      <c r="AW160" s="62" t="str">
        <f t="shared" si="144"/>
        <v>Город Северодвинск</v>
      </c>
      <c r="AX160" s="59">
        <f t="shared" si="145"/>
        <v>54</v>
      </c>
      <c r="AY160" s="59" t="str">
        <f t="shared" si="146"/>
        <v>Муниципальное автономное общеобразовательное учреждение «Ягринская гимназия»(Город Северодвинск)</v>
      </c>
      <c r="AZ160" s="59">
        <f>'Рейтинговая таблица организаций'!BF57</f>
        <v>90.240000000000009</v>
      </c>
      <c r="BA160" s="59" t="str">
        <f t="shared" si="147"/>
        <v>106</v>
      </c>
      <c r="BB160" s="59">
        <f t="shared" si="148"/>
        <v>106</v>
      </c>
      <c r="BC160" s="59">
        <f t="shared" si="149"/>
        <v>1</v>
      </c>
    </row>
    <row r="161" spans="1:55">
      <c r="A161" s="59">
        <f>'бланки '!D98</f>
        <v>93</v>
      </c>
      <c r="B161" s="60" t="str">
        <f>CONCATENATE('Рейтинговая таблица организаций'!B96,"(",C161,")")</f>
        <v>Муниципальное бюджетное общеобразовательное учреждение «Рочегодская средняя школа»(Виноградовский муниципальный округ)</v>
      </c>
      <c r="C161" s="60" t="str">
        <f>'бланки '!A98</f>
        <v>Виноградовский муниципальный округ</v>
      </c>
      <c r="D161" s="59">
        <f>'Рейтинговая таблица организаций'!C96</f>
        <v>94</v>
      </c>
      <c r="E161" s="59">
        <f t="shared" si="120"/>
        <v>93</v>
      </c>
      <c r="F161" s="59" t="str">
        <f t="shared" si="121"/>
        <v>Муниципальное бюджетное общеобразовательное учреждение «Рочегодская средняя школа»(Виноградовский муниципальный округ)</v>
      </c>
      <c r="G161" s="59">
        <f>'Рейтинговая таблица организаций'!Q96</f>
        <v>93</v>
      </c>
      <c r="H161" s="59">
        <f>'Рейтинговая таблица организаций'!R96</f>
        <v>100</v>
      </c>
      <c r="I161" s="59">
        <f>'Рейтинговая таблица организаций'!S96</f>
        <v>96</v>
      </c>
      <c r="J161" s="59">
        <f>'Рейтинговая таблица организаций'!T96</f>
        <v>96.300000000000011</v>
      </c>
      <c r="K161" s="59" t="str">
        <f t="shared" si="122"/>
        <v>90</v>
      </c>
      <c r="L161" s="59">
        <f t="shared" si="123"/>
        <v>90</v>
      </c>
      <c r="M161" s="59">
        <f t="shared" si="124"/>
        <v>1</v>
      </c>
      <c r="N161" s="59">
        <f t="shared" si="125"/>
        <v>93</v>
      </c>
      <c r="O161" s="59" t="str">
        <f t="shared" si="126"/>
        <v>Муниципальное бюджетное общеобразовательное учреждение «Рочегодская средняя школа»(Виноградовский муниципальный округ)</v>
      </c>
      <c r="P161" s="59">
        <f>'Рейтинговая таблица организаций'!Z96</f>
        <v>100</v>
      </c>
      <c r="Q161" s="59">
        <f>'Рейтинговая таблица организаций'!AB96</f>
        <v>87</v>
      </c>
      <c r="R161" s="59">
        <f>'Рейтинговая таблица организаций'!AC96</f>
        <v>93.5</v>
      </c>
      <c r="S161" s="59" t="str">
        <f t="shared" si="127"/>
        <v>108-112</v>
      </c>
      <c r="T161" s="59">
        <f t="shared" si="128"/>
        <v>108</v>
      </c>
      <c r="U161" s="59">
        <f t="shared" si="129"/>
        <v>5</v>
      </c>
      <c r="V161" s="59">
        <f t="shared" si="130"/>
        <v>93</v>
      </c>
      <c r="W161" s="59" t="str">
        <f t="shared" si="131"/>
        <v>Муниципальное бюджетное общеобразовательное учреждение «Рочегодская средняя школа»(Виноградовский муниципальный округ)</v>
      </c>
      <c r="X161" s="59">
        <f>'Рейтинговая таблица организаций'!AH96</f>
        <v>60</v>
      </c>
      <c r="Y161" s="59">
        <f>'Рейтинговая таблица организаций'!AI96</f>
        <v>80</v>
      </c>
      <c r="Z161" s="61">
        <f>'Рейтинговая таблица организаций'!AJ96</f>
        <v>100</v>
      </c>
      <c r="AA161" s="59">
        <f>'Рейтинговая таблица организаций'!AK96</f>
        <v>80</v>
      </c>
      <c r="AB161" s="59" t="str">
        <f t="shared" si="132"/>
        <v>68-78</v>
      </c>
      <c r="AC161" s="59">
        <f t="shared" si="133"/>
        <v>68</v>
      </c>
      <c r="AD161" s="59">
        <f t="shared" si="134"/>
        <v>11</v>
      </c>
      <c r="AE161" s="59">
        <f t="shared" si="135"/>
        <v>93</v>
      </c>
      <c r="AF161" s="59" t="str">
        <f t="shared" si="136"/>
        <v>Муниципальное бюджетное общеобразовательное учреждение «Рочегодская средняя школа»(Виноградовский муниципальный округ)</v>
      </c>
      <c r="AG161" s="59">
        <f>'Рейтинговая таблица организаций'!AR96</f>
        <v>88</v>
      </c>
      <c r="AH161" s="59">
        <f>'Рейтинговая таблица организаций'!AS96</f>
        <v>89</v>
      </c>
      <c r="AI161" s="59">
        <f>'Рейтинговая таблица организаций'!AT96</f>
        <v>97</v>
      </c>
      <c r="AJ161" s="59">
        <f>'Рейтинговая таблица организаций'!AU96</f>
        <v>90.200000000000017</v>
      </c>
      <c r="AK161" s="59" t="str">
        <f t="shared" si="137"/>
        <v>158</v>
      </c>
      <c r="AL161" s="59">
        <f t="shared" si="138"/>
        <v>158</v>
      </c>
      <c r="AM161" s="59">
        <f t="shared" si="139"/>
        <v>1</v>
      </c>
      <c r="AN161" s="59">
        <f>'бланки '!D98</f>
        <v>93</v>
      </c>
      <c r="AO161" s="59" t="str">
        <f t="shared" si="140"/>
        <v>Муниципальное бюджетное общеобразовательное учреждение «Рочегодская средняя школа»(Виноградовский муниципальный округ)</v>
      </c>
      <c r="AP161" s="59">
        <f>'Рейтинговая таблица организаций'!BB96</f>
        <v>78</v>
      </c>
      <c r="AQ161" s="59">
        <f>'Рейтинговая таблица организаций'!BC96</f>
        <v>95</v>
      </c>
      <c r="AR161" s="59">
        <f>'Рейтинговая таблица организаций'!BD96</f>
        <v>88</v>
      </c>
      <c r="AS161" s="59">
        <f>'Рейтинговая таблица организаций'!BE96</f>
        <v>86.4</v>
      </c>
      <c r="AT161" s="59" t="str">
        <f t="shared" si="141"/>
        <v>158</v>
      </c>
      <c r="AU161" s="59">
        <f t="shared" si="142"/>
        <v>158</v>
      </c>
      <c r="AV161" s="59">
        <f t="shared" si="143"/>
        <v>1</v>
      </c>
      <c r="AW161" s="62" t="str">
        <f t="shared" si="144"/>
        <v>Виноградовский муниципальный округ</v>
      </c>
      <c r="AX161" s="59">
        <f t="shared" si="145"/>
        <v>93</v>
      </c>
      <c r="AY161" s="59" t="str">
        <f t="shared" si="146"/>
        <v>Муниципальное бюджетное общеобразовательное учреждение «Рочегодская средняя школа»(Виноградовский муниципальный округ)</v>
      </c>
      <c r="AZ161" s="59">
        <f>'Рейтинговая таблица организаций'!BF96</f>
        <v>89.28</v>
      </c>
      <c r="BA161" s="59" t="str">
        <f t="shared" si="147"/>
        <v>119</v>
      </c>
      <c r="BB161" s="59">
        <f t="shared" si="148"/>
        <v>119</v>
      </c>
      <c r="BC161" s="59">
        <f t="shared" si="149"/>
        <v>1</v>
      </c>
    </row>
    <row r="162" spans="1:55">
      <c r="A162" s="59">
        <f>'бланки '!D106</f>
        <v>101</v>
      </c>
      <c r="B162" s="60" t="str">
        <f>CONCATENATE('Рейтинговая таблица организаций'!B104,"(",C162,")")</f>
        <v>Муниципальное бюджетное общеобразовательное учреждение «Средняя школа №2 г.Онеги»(Онежский муниципальный район)</v>
      </c>
      <c r="C162" s="60" t="str">
        <f>'бланки '!A106</f>
        <v>Онежский муниципальный район</v>
      </c>
      <c r="D162" s="59">
        <f>'Рейтинговая таблица организаций'!C104</f>
        <v>265</v>
      </c>
      <c r="E162" s="59">
        <f t="shared" si="120"/>
        <v>101</v>
      </c>
      <c r="F162" s="59" t="str">
        <f t="shared" si="121"/>
        <v>Муниципальное бюджетное общеобразовательное учреждение «Средняя школа №2 г.Онеги»(Онежский муниципальный район)</v>
      </c>
      <c r="G162" s="59">
        <f>'Рейтинговая таблица организаций'!Q104</f>
        <v>100</v>
      </c>
      <c r="H162" s="59">
        <f>'Рейтинговая таблица организаций'!R104</f>
        <v>90</v>
      </c>
      <c r="I162" s="59">
        <f>'Рейтинговая таблица организаций'!S104</f>
        <v>92</v>
      </c>
      <c r="J162" s="59">
        <f>'Рейтинговая таблица организаций'!T104</f>
        <v>93.800000000000011</v>
      </c>
      <c r="K162" s="59" t="str">
        <f t="shared" si="122"/>
        <v>128</v>
      </c>
      <c r="L162" s="59">
        <f t="shared" si="123"/>
        <v>128</v>
      </c>
      <c r="M162" s="59">
        <f t="shared" si="124"/>
        <v>1</v>
      </c>
      <c r="N162" s="59">
        <f t="shared" si="125"/>
        <v>101</v>
      </c>
      <c r="O162" s="59" t="str">
        <f t="shared" si="126"/>
        <v>Муниципальное бюджетное общеобразовательное учреждение «Средняя школа №2 г.Онеги»(Онежский муниципальный район)</v>
      </c>
      <c r="P162" s="59">
        <f>'Рейтинговая таблица организаций'!Z104</f>
        <v>100</v>
      </c>
      <c r="Q162" s="59">
        <f>'Рейтинговая таблица организаций'!AB104</f>
        <v>80</v>
      </c>
      <c r="R162" s="59">
        <f>'Рейтинговая таблица организаций'!AC104</f>
        <v>90</v>
      </c>
      <c r="S162" s="59" t="str">
        <f t="shared" si="127"/>
        <v>146-150</v>
      </c>
      <c r="T162" s="59">
        <f t="shared" si="128"/>
        <v>146</v>
      </c>
      <c r="U162" s="59">
        <f t="shared" si="129"/>
        <v>5</v>
      </c>
      <c r="V162" s="59">
        <f t="shared" si="130"/>
        <v>101</v>
      </c>
      <c r="W162" s="59" t="str">
        <f t="shared" si="131"/>
        <v>Муниципальное бюджетное общеобразовательное учреждение «Средняя школа №2 г.Онеги»(Онежский муниципальный район)</v>
      </c>
      <c r="X162" s="59">
        <f>'Рейтинговая таблица организаций'!AH104</f>
        <v>80</v>
      </c>
      <c r="Y162" s="59">
        <f>'Рейтинговая таблица организаций'!AI104</f>
        <v>60</v>
      </c>
      <c r="Z162" s="61">
        <f>'Рейтинговая таблица организаций'!AJ104</f>
        <v>83</v>
      </c>
      <c r="AA162" s="59">
        <f>'Рейтинговая таблица организаций'!AK104</f>
        <v>72.900000000000006</v>
      </c>
      <c r="AB162" s="59" t="str">
        <f t="shared" si="132"/>
        <v>99-100</v>
      </c>
      <c r="AC162" s="59">
        <f t="shared" si="133"/>
        <v>99</v>
      </c>
      <c r="AD162" s="59">
        <f t="shared" si="134"/>
        <v>2</v>
      </c>
      <c r="AE162" s="59">
        <f t="shared" si="135"/>
        <v>101</v>
      </c>
      <c r="AF162" s="59" t="str">
        <f t="shared" si="136"/>
        <v>Муниципальное бюджетное общеобразовательное учреждение «Средняя школа №2 г.Онеги»(Онежский муниципальный район)</v>
      </c>
      <c r="AG162" s="59">
        <f>'Рейтинговая таблица организаций'!AR104</f>
        <v>91</v>
      </c>
      <c r="AH162" s="59">
        <f>'Рейтинговая таблица организаций'!AS104</f>
        <v>88</v>
      </c>
      <c r="AI162" s="59">
        <f>'Рейтинговая таблица организаций'!AT104</f>
        <v>94</v>
      </c>
      <c r="AJ162" s="59">
        <f>'Рейтинговая таблица организаций'!AU104</f>
        <v>90.399999999999991</v>
      </c>
      <c r="AK162" s="59" t="str">
        <f t="shared" si="137"/>
        <v>157</v>
      </c>
      <c r="AL162" s="59">
        <f t="shared" si="138"/>
        <v>157</v>
      </c>
      <c r="AM162" s="59">
        <f t="shared" si="139"/>
        <v>1</v>
      </c>
      <c r="AN162" s="59">
        <f>'бланки '!D106</f>
        <v>101</v>
      </c>
      <c r="AO162" s="59" t="str">
        <f t="shared" si="140"/>
        <v>Муниципальное бюджетное общеобразовательное учреждение «Средняя школа №2 г.Онеги»(Онежский муниципальный район)</v>
      </c>
      <c r="AP162" s="59">
        <f>'Рейтинговая таблица организаций'!BB104</f>
        <v>80</v>
      </c>
      <c r="AQ162" s="59">
        <f>'Рейтинговая таблица организаций'!BC104</f>
        <v>91</v>
      </c>
      <c r="AR162" s="59">
        <f>'Рейтинговая таблица организаций'!BD104</f>
        <v>87</v>
      </c>
      <c r="AS162" s="59">
        <f>'Рейтинговая таблица организаций'!BE104</f>
        <v>85.7</v>
      </c>
      <c r="AT162" s="59" t="str">
        <f t="shared" si="141"/>
        <v>159</v>
      </c>
      <c r="AU162" s="59">
        <f t="shared" si="142"/>
        <v>159</v>
      </c>
      <c r="AV162" s="59">
        <f t="shared" si="143"/>
        <v>1</v>
      </c>
      <c r="AW162" s="62" t="str">
        <f t="shared" si="144"/>
        <v>Онежский муниципальный район</v>
      </c>
      <c r="AX162" s="59">
        <f t="shared" si="145"/>
        <v>101</v>
      </c>
      <c r="AY162" s="59" t="str">
        <f t="shared" si="146"/>
        <v>Муниципальное бюджетное общеобразовательное учреждение «Средняя школа №2 г.Онеги»(Онежский муниципальный район)</v>
      </c>
      <c r="AZ162" s="59">
        <f>'Рейтинговая таблица организаций'!BF104</f>
        <v>86.56</v>
      </c>
      <c r="BA162" s="59" t="str">
        <f t="shared" si="147"/>
        <v>149</v>
      </c>
      <c r="BB162" s="59">
        <f t="shared" si="148"/>
        <v>149</v>
      </c>
      <c r="BC162" s="59">
        <f t="shared" si="149"/>
        <v>1</v>
      </c>
    </row>
    <row r="163" spans="1:55">
      <c r="A163" s="59">
        <f>'бланки '!D129</f>
        <v>124</v>
      </c>
      <c r="B163" s="60" t="str">
        <f>CONCATENATE('Рейтинговая таблица организаций'!B127,"(",C163,")")</f>
        <v>Муниципальное бюджетное общеобразовательное учреждение «Сийская средняя школа №116»(Пинежский муниципальный округ)</v>
      </c>
      <c r="C163" s="60" t="str">
        <f>'бланки '!A129</f>
        <v>Пинежский муниципальный округ</v>
      </c>
      <c r="D163" s="59">
        <f>'Рейтинговая таблица организаций'!C127</f>
        <v>93</v>
      </c>
      <c r="E163" s="59">
        <f t="shared" si="120"/>
        <v>124</v>
      </c>
      <c r="F163" s="59" t="str">
        <f t="shared" si="121"/>
        <v>Муниципальное бюджетное общеобразовательное учреждение «Сийская средняя школа №116»(Пинежский муниципальный округ)</v>
      </c>
      <c r="G163" s="59">
        <f>'Рейтинговая таблица организаций'!Q127</f>
        <v>95</v>
      </c>
      <c r="H163" s="59">
        <f>'Рейтинговая таблица организаций'!R127</f>
        <v>100</v>
      </c>
      <c r="I163" s="59">
        <f>'Рейтинговая таблица организаций'!S127</f>
        <v>94</v>
      </c>
      <c r="J163" s="59">
        <f>'Рейтинговая таблица организаций'!T127</f>
        <v>96.1</v>
      </c>
      <c r="K163" s="59" t="str">
        <f t="shared" si="122"/>
        <v>92-94</v>
      </c>
      <c r="L163" s="59">
        <f t="shared" si="123"/>
        <v>92</v>
      </c>
      <c r="M163" s="59">
        <f t="shared" si="124"/>
        <v>3</v>
      </c>
      <c r="N163" s="59">
        <f t="shared" si="125"/>
        <v>124</v>
      </c>
      <c r="O163" s="59" t="str">
        <f t="shared" si="126"/>
        <v>Муниципальное бюджетное общеобразовательное учреждение «Сийская средняя школа №116»(Пинежский муниципальный округ)</v>
      </c>
      <c r="P163" s="59">
        <f>'Рейтинговая таблица организаций'!Z127</f>
        <v>100</v>
      </c>
      <c r="Q163" s="59">
        <f>'Рейтинговая таблица организаций'!AB127</f>
        <v>82</v>
      </c>
      <c r="R163" s="59">
        <f>'Рейтинговая таблица организаций'!AC127</f>
        <v>91</v>
      </c>
      <c r="S163" s="59" t="str">
        <f t="shared" si="127"/>
        <v>140-142</v>
      </c>
      <c r="T163" s="59">
        <f t="shared" si="128"/>
        <v>140</v>
      </c>
      <c r="U163" s="59">
        <f t="shared" si="129"/>
        <v>3</v>
      </c>
      <c r="V163" s="59">
        <f t="shared" si="130"/>
        <v>124</v>
      </c>
      <c r="W163" s="59" t="str">
        <f t="shared" si="131"/>
        <v>Муниципальное бюджетное общеобразовательное учреждение «Сийская средняя школа №116»(Пинежский муниципальный округ)</v>
      </c>
      <c r="X163" s="59">
        <f>'Рейтинговая таблица организаций'!AH127</f>
        <v>100</v>
      </c>
      <c r="Y163" s="59">
        <f>'Рейтинговая таблица организаций'!AI127</f>
        <v>60</v>
      </c>
      <c r="Z163" s="61">
        <f>'Рейтинговая таблица организаций'!AJ127</f>
        <v>83</v>
      </c>
      <c r="AA163" s="59">
        <f>'Рейтинговая таблица организаций'!AK127</f>
        <v>78.900000000000006</v>
      </c>
      <c r="AB163" s="59" t="str">
        <f t="shared" si="132"/>
        <v>79</v>
      </c>
      <c r="AC163" s="59">
        <f t="shared" si="133"/>
        <v>79</v>
      </c>
      <c r="AD163" s="59">
        <f t="shared" si="134"/>
        <v>1</v>
      </c>
      <c r="AE163" s="59">
        <f t="shared" si="135"/>
        <v>124</v>
      </c>
      <c r="AF163" s="59" t="str">
        <f t="shared" si="136"/>
        <v>Муниципальное бюджетное общеобразовательное учреждение «Сийская средняя школа №116»(Пинежский муниципальный округ)</v>
      </c>
      <c r="AG163" s="59">
        <f>'Рейтинговая таблица организаций'!AR127</f>
        <v>89</v>
      </c>
      <c r="AH163" s="59">
        <f>'Рейтинговая таблица организаций'!AS127</f>
        <v>81</v>
      </c>
      <c r="AI163" s="59">
        <f>'Рейтинговая таблица организаций'!AT127</f>
        <v>89</v>
      </c>
      <c r="AJ163" s="59">
        <f>'Рейтинговая таблица организаций'!AU127</f>
        <v>85.8</v>
      </c>
      <c r="AK163" s="59" t="str">
        <f t="shared" si="137"/>
        <v>173</v>
      </c>
      <c r="AL163" s="59">
        <f t="shared" si="138"/>
        <v>173</v>
      </c>
      <c r="AM163" s="59">
        <f t="shared" si="139"/>
        <v>1</v>
      </c>
      <c r="AN163" s="59">
        <f>'бланки '!D129</f>
        <v>124</v>
      </c>
      <c r="AO163" s="59" t="str">
        <f t="shared" si="140"/>
        <v>Муниципальное бюджетное общеобразовательное учреждение «Сийская средняя школа №116»(Пинежский муниципальный округ)</v>
      </c>
      <c r="AP163" s="59">
        <f>'Рейтинговая таблица организаций'!BB127</f>
        <v>82</v>
      </c>
      <c r="AQ163" s="59">
        <f>'Рейтинговая таблица организаций'!BC127</f>
        <v>90</v>
      </c>
      <c r="AR163" s="59">
        <f>'Рейтинговая таблица организаций'!BD127</f>
        <v>86</v>
      </c>
      <c r="AS163" s="59">
        <f>'Рейтинговая таблица организаций'!BE127</f>
        <v>85.6</v>
      </c>
      <c r="AT163" s="59" t="str">
        <f t="shared" si="141"/>
        <v>160-162</v>
      </c>
      <c r="AU163" s="59">
        <f t="shared" si="142"/>
        <v>160</v>
      </c>
      <c r="AV163" s="59">
        <f t="shared" si="143"/>
        <v>3</v>
      </c>
      <c r="AW163" s="62" t="str">
        <f t="shared" si="144"/>
        <v>Пинежский муниципальный округ</v>
      </c>
      <c r="AX163" s="59">
        <f t="shared" si="145"/>
        <v>124</v>
      </c>
      <c r="AY163" s="59" t="str">
        <f t="shared" si="146"/>
        <v>Муниципальное бюджетное общеобразовательное учреждение «Сийская средняя школа №116»(Пинежский муниципальный округ)</v>
      </c>
      <c r="AZ163" s="59">
        <f>'Рейтинговая таблица организаций'!BF127</f>
        <v>87.47999999999999</v>
      </c>
      <c r="BA163" s="59" t="str">
        <f t="shared" si="147"/>
        <v>142</v>
      </c>
      <c r="BB163" s="59">
        <f t="shared" si="148"/>
        <v>142</v>
      </c>
      <c r="BC163" s="59">
        <f t="shared" si="149"/>
        <v>1</v>
      </c>
    </row>
    <row r="164" spans="1:55">
      <c r="A164" s="59">
        <f>'бланки '!D134</f>
        <v>129</v>
      </c>
      <c r="B164" s="60" t="str">
        <f>CONCATENATE('Рейтинговая таблица организаций'!B132,"(",C164,")")</f>
        <v>Муниципальное бюджетное общеобразовательное учреждение «Заостровская средняя школа»(Приморский муниципальный округ)</v>
      </c>
      <c r="C164" s="60" t="str">
        <f>'бланки '!A134</f>
        <v>Приморский муниципальный округ</v>
      </c>
      <c r="D164" s="59">
        <f>'Рейтинговая таблица организаций'!C132</f>
        <v>56</v>
      </c>
      <c r="E164" s="59">
        <f t="shared" ref="E164:E180" si="150">A164</f>
        <v>129</v>
      </c>
      <c r="F164" s="59" t="str">
        <f t="shared" ref="F164:F180" si="151">B164</f>
        <v>Муниципальное бюджетное общеобразовательное учреждение «Заостровская средняя школа»(Приморский муниципальный округ)</v>
      </c>
      <c r="G164" s="59">
        <f>'Рейтинговая таблица организаций'!Q132</f>
        <v>99</v>
      </c>
      <c r="H164" s="59">
        <f>'Рейтинговая таблица организаций'!R132</f>
        <v>100</v>
      </c>
      <c r="I164" s="59">
        <f>'Рейтинговая таблица организаций'!S132</f>
        <v>97</v>
      </c>
      <c r="J164" s="59">
        <f>'Рейтинговая таблица организаций'!T132</f>
        <v>98.5</v>
      </c>
      <c r="K164" s="59" t="str">
        <f t="shared" ref="K164:K180" si="152">IF(M164=1,TEXT(L164,0),CONCATENATE(L164,"-",L164+M164-1))</f>
        <v>53-56</v>
      </c>
      <c r="L164" s="59">
        <f t="shared" ref="L164:L180" si="153">RANK(J164,J$4:J$180)</f>
        <v>53</v>
      </c>
      <c r="M164" s="59">
        <f t="shared" ref="M164:M180" si="154">COUNTIF(L$4:L$180,L164)</f>
        <v>4</v>
      </c>
      <c r="N164" s="59">
        <f t="shared" ref="N164:N180" si="155">A164</f>
        <v>129</v>
      </c>
      <c r="O164" s="59" t="str">
        <f t="shared" ref="O164:O180" si="156">B164</f>
        <v>Муниципальное бюджетное общеобразовательное учреждение «Заостровская средняя школа»(Приморский муниципальный округ)</v>
      </c>
      <c r="P164" s="59">
        <f>'Рейтинговая таблица организаций'!Z132</f>
        <v>100</v>
      </c>
      <c r="Q164" s="59">
        <f>'Рейтинговая таблица организаций'!AB132</f>
        <v>77</v>
      </c>
      <c r="R164" s="59">
        <f>'Рейтинговая таблица организаций'!AC132</f>
        <v>88.5</v>
      </c>
      <c r="S164" s="59" t="str">
        <f t="shared" ref="S164:S180" si="157">IF(U164=1,TEXT(T164,0),CONCATENATE(T164,"-",T164+U164-1))</f>
        <v>164-166</v>
      </c>
      <c r="T164" s="59">
        <f t="shared" ref="T164:T180" si="158">RANK(R164,R$4:R$180)</f>
        <v>164</v>
      </c>
      <c r="U164" s="59">
        <f t="shared" ref="U164:U180" si="159">COUNTIF(T$4:T$180,T164)</f>
        <v>3</v>
      </c>
      <c r="V164" s="59">
        <f t="shared" ref="V164:V180" si="160">A164</f>
        <v>129</v>
      </c>
      <c r="W164" s="59" t="str">
        <f t="shared" ref="W164:W180" si="161">B164</f>
        <v>Муниципальное бюджетное общеобразовательное учреждение «Заостровская средняя школа»(Приморский муниципальный округ)</v>
      </c>
      <c r="X164" s="59">
        <f>'Рейтинговая таблица организаций'!AH132</f>
        <v>60</v>
      </c>
      <c r="Y164" s="59">
        <f>'Рейтинговая таблица организаций'!AI132</f>
        <v>60</v>
      </c>
      <c r="Z164" s="61">
        <f>'Рейтинговая таблица организаций'!AJ132</f>
        <v>75</v>
      </c>
      <c r="AA164" s="59">
        <f>'Рейтинговая таблица организаций'!AK132</f>
        <v>64.5</v>
      </c>
      <c r="AB164" s="59" t="str">
        <f t="shared" ref="AB164:AB180" si="162">IF(AD164=1,TEXT(AC164,0),CONCATENATE(AC164,"-",AC164+AD164-1))</f>
        <v>148-150</v>
      </c>
      <c r="AC164" s="59">
        <f t="shared" ref="AC164:AC180" si="163">RANK(AA164,AA$4:AA$180)</f>
        <v>148</v>
      </c>
      <c r="AD164" s="59">
        <f t="shared" ref="AD164:AD180" si="164">COUNTIF(AC$4:AC$180,AC164)</f>
        <v>3</v>
      </c>
      <c r="AE164" s="59">
        <f t="shared" ref="AE164:AE180" si="165">A164</f>
        <v>129</v>
      </c>
      <c r="AF164" s="59" t="str">
        <f t="shared" ref="AF164:AF180" si="166">B164</f>
        <v>Муниципальное бюджетное общеобразовательное учреждение «Заостровская средняя школа»(Приморский муниципальный округ)</v>
      </c>
      <c r="AG164" s="59">
        <f>'Рейтинговая таблица организаций'!AR132</f>
        <v>89</v>
      </c>
      <c r="AH164" s="59">
        <f>'Рейтинговая таблица организаций'!AS132</f>
        <v>89</v>
      </c>
      <c r="AI164" s="59">
        <f>'Рейтинговая таблица организаций'!AT132</f>
        <v>97</v>
      </c>
      <c r="AJ164" s="59">
        <f>'Рейтинговая таблица организаций'!AU132</f>
        <v>90.600000000000009</v>
      </c>
      <c r="AK164" s="59" t="str">
        <f t="shared" ref="AK164:AK180" si="167">IF(AM164=1,TEXT(AL164,0),CONCATENATE(AL164,"-",AL164+AM164-1))</f>
        <v>155</v>
      </c>
      <c r="AL164" s="59">
        <f t="shared" ref="AL164:AL180" si="168">RANK(AJ164,AJ$4:AJ$180)</f>
        <v>155</v>
      </c>
      <c r="AM164" s="59">
        <f t="shared" ref="AM164:AM180" si="169">COUNTIF(AL$4:AL$180,AL164)</f>
        <v>1</v>
      </c>
      <c r="AN164" s="59">
        <f>'бланки '!D134</f>
        <v>129</v>
      </c>
      <c r="AO164" s="59" t="str">
        <f t="shared" ref="AO164:AO180" si="170">B164</f>
        <v>Муниципальное бюджетное общеобразовательное учреждение «Заостровская средняя школа»(Приморский муниципальный округ)</v>
      </c>
      <c r="AP164" s="59">
        <f>'Рейтинговая таблица организаций'!BB132</f>
        <v>87</v>
      </c>
      <c r="AQ164" s="59">
        <f>'Рейтинговая таблица организаций'!BC132</f>
        <v>80</v>
      </c>
      <c r="AR164" s="59">
        <f>'Рейтинговая таблица организаций'!BD132</f>
        <v>87</v>
      </c>
      <c r="AS164" s="59">
        <f>'Рейтинговая таблица организаций'!BE132</f>
        <v>85.6</v>
      </c>
      <c r="AT164" s="59" t="str">
        <f t="shared" ref="AT164:AT180" si="171">IF(AV164=1,TEXT(AU164,0),CONCATENATE(AU164,"-",AU164+AV164-1))</f>
        <v>160-162</v>
      </c>
      <c r="AU164" s="59">
        <f t="shared" ref="AU164:AU180" si="172">RANK(AS164,AS$4:AS$180)</f>
        <v>160</v>
      </c>
      <c r="AV164" s="59">
        <f t="shared" ref="AV164:AV180" si="173">COUNTIF(AU$4:AU$180,AU164)</f>
        <v>3</v>
      </c>
      <c r="AW164" s="62" t="str">
        <f t="shared" ref="AW164:AW180" si="174">C164</f>
        <v>Приморский муниципальный округ</v>
      </c>
      <c r="AX164" s="59">
        <f t="shared" ref="AX164:AX180" si="175">A164</f>
        <v>129</v>
      </c>
      <c r="AY164" s="59" t="str">
        <f t="shared" ref="AY164:AY180" si="176">B164</f>
        <v>Муниципальное бюджетное общеобразовательное учреждение «Заостровская средняя школа»(Приморский муниципальный округ)</v>
      </c>
      <c r="AZ164" s="59">
        <f>'Рейтинговая таблица организаций'!BF132</f>
        <v>85.54</v>
      </c>
      <c r="BA164" s="59" t="str">
        <f t="shared" ref="BA164:BA180" si="177">IF(BC164=1,TEXT(BB164,0),CONCATENATE(BB164,"-",BB164+BC164-1))</f>
        <v>160-161</v>
      </c>
      <c r="BB164" s="59">
        <f t="shared" ref="BB164:BB180" si="178">RANK(AZ164,AZ$4:AZ$180)</f>
        <v>160</v>
      </c>
      <c r="BC164" s="59">
        <f t="shared" ref="BC164:BC180" si="179">COUNTIF(AZ$4:AZ$180,AZ164)</f>
        <v>2</v>
      </c>
    </row>
    <row r="165" spans="1:55">
      <c r="A165" s="59">
        <f>'бланки '!D167</f>
        <v>162</v>
      </c>
      <c r="B165" s="60" t="str">
        <f>CONCATENATE('Рейтинговая таблица организаций'!B165,"(",C165,")")</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C165" s="60" t="str">
        <f>'бланки '!A167</f>
        <v>Государственные образовательные организации</v>
      </c>
      <c r="D165" s="59">
        <f>'Рейтинговая таблица организаций'!C165</f>
        <v>36</v>
      </c>
      <c r="E165" s="59">
        <f t="shared" si="150"/>
        <v>162</v>
      </c>
      <c r="F165" s="59" t="str">
        <f t="shared" si="151"/>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G165" s="59">
        <f>'Рейтинговая таблица организаций'!Q165</f>
        <v>53</v>
      </c>
      <c r="H165" s="59">
        <f>'Рейтинговая таблица организаций'!R165</f>
        <v>100</v>
      </c>
      <c r="I165" s="59">
        <f>'Рейтинговая таблица организаций'!S165</f>
        <v>83</v>
      </c>
      <c r="J165" s="59">
        <f>'Рейтинговая таблица организаций'!T165</f>
        <v>79.099999999999994</v>
      </c>
      <c r="K165" s="59" t="str">
        <f t="shared" si="152"/>
        <v>175</v>
      </c>
      <c r="L165" s="59">
        <f t="shared" si="153"/>
        <v>175</v>
      </c>
      <c r="M165" s="59">
        <f t="shared" si="154"/>
        <v>1</v>
      </c>
      <c r="N165" s="59">
        <f t="shared" si="155"/>
        <v>162</v>
      </c>
      <c r="O165" s="59" t="str">
        <f t="shared" si="156"/>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P165" s="59">
        <f>'Рейтинговая таблица организаций'!Z165</f>
        <v>100</v>
      </c>
      <c r="Q165" s="59">
        <f>'Рейтинговая таблица организаций'!AB165</f>
        <v>75</v>
      </c>
      <c r="R165" s="59">
        <f>'Рейтинговая таблица организаций'!AC165</f>
        <v>87.5</v>
      </c>
      <c r="S165" s="59" t="str">
        <f t="shared" si="157"/>
        <v>170-175</v>
      </c>
      <c r="T165" s="59">
        <f t="shared" si="158"/>
        <v>170</v>
      </c>
      <c r="U165" s="59">
        <f t="shared" si="159"/>
        <v>6</v>
      </c>
      <c r="V165" s="59">
        <f t="shared" si="160"/>
        <v>162</v>
      </c>
      <c r="W165" s="59" t="str">
        <f t="shared" si="161"/>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X165" s="59">
        <f>'Рейтинговая таблица организаций'!AH165</f>
        <v>100</v>
      </c>
      <c r="Y165" s="59">
        <f>'Рейтинговая таблица организаций'!AI165</f>
        <v>60</v>
      </c>
      <c r="Z165" s="61">
        <f>'Рейтинговая таблица организаций'!AJ165</f>
        <v>79</v>
      </c>
      <c r="AA165" s="59">
        <f>'Рейтинговая таблица организаций'!AK165</f>
        <v>77.7</v>
      </c>
      <c r="AB165" s="59" t="str">
        <f t="shared" si="162"/>
        <v>86</v>
      </c>
      <c r="AC165" s="59">
        <f t="shared" si="163"/>
        <v>86</v>
      </c>
      <c r="AD165" s="59">
        <f t="shared" si="164"/>
        <v>1</v>
      </c>
      <c r="AE165" s="59">
        <f t="shared" si="165"/>
        <v>162</v>
      </c>
      <c r="AF165" s="59" t="str">
        <f t="shared" si="166"/>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AG165" s="59">
        <f>'Рейтинговая таблица организаций'!AR165</f>
        <v>100</v>
      </c>
      <c r="AH165" s="59">
        <f>'Рейтинговая таблица организаций'!AS165</f>
        <v>94</v>
      </c>
      <c r="AI165" s="59">
        <f>'Рейтинговая таблица организаций'!AT165</f>
        <v>100</v>
      </c>
      <c r="AJ165" s="59">
        <f>'Рейтинговая таблица организаций'!AU165</f>
        <v>97.6</v>
      </c>
      <c r="AK165" s="59" t="str">
        <f t="shared" si="167"/>
        <v>86-89</v>
      </c>
      <c r="AL165" s="59">
        <f t="shared" si="168"/>
        <v>86</v>
      </c>
      <c r="AM165" s="59">
        <f t="shared" si="169"/>
        <v>4</v>
      </c>
      <c r="AN165" s="59">
        <f>'бланки '!D167</f>
        <v>162</v>
      </c>
      <c r="AO165" s="59" t="str">
        <f t="shared" si="170"/>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AP165" s="59">
        <f>'Рейтинговая таблица организаций'!BB165</f>
        <v>89</v>
      </c>
      <c r="AQ165" s="59">
        <f>'Рейтинговая таблица организаций'!BC165</f>
        <v>92</v>
      </c>
      <c r="AR165" s="59">
        <f>'Рейтинговая таблица организаций'!BD165</f>
        <v>81</v>
      </c>
      <c r="AS165" s="59">
        <f>'Рейтинговая таблица организаций'!BE165</f>
        <v>85.6</v>
      </c>
      <c r="AT165" s="59" t="str">
        <f t="shared" si="171"/>
        <v>160-162</v>
      </c>
      <c r="AU165" s="59">
        <f t="shared" si="172"/>
        <v>160</v>
      </c>
      <c r="AV165" s="59">
        <f t="shared" si="173"/>
        <v>3</v>
      </c>
      <c r="AW165" s="62" t="str">
        <f t="shared" si="174"/>
        <v>Государственные образовательные организации</v>
      </c>
      <c r="AX165" s="59">
        <f t="shared" si="175"/>
        <v>162</v>
      </c>
      <c r="AY165" s="59" t="str">
        <f t="shared" si="176"/>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AZ165" s="59">
        <f>'Рейтинговая таблица организаций'!BF165</f>
        <v>85.5</v>
      </c>
      <c r="BA165" s="59" t="str">
        <f t="shared" si="177"/>
        <v>162</v>
      </c>
      <c r="BB165" s="59">
        <f t="shared" si="178"/>
        <v>162</v>
      </c>
      <c r="BC165" s="59">
        <f t="shared" si="179"/>
        <v>1</v>
      </c>
    </row>
    <row r="166" spans="1:55">
      <c r="A166" s="59">
        <f>'бланки '!D60</f>
        <v>55</v>
      </c>
      <c r="B166" s="60" t="str">
        <f>CONCATENATE('Рейтинговая таблица организаций'!B58,"(",C166,")")</f>
        <v>Муниципальное автономное общеобразовательное учреждение «Средняя общеобразовательная школа № 36»(Город Северодвинск)</v>
      </c>
      <c r="C166" s="60" t="str">
        <f>'бланки '!A60</f>
        <v>Город Северодвинск</v>
      </c>
      <c r="D166" s="59">
        <f>'Рейтинговая таблица организаций'!C58</f>
        <v>21</v>
      </c>
      <c r="E166" s="59">
        <f t="shared" si="150"/>
        <v>55</v>
      </c>
      <c r="F166" s="59" t="str">
        <f t="shared" si="151"/>
        <v>Муниципальное автономное общеобразовательное учреждение «Средняя общеобразовательная школа № 36»(Город Северодвинск)</v>
      </c>
      <c r="G166" s="59">
        <f>'Рейтинговая таблица организаций'!Q58</f>
        <v>84</v>
      </c>
      <c r="H166" s="59">
        <f>'Рейтинговая таблица организаций'!R58</f>
        <v>100</v>
      </c>
      <c r="I166" s="59">
        <f>'Рейтинговая таблица организаций'!S58</f>
        <v>100</v>
      </c>
      <c r="J166" s="59">
        <f>'Рейтинговая таблица организаций'!T58</f>
        <v>95.2</v>
      </c>
      <c r="K166" s="59" t="str">
        <f t="shared" si="152"/>
        <v>106-108</v>
      </c>
      <c r="L166" s="59">
        <f t="shared" si="153"/>
        <v>106</v>
      </c>
      <c r="M166" s="59">
        <f t="shared" si="154"/>
        <v>3</v>
      </c>
      <c r="N166" s="59">
        <f t="shared" si="155"/>
        <v>55</v>
      </c>
      <c r="O166" s="59" t="str">
        <f t="shared" si="156"/>
        <v>Муниципальное автономное общеобразовательное учреждение «Средняя общеобразовательная школа № 36»(Город Северодвинск)</v>
      </c>
      <c r="P166" s="59">
        <f>'Рейтинговая таблица организаций'!Z58</f>
        <v>100</v>
      </c>
      <c r="Q166" s="59">
        <f>'Рейтинговая таблица организаций'!AB58</f>
        <v>90</v>
      </c>
      <c r="R166" s="59">
        <f>'Рейтинговая таблица организаций'!AC58</f>
        <v>95</v>
      </c>
      <c r="S166" s="59" t="str">
        <f t="shared" si="157"/>
        <v>88-92</v>
      </c>
      <c r="T166" s="59">
        <f t="shared" si="158"/>
        <v>88</v>
      </c>
      <c r="U166" s="59">
        <f t="shared" si="159"/>
        <v>5</v>
      </c>
      <c r="V166" s="59">
        <f t="shared" si="160"/>
        <v>55</v>
      </c>
      <c r="W166" s="59" t="str">
        <f t="shared" si="161"/>
        <v>Муниципальное автономное общеобразовательное учреждение «Средняя общеобразовательная школа № 36»(Город Северодвинск)</v>
      </c>
      <c r="X166" s="59">
        <f>'Рейтинговая таблица организаций'!AH58</f>
        <v>60</v>
      </c>
      <c r="Y166" s="59">
        <f>'Рейтинговая таблица организаций'!AI58</f>
        <v>60</v>
      </c>
      <c r="Z166" s="61">
        <f>'Рейтинговая таблица организаций'!AJ58</f>
        <v>100</v>
      </c>
      <c r="AA166" s="59">
        <f>'Рейтинговая таблица организаций'!AK58</f>
        <v>72</v>
      </c>
      <c r="AB166" s="59" t="str">
        <f t="shared" si="162"/>
        <v>102-125</v>
      </c>
      <c r="AC166" s="59">
        <f t="shared" si="163"/>
        <v>102</v>
      </c>
      <c r="AD166" s="59">
        <f t="shared" si="164"/>
        <v>24</v>
      </c>
      <c r="AE166" s="59">
        <f t="shared" si="165"/>
        <v>55</v>
      </c>
      <c r="AF166" s="59" t="str">
        <f t="shared" si="166"/>
        <v>Муниципальное автономное общеобразовательное учреждение «Средняя общеобразовательная школа № 36»(Город Северодвинск)</v>
      </c>
      <c r="AG166" s="59">
        <f>'Рейтинговая таблица организаций'!AR58</f>
        <v>95</v>
      </c>
      <c r="AH166" s="59">
        <f>'Рейтинговая таблица организаций'!AS58</f>
        <v>95</v>
      </c>
      <c r="AI166" s="59">
        <f>'Рейтинговая таблица организаций'!AT58</f>
        <v>100</v>
      </c>
      <c r="AJ166" s="59">
        <f>'Рейтинговая таблица организаций'!AU58</f>
        <v>96</v>
      </c>
      <c r="AK166" s="59" t="str">
        <f t="shared" si="167"/>
        <v>105-108</v>
      </c>
      <c r="AL166" s="59">
        <f t="shared" si="168"/>
        <v>105</v>
      </c>
      <c r="AM166" s="59">
        <f t="shared" si="169"/>
        <v>4</v>
      </c>
      <c r="AN166" s="59">
        <f>'бланки '!D60</f>
        <v>55</v>
      </c>
      <c r="AO166" s="59" t="str">
        <f t="shared" si="170"/>
        <v>Муниципальное автономное общеобразовательное учреждение «Средняя общеобразовательная школа № 36»(Город Северодвинск)</v>
      </c>
      <c r="AP166" s="59">
        <f>'Рейтинговая таблица организаций'!BB58</f>
        <v>86</v>
      </c>
      <c r="AQ166" s="59">
        <f>'Рейтинговая таблица организаций'!BC58</f>
        <v>95</v>
      </c>
      <c r="AR166" s="59">
        <f>'Рейтинговая таблица организаций'!BD58</f>
        <v>81</v>
      </c>
      <c r="AS166" s="59">
        <f>'Рейтинговая таблица организаций'!BE58</f>
        <v>85.3</v>
      </c>
      <c r="AT166" s="59" t="str">
        <f t="shared" si="171"/>
        <v>163</v>
      </c>
      <c r="AU166" s="59">
        <f t="shared" si="172"/>
        <v>163</v>
      </c>
      <c r="AV166" s="59">
        <f t="shared" si="173"/>
        <v>1</v>
      </c>
      <c r="AW166" s="62" t="str">
        <f t="shared" si="174"/>
        <v>Город Северодвинск</v>
      </c>
      <c r="AX166" s="59">
        <f t="shared" si="175"/>
        <v>55</v>
      </c>
      <c r="AY166" s="59" t="str">
        <f t="shared" si="176"/>
        <v>Муниципальное автономное общеобразовательное учреждение «Средняя общеобразовательная школа № 36»(Город Северодвинск)</v>
      </c>
      <c r="AZ166" s="59">
        <f>'Рейтинговая таблица организаций'!BF58</f>
        <v>88.7</v>
      </c>
      <c r="BA166" s="59" t="str">
        <f t="shared" si="177"/>
        <v>128-129</v>
      </c>
      <c r="BB166" s="59">
        <f t="shared" si="178"/>
        <v>128</v>
      </c>
      <c r="BC166" s="59">
        <f t="shared" si="179"/>
        <v>2</v>
      </c>
    </row>
    <row r="167" spans="1:55">
      <c r="A167" s="59">
        <f>'бланки '!D177</f>
        <v>172</v>
      </c>
      <c r="B167" s="60" t="str">
        <f>CONCATENATE('Рейтинговая таблица организаций'!B175,"(",C167,")")</f>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C167" s="60" t="str">
        <f>'бланки '!A177</f>
        <v>Государственные образовательные организации</v>
      </c>
      <c r="D167" s="59">
        <f>'Рейтинговая таблица организаций'!C175</f>
        <v>20</v>
      </c>
      <c r="E167" s="59">
        <f t="shared" si="150"/>
        <v>172</v>
      </c>
      <c r="F167" s="59" t="str">
        <f t="shared" si="151"/>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G167" s="59">
        <f>'Рейтинговая таблица организаций'!Q175</f>
        <v>100</v>
      </c>
      <c r="H167" s="59">
        <f>'Рейтинговая таблица организаций'!R175</f>
        <v>100</v>
      </c>
      <c r="I167" s="59">
        <f>'Рейтинговая таблица организаций'!S175</f>
        <v>97</v>
      </c>
      <c r="J167" s="59">
        <f>'Рейтинговая таблица организаций'!T175</f>
        <v>98.800000000000011</v>
      </c>
      <c r="K167" s="59" t="str">
        <f t="shared" si="152"/>
        <v>43-48</v>
      </c>
      <c r="L167" s="59">
        <f t="shared" si="153"/>
        <v>43</v>
      </c>
      <c r="M167" s="59">
        <f t="shared" si="154"/>
        <v>6</v>
      </c>
      <c r="N167" s="59">
        <f t="shared" si="155"/>
        <v>172</v>
      </c>
      <c r="O167" s="59" t="str">
        <f t="shared" si="156"/>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P167" s="59">
        <f>'Рейтинговая таблица организаций'!Z175</f>
        <v>100</v>
      </c>
      <c r="Q167" s="59">
        <f>'Рейтинговая таблица организаций'!AB175</f>
        <v>90</v>
      </c>
      <c r="R167" s="59">
        <f>'Рейтинговая таблица организаций'!AC175</f>
        <v>95</v>
      </c>
      <c r="S167" s="59" t="str">
        <f t="shared" si="157"/>
        <v>88-92</v>
      </c>
      <c r="T167" s="59">
        <f t="shared" si="158"/>
        <v>88</v>
      </c>
      <c r="U167" s="59">
        <f t="shared" si="159"/>
        <v>5</v>
      </c>
      <c r="V167" s="59">
        <f t="shared" si="160"/>
        <v>172</v>
      </c>
      <c r="W167" s="59" t="str">
        <f t="shared" si="161"/>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X167" s="59">
        <f>'Рейтинговая таблица организаций'!AH175</f>
        <v>40</v>
      </c>
      <c r="Y167" s="59">
        <f>'Рейтинговая таблица организаций'!AI175</f>
        <v>60</v>
      </c>
      <c r="Z167" s="61">
        <f>'Рейтинговая таблица организаций'!AJ175</f>
        <v>100</v>
      </c>
      <c r="AA167" s="59">
        <f>'Рейтинговая таблица организаций'!AK175</f>
        <v>66</v>
      </c>
      <c r="AB167" s="59" t="str">
        <f t="shared" si="162"/>
        <v>137-146</v>
      </c>
      <c r="AC167" s="59">
        <f t="shared" si="163"/>
        <v>137</v>
      </c>
      <c r="AD167" s="59">
        <f t="shared" si="164"/>
        <v>10</v>
      </c>
      <c r="AE167" s="59">
        <f t="shared" si="165"/>
        <v>172</v>
      </c>
      <c r="AF167" s="59" t="str">
        <f t="shared" si="166"/>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AG167" s="59">
        <f>'Рейтинговая таблица организаций'!AR175</f>
        <v>100</v>
      </c>
      <c r="AH167" s="59">
        <f>'Рейтинговая таблица организаций'!AS175</f>
        <v>100</v>
      </c>
      <c r="AI167" s="59">
        <f>'Рейтинговая таблица организаций'!AT175</f>
        <v>100</v>
      </c>
      <c r="AJ167" s="59">
        <f>'Рейтинговая таблица организаций'!AU175</f>
        <v>100</v>
      </c>
      <c r="AK167" s="59" t="str">
        <f t="shared" si="167"/>
        <v>1-31</v>
      </c>
      <c r="AL167" s="59">
        <f t="shared" si="168"/>
        <v>1</v>
      </c>
      <c r="AM167" s="59">
        <f t="shared" si="169"/>
        <v>31</v>
      </c>
      <c r="AN167" s="59">
        <f>'бланки '!D177</f>
        <v>172</v>
      </c>
      <c r="AO167" s="59" t="str">
        <f t="shared" si="170"/>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AP167" s="59">
        <f>'Рейтинговая таблица организаций'!BB175</f>
        <v>85</v>
      </c>
      <c r="AQ167" s="59">
        <f>'Рейтинговая таблица организаций'!BC175</f>
        <v>85</v>
      </c>
      <c r="AR167" s="59">
        <f>'Рейтинговая таблица организаций'!BD175</f>
        <v>85</v>
      </c>
      <c r="AS167" s="59">
        <f>'Рейтинговая таблица организаций'!BE175</f>
        <v>85</v>
      </c>
      <c r="AT167" s="59" t="str">
        <f t="shared" si="171"/>
        <v>164</v>
      </c>
      <c r="AU167" s="59">
        <f t="shared" si="172"/>
        <v>164</v>
      </c>
      <c r="AV167" s="59">
        <f t="shared" si="173"/>
        <v>1</v>
      </c>
      <c r="AW167" s="62" t="str">
        <f t="shared" si="174"/>
        <v>Государственные образовательные организации</v>
      </c>
      <c r="AX167" s="59">
        <f t="shared" si="175"/>
        <v>172</v>
      </c>
      <c r="AY167" s="59" t="str">
        <f t="shared" si="176"/>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AZ167" s="59">
        <f>'Рейтинговая таблица организаций'!BF175</f>
        <v>88.960000000000008</v>
      </c>
      <c r="BA167" s="59" t="str">
        <f t="shared" si="177"/>
        <v>125</v>
      </c>
      <c r="BB167" s="59">
        <f t="shared" si="178"/>
        <v>125</v>
      </c>
      <c r="BC167" s="59">
        <f t="shared" si="179"/>
        <v>1</v>
      </c>
    </row>
    <row r="168" spans="1:55">
      <c r="A168" s="59">
        <f>'бланки '!D110</f>
        <v>105</v>
      </c>
      <c r="B168" s="60" t="str">
        <f>CONCATENATE('Рейтинговая таблица организаций'!B108,"(",C168,")")</f>
        <v>Муниципальное бюджетное общеобразовательное учреждение «Малошуйская средняя общеобразовательная школа»(Онежский муниципальный район)</v>
      </c>
      <c r="C168" s="60" t="str">
        <f>'бланки '!A110</f>
        <v>Онежский муниципальный район</v>
      </c>
      <c r="D168" s="59">
        <f>'Рейтинговая таблица организаций'!C108</f>
        <v>189</v>
      </c>
      <c r="E168" s="59">
        <f t="shared" si="150"/>
        <v>105</v>
      </c>
      <c r="F168" s="59" t="str">
        <f t="shared" si="151"/>
        <v>Муниципальное бюджетное общеобразовательное учреждение «Малошуйская средняя общеобразовательная школа»(Онежский муниципальный район)</v>
      </c>
      <c r="G168" s="59">
        <f>'Рейтинговая таблица организаций'!Q108</f>
        <v>91</v>
      </c>
      <c r="H168" s="59">
        <f>'Рейтинговая таблица организаций'!R108</f>
        <v>100</v>
      </c>
      <c r="I168" s="59">
        <f>'Рейтинговая таблица организаций'!S108</f>
        <v>92</v>
      </c>
      <c r="J168" s="59">
        <f>'Рейтинговая таблица организаций'!T108</f>
        <v>94.1</v>
      </c>
      <c r="K168" s="59" t="str">
        <f t="shared" si="152"/>
        <v>124-125</v>
      </c>
      <c r="L168" s="59">
        <f t="shared" si="153"/>
        <v>124</v>
      </c>
      <c r="M168" s="59">
        <f t="shared" si="154"/>
        <v>2</v>
      </c>
      <c r="N168" s="59">
        <f t="shared" si="155"/>
        <v>105</v>
      </c>
      <c r="O168" s="59" t="str">
        <f t="shared" si="156"/>
        <v>Муниципальное бюджетное общеобразовательное учреждение «Малошуйская средняя общеобразовательная школа»(Онежский муниципальный район)</v>
      </c>
      <c r="P168" s="59">
        <f>'Рейтинговая таблица организаций'!Z108</f>
        <v>100</v>
      </c>
      <c r="Q168" s="59">
        <f>'Рейтинговая таблица организаций'!AB108</f>
        <v>79</v>
      </c>
      <c r="R168" s="59">
        <f>'Рейтинговая таблица организаций'!AC108</f>
        <v>89.5</v>
      </c>
      <c r="S168" s="59" t="str">
        <f t="shared" si="157"/>
        <v>151-158</v>
      </c>
      <c r="T168" s="59">
        <f t="shared" si="158"/>
        <v>151</v>
      </c>
      <c r="U168" s="59">
        <f t="shared" si="159"/>
        <v>8</v>
      </c>
      <c r="V168" s="59">
        <f t="shared" si="160"/>
        <v>105</v>
      </c>
      <c r="W168" s="59" t="str">
        <f t="shared" si="161"/>
        <v>Муниципальное бюджетное общеобразовательное учреждение «Малошуйская средняя общеобразовательная школа»(Онежский муниципальный район)</v>
      </c>
      <c r="X168" s="59">
        <f>'Рейтинговая таблица организаций'!AH108</f>
        <v>40</v>
      </c>
      <c r="Y168" s="59">
        <f>'Рейтинговая таблица организаций'!AI108</f>
        <v>80</v>
      </c>
      <c r="Z168" s="61">
        <f>'Рейтинговая таблица организаций'!AJ108</f>
        <v>75</v>
      </c>
      <c r="AA168" s="59">
        <f>'Рейтинговая таблица организаций'!AK108</f>
        <v>66.5</v>
      </c>
      <c r="AB168" s="59" t="str">
        <f t="shared" si="162"/>
        <v>134-135</v>
      </c>
      <c r="AC168" s="59">
        <f t="shared" si="163"/>
        <v>134</v>
      </c>
      <c r="AD168" s="59">
        <f t="shared" si="164"/>
        <v>2</v>
      </c>
      <c r="AE168" s="59">
        <f t="shared" si="165"/>
        <v>105</v>
      </c>
      <c r="AF168" s="59" t="str">
        <f t="shared" si="166"/>
        <v>Муниципальное бюджетное общеобразовательное учреждение «Малошуйская средняя общеобразовательная школа»(Онежский муниципальный район)</v>
      </c>
      <c r="AG168" s="59">
        <f>'Рейтинговая таблица организаций'!AR108</f>
        <v>86</v>
      </c>
      <c r="AH168" s="59">
        <f>'Рейтинговая таблица организаций'!AS108</f>
        <v>88</v>
      </c>
      <c r="AI168" s="59">
        <f>'Рейтинговая таблица организаций'!AT108</f>
        <v>96</v>
      </c>
      <c r="AJ168" s="59">
        <f>'Рейтинговая таблица организаций'!AU108</f>
        <v>88.8</v>
      </c>
      <c r="AK168" s="59" t="str">
        <f t="shared" si="167"/>
        <v>165</v>
      </c>
      <c r="AL168" s="59">
        <f t="shared" si="168"/>
        <v>165</v>
      </c>
      <c r="AM168" s="59">
        <f t="shared" si="169"/>
        <v>1</v>
      </c>
      <c r="AN168" s="59">
        <f>'бланки '!D110</f>
        <v>105</v>
      </c>
      <c r="AO168" s="59" t="str">
        <f t="shared" si="170"/>
        <v>Муниципальное бюджетное общеобразовательное учреждение «Малошуйская средняя общеобразовательная школа»(Онежский муниципальный район)</v>
      </c>
      <c r="AP168" s="59">
        <f>'Рейтинговая таблица организаций'!BB108</f>
        <v>75</v>
      </c>
      <c r="AQ168" s="59">
        <f>'Рейтинговая таблица организаций'!BC108</f>
        <v>95</v>
      </c>
      <c r="AR168" s="59">
        <f>'Рейтинговая таблица организаций'!BD108</f>
        <v>86</v>
      </c>
      <c r="AS168" s="59">
        <f>'Рейтинговая таблица организаций'!BE108</f>
        <v>84.5</v>
      </c>
      <c r="AT168" s="59" t="str">
        <f t="shared" si="171"/>
        <v>165</v>
      </c>
      <c r="AU168" s="59">
        <f t="shared" si="172"/>
        <v>165</v>
      </c>
      <c r="AV168" s="59">
        <f t="shared" si="173"/>
        <v>1</v>
      </c>
      <c r="AW168" s="62" t="str">
        <f t="shared" si="174"/>
        <v>Онежский муниципальный район</v>
      </c>
      <c r="AX168" s="59">
        <f t="shared" si="175"/>
        <v>105</v>
      </c>
      <c r="AY168" s="59" t="str">
        <f t="shared" si="176"/>
        <v>Муниципальное бюджетное общеобразовательное учреждение «Малошуйская средняя общеобразовательная школа»(Онежский муниципальный район)</v>
      </c>
      <c r="AZ168" s="59">
        <f>'Рейтинговая таблица организаций'!BF108</f>
        <v>84.679999999999993</v>
      </c>
      <c r="BA168" s="59" t="str">
        <f t="shared" si="177"/>
        <v>164</v>
      </c>
      <c r="BB168" s="59">
        <f t="shared" si="178"/>
        <v>164</v>
      </c>
      <c r="BC168" s="59">
        <f t="shared" si="179"/>
        <v>1</v>
      </c>
    </row>
    <row r="169" spans="1:55">
      <c r="A169" s="59">
        <f>'бланки '!D116</f>
        <v>111</v>
      </c>
      <c r="B169" s="60" t="str">
        <f>CONCATENATE('Рейтинговая таблица организаций'!B114,"(",C169,")")</f>
        <v>Муниципальное бюджетное общеобразовательное учреждение «Порожская основная общеобразовательная школа»(Онежский муниципальный район)</v>
      </c>
      <c r="C169" s="60" t="str">
        <f>'бланки '!A116</f>
        <v>Онежский муниципальный район</v>
      </c>
      <c r="D169" s="59">
        <f>'Рейтинговая таблица организаций'!C114</f>
        <v>24</v>
      </c>
      <c r="E169" s="59">
        <f t="shared" si="150"/>
        <v>111</v>
      </c>
      <c r="F169" s="59" t="str">
        <f t="shared" si="151"/>
        <v>Муниципальное бюджетное общеобразовательное учреждение «Порожская основная общеобразовательная школа»(Онежский муниципальный район)</v>
      </c>
      <c r="G169" s="59">
        <f>'Рейтинговая таблица организаций'!Q114</f>
        <v>89</v>
      </c>
      <c r="H169" s="59">
        <f>'Рейтинговая таблица организаций'!R114</f>
        <v>60</v>
      </c>
      <c r="I169" s="59">
        <f>'Рейтинговая таблица организаций'!S114</f>
        <v>92</v>
      </c>
      <c r="J169" s="59">
        <f>'Рейтинговая таблица организаций'!T114</f>
        <v>81.5</v>
      </c>
      <c r="K169" s="59" t="str">
        <f t="shared" si="152"/>
        <v>173</v>
      </c>
      <c r="L169" s="59">
        <f t="shared" si="153"/>
        <v>173</v>
      </c>
      <c r="M169" s="59">
        <f t="shared" si="154"/>
        <v>1</v>
      </c>
      <c r="N169" s="59">
        <f t="shared" si="155"/>
        <v>111</v>
      </c>
      <c r="O169" s="59" t="str">
        <f t="shared" si="156"/>
        <v>Муниципальное бюджетное общеобразовательное учреждение «Порожская основная общеобразовательная школа»(Онежский муниципальный район)</v>
      </c>
      <c r="P169" s="59">
        <f>'Рейтинговая таблица организаций'!Z114</f>
        <v>100</v>
      </c>
      <c r="Q169" s="59">
        <f>'Рейтинговая таблица организаций'!AB114</f>
        <v>83</v>
      </c>
      <c r="R169" s="59">
        <f>'Рейтинговая таблица организаций'!AC114</f>
        <v>91.5</v>
      </c>
      <c r="S169" s="59" t="str">
        <f t="shared" si="157"/>
        <v>126-139</v>
      </c>
      <c r="T169" s="59">
        <f t="shared" si="158"/>
        <v>126</v>
      </c>
      <c r="U169" s="59">
        <f t="shared" si="159"/>
        <v>14</v>
      </c>
      <c r="V169" s="59">
        <f t="shared" si="160"/>
        <v>111</v>
      </c>
      <c r="W169" s="59" t="str">
        <f t="shared" si="161"/>
        <v>Муниципальное бюджетное общеобразовательное учреждение «Порожская основная общеобразовательная школа»(Онежский муниципальный район)</v>
      </c>
      <c r="X169" s="59">
        <f>'Рейтинговая таблица организаций'!AH114</f>
        <v>60</v>
      </c>
      <c r="Y169" s="59">
        <f>'Рейтинговая таблица организаций'!AI114</f>
        <v>60</v>
      </c>
      <c r="Z169" s="61">
        <f>'Рейтинговая таблица организаций'!AJ114</f>
        <v>100</v>
      </c>
      <c r="AA169" s="59">
        <f>'Рейтинговая таблица организаций'!AK114</f>
        <v>72</v>
      </c>
      <c r="AB169" s="59" t="str">
        <f t="shared" si="162"/>
        <v>102-125</v>
      </c>
      <c r="AC169" s="59">
        <f t="shared" si="163"/>
        <v>102</v>
      </c>
      <c r="AD169" s="59">
        <f t="shared" si="164"/>
        <v>24</v>
      </c>
      <c r="AE169" s="59">
        <f t="shared" si="165"/>
        <v>111</v>
      </c>
      <c r="AF169" s="59" t="str">
        <f t="shared" si="166"/>
        <v>Муниципальное бюджетное общеобразовательное учреждение «Порожская основная общеобразовательная школа»(Онежский муниципальный район)</v>
      </c>
      <c r="AG169" s="59">
        <f>'Рейтинговая таблица организаций'!AR114</f>
        <v>96</v>
      </c>
      <c r="AH169" s="59">
        <f>'Рейтинговая таблица организаций'!AS114</f>
        <v>100</v>
      </c>
      <c r="AI169" s="59">
        <f>'Рейтинговая таблица организаций'!AT114</f>
        <v>100</v>
      </c>
      <c r="AJ169" s="59">
        <f>'Рейтинговая таблица организаций'!AU114</f>
        <v>98.4</v>
      </c>
      <c r="AK169" s="59" t="str">
        <f t="shared" si="167"/>
        <v>66-68</v>
      </c>
      <c r="AL169" s="59">
        <f t="shared" si="168"/>
        <v>66</v>
      </c>
      <c r="AM169" s="59">
        <f t="shared" si="169"/>
        <v>3</v>
      </c>
      <c r="AN169" s="59">
        <f>'бланки '!D116</f>
        <v>111</v>
      </c>
      <c r="AO169" s="59" t="str">
        <f t="shared" si="170"/>
        <v>Муниципальное бюджетное общеобразовательное учреждение «Порожская основная общеобразовательная школа»(Онежский муниципальный район)</v>
      </c>
      <c r="AP169" s="59">
        <f>'Рейтинговая таблица организаций'!BB114</f>
        <v>75</v>
      </c>
      <c r="AQ169" s="59">
        <f>'Рейтинговая таблица организаций'!BC114</f>
        <v>92</v>
      </c>
      <c r="AR169" s="59">
        <f>'Рейтинговая таблица организаций'!BD114</f>
        <v>87</v>
      </c>
      <c r="AS169" s="59">
        <f>'Рейтинговая таблица организаций'!BE114</f>
        <v>84.4</v>
      </c>
      <c r="AT169" s="59" t="str">
        <f t="shared" si="171"/>
        <v>166</v>
      </c>
      <c r="AU169" s="59">
        <f t="shared" si="172"/>
        <v>166</v>
      </c>
      <c r="AV169" s="59">
        <f t="shared" si="173"/>
        <v>1</v>
      </c>
      <c r="AW169" s="62" t="str">
        <f t="shared" si="174"/>
        <v>Онежский муниципальный район</v>
      </c>
      <c r="AX169" s="59">
        <f t="shared" si="175"/>
        <v>111</v>
      </c>
      <c r="AY169" s="59" t="str">
        <f t="shared" si="176"/>
        <v>Муниципальное бюджетное общеобразовательное учреждение «Порожская основная общеобразовательная школа»(Онежский муниципальный район)</v>
      </c>
      <c r="AZ169" s="59">
        <f>'Рейтинговая таблица организаций'!BF114</f>
        <v>85.559999999999988</v>
      </c>
      <c r="BA169" s="59" t="str">
        <f t="shared" si="177"/>
        <v>159</v>
      </c>
      <c r="BB169" s="59">
        <f t="shared" si="178"/>
        <v>159</v>
      </c>
      <c r="BC169" s="59">
        <f t="shared" si="179"/>
        <v>1</v>
      </c>
    </row>
    <row r="170" spans="1:55">
      <c r="A170" s="59">
        <f>'бланки '!D105</f>
        <v>100</v>
      </c>
      <c r="B170" s="60" t="str">
        <f>CONCATENATE('Рейтинговая таблица организаций'!B103,"(",C170,")")</f>
        <v>Муниципальное бюджетное общеобразовательное учреждение «Средняя общеобразовательная школа №1 г.Онеги»(Онежский муниципальный район)</v>
      </c>
      <c r="C170" s="60" t="str">
        <f>'бланки '!A105</f>
        <v>Онежский муниципальный район</v>
      </c>
      <c r="D170" s="59">
        <f>'Рейтинговая таблица организаций'!C103</f>
        <v>547</v>
      </c>
      <c r="E170" s="59">
        <f t="shared" si="150"/>
        <v>100</v>
      </c>
      <c r="F170" s="59" t="str">
        <f t="shared" si="151"/>
        <v>Муниципальное бюджетное общеобразовательное учреждение «Средняя общеобразовательная школа №1 г.Онеги»(Онежский муниципальный район)</v>
      </c>
      <c r="G170" s="59">
        <f>'Рейтинговая таблица организаций'!Q103</f>
        <v>94</v>
      </c>
      <c r="H170" s="59">
        <f>'Рейтинговая таблица организаций'!R103</f>
        <v>60</v>
      </c>
      <c r="I170" s="59">
        <f>'Рейтинговая таблица организаций'!S103</f>
        <v>93</v>
      </c>
      <c r="J170" s="59">
        <f>'Рейтинговая таблица организаций'!T103</f>
        <v>83.4</v>
      </c>
      <c r="K170" s="59" t="str">
        <f t="shared" si="152"/>
        <v>169</v>
      </c>
      <c r="L170" s="59">
        <f t="shared" si="153"/>
        <v>169</v>
      </c>
      <c r="M170" s="59">
        <f t="shared" si="154"/>
        <v>1</v>
      </c>
      <c r="N170" s="59">
        <f t="shared" si="155"/>
        <v>100</v>
      </c>
      <c r="O170" s="59" t="str">
        <f t="shared" si="156"/>
        <v>Муниципальное бюджетное общеобразовательное учреждение «Средняя общеобразовательная школа №1 г.Онеги»(Онежский муниципальный район)</v>
      </c>
      <c r="P170" s="59">
        <f>'Рейтинговая таблица организаций'!Z103</f>
        <v>100</v>
      </c>
      <c r="Q170" s="59">
        <f>'Рейтинговая таблица организаций'!AB103</f>
        <v>78</v>
      </c>
      <c r="R170" s="59">
        <f>'Рейтинговая таблица организаций'!AC103</f>
        <v>89</v>
      </c>
      <c r="S170" s="59" t="str">
        <f t="shared" si="157"/>
        <v>159-163</v>
      </c>
      <c r="T170" s="59">
        <f t="shared" si="158"/>
        <v>159</v>
      </c>
      <c r="U170" s="59">
        <f t="shared" si="159"/>
        <v>5</v>
      </c>
      <c r="V170" s="59">
        <f t="shared" si="160"/>
        <v>100</v>
      </c>
      <c r="W170" s="59" t="str">
        <f t="shared" si="161"/>
        <v>Муниципальное бюджетное общеобразовательное учреждение «Средняя общеобразовательная школа №1 г.Онеги»(Онежский муниципальный район)</v>
      </c>
      <c r="X170" s="59">
        <f>'Рейтинговая таблица организаций'!AH103</f>
        <v>80</v>
      </c>
      <c r="Y170" s="59">
        <f>'Рейтинговая таблица организаций'!AI103</f>
        <v>60</v>
      </c>
      <c r="Z170" s="61">
        <f>'Рейтинговая таблица организаций'!AJ103</f>
        <v>86</v>
      </c>
      <c r="AA170" s="59">
        <f>'Рейтинговая таблица организаций'!AK103</f>
        <v>73.8</v>
      </c>
      <c r="AB170" s="59" t="str">
        <f t="shared" si="162"/>
        <v>97-98</v>
      </c>
      <c r="AC170" s="59">
        <f t="shared" si="163"/>
        <v>97</v>
      </c>
      <c r="AD170" s="59">
        <f t="shared" si="164"/>
        <v>2</v>
      </c>
      <c r="AE170" s="59">
        <f t="shared" si="165"/>
        <v>100</v>
      </c>
      <c r="AF170" s="59" t="str">
        <f t="shared" si="166"/>
        <v>Муниципальное бюджетное общеобразовательное учреждение «Средняя общеобразовательная школа №1 г.Онеги»(Онежский муниципальный район)</v>
      </c>
      <c r="AG170" s="59">
        <f>'Рейтинговая таблица организаций'!AR103</f>
        <v>93</v>
      </c>
      <c r="AH170" s="59">
        <f>'Рейтинговая таблица организаций'!AS103</f>
        <v>91</v>
      </c>
      <c r="AI170" s="59">
        <f>'Рейтинговая таблица организаций'!AT103</f>
        <v>96</v>
      </c>
      <c r="AJ170" s="59">
        <f>'Рейтинговая таблица организаций'!AU103</f>
        <v>92.8</v>
      </c>
      <c r="AK170" s="59" t="str">
        <f t="shared" si="167"/>
        <v>142</v>
      </c>
      <c r="AL170" s="59">
        <f t="shared" si="168"/>
        <v>142</v>
      </c>
      <c r="AM170" s="59">
        <f t="shared" si="169"/>
        <v>1</v>
      </c>
      <c r="AN170" s="59">
        <f>'бланки '!D105</f>
        <v>100</v>
      </c>
      <c r="AO170" s="59" t="str">
        <f t="shared" si="170"/>
        <v>Муниципальное бюджетное общеобразовательное учреждение «Средняя общеобразовательная школа №1 г.Онеги»(Онежский муниципальный район)</v>
      </c>
      <c r="AP170" s="59">
        <f>'Рейтинговая таблица организаций'!BB103</f>
        <v>86</v>
      </c>
      <c r="AQ170" s="59">
        <f>'Рейтинговая таблица организаций'!BC103</f>
        <v>67</v>
      </c>
      <c r="AR170" s="59">
        <f>'Рейтинговая таблица организаций'!BD103</f>
        <v>90</v>
      </c>
      <c r="AS170" s="59">
        <f>'Рейтинговая таблица организаций'!BE103</f>
        <v>84.2</v>
      </c>
      <c r="AT170" s="59" t="str">
        <f t="shared" si="171"/>
        <v>167</v>
      </c>
      <c r="AU170" s="59">
        <f t="shared" si="172"/>
        <v>167</v>
      </c>
      <c r="AV170" s="59">
        <f t="shared" si="173"/>
        <v>1</v>
      </c>
      <c r="AW170" s="62" t="str">
        <f t="shared" si="174"/>
        <v>Онежский муниципальный район</v>
      </c>
      <c r="AX170" s="59">
        <f t="shared" si="175"/>
        <v>100</v>
      </c>
      <c r="AY170" s="59" t="str">
        <f t="shared" si="176"/>
        <v>Муниципальное бюджетное общеобразовательное учреждение «Средняя общеобразовательная школа №1 г.Онеги»(Онежский муниципальный район)</v>
      </c>
      <c r="AZ170" s="59">
        <f>'Рейтинговая таблица организаций'!BF103</f>
        <v>84.64</v>
      </c>
      <c r="BA170" s="59" t="str">
        <f t="shared" si="177"/>
        <v>165-166</v>
      </c>
      <c r="BB170" s="59">
        <f t="shared" si="178"/>
        <v>165</v>
      </c>
      <c r="BC170" s="59">
        <f t="shared" si="179"/>
        <v>2</v>
      </c>
    </row>
    <row r="171" spans="1:55">
      <c r="A171" s="59">
        <f>'бланки '!D93</f>
        <v>88</v>
      </c>
      <c r="B171" s="60" t="str">
        <f>CONCATENATE('Рейтинговая таблица организаций'!B91,"(",C171,")")</f>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C171" s="60" t="str">
        <f>'бланки '!A93</f>
        <v>Верхнетоемский муниципальный округ</v>
      </c>
      <c r="D171" s="59">
        <f>'Рейтинговая таблица организаций'!C91</f>
        <v>53</v>
      </c>
      <c r="E171" s="59">
        <f t="shared" si="150"/>
        <v>88</v>
      </c>
      <c r="F171" s="59" t="str">
        <f t="shared" si="151"/>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G171" s="59">
        <f>'Рейтинговая таблица организаций'!Q91</f>
        <v>89</v>
      </c>
      <c r="H171" s="59">
        <f>'Рейтинговая таблица организаций'!R91</f>
        <v>100</v>
      </c>
      <c r="I171" s="59">
        <f>'Рейтинговая таблица организаций'!S91</f>
        <v>91</v>
      </c>
      <c r="J171" s="59">
        <f>'Рейтинговая таблица организаций'!T91</f>
        <v>93.1</v>
      </c>
      <c r="K171" s="59" t="str">
        <f t="shared" si="152"/>
        <v>134-135</v>
      </c>
      <c r="L171" s="59">
        <f t="shared" si="153"/>
        <v>134</v>
      </c>
      <c r="M171" s="59">
        <f t="shared" si="154"/>
        <v>2</v>
      </c>
      <c r="N171" s="59">
        <f t="shared" si="155"/>
        <v>88</v>
      </c>
      <c r="O171" s="59" t="str">
        <f t="shared" si="156"/>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P171" s="59">
        <f>'Рейтинговая таблица организаций'!Z91</f>
        <v>100</v>
      </c>
      <c r="Q171" s="59">
        <f>'Рейтинговая таблица организаций'!AB91</f>
        <v>81</v>
      </c>
      <c r="R171" s="59">
        <f>'Рейтинговая таблица организаций'!AC91</f>
        <v>90.5</v>
      </c>
      <c r="S171" s="59" t="str">
        <f t="shared" si="157"/>
        <v>143-145</v>
      </c>
      <c r="T171" s="59">
        <f t="shared" si="158"/>
        <v>143</v>
      </c>
      <c r="U171" s="59">
        <f t="shared" si="159"/>
        <v>3</v>
      </c>
      <c r="V171" s="59">
        <f t="shared" si="160"/>
        <v>88</v>
      </c>
      <c r="W171" s="59" t="str">
        <f t="shared" si="161"/>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X171" s="59">
        <f>'Рейтинговая таблица организаций'!AH91</f>
        <v>60</v>
      </c>
      <c r="Y171" s="59">
        <f>'Рейтинговая таблица организаций'!AI91</f>
        <v>80</v>
      </c>
      <c r="Z171" s="61">
        <f>'Рейтинговая таблица организаций'!AJ91</f>
        <v>100</v>
      </c>
      <c r="AA171" s="59">
        <f>'Рейтинговая таблица организаций'!AK91</f>
        <v>80</v>
      </c>
      <c r="AB171" s="59" t="str">
        <f t="shared" si="162"/>
        <v>68-78</v>
      </c>
      <c r="AC171" s="59">
        <f t="shared" si="163"/>
        <v>68</v>
      </c>
      <c r="AD171" s="59">
        <f t="shared" si="164"/>
        <v>11</v>
      </c>
      <c r="AE171" s="59">
        <f t="shared" si="165"/>
        <v>88</v>
      </c>
      <c r="AF171" s="59" t="str">
        <f t="shared" si="166"/>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AG171" s="59">
        <f>'Рейтинговая таблица организаций'!AR91</f>
        <v>79</v>
      </c>
      <c r="AH171" s="59">
        <f>'Рейтинговая таблица организаций'!AS91</f>
        <v>92</v>
      </c>
      <c r="AI171" s="59">
        <f>'Рейтинговая таблица организаций'!AT91</f>
        <v>88</v>
      </c>
      <c r="AJ171" s="59">
        <f>'Рейтинговая таблица организаций'!AU91</f>
        <v>86</v>
      </c>
      <c r="AK171" s="59" t="str">
        <f t="shared" si="167"/>
        <v>172</v>
      </c>
      <c r="AL171" s="59">
        <f t="shared" si="168"/>
        <v>172</v>
      </c>
      <c r="AM171" s="59">
        <f t="shared" si="169"/>
        <v>1</v>
      </c>
      <c r="AN171" s="59">
        <f>'бланки '!D93</f>
        <v>88</v>
      </c>
      <c r="AO171" s="59" t="str">
        <f t="shared" si="170"/>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AP171" s="59">
        <f>'Рейтинговая таблица организаций'!BB91</f>
        <v>79</v>
      </c>
      <c r="AQ171" s="59">
        <f>'Рейтинговая таблица организаций'!BC91</f>
        <v>94</v>
      </c>
      <c r="AR171" s="59">
        <f>'Рейтинговая таблица организаций'!BD91</f>
        <v>83</v>
      </c>
      <c r="AS171" s="59">
        <f>'Рейтинговая таблица организаций'!BE91</f>
        <v>84</v>
      </c>
      <c r="AT171" s="59" t="str">
        <f t="shared" si="171"/>
        <v>168</v>
      </c>
      <c r="AU171" s="59">
        <f t="shared" si="172"/>
        <v>168</v>
      </c>
      <c r="AV171" s="59">
        <f t="shared" si="173"/>
        <v>1</v>
      </c>
      <c r="AW171" s="62" t="str">
        <f t="shared" si="174"/>
        <v>Верхнетоемский муниципальный округ</v>
      </c>
      <c r="AX171" s="59">
        <f t="shared" si="175"/>
        <v>88</v>
      </c>
      <c r="AY171" s="59" t="str">
        <f t="shared" si="176"/>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AZ171" s="59">
        <f>'Рейтинговая таблица организаций'!BF91</f>
        <v>86.72</v>
      </c>
      <c r="BA171" s="59" t="str">
        <f t="shared" si="177"/>
        <v>145-146</v>
      </c>
      <c r="BB171" s="59">
        <f t="shared" si="178"/>
        <v>145</v>
      </c>
      <c r="BC171" s="59">
        <f t="shared" si="179"/>
        <v>2</v>
      </c>
    </row>
    <row r="172" spans="1:55">
      <c r="A172" s="59">
        <f>'бланки '!D87</f>
        <v>82</v>
      </c>
      <c r="B172" s="60" t="str">
        <f>CONCATENATE('Рейтинговая таблица организаций'!B85,"(",C172,")")</f>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C172" s="60" t="str">
        <f>'бланки '!A87</f>
        <v>Верхнетоемский муниципальный округ</v>
      </c>
      <c r="D172" s="59">
        <f>'Рейтинговая таблица организаций'!C85</f>
        <v>79</v>
      </c>
      <c r="E172" s="59">
        <f t="shared" si="150"/>
        <v>82</v>
      </c>
      <c r="F172" s="59" t="str">
        <f t="shared" si="151"/>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G172" s="59">
        <f>'Рейтинговая таблица организаций'!Q85</f>
        <v>98</v>
      </c>
      <c r="H172" s="59">
        <f>'Рейтинговая таблица организаций'!R85</f>
        <v>90</v>
      </c>
      <c r="I172" s="59">
        <f>'Рейтинговая таблица организаций'!S85</f>
        <v>97</v>
      </c>
      <c r="J172" s="59">
        <f>'Рейтинговая таблица организаций'!T85</f>
        <v>95.2</v>
      </c>
      <c r="K172" s="59" t="str">
        <f t="shared" si="152"/>
        <v>106-108</v>
      </c>
      <c r="L172" s="59">
        <f t="shared" si="153"/>
        <v>106</v>
      </c>
      <c r="M172" s="59">
        <f t="shared" si="154"/>
        <v>3</v>
      </c>
      <c r="N172" s="59">
        <f t="shared" si="155"/>
        <v>82</v>
      </c>
      <c r="O172" s="59" t="str">
        <f t="shared" si="156"/>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P172" s="59">
        <f>'Рейтинговая таблица организаций'!Z85</f>
        <v>100</v>
      </c>
      <c r="Q172" s="59">
        <f>'Рейтинговая таблица организаций'!AB85</f>
        <v>83</v>
      </c>
      <c r="R172" s="59">
        <f>'Рейтинговая таблица организаций'!AC85</f>
        <v>91.5</v>
      </c>
      <c r="S172" s="59" t="str">
        <f t="shared" si="157"/>
        <v>126-139</v>
      </c>
      <c r="T172" s="59">
        <f t="shared" si="158"/>
        <v>126</v>
      </c>
      <c r="U172" s="59">
        <f t="shared" si="159"/>
        <v>14</v>
      </c>
      <c r="V172" s="59">
        <f t="shared" si="160"/>
        <v>82</v>
      </c>
      <c r="W172" s="59" t="str">
        <f t="shared" si="161"/>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X172" s="59">
        <f>'Рейтинговая таблица организаций'!AH85</f>
        <v>60</v>
      </c>
      <c r="Y172" s="59">
        <f>'Рейтинговая таблица организаций'!AI85</f>
        <v>60</v>
      </c>
      <c r="Z172" s="61">
        <f>'Рейтинговая таблица организаций'!AJ85</f>
        <v>75</v>
      </c>
      <c r="AA172" s="59">
        <f>'Рейтинговая таблица организаций'!AK85</f>
        <v>64.5</v>
      </c>
      <c r="AB172" s="59" t="str">
        <f t="shared" si="162"/>
        <v>148-150</v>
      </c>
      <c r="AC172" s="59">
        <f t="shared" si="163"/>
        <v>148</v>
      </c>
      <c r="AD172" s="59">
        <f t="shared" si="164"/>
        <v>3</v>
      </c>
      <c r="AE172" s="59">
        <f t="shared" si="165"/>
        <v>82</v>
      </c>
      <c r="AF172" s="59" t="str">
        <f t="shared" si="166"/>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AG172" s="59">
        <f>'Рейтинговая таблица организаций'!AR85</f>
        <v>81</v>
      </c>
      <c r="AH172" s="59">
        <f>'Рейтинговая таблица организаций'!AS85</f>
        <v>78</v>
      </c>
      <c r="AI172" s="59">
        <f>'Рейтинговая таблица организаций'!AT85</f>
        <v>91</v>
      </c>
      <c r="AJ172" s="59">
        <f>'Рейтинговая таблица организаций'!AU85</f>
        <v>81.8</v>
      </c>
      <c r="AK172" s="59" t="str">
        <f t="shared" si="167"/>
        <v>177</v>
      </c>
      <c r="AL172" s="59">
        <f t="shared" si="168"/>
        <v>177</v>
      </c>
      <c r="AM172" s="59">
        <f t="shared" si="169"/>
        <v>1</v>
      </c>
      <c r="AN172" s="59">
        <f>'бланки '!D87</f>
        <v>82</v>
      </c>
      <c r="AO172" s="59" t="str">
        <f t="shared" si="170"/>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AP172" s="59">
        <f>'Рейтинговая таблица организаций'!BB85</f>
        <v>71</v>
      </c>
      <c r="AQ172" s="59">
        <f>'Рейтинговая таблица организаций'!BC85</f>
        <v>95</v>
      </c>
      <c r="AR172" s="59">
        <f>'Рейтинговая таблица организаций'!BD85</f>
        <v>86</v>
      </c>
      <c r="AS172" s="59">
        <f>'Рейтинговая таблица организаций'!BE85</f>
        <v>83.3</v>
      </c>
      <c r="AT172" s="59" t="str">
        <f t="shared" si="171"/>
        <v>169</v>
      </c>
      <c r="AU172" s="59">
        <f t="shared" si="172"/>
        <v>169</v>
      </c>
      <c r="AV172" s="59">
        <f t="shared" si="173"/>
        <v>1</v>
      </c>
      <c r="AW172" s="62" t="str">
        <f t="shared" si="174"/>
        <v>Верхнетоемский муниципальный округ</v>
      </c>
      <c r="AX172" s="59">
        <f t="shared" si="175"/>
        <v>82</v>
      </c>
      <c r="AY172" s="59" t="str">
        <f t="shared" si="176"/>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AZ172" s="59">
        <f>'Рейтинговая таблица организаций'!BF85</f>
        <v>83.26</v>
      </c>
      <c r="BA172" s="59" t="str">
        <f t="shared" si="177"/>
        <v>171</v>
      </c>
      <c r="BB172" s="59">
        <f t="shared" si="178"/>
        <v>171</v>
      </c>
      <c r="BC172" s="59">
        <f t="shared" si="179"/>
        <v>1</v>
      </c>
    </row>
    <row r="173" spans="1:55">
      <c r="A173" s="59">
        <f>'бланки '!D80</f>
        <v>75</v>
      </c>
      <c r="B173" s="60" t="str">
        <f>CONCATENATE('Рейтинговая таблица организаций'!B78,"(",C173,")")</f>
        <v>Муниципальное образовательное учреждение «Средняя общеобразовательная школа № 3»(Город Новодвинск)</v>
      </c>
      <c r="C173" s="60" t="str">
        <f>'бланки '!A80</f>
        <v>Город Новодвинск</v>
      </c>
      <c r="D173" s="59">
        <f>'Рейтинговая таблица организаций'!C78</f>
        <v>525</v>
      </c>
      <c r="E173" s="59">
        <f t="shared" si="150"/>
        <v>75</v>
      </c>
      <c r="F173" s="59" t="str">
        <f t="shared" si="151"/>
        <v>Муниципальное образовательное учреждение «Средняя общеобразовательная школа № 3»(Город Новодвинск)</v>
      </c>
      <c r="G173" s="59">
        <f>'Рейтинговая таблица организаций'!Q78</f>
        <v>87</v>
      </c>
      <c r="H173" s="59">
        <f>'Рейтинговая таблица организаций'!R78</f>
        <v>100</v>
      </c>
      <c r="I173" s="59">
        <f>'Рейтинговая таблица организаций'!S78</f>
        <v>90</v>
      </c>
      <c r="J173" s="59">
        <f>'Рейтинговая таблица организаций'!T78</f>
        <v>92.1</v>
      </c>
      <c r="K173" s="59" t="str">
        <f t="shared" si="152"/>
        <v>146-147</v>
      </c>
      <c r="L173" s="59">
        <f t="shared" si="153"/>
        <v>146</v>
      </c>
      <c r="M173" s="59">
        <f t="shared" si="154"/>
        <v>2</v>
      </c>
      <c r="N173" s="59">
        <f t="shared" si="155"/>
        <v>75</v>
      </c>
      <c r="O173" s="59" t="str">
        <f t="shared" si="156"/>
        <v>Муниципальное образовательное учреждение «Средняя общеобразовательная школа № 3»(Город Новодвинск)</v>
      </c>
      <c r="P173" s="59">
        <f>'Рейтинговая таблица организаций'!Z78</f>
        <v>100</v>
      </c>
      <c r="Q173" s="59">
        <f>'Рейтинговая таблица организаций'!AB78</f>
        <v>79</v>
      </c>
      <c r="R173" s="59">
        <f>'Рейтинговая таблица организаций'!AC78</f>
        <v>89.5</v>
      </c>
      <c r="S173" s="59" t="str">
        <f t="shared" si="157"/>
        <v>151-158</v>
      </c>
      <c r="T173" s="59">
        <f t="shared" si="158"/>
        <v>151</v>
      </c>
      <c r="U173" s="59">
        <f t="shared" si="159"/>
        <v>8</v>
      </c>
      <c r="V173" s="59">
        <f t="shared" si="160"/>
        <v>75</v>
      </c>
      <c r="W173" s="59" t="str">
        <f t="shared" si="161"/>
        <v>Муниципальное образовательное учреждение «Средняя общеобразовательная школа № 3»(Город Новодвинск)</v>
      </c>
      <c r="X173" s="59">
        <f>'Рейтинговая таблица организаций'!AH78</f>
        <v>80</v>
      </c>
      <c r="Y173" s="59">
        <f>'Рейтинговая таблица организаций'!AI78</f>
        <v>60</v>
      </c>
      <c r="Z173" s="61">
        <f>'Рейтинговая таблица организаций'!AJ78</f>
        <v>76</v>
      </c>
      <c r="AA173" s="59">
        <f>'Рейтинговая таблица организаций'!AK78</f>
        <v>70.8</v>
      </c>
      <c r="AB173" s="59" t="str">
        <f t="shared" si="162"/>
        <v>126</v>
      </c>
      <c r="AC173" s="59">
        <f t="shared" si="163"/>
        <v>126</v>
      </c>
      <c r="AD173" s="59">
        <f t="shared" si="164"/>
        <v>1</v>
      </c>
      <c r="AE173" s="59">
        <f t="shared" si="165"/>
        <v>75</v>
      </c>
      <c r="AF173" s="59" t="str">
        <f t="shared" si="166"/>
        <v>Муниципальное образовательное учреждение «Средняя общеобразовательная школа № 3»(Город Новодвинск)</v>
      </c>
      <c r="AG173" s="59">
        <f>'Рейтинговая таблица организаций'!AR78</f>
        <v>88</v>
      </c>
      <c r="AH173" s="59">
        <f>'Рейтинговая таблица организаций'!AS78</f>
        <v>83</v>
      </c>
      <c r="AI173" s="59">
        <f>'Рейтинговая таблица организаций'!AT78</f>
        <v>94</v>
      </c>
      <c r="AJ173" s="59">
        <f>'Рейтинговая таблица организаций'!AU78</f>
        <v>87.2</v>
      </c>
      <c r="AK173" s="59" t="str">
        <f t="shared" si="167"/>
        <v>169-170</v>
      </c>
      <c r="AL173" s="59">
        <f t="shared" si="168"/>
        <v>169</v>
      </c>
      <c r="AM173" s="59">
        <f t="shared" si="169"/>
        <v>2</v>
      </c>
      <c r="AN173" s="59">
        <f>'бланки '!D80</f>
        <v>75</v>
      </c>
      <c r="AO173" s="59" t="str">
        <f t="shared" si="170"/>
        <v>Муниципальное образовательное учреждение «Средняя общеобразовательная школа № 3»(Город Новодвинск)</v>
      </c>
      <c r="AP173" s="59">
        <f>'Рейтинговая таблица организаций'!BB78</f>
        <v>83</v>
      </c>
      <c r="AQ173" s="59">
        <f>'Рейтинговая таблица организаций'!BC78</f>
        <v>82</v>
      </c>
      <c r="AR173" s="59">
        <f>'Рейтинговая таблица организаций'!BD78</f>
        <v>83</v>
      </c>
      <c r="AS173" s="59">
        <f>'Рейтинговая таблица организаций'!BE78</f>
        <v>82.8</v>
      </c>
      <c r="AT173" s="59" t="str">
        <f t="shared" si="171"/>
        <v>170</v>
      </c>
      <c r="AU173" s="59">
        <f t="shared" si="172"/>
        <v>170</v>
      </c>
      <c r="AV173" s="59">
        <f t="shared" si="173"/>
        <v>1</v>
      </c>
      <c r="AW173" s="62" t="str">
        <f t="shared" si="174"/>
        <v>Город Новодвинск</v>
      </c>
      <c r="AX173" s="59">
        <f t="shared" si="175"/>
        <v>75</v>
      </c>
      <c r="AY173" s="59" t="str">
        <f t="shared" si="176"/>
        <v>Муниципальное образовательное учреждение «Средняя общеобразовательная школа № 3»(Город Новодвинск)</v>
      </c>
      <c r="AZ173" s="59">
        <f>'Рейтинговая таблица организаций'!BF78</f>
        <v>84.47999999999999</v>
      </c>
      <c r="BA173" s="59" t="str">
        <f t="shared" si="177"/>
        <v>167</v>
      </c>
      <c r="BB173" s="59">
        <f t="shared" si="178"/>
        <v>167</v>
      </c>
      <c r="BC173" s="59">
        <f t="shared" si="179"/>
        <v>1</v>
      </c>
    </row>
    <row r="174" spans="1:55">
      <c r="A174" s="59">
        <f>'бланки '!D120</f>
        <v>115</v>
      </c>
      <c r="B174" s="60" t="str">
        <f>CONCATENATE('Рейтинговая таблица организаций'!B118,"(",C174,")")</f>
        <v>Муниципальное бюджетное общеобразовательное учреждение  «Сосновская средняя школа № 1»(Пинежский муниципальный округ)</v>
      </c>
      <c r="C174" s="60" t="str">
        <f>'бланки '!A120</f>
        <v>Пинежский муниципальный округ</v>
      </c>
      <c r="D174" s="59">
        <f>'Рейтинговая таблица организаций'!C118</f>
        <v>85</v>
      </c>
      <c r="E174" s="59">
        <f t="shared" si="150"/>
        <v>115</v>
      </c>
      <c r="F174" s="59" t="str">
        <f t="shared" si="151"/>
        <v>Муниципальное бюджетное общеобразовательное учреждение  «Сосновская средняя школа № 1»(Пинежский муниципальный округ)</v>
      </c>
      <c r="G174" s="59">
        <f>'Рейтинговая таблица организаций'!Q118</f>
        <v>99</v>
      </c>
      <c r="H174" s="59">
        <f>'Рейтинговая таблица организаций'!R118</f>
        <v>90</v>
      </c>
      <c r="I174" s="59">
        <f>'Рейтинговая таблица организаций'!S118</f>
        <v>94</v>
      </c>
      <c r="J174" s="59">
        <f>'Рейтинговая таблица организаций'!T118</f>
        <v>94.300000000000011</v>
      </c>
      <c r="K174" s="59" t="str">
        <f t="shared" si="152"/>
        <v>121</v>
      </c>
      <c r="L174" s="59">
        <f t="shared" si="153"/>
        <v>121</v>
      </c>
      <c r="M174" s="59">
        <f t="shared" si="154"/>
        <v>1</v>
      </c>
      <c r="N174" s="59">
        <f t="shared" si="155"/>
        <v>115</v>
      </c>
      <c r="O174" s="59" t="str">
        <f t="shared" si="156"/>
        <v>Муниципальное бюджетное общеобразовательное учреждение  «Сосновская средняя школа № 1»(Пинежский муниципальный округ)</v>
      </c>
      <c r="P174" s="59">
        <f>'Рейтинговая таблица организаций'!Z118</f>
        <v>100</v>
      </c>
      <c r="Q174" s="59">
        <f>'Рейтинговая таблица организаций'!AB118</f>
        <v>74</v>
      </c>
      <c r="R174" s="59">
        <f>'Рейтинговая таблица организаций'!AC118</f>
        <v>87</v>
      </c>
      <c r="S174" s="59" t="str">
        <f t="shared" si="157"/>
        <v>176</v>
      </c>
      <c r="T174" s="59">
        <f t="shared" si="158"/>
        <v>176</v>
      </c>
      <c r="U174" s="59">
        <f t="shared" si="159"/>
        <v>1</v>
      </c>
      <c r="V174" s="59">
        <f t="shared" si="160"/>
        <v>115</v>
      </c>
      <c r="W174" s="59" t="str">
        <f t="shared" si="161"/>
        <v>Муниципальное бюджетное общеобразовательное учреждение  «Сосновская средняя школа № 1»(Пинежский муниципальный округ)</v>
      </c>
      <c r="X174" s="59">
        <f>'Рейтинговая таблица организаций'!AH118</f>
        <v>100</v>
      </c>
      <c r="Y174" s="59">
        <f>'Рейтинговая таблица организаций'!AI118</f>
        <v>60</v>
      </c>
      <c r="Z174" s="61">
        <f>'Рейтинговая таблица организаций'!AJ118</f>
        <v>75</v>
      </c>
      <c r="AA174" s="59">
        <f>'Рейтинговая таблица организаций'!AK118</f>
        <v>76.5</v>
      </c>
      <c r="AB174" s="59" t="str">
        <f t="shared" si="162"/>
        <v>90</v>
      </c>
      <c r="AC174" s="59">
        <f t="shared" si="163"/>
        <v>90</v>
      </c>
      <c r="AD174" s="59">
        <f t="shared" si="164"/>
        <v>1</v>
      </c>
      <c r="AE174" s="59">
        <f t="shared" si="165"/>
        <v>115</v>
      </c>
      <c r="AF174" s="59" t="str">
        <f t="shared" si="166"/>
        <v>Муниципальное бюджетное общеобразовательное учреждение  «Сосновская средняя школа № 1»(Пинежский муниципальный округ)</v>
      </c>
      <c r="AG174" s="59">
        <f>'Рейтинговая таблица организаций'!AR118</f>
        <v>86</v>
      </c>
      <c r="AH174" s="59">
        <f>'Рейтинговая таблица организаций'!AS118</f>
        <v>88</v>
      </c>
      <c r="AI174" s="59">
        <f>'Рейтинговая таблица организаций'!AT118</f>
        <v>98</v>
      </c>
      <c r="AJ174" s="59">
        <f>'Рейтинговая таблица организаций'!AU118</f>
        <v>89.199999999999989</v>
      </c>
      <c r="AK174" s="59" t="str">
        <f t="shared" si="167"/>
        <v>164</v>
      </c>
      <c r="AL174" s="59">
        <f t="shared" si="168"/>
        <v>164</v>
      </c>
      <c r="AM174" s="59">
        <f t="shared" si="169"/>
        <v>1</v>
      </c>
      <c r="AN174" s="59">
        <f>'бланки '!D120</f>
        <v>115</v>
      </c>
      <c r="AO174" s="59" t="str">
        <f t="shared" si="170"/>
        <v>Муниципальное бюджетное общеобразовательное учреждение  «Сосновская средняя школа № 1»(Пинежский муниципальный округ)</v>
      </c>
      <c r="AP174" s="59">
        <f>'Рейтинговая таблица организаций'!BB118</f>
        <v>69</v>
      </c>
      <c r="AQ174" s="59">
        <f>'Рейтинговая таблица организаций'!BC118</f>
        <v>95</v>
      </c>
      <c r="AR174" s="59">
        <f>'Рейтинговая таблица организаций'!BD118</f>
        <v>83</v>
      </c>
      <c r="AS174" s="59">
        <f>'Рейтинговая таблица организаций'!BE118</f>
        <v>81.2</v>
      </c>
      <c r="AT174" s="59" t="str">
        <f t="shared" si="171"/>
        <v>171</v>
      </c>
      <c r="AU174" s="59">
        <f t="shared" si="172"/>
        <v>171</v>
      </c>
      <c r="AV174" s="59">
        <f t="shared" si="173"/>
        <v>1</v>
      </c>
      <c r="AW174" s="62" t="str">
        <f t="shared" si="174"/>
        <v>Пинежский муниципальный округ</v>
      </c>
      <c r="AX174" s="59">
        <f t="shared" si="175"/>
        <v>115</v>
      </c>
      <c r="AY174" s="59" t="str">
        <f t="shared" si="176"/>
        <v>Муниципальное бюджетное общеобразовательное учреждение  «Сосновская средняя школа № 1»(Пинежский муниципальный округ)</v>
      </c>
      <c r="AZ174" s="59">
        <f>'Рейтинговая таблица организаций'!BF118</f>
        <v>85.64</v>
      </c>
      <c r="BA174" s="59" t="str">
        <f t="shared" si="177"/>
        <v>158</v>
      </c>
      <c r="BB174" s="59">
        <f t="shared" si="178"/>
        <v>158</v>
      </c>
      <c r="BC174" s="59">
        <f t="shared" si="179"/>
        <v>1</v>
      </c>
    </row>
    <row r="175" spans="1:55">
      <c r="A175" s="59">
        <f>'бланки '!D135</f>
        <v>130</v>
      </c>
      <c r="B175" s="60" t="str">
        <f>CONCATENATE('Рейтинговая таблица организаций'!B133,"(",C175,")")</f>
        <v>Муниципальное бюджетное общеобразовательное учреждение «Катунинская средняя школа»(Приморский муниципальный округ)</v>
      </c>
      <c r="C175" s="60" t="str">
        <f>'бланки '!A135</f>
        <v>Приморский муниципальный округ</v>
      </c>
      <c r="D175" s="59">
        <f>'Рейтинговая таблица организаций'!C133</f>
        <v>196</v>
      </c>
      <c r="E175" s="59">
        <f t="shared" si="150"/>
        <v>130</v>
      </c>
      <c r="F175" s="59" t="str">
        <f t="shared" si="151"/>
        <v>Муниципальное бюджетное общеобразовательное учреждение «Катунинская средняя школа»(Приморский муниципальный округ)</v>
      </c>
      <c r="G175" s="59">
        <f>'Рейтинговая таблица организаций'!Q133</f>
        <v>100</v>
      </c>
      <c r="H175" s="59">
        <f>'Рейтинговая таблица организаций'!R133</f>
        <v>100</v>
      </c>
      <c r="I175" s="59">
        <f>'Рейтинговая таблица организаций'!S133</f>
        <v>87</v>
      </c>
      <c r="J175" s="59">
        <f>'Рейтинговая таблица организаций'!T133</f>
        <v>94.800000000000011</v>
      </c>
      <c r="K175" s="59" t="str">
        <f t="shared" si="152"/>
        <v>116-117</v>
      </c>
      <c r="L175" s="59">
        <f t="shared" si="153"/>
        <v>116</v>
      </c>
      <c r="M175" s="59">
        <f t="shared" si="154"/>
        <v>2</v>
      </c>
      <c r="N175" s="59">
        <f t="shared" si="155"/>
        <v>130</v>
      </c>
      <c r="O175" s="59" t="str">
        <f t="shared" si="156"/>
        <v>Муниципальное бюджетное общеобразовательное учреждение «Катунинская средняя школа»(Приморский муниципальный округ)</v>
      </c>
      <c r="P175" s="59">
        <f>'Рейтинговая таблица организаций'!Z133</f>
        <v>100</v>
      </c>
      <c r="Q175" s="59">
        <f>'Рейтинговая таблица организаций'!AB133</f>
        <v>75</v>
      </c>
      <c r="R175" s="59">
        <f>'Рейтинговая таблица организаций'!AC133</f>
        <v>87.5</v>
      </c>
      <c r="S175" s="59" t="str">
        <f t="shared" si="157"/>
        <v>170-175</v>
      </c>
      <c r="T175" s="59">
        <f t="shared" si="158"/>
        <v>170</v>
      </c>
      <c r="U175" s="59">
        <f t="shared" si="159"/>
        <v>6</v>
      </c>
      <c r="V175" s="59">
        <f t="shared" si="160"/>
        <v>130</v>
      </c>
      <c r="W175" s="59" t="str">
        <f t="shared" si="161"/>
        <v>Муниципальное бюджетное общеобразовательное учреждение «Катунинская средняя школа»(Приморский муниципальный округ)</v>
      </c>
      <c r="X175" s="59">
        <f>'Рейтинговая таблица организаций'!AH133</f>
        <v>60</v>
      </c>
      <c r="Y175" s="59">
        <f>'Рейтинговая таблица организаций'!AI133</f>
        <v>80</v>
      </c>
      <c r="Z175" s="61">
        <f>'Рейтинговая таблица организаций'!AJ133</f>
        <v>100</v>
      </c>
      <c r="AA175" s="59">
        <f>'Рейтинговая таблица организаций'!AK133</f>
        <v>80</v>
      </c>
      <c r="AB175" s="59" t="str">
        <f t="shared" si="162"/>
        <v>68-78</v>
      </c>
      <c r="AC175" s="59">
        <f t="shared" si="163"/>
        <v>68</v>
      </c>
      <c r="AD175" s="59">
        <f t="shared" si="164"/>
        <v>11</v>
      </c>
      <c r="AE175" s="59">
        <f t="shared" si="165"/>
        <v>130</v>
      </c>
      <c r="AF175" s="59" t="str">
        <f t="shared" si="166"/>
        <v>Муниципальное бюджетное общеобразовательное учреждение «Катунинская средняя школа»(Приморский муниципальный округ)</v>
      </c>
      <c r="AG175" s="59">
        <f>'Рейтинговая таблица организаций'!AR133</f>
        <v>86</v>
      </c>
      <c r="AH175" s="59">
        <f>'Рейтинговая таблица организаций'!AS133</f>
        <v>85</v>
      </c>
      <c r="AI175" s="59">
        <f>'Рейтинговая таблица организаций'!AT133</f>
        <v>96</v>
      </c>
      <c r="AJ175" s="59">
        <f>'Рейтинговая таблица организаций'!AU133</f>
        <v>87.600000000000009</v>
      </c>
      <c r="AK175" s="59" t="str">
        <f t="shared" si="167"/>
        <v>167-168</v>
      </c>
      <c r="AL175" s="59">
        <f t="shared" si="168"/>
        <v>167</v>
      </c>
      <c r="AM175" s="59">
        <f t="shared" si="169"/>
        <v>2</v>
      </c>
      <c r="AN175" s="59">
        <f>'бланки '!D135</f>
        <v>130</v>
      </c>
      <c r="AO175" s="59" t="str">
        <f t="shared" si="170"/>
        <v>Муниципальное бюджетное общеобразовательное учреждение «Катунинская средняя школа»(Приморский муниципальный округ)</v>
      </c>
      <c r="AP175" s="59">
        <f>'Рейтинговая таблица организаций'!BB133</f>
        <v>74</v>
      </c>
      <c r="AQ175" s="59">
        <f>'Рейтинговая таблица организаций'!BC133</f>
        <v>85</v>
      </c>
      <c r="AR175" s="59">
        <f>'Рейтинговая таблица организаций'!BD133</f>
        <v>81</v>
      </c>
      <c r="AS175" s="59">
        <f>'Рейтинговая таблица организаций'!BE133</f>
        <v>79.7</v>
      </c>
      <c r="AT175" s="59" t="str">
        <f t="shared" si="171"/>
        <v>172</v>
      </c>
      <c r="AU175" s="59">
        <f t="shared" si="172"/>
        <v>172</v>
      </c>
      <c r="AV175" s="59">
        <f t="shared" si="173"/>
        <v>1</v>
      </c>
      <c r="AW175" s="62" t="str">
        <f t="shared" si="174"/>
        <v>Приморский муниципальный округ</v>
      </c>
      <c r="AX175" s="59">
        <f t="shared" si="175"/>
        <v>130</v>
      </c>
      <c r="AY175" s="59" t="str">
        <f t="shared" si="176"/>
        <v>Муниципальное бюджетное общеобразовательное учреждение «Катунинская средняя школа»(Приморский муниципальный округ)</v>
      </c>
      <c r="AZ175" s="59">
        <f>'Рейтинговая таблица организаций'!BF133</f>
        <v>85.92</v>
      </c>
      <c r="BA175" s="59" t="str">
        <f t="shared" si="177"/>
        <v>155-156</v>
      </c>
      <c r="BB175" s="59">
        <f t="shared" si="178"/>
        <v>155</v>
      </c>
      <c r="BC175" s="59">
        <f t="shared" si="179"/>
        <v>2</v>
      </c>
    </row>
    <row r="176" spans="1:55">
      <c r="A176" s="59">
        <f>'бланки '!D160</f>
        <v>155</v>
      </c>
      <c r="B176" s="60" t="str">
        <f>CONCATENATE('Рейтинговая таблица организаций'!B158,"(",C176,")")</f>
        <v>Муниципальное бюджетное общеобразовательное учреждение «Шенкурская средняя школа»(Шенкурский муниципальный округ)</v>
      </c>
      <c r="C176" s="60" t="str">
        <f>'бланки '!A160</f>
        <v>Шенкурский муниципальный округ</v>
      </c>
      <c r="D176" s="59">
        <f>'Рейтинговая таблица организаций'!C158</f>
        <v>269</v>
      </c>
      <c r="E176" s="59">
        <f t="shared" si="150"/>
        <v>155</v>
      </c>
      <c r="F176" s="59" t="str">
        <f t="shared" si="151"/>
        <v>Муниципальное бюджетное общеобразовательное учреждение «Шенкурская средняя школа»(Шенкурский муниципальный округ)</v>
      </c>
      <c r="G176" s="59">
        <f>'Рейтинговая таблица организаций'!Q158</f>
        <v>99</v>
      </c>
      <c r="H176" s="59">
        <f>'Рейтинговая таблица организаций'!R158</f>
        <v>60</v>
      </c>
      <c r="I176" s="59">
        <f>'Рейтинговая таблица организаций'!S158</f>
        <v>91</v>
      </c>
      <c r="J176" s="59">
        <f>'Рейтинговая таблица организаций'!T158</f>
        <v>84.1</v>
      </c>
      <c r="K176" s="59" t="str">
        <f t="shared" si="152"/>
        <v>164-166</v>
      </c>
      <c r="L176" s="59">
        <f t="shared" si="153"/>
        <v>164</v>
      </c>
      <c r="M176" s="59">
        <f t="shared" si="154"/>
        <v>3</v>
      </c>
      <c r="N176" s="59">
        <f t="shared" si="155"/>
        <v>155</v>
      </c>
      <c r="O176" s="59" t="str">
        <f t="shared" si="156"/>
        <v>Муниципальное бюджетное общеобразовательное учреждение «Шенкурская средняя школа»(Шенкурский муниципальный округ)</v>
      </c>
      <c r="P176" s="59">
        <f>'Рейтинговая таблица организаций'!Z158</f>
        <v>100</v>
      </c>
      <c r="Q176" s="59">
        <f>'Рейтинговая таблица организаций'!AB158</f>
        <v>78</v>
      </c>
      <c r="R176" s="59">
        <f>'Рейтинговая таблица организаций'!AC158</f>
        <v>89</v>
      </c>
      <c r="S176" s="59" t="str">
        <f t="shared" si="157"/>
        <v>159-163</v>
      </c>
      <c r="T176" s="59">
        <f t="shared" si="158"/>
        <v>159</v>
      </c>
      <c r="U176" s="59">
        <f t="shared" si="159"/>
        <v>5</v>
      </c>
      <c r="V176" s="59">
        <f t="shared" si="160"/>
        <v>155</v>
      </c>
      <c r="W176" s="59" t="str">
        <f t="shared" si="161"/>
        <v>Муниципальное бюджетное общеобразовательное учреждение «Шенкурская средняя школа»(Шенкурский муниципальный округ)</v>
      </c>
      <c r="X176" s="59">
        <f>'Рейтинговая таблица организаций'!AH158</f>
        <v>60</v>
      </c>
      <c r="Y176" s="59">
        <f>'Рейтинговая таблица организаций'!AI158</f>
        <v>60</v>
      </c>
      <c r="Z176" s="61">
        <f>'Рейтинговая таблица организаций'!AJ158</f>
        <v>83</v>
      </c>
      <c r="AA176" s="59">
        <f>'Рейтинговая таблица организаций'!AK158</f>
        <v>66.900000000000006</v>
      </c>
      <c r="AB176" s="59" t="str">
        <f t="shared" si="162"/>
        <v>132-133</v>
      </c>
      <c r="AC176" s="59">
        <f t="shared" si="163"/>
        <v>132</v>
      </c>
      <c r="AD176" s="59">
        <f t="shared" si="164"/>
        <v>2</v>
      </c>
      <c r="AE176" s="59">
        <f t="shared" si="165"/>
        <v>155</v>
      </c>
      <c r="AF176" s="59" t="str">
        <f t="shared" si="166"/>
        <v>Муниципальное бюджетное общеобразовательное учреждение «Шенкурская средняя школа»(Шенкурский муниципальный округ)</v>
      </c>
      <c r="AG176" s="59">
        <f>'Рейтинговая таблица организаций'!AR158</f>
        <v>81</v>
      </c>
      <c r="AH176" s="59">
        <f>'Рейтинговая таблица организаций'!AS158</f>
        <v>82</v>
      </c>
      <c r="AI176" s="59">
        <f>'Рейтинговая таблица организаций'!AT158</f>
        <v>91</v>
      </c>
      <c r="AJ176" s="59">
        <f>'Рейтинговая таблица организаций'!AU158</f>
        <v>83.4</v>
      </c>
      <c r="AK176" s="59" t="str">
        <f t="shared" si="167"/>
        <v>175</v>
      </c>
      <c r="AL176" s="59">
        <f t="shared" si="168"/>
        <v>175</v>
      </c>
      <c r="AM176" s="59">
        <f t="shared" si="169"/>
        <v>1</v>
      </c>
      <c r="AN176" s="59">
        <f>'бланки '!D160</f>
        <v>155</v>
      </c>
      <c r="AO176" s="59" t="str">
        <f t="shared" si="170"/>
        <v>Муниципальное бюджетное общеобразовательное учреждение «Шенкурская средняя школа»(Шенкурский муниципальный округ)</v>
      </c>
      <c r="AP176" s="59">
        <f>'Рейтинговая таблица организаций'!BB158</f>
        <v>65</v>
      </c>
      <c r="AQ176" s="59">
        <f>'Рейтинговая таблица организаций'!BC158</f>
        <v>76</v>
      </c>
      <c r="AR176" s="59">
        <f>'Рейтинговая таблица организаций'!BD158</f>
        <v>84</v>
      </c>
      <c r="AS176" s="59">
        <f>'Рейтинговая таблица организаций'!BE158</f>
        <v>76.7</v>
      </c>
      <c r="AT176" s="59" t="str">
        <f t="shared" si="171"/>
        <v>173</v>
      </c>
      <c r="AU176" s="59">
        <f t="shared" si="172"/>
        <v>173</v>
      </c>
      <c r="AV176" s="59">
        <f t="shared" si="173"/>
        <v>1</v>
      </c>
      <c r="AW176" s="62" t="str">
        <f t="shared" si="174"/>
        <v>Шенкурский муниципальный округ</v>
      </c>
      <c r="AX176" s="59">
        <f t="shared" si="175"/>
        <v>155</v>
      </c>
      <c r="AY176" s="59" t="str">
        <f t="shared" si="176"/>
        <v>Муниципальное бюджетное общеобразовательное учреждение «Шенкурская средняя школа»(Шенкурский муниципальный округ)</v>
      </c>
      <c r="AZ176" s="59">
        <f>'Рейтинговая таблица организаций'!BF158</f>
        <v>80.02</v>
      </c>
      <c r="BA176" s="59" t="str">
        <f t="shared" si="177"/>
        <v>175</v>
      </c>
      <c r="BB176" s="59">
        <f t="shared" si="178"/>
        <v>175</v>
      </c>
      <c r="BC176" s="59">
        <f t="shared" si="179"/>
        <v>1</v>
      </c>
    </row>
    <row r="177" spans="1:55">
      <c r="A177" s="59">
        <f>'бланки '!D112</f>
        <v>107</v>
      </c>
      <c r="B177" s="60" t="str">
        <f>CONCATENATE('Рейтинговая таблица организаций'!B110,"(",C177,")")</f>
        <v>Муниципальное бюджетное общеобразовательное учреждение «Чекуевская средняя общеобразовательная школа»(Онежский муниципальный район)</v>
      </c>
      <c r="C177" s="60" t="str">
        <f>'бланки '!A112</f>
        <v>Онежский муниципальный район</v>
      </c>
      <c r="D177" s="59">
        <f>'Рейтинговая таблица организаций'!C110</f>
        <v>29</v>
      </c>
      <c r="E177" s="59">
        <f t="shared" si="150"/>
        <v>107</v>
      </c>
      <c r="F177" s="59" t="str">
        <f t="shared" si="151"/>
        <v>Муниципальное бюджетное общеобразовательное учреждение «Чекуевская средняя общеобразовательная школа»(Онежский муниципальный район)</v>
      </c>
      <c r="G177" s="59">
        <f>'Рейтинговая таблица организаций'!Q110</f>
        <v>100</v>
      </c>
      <c r="H177" s="59">
        <f>'Рейтинговая таблица организаций'!R110</f>
        <v>100</v>
      </c>
      <c r="I177" s="59">
        <f>'Рейтинговая таблица организаций'!S110</f>
        <v>86</v>
      </c>
      <c r="J177" s="59">
        <f>'Рейтинговая таблица организаций'!T110</f>
        <v>94.4</v>
      </c>
      <c r="K177" s="59" t="str">
        <f t="shared" si="152"/>
        <v>118-120</v>
      </c>
      <c r="L177" s="59">
        <f t="shared" si="153"/>
        <v>118</v>
      </c>
      <c r="M177" s="59">
        <f t="shared" si="154"/>
        <v>3</v>
      </c>
      <c r="N177" s="59">
        <f t="shared" si="155"/>
        <v>107</v>
      </c>
      <c r="O177" s="59" t="str">
        <f t="shared" si="156"/>
        <v>Муниципальное бюджетное общеобразовательное учреждение «Чекуевская средняя общеобразовательная школа»(Онежский муниципальный район)</v>
      </c>
      <c r="P177" s="59">
        <f>'Рейтинговая таблица организаций'!Z110</f>
        <v>100</v>
      </c>
      <c r="Q177" s="59">
        <f>'Рейтинговая таблица организаций'!AB110</f>
        <v>76</v>
      </c>
      <c r="R177" s="59">
        <f>'Рейтинговая таблица организаций'!AC110</f>
        <v>88</v>
      </c>
      <c r="S177" s="59" t="str">
        <f t="shared" si="157"/>
        <v>167-169</v>
      </c>
      <c r="T177" s="59">
        <f t="shared" si="158"/>
        <v>167</v>
      </c>
      <c r="U177" s="59">
        <f t="shared" si="159"/>
        <v>3</v>
      </c>
      <c r="V177" s="59">
        <f t="shared" si="160"/>
        <v>107</v>
      </c>
      <c r="W177" s="59" t="str">
        <f t="shared" si="161"/>
        <v>Муниципальное бюджетное общеобразовательное учреждение «Чекуевская средняя общеобразовательная школа»(Онежский муниципальный район)</v>
      </c>
      <c r="X177" s="59">
        <f>'Рейтинговая таблица организаций'!AH110</f>
        <v>40</v>
      </c>
      <c r="Y177" s="59">
        <f>'Рейтинговая таблица организаций'!AI110</f>
        <v>100</v>
      </c>
      <c r="Z177" s="61">
        <f>'Рейтинговая таблица организаций'!AJ110</f>
        <v>100</v>
      </c>
      <c r="AA177" s="59">
        <f>'Рейтинговая таблица организаций'!AK110</f>
        <v>82</v>
      </c>
      <c r="AB177" s="59" t="str">
        <f t="shared" si="162"/>
        <v>56-66</v>
      </c>
      <c r="AC177" s="59">
        <f t="shared" si="163"/>
        <v>56</v>
      </c>
      <c r="AD177" s="59">
        <f t="shared" si="164"/>
        <v>11</v>
      </c>
      <c r="AE177" s="59">
        <f t="shared" si="165"/>
        <v>107</v>
      </c>
      <c r="AF177" s="59" t="str">
        <f t="shared" si="166"/>
        <v>Муниципальное бюджетное общеобразовательное учреждение «Чекуевская средняя общеобразовательная школа»(Онежский муниципальный район)</v>
      </c>
      <c r="AG177" s="59">
        <f>'Рейтинговая таблица организаций'!AR110</f>
        <v>90</v>
      </c>
      <c r="AH177" s="59">
        <f>'Рейтинговая таблица организаций'!AS110</f>
        <v>79</v>
      </c>
      <c r="AI177" s="59">
        <f>'Рейтинговая таблица организаций'!AT110</f>
        <v>76</v>
      </c>
      <c r="AJ177" s="59">
        <f>'Рейтинговая таблица организаций'!AU110</f>
        <v>82.8</v>
      </c>
      <c r="AK177" s="59" t="str">
        <f t="shared" si="167"/>
        <v>176</v>
      </c>
      <c r="AL177" s="59">
        <f t="shared" si="168"/>
        <v>176</v>
      </c>
      <c r="AM177" s="59">
        <f t="shared" si="169"/>
        <v>1</v>
      </c>
      <c r="AN177" s="59">
        <f>'бланки '!D112</f>
        <v>107</v>
      </c>
      <c r="AO177" s="59" t="str">
        <f t="shared" si="170"/>
        <v>Муниципальное бюджетное общеобразовательное учреждение «Чекуевская средняя общеобразовательная школа»(Онежский муниципальный район)</v>
      </c>
      <c r="AP177" s="59">
        <f>'Рейтинговая таблица организаций'!BB110</f>
        <v>62</v>
      </c>
      <c r="AQ177" s="59">
        <f>'Рейтинговая таблица организаций'!BC110</f>
        <v>97</v>
      </c>
      <c r="AR177" s="59">
        <f>'Рейтинговая таблица организаций'!BD110</f>
        <v>76</v>
      </c>
      <c r="AS177" s="59">
        <f>'Рейтинговая таблица организаций'!BE110</f>
        <v>76</v>
      </c>
      <c r="AT177" s="59" t="str">
        <f t="shared" si="171"/>
        <v>174</v>
      </c>
      <c r="AU177" s="59">
        <f t="shared" si="172"/>
        <v>174</v>
      </c>
      <c r="AV177" s="59">
        <f t="shared" si="173"/>
        <v>1</v>
      </c>
      <c r="AW177" s="62" t="str">
        <f t="shared" si="174"/>
        <v>Онежский муниципальный район</v>
      </c>
      <c r="AX177" s="59">
        <f t="shared" si="175"/>
        <v>107</v>
      </c>
      <c r="AY177" s="59" t="str">
        <f t="shared" si="176"/>
        <v>Муниципальное бюджетное общеобразовательное учреждение «Чекуевская средняя общеобразовательная школа»(Онежский муниципальный район)</v>
      </c>
      <c r="AZ177" s="59">
        <f>'Рейтинговая таблица организаций'!BF110</f>
        <v>84.64</v>
      </c>
      <c r="BA177" s="59" t="str">
        <f t="shared" si="177"/>
        <v>165-166</v>
      </c>
      <c r="BB177" s="59">
        <f t="shared" si="178"/>
        <v>165</v>
      </c>
      <c r="BC177" s="59">
        <f t="shared" si="179"/>
        <v>2</v>
      </c>
    </row>
    <row r="178" spans="1:55">
      <c r="A178" s="59">
        <f>'бланки '!D90</f>
        <v>85</v>
      </c>
      <c r="B178" s="60" t="str">
        <f>CONCATENATE('Рейтинговая таблица организаций'!B88,"(",C178,")")</f>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C178" s="60" t="str">
        <f>'бланки '!A90</f>
        <v>Верхнетоемский муниципальный округ</v>
      </c>
      <c r="D178" s="59">
        <f>'Рейтинговая таблица организаций'!C88</f>
        <v>9</v>
      </c>
      <c r="E178" s="59">
        <f t="shared" si="150"/>
        <v>85</v>
      </c>
      <c r="F178" s="59" t="str">
        <f t="shared" si="151"/>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G178" s="59">
        <f>'Рейтинговая таблица организаций'!Q88</f>
        <v>99</v>
      </c>
      <c r="H178" s="59">
        <f>'Рейтинговая таблица организаций'!R88</f>
        <v>100</v>
      </c>
      <c r="I178" s="59">
        <f>'Рейтинговая таблица организаций'!S88</f>
        <v>82</v>
      </c>
      <c r="J178" s="59">
        <f>'Рейтинговая таблица организаций'!T88</f>
        <v>92.5</v>
      </c>
      <c r="K178" s="59" t="str">
        <f t="shared" si="152"/>
        <v>141-143</v>
      </c>
      <c r="L178" s="59">
        <f t="shared" si="153"/>
        <v>141</v>
      </c>
      <c r="M178" s="59">
        <f t="shared" si="154"/>
        <v>3</v>
      </c>
      <c r="N178" s="59">
        <f t="shared" si="155"/>
        <v>85</v>
      </c>
      <c r="O178" s="59" t="str">
        <f t="shared" si="156"/>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P178" s="59">
        <f>'Рейтинговая таблица организаций'!Z88</f>
        <v>80</v>
      </c>
      <c r="Q178" s="59">
        <f>'Рейтинговая таблица организаций'!AB88</f>
        <v>78</v>
      </c>
      <c r="R178" s="59">
        <f>'Рейтинговая таблица организаций'!AC88</f>
        <v>79</v>
      </c>
      <c r="S178" s="59" t="str">
        <f t="shared" si="157"/>
        <v>177</v>
      </c>
      <c r="T178" s="59">
        <f t="shared" si="158"/>
        <v>177</v>
      </c>
      <c r="U178" s="59">
        <f t="shared" si="159"/>
        <v>1</v>
      </c>
      <c r="V178" s="59">
        <f t="shared" si="160"/>
        <v>85</v>
      </c>
      <c r="W178" s="59" t="str">
        <f t="shared" si="161"/>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X178" s="59">
        <f>'Рейтинговая таблица организаций'!AH88</f>
        <v>20</v>
      </c>
      <c r="Y178" s="59">
        <f>'Рейтинговая таблица организаций'!AI88</f>
        <v>60</v>
      </c>
      <c r="Z178" s="61">
        <f>'Рейтинговая таблица организаций'!AJ88</f>
        <v>100</v>
      </c>
      <c r="AA178" s="59">
        <f>'Рейтинговая таблица организаций'!AK88</f>
        <v>60</v>
      </c>
      <c r="AB178" s="59" t="str">
        <f t="shared" si="162"/>
        <v>160-163</v>
      </c>
      <c r="AC178" s="59">
        <f t="shared" si="163"/>
        <v>160</v>
      </c>
      <c r="AD178" s="59">
        <f t="shared" si="164"/>
        <v>4</v>
      </c>
      <c r="AE178" s="59">
        <f t="shared" si="165"/>
        <v>85</v>
      </c>
      <c r="AF178" s="59" t="str">
        <f t="shared" si="166"/>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AG178" s="59">
        <f>'Рейтинговая таблица организаций'!AR88</f>
        <v>78</v>
      </c>
      <c r="AH178" s="59">
        <f>'Рейтинговая таблица организаций'!AS88</f>
        <v>89</v>
      </c>
      <c r="AI178" s="59">
        <f>'Рейтинговая таблица организаций'!AT88</f>
        <v>100</v>
      </c>
      <c r="AJ178" s="59">
        <f>'Рейтинговая таблица организаций'!AU88</f>
        <v>86.800000000000011</v>
      </c>
      <c r="AK178" s="59" t="str">
        <f t="shared" si="167"/>
        <v>171</v>
      </c>
      <c r="AL178" s="59">
        <f t="shared" si="168"/>
        <v>171</v>
      </c>
      <c r="AM178" s="59">
        <f t="shared" si="169"/>
        <v>1</v>
      </c>
      <c r="AN178" s="59">
        <f>'бланки '!D90</f>
        <v>85</v>
      </c>
      <c r="AO178" s="59" t="str">
        <f t="shared" si="170"/>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AP178" s="59">
        <f>'Рейтинговая таблица организаций'!BB88</f>
        <v>78</v>
      </c>
      <c r="AQ178" s="59">
        <f>'Рейтинговая таблица организаций'!BC88</f>
        <v>89</v>
      </c>
      <c r="AR178" s="59">
        <f>'Рейтинговая таблица организаций'!BD88</f>
        <v>67</v>
      </c>
      <c r="AS178" s="59">
        <f>'Рейтинговая таблица организаций'!BE88</f>
        <v>74.7</v>
      </c>
      <c r="AT178" s="59" t="str">
        <f t="shared" si="171"/>
        <v>175</v>
      </c>
      <c r="AU178" s="59">
        <f t="shared" si="172"/>
        <v>175</v>
      </c>
      <c r="AV178" s="59">
        <f t="shared" si="173"/>
        <v>1</v>
      </c>
      <c r="AW178" s="62" t="str">
        <f t="shared" si="174"/>
        <v>Верхнетоемский муниципальный округ</v>
      </c>
      <c r="AX178" s="59">
        <f t="shared" si="175"/>
        <v>85</v>
      </c>
      <c r="AY178" s="59" t="str">
        <f t="shared" si="176"/>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AZ178" s="59">
        <f>'Рейтинговая таблица организаций'!BF88</f>
        <v>78.599999999999994</v>
      </c>
      <c r="BA178" s="59" t="str">
        <f t="shared" si="177"/>
        <v>176</v>
      </c>
      <c r="BB178" s="59">
        <f t="shared" si="178"/>
        <v>176</v>
      </c>
      <c r="BC178" s="59">
        <f t="shared" si="179"/>
        <v>1</v>
      </c>
    </row>
    <row r="179" spans="1:55">
      <c r="A179" s="59">
        <f>'бланки '!D124</f>
        <v>119</v>
      </c>
      <c r="B179" s="60" t="str">
        <f>CONCATENATE('Рейтинговая таблица организаций'!B122,"(",C179,")")</f>
        <v>Муниципальное бюджетное общеобразовательное учреждение «Кеврольская основная школа № 18 имени М.Ф.Теплова»(Пинежский муниципальный округ)</v>
      </c>
      <c r="C179" s="60" t="str">
        <f>'бланки '!A124</f>
        <v>Пинежский муниципальный округ</v>
      </c>
      <c r="D179" s="59">
        <f>'Рейтинговая таблица организаций'!C122</f>
        <v>8</v>
      </c>
      <c r="E179" s="59">
        <f t="shared" si="150"/>
        <v>119</v>
      </c>
      <c r="F179" s="59" t="str">
        <f t="shared" si="151"/>
        <v>Муниципальное бюджетное общеобразовательное учреждение «Кеврольская основная школа № 18 имени М.Ф.Теплова»(Пинежский муниципальный округ)</v>
      </c>
      <c r="G179" s="59">
        <f>'Рейтинговая таблица организаций'!Q122</f>
        <v>92</v>
      </c>
      <c r="H179" s="59">
        <f>'Рейтинговая таблица организаций'!R122</f>
        <v>100</v>
      </c>
      <c r="I179" s="59">
        <f>'Рейтинговая таблица организаций'!S122</f>
        <v>100</v>
      </c>
      <c r="J179" s="59">
        <f>'Рейтинговая таблица организаций'!T122</f>
        <v>97.6</v>
      </c>
      <c r="K179" s="59" t="str">
        <f t="shared" si="152"/>
        <v>73-74</v>
      </c>
      <c r="L179" s="59">
        <f t="shared" si="153"/>
        <v>73</v>
      </c>
      <c r="M179" s="59">
        <f t="shared" si="154"/>
        <v>2</v>
      </c>
      <c r="N179" s="59">
        <f t="shared" si="155"/>
        <v>119</v>
      </c>
      <c r="O179" s="59" t="str">
        <f t="shared" si="156"/>
        <v>Муниципальное бюджетное общеобразовательное учреждение «Кеврольская основная школа № 18 имени М.Ф.Теплова»(Пинежский муниципальный округ)</v>
      </c>
      <c r="P179" s="59">
        <f>'Рейтинговая таблица организаций'!Z122</f>
        <v>100</v>
      </c>
      <c r="Q179" s="59">
        <f>'Рейтинговая таблица организаций'!AB122</f>
        <v>75</v>
      </c>
      <c r="R179" s="59">
        <f>'Рейтинговая таблица организаций'!AC122</f>
        <v>87.5</v>
      </c>
      <c r="S179" s="59" t="str">
        <f t="shared" si="157"/>
        <v>170-175</v>
      </c>
      <c r="T179" s="59">
        <f t="shared" si="158"/>
        <v>170</v>
      </c>
      <c r="U179" s="59">
        <f t="shared" si="159"/>
        <v>6</v>
      </c>
      <c r="V179" s="59">
        <f t="shared" si="160"/>
        <v>119</v>
      </c>
      <c r="W179" s="59" t="str">
        <f t="shared" si="161"/>
        <v>Муниципальное бюджетное общеобразовательное учреждение «Кеврольская основная школа № 18 имени М.Ф.Теплова»(Пинежский муниципальный округ)</v>
      </c>
      <c r="X179" s="59">
        <f>'Рейтинговая таблица организаций'!AH122</f>
        <v>60</v>
      </c>
      <c r="Y179" s="59">
        <f>'Рейтинговая таблица организаций'!AI122</f>
        <v>60</v>
      </c>
      <c r="Z179" s="61">
        <f>'Рейтинговая таблица организаций'!AJ122</f>
        <v>100</v>
      </c>
      <c r="AA179" s="59">
        <f>'Рейтинговая таблица организаций'!AK122</f>
        <v>72</v>
      </c>
      <c r="AB179" s="59" t="str">
        <f t="shared" si="162"/>
        <v>102-125</v>
      </c>
      <c r="AC179" s="59">
        <f t="shared" si="163"/>
        <v>102</v>
      </c>
      <c r="AD179" s="59">
        <f t="shared" si="164"/>
        <v>24</v>
      </c>
      <c r="AE179" s="59">
        <f t="shared" si="165"/>
        <v>119</v>
      </c>
      <c r="AF179" s="59" t="str">
        <f t="shared" si="166"/>
        <v>Муниципальное бюджетное общеобразовательное учреждение «Кеврольская основная школа № 18 имени М.Ф.Теплова»(Пинежский муниципальный округ)</v>
      </c>
      <c r="AG179" s="59">
        <f>'Рейтинговая таблица организаций'!AR122</f>
        <v>75</v>
      </c>
      <c r="AH179" s="59">
        <f>'Рейтинговая таблица организаций'!AS122</f>
        <v>87</v>
      </c>
      <c r="AI179" s="59">
        <f>'Рейтинговая таблица организаций'!AT122</f>
        <v>100</v>
      </c>
      <c r="AJ179" s="59">
        <f>'Рейтинговая таблица организаций'!AU122</f>
        <v>84.800000000000011</v>
      </c>
      <c r="AK179" s="59" t="str">
        <f t="shared" si="167"/>
        <v>174</v>
      </c>
      <c r="AL179" s="59">
        <f t="shared" si="168"/>
        <v>174</v>
      </c>
      <c r="AM179" s="59">
        <f t="shared" si="169"/>
        <v>1</v>
      </c>
      <c r="AN179" s="59">
        <f>'бланки '!D124</f>
        <v>119</v>
      </c>
      <c r="AO179" s="59" t="str">
        <f t="shared" si="170"/>
        <v>Муниципальное бюджетное общеобразовательное учреждение «Кеврольская основная школа № 18 имени М.Ф.Теплова»(Пинежский муниципальный округ)</v>
      </c>
      <c r="AP179" s="59">
        <f>'Рейтинговая таблица организаций'!BB122</f>
        <v>62</v>
      </c>
      <c r="AQ179" s="59">
        <f>'Рейтинговая таблица организаций'!BC122</f>
        <v>87</v>
      </c>
      <c r="AR179" s="59">
        <f>'Рейтинговая таблица организаций'!BD122</f>
        <v>75</v>
      </c>
      <c r="AS179" s="59">
        <f>'Рейтинговая таблица организаций'!BE122</f>
        <v>73.5</v>
      </c>
      <c r="AT179" s="59" t="str">
        <f t="shared" si="171"/>
        <v>176</v>
      </c>
      <c r="AU179" s="59">
        <f t="shared" si="172"/>
        <v>176</v>
      </c>
      <c r="AV179" s="59">
        <f t="shared" si="173"/>
        <v>1</v>
      </c>
      <c r="AW179" s="62" t="str">
        <f t="shared" si="174"/>
        <v>Пинежский муниципальный округ</v>
      </c>
      <c r="AX179" s="59">
        <f t="shared" si="175"/>
        <v>119</v>
      </c>
      <c r="AY179" s="59" t="str">
        <f t="shared" si="176"/>
        <v>Муниципальное бюджетное общеобразовательное учреждение «Кеврольская основная школа № 18 имени М.Ф.Теплова»(Пинежский муниципальный округ)</v>
      </c>
      <c r="AZ179" s="59">
        <f>'Рейтинговая таблица организаций'!BF122</f>
        <v>83.080000000000013</v>
      </c>
      <c r="BA179" s="59" t="str">
        <f t="shared" si="177"/>
        <v>172</v>
      </c>
      <c r="BB179" s="59">
        <f t="shared" si="178"/>
        <v>172</v>
      </c>
      <c r="BC179" s="59">
        <f t="shared" si="179"/>
        <v>1</v>
      </c>
    </row>
    <row r="180" spans="1:55">
      <c r="A180" s="59">
        <f>'бланки '!D156</f>
        <v>151</v>
      </c>
      <c r="B180" s="60" t="str">
        <f>CONCATENATE('Рейтинговая таблица организаций'!B154,"(",C180,")")</f>
        <v>Муниципальное бюджетное общеобразовательное учреждение «Боровская основная школа»(Шенкурский муниципальный округ)</v>
      </c>
      <c r="C180" s="60" t="str">
        <f>'бланки '!A156</f>
        <v>Шенкурский муниципальный округ</v>
      </c>
      <c r="D180" s="59">
        <f>'Рейтинговая таблица организаций'!C154</f>
        <v>28</v>
      </c>
      <c r="E180" s="59">
        <f t="shared" si="150"/>
        <v>151</v>
      </c>
      <c r="F180" s="59" t="str">
        <f t="shared" si="151"/>
        <v>Муниципальное бюджетное общеобразовательное учреждение «Боровская основная школа»(Шенкурский муниципальный округ)</v>
      </c>
      <c r="G180" s="59">
        <f>'Рейтинговая таблица организаций'!Q154</f>
        <v>96</v>
      </c>
      <c r="H180" s="59">
        <f>'Рейтинговая таблица организаций'!R154</f>
        <v>60</v>
      </c>
      <c r="I180" s="59">
        <f>'Рейтинговая таблица организаций'!S154</f>
        <v>90</v>
      </c>
      <c r="J180" s="59">
        <f>'Рейтинговая таблица организаций'!T154</f>
        <v>82.8</v>
      </c>
      <c r="K180" s="59" t="str">
        <f t="shared" si="152"/>
        <v>171</v>
      </c>
      <c r="L180" s="59">
        <f t="shared" si="153"/>
        <v>171</v>
      </c>
      <c r="M180" s="59">
        <f t="shared" si="154"/>
        <v>1</v>
      </c>
      <c r="N180" s="59">
        <f t="shared" si="155"/>
        <v>151</v>
      </c>
      <c r="O180" s="59" t="str">
        <f t="shared" si="156"/>
        <v>Муниципальное бюджетное общеобразовательное учреждение «Боровская основная школа»(Шенкурский муниципальный округ)</v>
      </c>
      <c r="P180" s="59">
        <f>'Рейтинговая таблица организаций'!Z154</f>
        <v>100</v>
      </c>
      <c r="Q180" s="59">
        <f>'Рейтинговая таблица организаций'!AB154</f>
        <v>79</v>
      </c>
      <c r="R180" s="59">
        <f>'Рейтинговая таблица организаций'!AC154</f>
        <v>89.5</v>
      </c>
      <c r="S180" s="59" t="str">
        <f t="shared" si="157"/>
        <v>151-158</v>
      </c>
      <c r="T180" s="59">
        <f t="shared" si="158"/>
        <v>151</v>
      </c>
      <c r="U180" s="59">
        <f t="shared" si="159"/>
        <v>8</v>
      </c>
      <c r="V180" s="59">
        <f t="shared" si="160"/>
        <v>151</v>
      </c>
      <c r="W180" s="59" t="str">
        <f t="shared" si="161"/>
        <v>Муниципальное бюджетное общеобразовательное учреждение «Боровская основная школа»(Шенкурский муниципальный округ)</v>
      </c>
      <c r="X180" s="59">
        <f>'Рейтинговая таблица организаций'!AH154</f>
        <v>40</v>
      </c>
      <c r="Y180" s="59">
        <f>'Рейтинговая таблица организаций'!AI154</f>
        <v>60</v>
      </c>
      <c r="Z180" s="61">
        <f>'Рейтинговая таблица организаций'!AJ154</f>
        <v>75</v>
      </c>
      <c r="AA180" s="59">
        <f>'Рейтинговая таблица организаций'!AK154</f>
        <v>58.5</v>
      </c>
      <c r="AB180" s="59" t="str">
        <f t="shared" si="162"/>
        <v>166-171</v>
      </c>
      <c r="AC180" s="59">
        <f t="shared" si="163"/>
        <v>166</v>
      </c>
      <c r="AD180" s="59">
        <f t="shared" si="164"/>
        <v>6</v>
      </c>
      <c r="AE180" s="59">
        <f t="shared" si="165"/>
        <v>151</v>
      </c>
      <c r="AF180" s="59" t="str">
        <f t="shared" si="166"/>
        <v>Муниципальное бюджетное общеобразовательное учреждение «Боровская основная школа»(Шенкурский муниципальный округ)</v>
      </c>
      <c r="AG180" s="59">
        <f>'Рейтинговая таблица организаций'!AR154</f>
        <v>82</v>
      </c>
      <c r="AH180" s="59">
        <f>'Рейтинговая таблица организаций'!AS154</f>
        <v>89</v>
      </c>
      <c r="AI180" s="59">
        <f>'Рейтинговая таблица организаций'!AT154</f>
        <v>94</v>
      </c>
      <c r="AJ180" s="59">
        <f>'Рейтинговая таблица организаций'!AU154</f>
        <v>87.2</v>
      </c>
      <c r="AK180" s="59" t="str">
        <f t="shared" si="167"/>
        <v>169-170</v>
      </c>
      <c r="AL180" s="59">
        <f t="shared" si="168"/>
        <v>169</v>
      </c>
      <c r="AM180" s="59">
        <f t="shared" si="169"/>
        <v>2</v>
      </c>
      <c r="AN180" s="59">
        <f>'бланки '!D156</f>
        <v>151</v>
      </c>
      <c r="AO180" s="59" t="str">
        <f t="shared" si="170"/>
        <v>Муниципальное бюджетное общеобразовательное учреждение «Боровская основная школа»(Шенкурский муниципальный округ)</v>
      </c>
      <c r="AP180" s="59">
        <f>'Рейтинговая таблица организаций'!BB154</f>
        <v>61</v>
      </c>
      <c r="AQ180" s="59">
        <f>'Рейтинговая таблица организаций'!BC154</f>
        <v>96</v>
      </c>
      <c r="AR180" s="59">
        <f>'Рейтинговая таблица организаций'!BD154</f>
        <v>68</v>
      </c>
      <c r="AS180" s="59">
        <f>'Рейтинговая таблица организаций'!BE154</f>
        <v>71.5</v>
      </c>
      <c r="AT180" s="59" t="str">
        <f t="shared" si="171"/>
        <v>177</v>
      </c>
      <c r="AU180" s="59">
        <f t="shared" si="172"/>
        <v>177</v>
      </c>
      <c r="AV180" s="59">
        <f t="shared" si="173"/>
        <v>1</v>
      </c>
      <c r="AW180" s="62" t="str">
        <f t="shared" si="174"/>
        <v>Шенкурский муниципальный округ</v>
      </c>
      <c r="AX180" s="59">
        <f t="shared" si="175"/>
        <v>151</v>
      </c>
      <c r="AY180" s="59" t="str">
        <f t="shared" si="176"/>
        <v>Муниципальное бюджетное общеобразовательное учреждение «Боровская основная школа»(Шенкурский муниципальный округ)</v>
      </c>
      <c r="AZ180" s="59">
        <f>'Рейтинговая таблица организаций'!BF154</f>
        <v>77.900000000000006</v>
      </c>
      <c r="BA180" s="59" t="str">
        <f t="shared" si="177"/>
        <v>177</v>
      </c>
      <c r="BB180" s="59">
        <f t="shared" si="178"/>
        <v>177</v>
      </c>
      <c r="BC180" s="59">
        <f t="shared" si="179"/>
        <v>1</v>
      </c>
    </row>
    <row r="183" spans="1:55" ht="15.75" thickBot="1"/>
    <row r="184" spans="1:55">
      <c r="F184" s="152" t="s">
        <v>377</v>
      </c>
      <c r="G184" s="153">
        <f>COUNTIFS(G$4:G$180,"&gt;80,5")/177</f>
        <v>0.94350282485875703</v>
      </c>
      <c r="H184" s="153">
        <f>COUNTIFS(H$4:H$180,"&gt;80,5")/177</f>
        <v>0.89265536723163841</v>
      </c>
      <c r="I184" s="153">
        <f>COUNTIFS(I$4:I$180,"&gt;80,5")/177</f>
        <v>1</v>
      </c>
      <c r="J184" s="153">
        <f>COUNTIFS(J$4:J$180,"&gt;80,5")/177</f>
        <v>0.98305084745762716</v>
      </c>
      <c r="O184" s="152" t="s">
        <v>377</v>
      </c>
      <c r="P184" s="153">
        <f>COUNTIFS(P$4:P$180,"&gt;80,5")/177</f>
        <v>0.99435028248587576</v>
      </c>
      <c r="Q184" s="153">
        <f>COUNTIFS(Q$4:Q$180,"&gt;80,5")/177</f>
        <v>0.8192090395480226</v>
      </c>
      <c r="R184" s="153">
        <f>COUNTIFS(R$4:R$180,"&gt;80,5")/177</f>
        <v>0.99435028248587576</v>
      </c>
      <c r="S184" s="153"/>
      <c r="W184" s="152" t="s">
        <v>377</v>
      </c>
      <c r="X184" s="153">
        <f>COUNTIFS(X$4:X$180,"&gt;80,5")/177</f>
        <v>0.13559322033898305</v>
      </c>
      <c r="Y184" s="153">
        <f>COUNTIFS(Y$4:Y$180,"&gt;80,5")/177</f>
        <v>0.34463276836158191</v>
      </c>
      <c r="Z184" s="153">
        <f>COUNTIFS(Z$4:Z$180,"&gt;80,5")/177</f>
        <v>0.8192090395480226</v>
      </c>
      <c r="AA184" s="153">
        <f>COUNTIFS(AA$4:AA$180,"&gt;80,5")/177</f>
        <v>0.37853107344632769</v>
      </c>
      <c r="AF184" s="152" t="s">
        <v>377</v>
      </c>
      <c r="AG184" s="153">
        <f>COUNTIFS(AG$4:AG$180,"&gt;80,5")/177</f>
        <v>0.98305084745762716</v>
      </c>
      <c r="AH184" s="153">
        <f>COUNTIFS(AH$4:AH$180,"&gt;80,5")/177</f>
        <v>0.98870056497175141</v>
      </c>
      <c r="AI184" s="153">
        <f>COUNTIFS(AI$4:AI$180,"&gt;80,5")/177</f>
        <v>0.99435028248587576</v>
      </c>
      <c r="AJ184" s="153">
        <f>COUNTIFS(AJ$4:AJ$180,"&gt;80,5")/177</f>
        <v>1</v>
      </c>
      <c r="AO184" s="152" t="s">
        <v>377</v>
      </c>
      <c r="AP184" s="153">
        <f>COUNTIFS(AP$4:AP$180,"&gt;80,5")/177</f>
        <v>0.903954802259887</v>
      </c>
      <c r="AQ184" s="153">
        <f>COUNTIFS(AQ$4:AQ$180,"&gt;80,5")/177</f>
        <v>0.97740112994350281</v>
      </c>
      <c r="AR184" s="153">
        <f>COUNTIFS(AR$4:AR$180,"&gt;80,5")/177</f>
        <v>0.97740112994350281</v>
      </c>
      <c r="AS184" s="153">
        <f>COUNTIFS(AS$4:AS$180,"&gt;80,5")/177</f>
        <v>0.96610169491525422</v>
      </c>
    </row>
    <row r="185" spans="1:55">
      <c r="F185" s="154" t="s">
        <v>378</v>
      </c>
      <c r="G185" s="155">
        <f>COUNTIFS(G$4:G$180,"&gt;63,5")/177-COUNTIFS(G$4:G$180,"&gt;80,5")/177</f>
        <v>3.9548022598870136E-2</v>
      </c>
      <c r="H185" s="155">
        <f>COUNTIFS(H$4:H$180,"&gt;63,5")/177-COUNTIFS(H$4:H$180,"&gt;80,5")/177</f>
        <v>0</v>
      </c>
      <c r="I185" s="155">
        <f>COUNTIFS(I$4:I$180,"&gt;63,5")/177-COUNTIFS(I$4:I$180,"&gt;80,5")/177</f>
        <v>0</v>
      </c>
      <c r="J185" s="155">
        <f>COUNTIFS(J$4:J$180,"&gt;63,5")/177-COUNTIFS(J$4:J$180,"&gt;80,5")/177</f>
        <v>1.6949152542372836E-2</v>
      </c>
      <c r="O185" s="154" t="s">
        <v>378</v>
      </c>
      <c r="P185" s="155">
        <f>COUNTIFS(P$4:P$180,"&gt;63,5")/177-COUNTIFS(P$4:P$180,"&gt;80,5")/177</f>
        <v>5.6497175141242417E-3</v>
      </c>
      <c r="Q185" s="155">
        <f>COUNTIFS(Q$4:Q$180,"&gt;63,5")/177-COUNTIFS(Q$4:Q$180,"&gt;80,5")/177</f>
        <v>0.1807909604519774</v>
      </c>
      <c r="R185" s="155">
        <f>COUNTIFS(R$4:R$180,"&gt;63,5")/177-COUNTIFS(R$4:R$180,"&gt;80,5")/177</f>
        <v>5.6497175141242417E-3</v>
      </c>
      <c r="S185" s="155"/>
      <c r="W185" s="154" t="s">
        <v>378</v>
      </c>
      <c r="X185" s="155">
        <f>COUNTIFS(X$4:X$180,"&gt;63,5")/177-COUNTIFS(X$4:X$180,"&gt;80,5")/177</f>
        <v>0.14689265536723164</v>
      </c>
      <c r="Y185" s="155">
        <f>COUNTIFS(Y$4:Y$180,"&gt;63,5")/177-COUNTIFS(Y$4:Y$180,"&gt;80,5")/177</f>
        <v>0.20338983050847453</v>
      </c>
      <c r="Z185" s="155">
        <f>COUNTIFS(Z$4:Z$180,"&gt;63,5")/177-COUNTIFS(Z$4:Z$180,"&gt;80,5")/177</f>
        <v>0.1807909604519774</v>
      </c>
      <c r="AA185" s="155">
        <f>COUNTIFS(AA$4:AA$180,"&gt;63,5")/177-COUNTIFS(AA$4:AA$180,"&gt;80,5")/177</f>
        <v>0.48022598870056493</v>
      </c>
      <c r="AF185" s="154" t="s">
        <v>378</v>
      </c>
      <c r="AG185" s="155">
        <f>COUNTIFS(AG$4:AG$180,"&gt;63,5")/177-COUNTIFS(AG$4:AG$180,"&gt;80,5")/177</f>
        <v>1.6949152542372836E-2</v>
      </c>
      <c r="AH185" s="155">
        <f>COUNTIFS(AH$4:AH$180,"&gt;63,5")/177-COUNTIFS(AH$4:AH$180,"&gt;80,5")/177</f>
        <v>1.1299435028248594E-2</v>
      </c>
      <c r="AI185" s="155">
        <f>COUNTIFS(AI$4:AI$180,"&gt;63,5")/177-COUNTIFS(AI$4:AI$180,"&gt;80,5")/177</f>
        <v>5.6497175141242417E-3</v>
      </c>
      <c r="AJ185" s="155">
        <f>COUNTIFS(AJ$4:AJ$180,"&gt;63,5")/177-COUNTIFS(AJ$4:AJ$180,"&gt;80,5")/177</f>
        <v>0</v>
      </c>
      <c r="AO185" s="154" t="s">
        <v>378</v>
      </c>
      <c r="AP185" s="155">
        <f>COUNTIFS(AP$4:AP$180,"&gt;63,5")/177-COUNTIFS(AP$4:AP$180,"&gt;80,5")/177</f>
        <v>7.9096045197740161E-2</v>
      </c>
      <c r="AQ185" s="155">
        <f>COUNTIFS(AQ$4:AQ$180,"&gt;63,5")/177-COUNTIFS(AQ$4:AQ$180,"&gt;80,5")/177</f>
        <v>2.2598870056497189E-2</v>
      </c>
      <c r="AR185" s="155">
        <f>COUNTIFS(AR$4:AR$180,"&gt;63,5")/177-COUNTIFS(AR$4:AR$180,"&gt;80,5")/177</f>
        <v>2.2598870056497189E-2</v>
      </c>
      <c r="AS185" s="155">
        <f>COUNTIFS(AS$4:AS$180,"&gt;63,5")/177-COUNTIFS(AS$4:AS$180,"&gt;80,5")/177</f>
        <v>3.3898305084745783E-2</v>
      </c>
    </row>
    <row r="186" spans="1:55">
      <c r="F186" s="156" t="s">
        <v>379</v>
      </c>
      <c r="G186" s="155">
        <f>COUNTIFS(G$4:G$180,"&gt;40,5")/177-COUNTIFS(G$4:G$180,"&gt;63,5")/177</f>
        <v>1.6949152542372836E-2</v>
      </c>
      <c r="H186" s="155">
        <f>COUNTIFS(H$4:H$180,"&gt;40,5")/177-COUNTIFS(H$4:H$180,"&gt;63,5")/177</f>
        <v>0.10734463276836159</v>
      </c>
      <c r="I186" s="155">
        <f>COUNTIFS(I$4:I$180,"&gt;40,5")/177-COUNTIFS(I$4:I$180,"&gt;63,5")/177</f>
        <v>0</v>
      </c>
      <c r="J186" s="155">
        <f>COUNTIFS(J$4:J$180,"&gt;40,5")/177-COUNTIFS(J$4:J$180,"&gt;63,5")/177</f>
        <v>0</v>
      </c>
      <c r="O186" s="156" t="s">
        <v>379</v>
      </c>
      <c r="P186" s="155">
        <f>COUNTIFS(P$4:P$180,"&gt;40,5")/177-COUNTIFS(P$4:P$180,"&gt;63,5")/177</f>
        <v>0</v>
      </c>
      <c r="Q186" s="155">
        <f>COUNTIFS(Q$4:Q$180,"&gt;40,5")/177-COUNTIFS(Q$4:Q$180,"&gt;63,5")/177</f>
        <v>0</v>
      </c>
      <c r="R186" s="155">
        <f>COUNTIFS(R$4:R$180,"&gt;40,5")/177-COUNTIFS(R$4:R$180,"&gt;63,5")/177</f>
        <v>0</v>
      </c>
      <c r="S186" s="155"/>
      <c r="W186" s="156" t="s">
        <v>379</v>
      </c>
      <c r="X186" s="155">
        <f>COUNTIFS(X$4:X$180,"&gt;40,5")/177-COUNTIFS(X$4:X$180,"&gt;63,5")/177</f>
        <v>0.38983050847457629</v>
      </c>
      <c r="Y186" s="155">
        <f>COUNTIFS(Y$4:Y$180,"&gt;40,5")/177-COUNTIFS(Y$4:Y$180,"&gt;63,5")/177</f>
        <v>0.41807909604519777</v>
      </c>
      <c r="Z186" s="155">
        <f>COUNTIFS(Z$4:Z$180,"&gt;40,5")/177-COUNTIFS(Z$4:Z$180,"&gt;63,5")/177</f>
        <v>0</v>
      </c>
      <c r="AA186" s="155">
        <f>COUNTIFS(AA$4:AA$180,"&gt;40,5")/177-COUNTIFS(AA$4:AA$180,"&gt;63,5")/177</f>
        <v>0.14124293785310738</v>
      </c>
      <c r="AF186" s="156" t="s">
        <v>379</v>
      </c>
      <c r="AG186" s="155">
        <f>COUNTIFS(AG$4:AG$180,"&gt;40,5")/177-COUNTIFS(AG$4:AG$180,"&gt;63,5")/177</f>
        <v>0</v>
      </c>
      <c r="AH186" s="155">
        <f>COUNTIFS(AH$4:AH$180,"&gt;40,5")/177-COUNTIFS(AH$4:AH$180,"&gt;63,5")/177</f>
        <v>0</v>
      </c>
      <c r="AI186" s="155">
        <f>COUNTIFS(AI$4:AI$180,"&gt;40,5")/177-COUNTIFS(AI$4:AI$180,"&gt;63,5")/177</f>
        <v>0</v>
      </c>
      <c r="AJ186" s="155">
        <f>COUNTIFS(AJ$4:AJ$180,"&gt;40,5")/177-COUNTIFS(AJ$4:AJ$180,"&gt;63,5")/177</f>
        <v>0</v>
      </c>
      <c r="AO186" s="156" t="s">
        <v>379</v>
      </c>
      <c r="AP186" s="155">
        <f>COUNTIFS(AP$4:AP$180,"&gt;40,5")/177-COUNTIFS(AP$4:AP$180,"&gt;63,5")/177</f>
        <v>1.6949152542372836E-2</v>
      </c>
      <c r="AQ186" s="155">
        <f>COUNTIFS(AQ$4:AQ$180,"&gt;40,5")/177-COUNTIFS(AQ$4:AQ$180,"&gt;63,5")/177</f>
        <v>0</v>
      </c>
      <c r="AR186" s="155">
        <f>COUNTIFS(AR$4:AR$180,"&gt;40,5")/177-COUNTIFS(AR$4:AR$180,"&gt;63,5")/177</f>
        <v>0</v>
      </c>
      <c r="AS186" s="155">
        <f>COUNTIFS(AS$4:AS$180,"&gt;40,5")/177-COUNTIFS(AS$4:AS$180,"&gt;63,5")/177</f>
        <v>0</v>
      </c>
    </row>
    <row r="187" spans="1:55">
      <c r="F187" s="157" t="s">
        <v>380</v>
      </c>
      <c r="G187" s="155">
        <f>COUNTIFS(G$4:G$180,"&gt;20,5")/177-COUNTIFS(G$4:G$180,"&gt;40,5")/177</f>
        <v>0</v>
      </c>
      <c r="H187" s="155">
        <f>COUNTIFS(H$4:H$180,"&gt;20,5")/177-COUNTIFS(H$4:H$180,"&gt;40,5")/177</f>
        <v>0</v>
      </c>
      <c r="I187" s="155">
        <f>COUNTIFS(I$4:I$180,"&gt;20,5")/177-COUNTIFS(I$4:I$180,"&gt;40,5")/177</f>
        <v>0</v>
      </c>
      <c r="J187" s="155">
        <f>COUNTIFS(J$4:J$180,"&gt;20,5")/177-COUNTIFS(J$4:J$180,"&gt;40,5")/177</f>
        <v>0</v>
      </c>
      <c r="O187" s="157" t="s">
        <v>380</v>
      </c>
      <c r="P187" s="155">
        <f>COUNTIFS(P$4:P$180,"&gt;20,5")/177-COUNTIFS(P$4:P$180,"&gt;40,5")/177</f>
        <v>0</v>
      </c>
      <c r="Q187" s="155">
        <f>COUNTIFS(Q$4:Q$180,"&gt;20,5")/177-COUNTIFS(Q$4:Q$180,"&gt;40,5")/177</f>
        <v>0</v>
      </c>
      <c r="R187" s="155">
        <f>COUNTIFS(R$4:R$180,"&gt;20,5")/177-COUNTIFS(R$4:R$180,"&gt;40,5")/177</f>
        <v>0</v>
      </c>
      <c r="S187" s="155"/>
      <c r="W187" s="157" t="s">
        <v>380</v>
      </c>
      <c r="X187" s="155">
        <f>COUNTIFS(X$4:X$180,"&gt;20,5")/177-COUNTIFS(X$4:X$180,"&gt;40,5")/177</f>
        <v>0.25423728813559321</v>
      </c>
      <c r="Y187" s="155">
        <f>COUNTIFS(Y$4:Y$180,"&gt;20,5")/177-COUNTIFS(Y$4:Y$180,"&gt;40,5")/177</f>
        <v>3.3898305084745783E-2</v>
      </c>
      <c r="Z187" s="155">
        <f>COUNTIFS(Z$4:Z$180,"&gt;20,5")/177-COUNTIFS(Z$4:Z$180,"&gt;40,5")/177</f>
        <v>0</v>
      </c>
      <c r="AA187" s="155">
        <f>COUNTIFS(AA$4:AA$180,"&gt;20,5")/177-COUNTIFS(AA$4:AA$180,"&gt;40,5")/177</f>
        <v>0</v>
      </c>
      <c r="AF187" s="157" t="s">
        <v>380</v>
      </c>
      <c r="AG187" s="155">
        <f>COUNTIFS(AG$4:AG$180,"&gt;20,5")/177-COUNTIFS(AG$4:AG$180,"&gt;40,5")/177</f>
        <v>0</v>
      </c>
      <c r="AH187" s="155">
        <f>COUNTIFS(AH$4:AH$180,"&gt;20,5")/177-COUNTIFS(AH$4:AH$180,"&gt;40,5")/177</f>
        <v>0</v>
      </c>
      <c r="AI187" s="155">
        <f>COUNTIFS(AI$4:AI$180,"&gt;20,5")/177-COUNTIFS(AI$4:AI$180,"&gt;40,5")/177</f>
        <v>0</v>
      </c>
      <c r="AJ187" s="155">
        <f>COUNTIFS(AJ$4:AJ$180,"&gt;20,5")/177-COUNTIFS(AJ$4:AJ$180,"&gt;40,5")/177</f>
        <v>0</v>
      </c>
      <c r="AO187" s="157" t="s">
        <v>380</v>
      </c>
      <c r="AP187" s="155">
        <f>COUNTIFS(AP$4:AP$180,"&gt;20,5")/177-COUNTIFS(AP$4:AP$180,"&gt;40,5")/177</f>
        <v>0</v>
      </c>
      <c r="AQ187" s="155">
        <f>COUNTIFS(AQ$4:AQ$180,"&gt;20,5")/177-COUNTIFS(AQ$4:AQ$180,"&gt;40,5")/177</f>
        <v>0</v>
      </c>
      <c r="AR187" s="155">
        <f>COUNTIFS(AR$4:AR$180,"&gt;20,5")/177-COUNTIFS(AR$4:AR$180,"&gt;40,5")/177</f>
        <v>0</v>
      </c>
      <c r="AS187" s="155">
        <f>COUNTIFS(AS$4:AS$180,"&gt;20,5")/177-COUNTIFS(AS$4:AS$180,"&gt;40,5")/177</f>
        <v>0</v>
      </c>
    </row>
    <row r="188" spans="1:55" ht="15.75" thickBot="1">
      <c r="F188" s="158" t="s">
        <v>381</v>
      </c>
      <c r="G188" s="159">
        <f>1-COUNTIFS(G$4:G$180,"&gt;20,5")/177</f>
        <v>0</v>
      </c>
      <c r="H188" s="159">
        <f>1-COUNTIFS(H$4:H$180,"&gt;20,5")/177</f>
        <v>0</v>
      </c>
      <c r="I188" s="159">
        <f>1-COUNTIFS(I$4:I$180,"&gt;20,5")/177</f>
        <v>0</v>
      </c>
      <c r="J188" s="159">
        <f>1-COUNTIFS(J$4:J$180,"&gt;20,5")/177</f>
        <v>0</v>
      </c>
      <c r="O188" s="158" t="s">
        <v>381</v>
      </c>
      <c r="P188" s="159">
        <f>1-COUNTIFS(P$4:P$180,"&gt;20,5")/177</f>
        <v>0</v>
      </c>
      <c r="Q188" s="159">
        <f>1-COUNTIFS(Q$4:Q$180,"&gt;20,5")/177</f>
        <v>0</v>
      </c>
      <c r="R188" s="159">
        <f>1-COUNTIFS(R$4:R$180,"&gt;20,5")/177</f>
        <v>0</v>
      </c>
      <c r="S188" s="159"/>
      <c r="W188" s="158" t="s">
        <v>381</v>
      </c>
      <c r="X188" s="159">
        <f>1-COUNTIFS(X$4:X$180,"&gt;20,5")/177</f>
        <v>7.3446327683615809E-2</v>
      </c>
      <c r="Y188" s="159">
        <f>1-COUNTIFS(Y$4:Y$180,"&gt;20,5")/177</f>
        <v>0</v>
      </c>
      <c r="Z188" s="159">
        <f>1-COUNTIFS(Z$4:Z$180,"&gt;20,5")/177</f>
        <v>0</v>
      </c>
      <c r="AA188" s="159">
        <f>1-COUNTIFS(AA$4:AA$180,"&gt;20,5")/177</f>
        <v>0</v>
      </c>
      <c r="AF188" s="158" t="s">
        <v>381</v>
      </c>
      <c r="AG188" s="159">
        <f>1-COUNTIFS(AG$4:AG$180,"&gt;20,5")/177</f>
        <v>0</v>
      </c>
      <c r="AH188" s="159">
        <f>1-COUNTIFS(AH$4:AH$180,"&gt;20,5")/177</f>
        <v>0</v>
      </c>
      <c r="AI188" s="159">
        <f>1-COUNTIFS(AI$4:AI$180,"&gt;20,5")/177</f>
        <v>0</v>
      </c>
      <c r="AJ188" s="159">
        <f>1-COUNTIFS(AJ$4:AJ$180,"&gt;20,5")/177</f>
        <v>0</v>
      </c>
      <c r="AO188" s="158" t="s">
        <v>381</v>
      </c>
      <c r="AP188" s="159">
        <f>1-COUNTIFS(AP$4:AP$180,"&gt;20,5")/177</f>
        <v>0</v>
      </c>
      <c r="AQ188" s="159">
        <f>1-COUNTIFS(AQ$4:AQ$180,"&gt;20,5")/177</f>
        <v>0</v>
      </c>
      <c r="AR188" s="159">
        <f>1-COUNTIFS(AR$4:AR$180,"&gt;20,5")/177</f>
        <v>0</v>
      </c>
      <c r="AS188" s="159">
        <f>1-COUNTIFS(AS$4:AS$180,"&gt;20,5")/177</f>
        <v>0</v>
      </c>
    </row>
  </sheetData>
  <autoFilter ref="A3:BC3">
    <sortState ref="A6:BC180">
      <sortCondition descending="1" ref="AS3"/>
    </sortState>
  </autoFilter>
  <mergeCells count="42">
    <mergeCell ref="Z2:Z3"/>
    <mergeCell ref="AI2:AI3"/>
    <mergeCell ref="AO1:AO3"/>
    <mergeCell ref="AP1:AR1"/>
    <mergeCell ref="AS1:AS3"/>
    <mergeCell ref="AP2:AP3"/>
    <mergeCell ref="AQ2:AQ3"/>
    <mergeCell ref="AR2:AR3"/>
    <mergeCell ref="AT1:AT3"/>
    <mergeCell ref="V1:V3"/>
    <mergeCell ref="S1:S3"/>
    <mergeCell ref="AN1:AN3"/>
    <mergeCell ref="W1:W3"/>
    <mergeCell ref="X1:Z1"/>
    <mergeCell ref="AF1:AF3"/>
    <mergeCell ref="AG1:AI1"/>
    <mergeCell ref="AA1:AA3"/>
    <mergeCell ref="AE1:AE3"/>
    <mergeCell ref="AG2:AG3"/>
    <mergeCell ref="AH2:AH3"/>
    <mergeCell ref="AK1:AK3"/>
    <mergeCell ref="AJ1:AJ3"/>
    <mergeCell ref="AB1:AB3"/>
    <mergeCell ref="X2:X3"/>
    <mergeCell ref="Y2:Y3"/>
    <mergeCell ref="G1:I1"/>
    <mergeCell ref="G2:G3"/>
    <mergeCell ref="H2:H3"/>
    <mergeCell ref="I2:I3"/>
    <mergeCell ref="R1:R3"/>
    <mergeCell ref="P2:P3"/>
    <mergeCell ref="J1:J3"/>
    <mergeCell ref="N1:N3"/>
    <mergeCell ref="O1:O3"/>
    <mergeCell ref="P1:Q1"/>
    <mergeCell ref="Q2:Q3"/>
    <mergeCell ref="K1:K3"/>
    <mergeCell ref="A1:A3"/>
    <mergeCell ref="B1:B3"/>
    <mergeCell ref="D1:D3"/>
    <mergeCell ref="E1:E3"/>
    <mergeCell ref="F1:F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dimension ref="A1:F179"/>
  <sheetViews>
    <sheetView topLeftCell="A13" workbookViewId="0">
      <selection activeCell="A2" sqref="A2:F178"/>
    </sheetView>
  </sheetViews>
  <sheetFormatPr defaultRowHeight="15"/>
  <sheetData>
    <row r="1" spans="1:6" ht="120">
      <c r="A1" s="144"/>
      <c r="B1" s="145" t="s">
        <v>404</v>
      </c>
      <c r="C1" s="145" t="s">
        <v>654</v>
      </c>
      <c r="D1" s="146" t="s">
        <v>655</v>
      </c>
      <c r="E1" s="146" t="s">
        <v>656</v>
      </c>
      <c r="F1" s="146" t="s">
        <v>657</v>
      </c>
    </row>
    <row r="2" spans="1:6">
      <c r="A2" s="5">
        <f>'бланки '!D6</f>
        <v>1</v>
      </c>
      <c r="B2" s="5" t="str">
        <f>'бланки '!A6</f>
        <v>Город Северодвинск</v>
      </c>
      <c r="C2" s="5" t="str">
        <f>'бланки '!C6</f>
        <v>Муниципальное бюджетное дошкольное образовательное учреждение «Детский сад № 1 «Золотой петушок» комбинированного вида»</v>
      </c>
      <c r="D2" s="6">
        <f>'Рейтинговая таблица организаций'!M4/100</f>
        <v>1</v>
      </c>
      <c r="E2" s="6">
        <f>'Рейтинговая таблица организаций'!N4/100</f>
        <v>0.88372093023255816</v>
      </c>
      <c r="F2" s="5">
        <f>'Рейтинговая таблица организаций'!H4</f>
        <v>4</v>
      </c>
    </row>
    <row r="3" spans="1:6">
      <c r="A3" s="5">
        <f>'бланки '!D7</f>
        <v>2</v>
      </c>
      <c r="B3" s="5" t="str">
        <f>'бланки '!A7</f>
        <v>Город Северодвинск</v>
      </c>
      <c r="C3" s="5" t="str">
        <f>'бланки '!C7</f>
        <v>Муниципальное автономное дошкольное образовательное учреждение Центр развития ребенка – «Детский сад № 3 «Морозко»</v>
      </c>
      <c r="D3" s="6">
        <f>'Рейтинговая таблица организаций'!M5/100</f>
        <v>1</v>
      </c>
      <c r="E3" s="6">
        <f>'Рейтинговая таблица организаций'!N5/100</f>
        <v>1</v>
      </c>
      <c r="F3" s="5">
        <f>'Рейтинговая таблица организаций'!H5</f>
        <v>4</v>
      </c>
    </row>
    <row r="4" spans="1:6">
      <c r="A4" s="5">
        <f>'бланки '!D8</f>
        <v>3</v>
      </c>
      <c r="B4" s="5" t="str">
        <f>'бланки '!A8</f>
        <v>Город Северодвинск</v>
      </c>
      <c r="C4" s="5" t="str">
        <f>'бланки '!C8</f>
        <v>Муниципальное автономное дошкольное образовательное учреждение Центр развития ребенка – «Детский сад № 8 «Лесная сказка»</v>
      </c>
      <c r="D4" s="6">
        <f>'Рейтинговая таблица организаций'!M6/100</f>
        <v>1</v>
      </c>
      <c r="E4" s="6">
        <f>'Рейтинговая таблица организаций'!N6/100</f>
        <v>1</v>
      </c>
      <c r="F4" s="5">
        <f>'Рейтинговая таблица организаций'!H6</f>
        <v>4</v>
      </c>
    </row>
    <row r="5" spans="1:6">
      <c r="A5" s="5">
        <f>'бланки '!D9</f>
        <v>4</v>
      </c>
      <c r="B5" s="5" t="str">
        <f>'бланки '!A9</f>
        <v>Город Северодвинск</v>
      </c>
      <c r="C5" s="5" t="str">
        <f>'бланки '!C9</f>
        <v>Муниципальное бюджетное дошкольное образовательное учреждение «Детский сад № 13 «Незабудка» комбинированного вида»</v>
      </c>
      <c r="D5" s="6">
        <f>'Рейтинговая таблица организаций'!M7/100</f>
        <v>1</v>
      </c>
      <c r="E5" s="6">
        <f>'Рейтинговая таблица организаций'!N7/100</f>
        <v>1</v>
      </c>
      <c r="F5" s="5">
        <f>'Рейтинговая таблица организаций'!H7</f>
        <v>4</v>
      </c>
    </row>
    <row r="6" spans="1:6">
      <c r="A6" s="5">
        <f>'бланки '!D10</f>
        <v>5</v>
      </c>
      <c r="B6" s="5" t="str">
        <f>'бланки '!A10</f>
        <v>Город Северодвинск</v>
      </c>
      <c r="C6" s="5" t="str">
        <f>'бланки '!C10</f>
        <v>Муниципальное бюджетное дошкольное образовательное учреждение «Детский сад № 15 «Черемушка» комбинированного вида»</v>
      </c>
      <c r="D6" s="6">
        <f>'Рейтинговая таблица организаций'!M8/100</f>
        <v>1</v>
      </c>
      <c r="E6" s="6">
        <f>'Рейтинговая таблица организаций'!N8/100</f>
        <v>1</v>
      </c>
      <c r="F6" s="5">
        <f>'Рейтинговая таблица организаций'!H8</f>
        <v>4</v>
      </c>
    </row>
    <row r="7" spans="1:6">
      <c r="A7" s="5">
        <f>'бланки '!D11</f>
        <v>6</v>
      </c>
      <c r="B7" s="5" t="str">
        <f>'бланки '!A11</f>
        <v>Город Северодвинск</v>
      </c>
      <c r="C7" s="5" t="str">
        <f>'бланки '!C11</f>
        <v>Муниципальное бюджетное дошкольное образовательное учреждение «Детский сад № 19 «Снежинка» комбинированного вида»</v>
      </c>
      <c r="D7" s="6">
        <f>'Рейтинговая таблица организаций'!M9/100</f>
        <v>0.95</v>
      </c>
      <c r="E7" s="6">
        <f>'Рейтинговая таблица организаций'!N9/100</f>
        <v>0.97674418604651148</v>
      </c>
      <c r="F7" s="5">
        <f>'Рейтинговая таблица организаций'!H9</f>
        <v>3</v>
      </c>
    </row>
    <row r="8" spans="1:6">
      <c r="A8" s="5">
        <f>'бланки '!D12</f>
        <v>7</v>
      </c>
      <c r="B8" s="5" t="str">
        <f>'бланки '!A12</f>
        <v>Город Северодвинск</v>
      </c>
      <c r="C8" s="5" t="str">
        <f>'бланки '!C12</f>
        <v>Муниципальное автономное дошкольное образовательное учреждение Центр развития ребенка «Детский сад № 20 «Дружный хоровод»</v>
      </c>
      <c r="D8" s="6">
        <f>'Рейтинговая таблица организаций'!M10/100</f>
        <v>1</v>
      </c>
      <c r="E8" s="6">
        <f>'Рейтинговая таблица организаций'!N10/100</f>
        <v>1</v>
      </c>
      <c r="F8" s="5">
        <f>'Рейтинговая таблица организаций'!H10</f>
        <v>3</v>
      </c>
    </row>
    <row r="9" spans="1:6">
      <c r="A9" s="5">
        <f>'бланки '!D13</f>
        <v>8</v>
      </c>
      <c r="B9" s="5" t="str">
        <f>'бланки '!A13</f>
        <v>Город Северодвинск</v>
      </c>
      <c r="C9" s="5" t="str">
        <f>'бланки '!C13</f>
        <v>Муниципальное бюджетное дошкольное образовательное учреждение «Детский сад № 27 «Сказка» комбинированного вида»</v>
      </c>
      <c r="D9" s="6">
        <f>'Рейтинговая таблица организаций'!M11/100</f>
        <v>1</v>
      </c>
      <c r="E9" s="6">
        <f>'Рейтинговая таблица организаций'!N11/100</f>
        <v>1</v>
      </c>
      <c r="F9" s="5">
        <f>'Рейтинговая таблица организаций'!H11</f>
        <v>4</v>
      </c>
    </row>
    <row r="10" spans="1:6">
      <c r="A10" s="5">
        <f>'бланки '!D14</f>
        <v>9</v>
      </c>
      <c r="B10" s="5" t="str">
        <f>'бланки '!A14</f>
        <v>Город Северодвинск</v>
      </c>
      <c r="C10" s="5" t="str">
        <f>'бланки '!C14</f>
        <v>Муниципальное автономное дошкольное образовательное учреждение Центр развития ребенка – «Детский сад № 34 «Золотой ключик»</v>
      </c>
      <c r="D10" s="6">
        <f>'Рейтинговая таблица организаций'!M12/100</f>
        <v>1</v>
      </c>
      <c r="E10" s="6">
        <f>'Рейтинговая таблица организаций'!N12/100</f>
        <v>1</v>
      </c>
      <c r="F10" s="5">
        <f>'Рейтинговая таблица организаций'!H12</f>
        <v>4</v>
      </c>
    </row>
    <row r="11" spans="1:6">
      <c r="A11" s="5">
        <f>'бланки '!D15</f>
        <v>10</v>
      </c>
      <c r="B11" s="5" t="str">
        <f>'бланки '!A15</f>
        <v>Город Северодвинск</v>
      </c>
      <c r="C11" s="5" t="str">
        <f>'бланки '!C15</f>
        <v>Муниципальное автономное дошкольное образовательное учреждение Центр развития ребенка – «Детский сад № 44 «Веселые нотки»</v>
      </c>
      <c r="D11" s="6">
        <f>'Рейтинговая таблица организаций'!M13/100</f>
        <v>1</v>
      </c>
      <c r="E11" s="6">
        <f>'Рейтинговая таблица организаций'!N13/100</f>
        <v>1</v>
      </c>
      <c r="F11" s="5">
        <f>'Рейтинговая таблица организаций'!H13</f>
        <v>4</v>
      </c>
    </row>
    <row r="12" spans="1:6">
      <c r="A12" s="5">
        <f>'бланки '!D16</f>
        <v>11</v>
      </c>
      <c r="B12" s="5" t="str">
        <f>'бланки '!A16</f>
        <v>Город Северодвинск</v>
      </c>
      <c r="C12" s="5" t="str">
        <f>'бланки '!C16</f>
        <v>Муниципальное бюджетное дошкольное образовательное учреждение «Детский сад № 46 «Калинка» комбинированного вида»</v>
      </c>
      <c r="D12" s="6">
        <f>'Рейтинговая таблица организаций'!M14/100</f>
        <v>1</v>
      </c>
      <c r="E12" s="6">
        <f>'Рейтинговая таблица организаций'!N14/100</f>
        <v>1</v>
      </c>
      <c r="F12" s="5">
        <f>'Рейтинговая таблица организаций'!H14</f>
        <v>4</v>
      </c>
    </row>
    <row r="13" spans="1:6">
      <c r="A13" s="5">
        <f>'бланки '!D17</f>
        <v>12</v>
      </c>
      <c r="B13" s="5" t="str">
        <f>'бланки '!A17</f>
        <v>Город Северодвинск</v>
      </c>
      <c r="C13" s="5" t="str">
        <f>'бланки '!C17</f>
        <v>Муниципальное бюджетное дошкольное образовательное учреждение «Детский сад № 49 «Белоснежка»</v>
      </c>
      <c r="D13" s="6">
        <f>'Рейтинговая таблица организаций'!M15/100</f>
        <v>1</v>
      </c>
      <c r="E13" s="6">
        <f>'Рейтинговая таблица организаций'!N15/100</f>
        <v>0.91860465116279078</v>
      </c>
      <c r="F13" s="5">
        <f>'Рейтинговая таблица организаций'!H15</f>
        <v>4</v>
      </c>
    </row>
    <row r="14" spans="1:6">
      <c r="A14" s="5">
        <f>'бланки '!D18</f>
        <v>13</v>
      </c>
      <c r="B14" s="5" t="str">
        <f>'бланки '!A18</f>
        <v>Город Северодвинск</v>
      </c>
      <c r="C14" s="5" t="str">
        <f>'бланки '!C18</f>
        <v>Муниципальное бюджетное дошкольное образовательное учреждение «Детский сад № 57 «Лукоморье» комбинированного вида»</v>
      </c>
      <c r="D14" s="6">
        <f>'Рейтинговая таблица организаций'!M16/100</f>
        <v>0.94444444444444442</v>
      </c>
      <c r="E14" s="6">
        <f>'Рейтинговая таблица организаций'!N16/100</f>
        <v>0.84883720930232553</v>
      </c>
      <c r="F14" s="5">
        <f>'Рейтинговая таблица организаций'!H16</f>
        <v>4</v>
      </c>
    </row>
    <row r="15" spans="1:6">
      <c r="A15" s="5">
        <f>'бланки '!D19</f>
        <v>14</v>
      </c>
      <c r="B15" s="5" t="str">
        <f>'бланки '!A19</f>
        <v>Город Северодвинск</v>
      </c>
      <c r="C15" s="5" t="str">
        <f>'бланки '!C19</f>
        <v>Муниципальное бюджетное дошкольное образовательное учреждение Центр развития ребенка – «Детский сад № 59 «Цыплята»</v>
      </c>
      <c r="D15" s="6">
        <f>'Рейтинговая таблица организаций'!M17/100</f>
        <v>1</v>
      </c>
      <c r="E15" s="6">
        <f>'Рейтинговая таблица организаций'!N17/100</f>
        <v>1</v>
      </c>
      <c r="F15" s="5">
        <f>'Рейтинговая таблица организаций'!H17</f>
        <v>4</v>
      </c>
    </row>
    <row r="16" spans="1:6">
      <c r="A16" s="5">
        <f>'бланки '!D20</f>
        <v>15</v>
      </c>
      <c r="B16" s="5" t="str">
        <f>'бланки '!A20</f>
        <v>Город Северодвинск</v>
      </c>
      <c r="C16" s="5" t="str">
        <f>'бланки '!C20</f>
        <v>Муниципальное бюджетное дошкольное образовательное учреждение «Детский сад № 62 «Родничок» комбинированного вида»</v>
      </c>
      <c r="D16" s="6">
        <f>'Рейтинговая таблица организаций'!M18/100</f>
        <v>1</v>
      </c>
      <c r="E16" s="6">
        <f>'Рейтинговая таблица организаций'!N18/100</f>
        <v>1</v>
      </c>
      <c r="F16" s="5">
        <f>'Рейтинговая таблица организаций'!H18</f>
        <v>4</v>
      </c>
    </row>
    <row r="17" spans="1:6">
      <c r="A17" s="5">
        <f>'бланки '!D21</f>
        <v>16</v>
      </c>
      <c r="B17" s="5" t="str">
        <f>'бланки '!A21</f>
        <v>Город Северодвинск</v>
      </c>
      <c r="C17" s="5" t="str">
        <f>'бланки '!C21</f>
        <v>Муниципальное бюджетное дошкольное образовательное учреждение «Детский сад № 66 «Беломорочка» компенсирующего вида»</v>
      </c>
      <c r="D17" s="6">
        <f>'Рейтинговая таблица организаций'!M19/100</f>
        <v>1</v>
      </c>
      <c r="E17" s="6">
        <f>'Рейтинговая таблица организаций'!N19/100</f>
        <v>1</v>
      </c>
      <c r="F17" s="5">
        <f>'Рейтинговая таблица организаций'!H19</f>
        <v>4</v>
      </c>
    </row>
    <row r="18" spans="1:6">
      <c r="A18" s="5">
        <f>'бланки '!D22</f>
        <v>17</v>
      </c>
      <c r="B18" s="5" t="str">
        <f>'бланки '!A22</f>
        <v>Город Северодвинск</v>
      </c>
      <c r="C18" s="5" t="str">
        <f>'бланки '!C22</f>
        <v>Муниципальное бюджетное дошкольное образовательное учреждение «Детский сад № 67 «Медвежонок» комбинированного вида»</v>
      </c>
      <c r="D18" s="6">
        <f>'Рейтинговая таблица организаций'!M20/100</f>
        <v>1</v>
      </c>
      <c r="E18" s="6">
        <f>'Рейтинговая таблица организаций'!N20/100</f>
        <v>1</v>
      </c>
      <c r="F18" s="5">
        <f>'Рейтинговая таблица организаций'!H20</f>
        <v>4</v>
      </c>
    </row>
    <row r="19" spans="1:6">
      <c r="A19" s="5">
        <f>'бланки '!D23</f>
        <v>18</v>
      </c>
      <c r="B19" s="5" t="str">
        <f>'бланки '!A23</f>
        <v>Город Северодвинск</v>
      </c>
      <c r="C19" s="5" t="str">
        <f>'бланки '!C23</f>
        <v>Муниципальное бюджетное дошкольное образовательное учреждение «Детский сад № 69 «Дюймовочка» комбинированного вида»</v>
      </c>
      <c r="D19" s="6">
        <f>'Рейтинговая таблица организаций'!M21/100</f>
        <v>1</v>
      </c>
      <c r="E19" s="6">
        <f>'Рейтинговая таблица организаций'!N21/100</f>
        <v>1</v>
      </c>
      <c r="F19" s="5">
        <f>'Рейтинговая таблица организаций'!H21</f>
        <v>3</v>
      </c>
    </row>
    <row r="20" spans="1:6">
      <c r="A20" s="5">
        <f>'бланки '!D24</f>
        <v>19</v>
      </c>
      <c r="B20" s="5" t="str">
        <f>'бланки '!A24</f>
        <v>Город Северодвинск</v>
      </c>
      <c r="C20" s="5" t="str">
        <f>'бланки '!C24</f>
        <v>Муниципальное бюджетное дошкольное образовательное учреждение «Детский сад № 74 «Винни-Пух» комбинированного вида»</v>
      </c>
      <c r="D20" s="6">
        <f>'Рейтинговая таблица организаций'!M22/100</f>
        <v>1</v>
      </c>
      <c r="E20" s="6">
        <f>'Рейтинговая таблица организаций'!N22/100</f>
        <v>1</v>
      </c>
      <c r="F20" s="5">
        <f>'Рейтинговая таблица организаций'!H22</f>
        <v>4</v>
      </c>
    </row>
    <row r="21" spans="1:6">
      <c r="A21" s="5">
        <f>'бланки '!D25</f>
        <v>20</v>
      </c>
      <c r="B21" s="5" t="str">
        <f>'бланки '!A25</f>
        <v>Город Северодвинск</v>
      </c>
      <c r="C21" s="5" t="str">
        <f>'бланки '!C25</f>
        <v>Муниципальное автономное дошкольное образовательное учреждение «Детский сад № 77 «Зоренька»</v>
      </c>
      <c r="D21" s="6">
        <f>'Рейтинговая таблица организаций'!M23/100</f>
        <v>1</v>
      </c>
      <c r="E21" s="6">
        <f>'Рейтинговая таблица организаций'!N23/100</f>
        <v>1</v>
      </c>
      <c r="F21" s="5">
        <f>'Рейтинговая таблица организаций'!H23</f>
        <v>4</v>
      </c>
    </row>
    <row r="22" spans="1:6">
      <c r="A22" s="5">
        <f>'бланки '!D26</f>
        <v>21</v>
      </c>
      <c r="B22" s="5" t="str">
        <f>'бланки '!A26</f>
        <v>Город Северодвинск</v>
      </c>
      <c r="C22" s="5" t="str">
        <f>'бланки '!C26</f>
        <v>Муниципальное бюджетное дошкольное образовательное учреждение «Детский сад № 79 «Мальчиш-Кибальчиш» комбинированного вида»</v>
      </c>
      <c r="D22" s="6">
        <f>'Рейтинговая таблица организаций'!M24/100</f>
        <v>1</v>
      </c>
      <c r="E22" s="6">
        <f>'Рейтинговая таблица организаций'!N24/100</f>
        <v>1</v>
      </c>
      <c r="F22" s="5">
        <f>'Рейтинговая таблица организаций'!H24</f>
        <v>4</v>
      </c>
    </row>
    <row r="23" spans="1:6">
      <c r="A23" s="5">
        <f>'бланки '!D27</f>
        <v>22</v>
      </c>
      <c r="B23" s="5" t="str">
        <f>'бланки '!A27</f>
        <v>Город Северодвинск</v>
      </c>
      <c r="C23" s="5" t="str">
        <f>'бланки '!C27</f>
        <v>Муниципальное автономное дошкольное образовательное учреждение «Детский сад № 82 «Гусельки» комбинированного вида»</v>
      </c>
      <c r="D23" s="6">
        <f>'Рейтинговая таблица организаций'!M25/100</f>
        <v>1</v>
      </c>
      <c r="E23" s="6">
        <f>'Рейтинговая таблица организаций'!N25/100</f>
        <v>1</v>
      </c>
      <c r="F23" s="5">
        <f>'Рейтинговая таблица организаций'!H25</f>
        <v>4</v>
      </c>
    </row>
    <row r="24" spans="1:6">
      <c r="A24" s="5">
        <f>'бланки '!D28</f>
        <v>23</v>
      </c>
      <c r="B24" s="5" t="str">
        <f>'бланки '!A28</f>
        <v>Город Северодвинск</v>
      </c>
      <c r="C24" s="5" t="str">
        <f>'бланки '!C28</f>
        <v>Муниципальное бюджетное дошкольное образовательное учреждение «Детский сад № 85 «Малиновка» комбинированного вида»</v>
      </c>
      <c r="D24" s="6">
        <f>'Рейтинговая таблица организаций'!M26/100</f>
        <v>1</v>
      </c>
      <c r="E24" s="6">
        <f>'Рейтинговая таблица организаций'!N26/100</f>
        <v>1</v>
      </c>
      <c r="F24" s="5">
        <f>'Рейтинговая таблица организаций'!H26</f>
        <v>4</v>
      </c>
    </row>
    <row r="25" spans="1:6">
      <c r="A25" s="5">
        <f>'бланки '!D29</f>
        <v>24</v>
      </c>
      <c r="B25" s="5" t="str">
        <f>'бланки '!A29</f>
        <v>Город Северодвинск</v>
      </c>
      <c r="C25" s="5" t="str">
        <f>'бланки '!C29</f>
        <v>Муниципальное автономное дошкольное образовательное учреждение «Детский сад № 86 «Жемчужинка» Центр развития ребенка»</v>
      </c>
      <c r="D25" s="6">
        <f>'Рейтинговая таблица организаций'!M27/100</f>
        <v>0.9</v>
      </c>
      <c r="E25" s="6">
        <f>'Рейтинговая таблица организаций'!N27/100</f>
        <v>1</v>
      </c>
      <c r="F25" s="5">
        <f>'Рейтинговая таблица организаций'!H27</f>
        <v>3</v>
      </c>
    </row>
    <row r="26" spans="1:6">
      <c r="A26" s="5">
        <f>'бланки '!D30</f>
        <v>25</v>
      </c>
      <c r="B26" s="5" t="str">
        <f>'бланки '!A30</f>
        <v>Город Северодвинск</v>
      </c>
      <c r="C26" s="5" t="str">
        <f>'бланки '!C30</f>
        <v>Муниципальное бюджетное дошкольное образовательное учреждение «Детский сад № 87 «Моряночка» комбинированного вида»</v>
      </c>
      <c r="D26" s="6">
        <f>'Рейтинговая таблица организаций'!M28/100</f>
        <v>0.9</v>
      </c>
      <c r="E26" s="6">
        <f>'Рейтинговая таблица организаций'!N28/100</f>
        <v>1</v>
      </c>
      <c r="F26" s="5">
        <f>'Рейтинговая таблица организаций'!H28</f>
        <v>4</v>
      </c>
    </row>
    <row r="27" spans="1:6">
      <c r="A27" s="5">
        <f>'бланки '!D31</f>
        <v>26</v>
      </c>
      <c r="B27" s="5" t="str">
        <f>'бланки '!A31</f>
        <v>Город Северодвинск</v>
      </c>
      <c r="C27" s="5" t="str">
        <f>'бланки '!C31</f>
        <v>Муниципальное автономное дошкольное образовательное учреждение Центр развития ребенка – «Детский сад № 88 «Антошка»</v>
      </c>
      <c r="D27" s="6">
        <f>'Рейтинговая таблица организаций'!M29/100</f>
        <v>1</v>
      </c>
      <c r="E27" s="6">
        <f>'Рейтинговая таблица организаций'!N29/100</f>
        <v>1</v>
      </c>
      <c r="F27" s="5">
        <f>'Рейтинговая таблица организаций'!H29</f>
        <v>4</v>
      </c>
    </row>
    <row r="28" spans="1:6">
      <c r="A28" s="5">
        <f>'бланки '!D32</f>
        <v>27</v>
      </c>
      <c r="B28" s="5" t="str">
        <f>'бланки '!A32</f>
        <v>Город Северодвинск</v>
      </c>
      <c r="C28" s="5" t="str">
        <f>'бланки '!C32</f>
        <v>Муниципальное бюджетное дошкольное образовательное учреждение «Детский сад № 89 «Умка» комбинированного вида»</v>
      </c>
      <c r="D28" s="6">
        <f>'Рейтинговая таблица организаций'!M30/100</f>
        <v>0.95</v>
      </c>
      <c r="E28" s="6">
        <f>'Рейтинговая таблица организаций'!N30/100</f>
        <v>1</v>
      </c>
      <c r="F28" s="5">
        <f>'Рейтинговая таблица организаций'!H30</f>
        <v>4</v>
      </c>
    </row>
    <row r="29" spans="1:6">
      <c r="A29" s="5">
        <f>'бланки '!D33</f>
        <v>28</v>
      </c>
      <c r="B29" s="5" t="str">
        <f>'бланки '!A33</f>
        <v>Город Северодвинск</v>
      </c>
      <c r="C29" s="5" t="str">
        <f>'бланки '!C33</f>
        <v>Муниципальное автономное общеобразовательное учреждение для детей дошкольного и младшего школьного возраста «Северодвинская прогимназия № 1»</v>
      </c>
      <c r="D29" s="6">
        <f>'Рейтинговая таблица организаций'!M31/100</f>
        <v>1</v>
      </c>
      <c r="E29" s="6">
        <f>'Рейтинговая таблица организаций'!N31/100</f>
        <v>1</v>
      </c>
      <c r="F29" s="5">
        <f>'Рейтинговая таблица организаций'!H31</f>
        <v>3</v>
      </c>
    </row>
    <row r="30" spans="1:6">
      <c r="A30" s="5">
        <f>'бланки '!D34</f>
        <v>29</v>
      </c>
      <c r="B30" s="5" t="str">
        <f>'бланки '!A34</f>
        <v>Город Северодвинск</v>
      </c>
      <c r="C30" s="5" t="str">
        <f>'бланки '!C34</f>
        <v>Муниципальное автономное общеобразовательное учреждение «Средняя общеобразовательная школа № 2»</v>
      </c>
      <c r="D30" s="6">
        <f>'Рейтинговая таблица организаций'!M32/100</f>
        <v>1</v>
      </c>
      <c r="E30" s="6">
        <f>'Рейтинговая таблица организаций'!N32/100</f>
        <v>0.98148148148148151</v>
      </c>
      <c r="F30" s="5">
        <f>'Рейтинговая таблица организаций'!H32</f>
        <v>4</v>
      </c>
    </row>
    <row r="31" spans="1:6">
      <c r="A31" s="5">
        <f>'бланки '!D35</f>
        <v>30</v>
      </c>
      <c r="B31" s="5" t="str">
        <f>'бланки '!A35</f>
        <v>Город Северодвинск</v>
      </c>
      <c r="C31" s="5" t="str">
        <f>'бланки '!C35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D31" s="6">
        <f>'Рейтинговая таблица организаций'!M33/100</f>
        <v>1</v>
      </c>
      <c r="E31" s="6">
        <f>'Рейтинговая таблица организаций'!N33/100</f>
        <v>0.92105263157894735</v>
      </c>
      <c r="F31" s="5">
        <f>'Рейтинговая таблица организаций'!H33</f>
        <v>3</v>
      </c>
    </row>
    <row r="32" spans="1:6">
      <c r="A32" s="5">
        <f>'бланки '!D36</f>
        <v>31</v>
      </c>
      <c r="B32" s="5" t="str">
        <f>'бланки '!A36</f>
        <v>Город Северодвинск</v>
      </c>
      <c r="C32" s="5" t="str">
        <f>'бланки '!C36</f>
        <v>Муниципальное автономное общеобразовательное учреждение «Средняя общеобразовательная школа № 5»</v>
      </c>
      <c r="D32" s="6">
        <f>'Рейтинговая таблица организаций'!M34/100</f>
        <v>1</v>
      </c>
      <c r="E32" s="6">
        <f>'Рейтинговая таблица организаций'!N34/100</f>
        <v>1</v>
      </c>
      <c r="F32" s="5">
        <f>'Рейтинговая таблица организаций'!H34</f>
        <v>4</v>
      </c>
    </row>
    <row r="33" spans="1:6">
      <c r="A33" s="5">
        <f>'бланки '!D37</f>
        <v>32</v>
      </c>
      <c r="B33" s="5" t="str">
        <f>'бланки '!A37</f>
        <v>Город Северодвинск</v>
      </c>
      <c r="C33" s="5" t="str">
        <f>'бланки '!C37</f>
        <v>Муниципальное автономное общеобразовательное учреждение «Средняя общеобразовательная школа № 6 с углубленным изучением иностранных языков»</v>
      </c>
      <c r="D33" s="6">
        <f>'Рейтинговая таблица организаций'!M35/100</f>
        <v>1</v>
      </c>
      <c r="E33" s="6">
        <f>'Рейтинговая таблица организаций'!N35/100</f>
        <v>1</v>
      </c>
      <c r="F33" s="5">
        <f>'Рейтинговая таблица организаций'!H35</f>
        <v>4</v>
      </c>
    </row>
    <row r="34" spans="1:6">
      <c r="A34" s="5">
        <f>'бланки '!D38</f>
        <v>33</v>
      </c>
      <c r="B34" s="5" t="str">
        <f>'бланки '!A38</f>
        <v>Город Северодвинск</v>
      </c>
      <c r="C34" s="5" t="str">
        <f>'бланки '!C38</f>
        <v>Муниципальное автономное общеобразовательное учреждение «Гуманитарная гимназия № 8»</v>
      </c>
      <c r="D34" s="6">
        <f>'Рейтинговая таблица организаций'!M36/100</f>
        <v>1</v>
      </c>
      <c r="E34" s="6">
        <f>'Рейтинговая таблица организаций'!N36/100</f>
        <v>1</v>
      </c>
      <c r="F34" s="5">
        <f>'Рейтинговая таблица организаций'!H36</f>
        <v>4</v>
      </c>
    </row>
    <row r="35" spans="1:6">
      <c r="A35" s="5">
        <f>'бланки '!D39</f>
        <v>34</v>
      </c>
      <c r="B35" s="5" t="str">
        <f>'бланки '!A39</f>
        <v>Город Северодвинск</v>
      </c>
      <c r="C35" s="5" t="str">
        <f>'бланки '!C39</f>
        <v>Муниципальное автономное общеобразовательное учреждение «Средняя общеобразовательная школа № 9»</v>
      </c>
      <c r="D35" s="6">
        <f>'Рейтинговая таблица организаций'!M37/100</f>
        <v>1</v>
      </c>
      <c r="E35" s="6">
        <f>'Рейтинговая таблица организаций'!N37/100</f>
        <v>0.99090909090909096</v>
      </c>
      <c r="F35" s="5">
        <f>'Рейтинговая таблица организаций'!H37</f>
        <v>4</v>
      </c>
    </row>
    <row r="36" spans="1:6">
      <c r="A36" s="5">
        <f>'бланки '!D40</f>
        <v>35</v>
      </c>
      <c r="B36" s="5" t="str">
        <f>'бланки '!A40</f>
        <v>Город Северодвинск</v>
      </c>
      <c r="C36" s="5" t="str">
        <f>'бланки '!C40</f>
        <v>Муниципальное автономное общеобразовательное учреждение «Морская кадетская школа имени адмирала Котова Павла Григорьевича»</v>
      </c>
      <c r="D36" s="6">
        <f>'Рейтинговая таблица организаций'!M38/100</f>
        <v>0.9285714285714286</v>
      </c>
      <c r="E36" s="6">
        <f>'Рейтинговая таблица организаций'!N38/100</f>
        <v>0.9722222222222221</v>
      </c>
      <c r="F36" s="5">
        <f>'Рейтинговая таблица организаций'!H38</f>
        <v>4</v>
      </c>
    </row>
    <row r="37" spans="1:6">
      <c r="A37" s="5">
        <f>'бланки '!D41</f>
        <v>36</v>
      </c>
      <c r="B37" s="5" t="str">
        <f>'бланки '!A41</f>
        <v>Город Северодвинск</v>
      </c>
      <c r="C37" s="5" t="str">
        <f>'бланки '!C41</f>
        <v>Муниципальное автономное общеобразовательное учреждение «Средняя общеобразовательная школа № 11»</v>
      </c>
      <c r="D37" s="6">
        <f>'Рейтинговая таблица организаций'!M39/100</f>
        <v>0.9285714285714286</v>
      </c>
      <c r="E37" s="6">
        <f>'Рейтинговая таблица организаций'!N39/100</f>
        <v>0.98148148148148151</v>
      </c>
      <c r="F37" s="5">
        <f>'Рейтинговая таблица организаций'!H39</f>
        <v>3</v>
      </c>
    </row>
    <row r="38" spans="1:6">
      <c r="A38" s="5">
        <f>'бланки '!D42</f>
        <v>37</v>
      </c>
      <c r="B38" s="5" t="str">
        <f>'бланки '!A42</f>
        <v>Город Северодвинск</v>
      </c>
      <c r="C38" s="5" t="str">
        <f>'бланки '!C42</f>
        <v>Муниципальное автономное общеобразовательное учреждение «Средняя общеобразовательная школа № 12»</v>
      </c>
      <c r="D38" s="6">
        <f>'Рейтинговая таблица организаций'!M40/100</f>
        <v>1</v>
      </c>
      <c r="E38" s="6">
        <f>'Рейтинговая таблица организаций'!N40/100</f>
        <v>0.81355932203389836</v>
      </c>
      <c r="F38" s="5">
        <f>'Рейтинговая таблица организаций'!H40</f>
        <v>4</v>
      </c>
    </row>
    <row r="39" spans="1:6">
      <c r="A39" s="5">
        <f>'бланки '!D43</f>
        <v>38</v>
      </c>
      <c r="B39" s="5" t="str">
        <f>'бланки '!A43</f>
        <v>Город Северодвинск</v>
      </c>
      <c r="C39" s="5" t="str">
        <f>'бланки '!C43</f>
        <v>Муниципальное автономное общеобразовательное учреждение «Средняя общеобразовательная школа № 13»</v>
      </c>
      <c r="D39" s="6">
        <f>'Рейтинговая таблица организаций'!M41/100</f>
        <v>1</v>
      </c>
      <c r="E39" s="6">
        <f>'Рейтинговая таблица организаций'!N41/100</f>
        <v>0.98148148148148151</v>
      </c>
      <c r="F39" s="5">
        <f>'Рейтинговая таблица организаций'!H41</f>
        <v>4</v>
      </c>
    </row>
    <row r="40" spans="1:6">
      <c r="A40" s="5">
        <f>'бланки '!D44</f>
        <v>39</v>
      </c>
      <c r="B40" s="5" t="str">
        <f>'бланки '!A44</f>
        <v>Город Северодвинск</v>
      </c>
      <c r="C40" s="5" t="str">
        <f>'бланки '!C44</f>
        <v>Муниципальное автономное общеобразовательное учреждение «Северодвинская гимназия № 14»</v>
      </c>
      <c r="D40" s="6">
        <f>'Рейтинговая таблица организаций'!M42/100</f>
        <v>1</v>
      </c>
      <c r="E40" s="6">
        <f>'Рейтинговая таблица организаций'!N42/100</f>
        <v>1</v>
      </c>
      <c r="F40" s="5">
        <f>'Рейтинговая таблица организаций'!H42</f>
        <v>4</v>
      </c>
    </row>
    <row r="41" spans="1:6">
      <c r="A41" s="5">
        <f>'бланки '!D45</f>
        <v>40</v>
      </c>
      <c r="B41" s="5" t="str">
        <f>'бланки '!A45</f>
        <v>Город Северодвинск</v>
      </c>
      <c r="C41" s="5" t="str">
        <f>'бланки '!C45</f>
        <v>Муниципальное автономное общеобразовательное учреждение «Средняя общеобразовательная школа № 16 оборонно-спортивной направленности»</v>
      </c>
      <c r="D41" s="6">
        <f>'Рейтинговая таблица организаций'!M43/100</f>
        <v>1</v>
      </c>
      <c r="E41" s="6">
        <f>'Рейтинговая таблица организаций'!N43/100</f>
        <v>0.94444444444444442</v>
      </c>
      <c r="F41" s="5">
        <f>'Рейтинговая таблица организаций'!H43</f>
        <v>3</v>
      </c>
    </row>
    <row r="42" spans="1:6">
      <c r="A42" s="5">
        <f>'бланки '!D46</f>
        <v>41</v>
      </c>
      <c r="B42" s="5" t="str">
        <f>'бланки '!A46</f>
        <v>Город Северодвинск</v>
      </c>
      <c r="C42" s="5" t="str">
        <f>'бланки '!C46</f>
        <v>Муниципальное автономное общеобразовательное учреждение «Лицей № 17»</v>
      </c>
      <c r="D42" s="6">
        <f>'Рейтинговая таблица организаций'!M44/100</f>
        <v>1</v>
      </c>
      <c r="E42" s="6">
        <f>'Рейтинговая таблица организаций'!N44/100</f>
        <v>0.95370370370370372</v>
      </c>
      <c r="F42" s="5">
        <f>'Рейтинговая таблица организаций'!H44</f>
        <v>3</v>
      </c>
    </row>
    <row r="43" spans="1:6">
      <c r="A43" s="5">
        <f>'бланки '!D47</f>
        <v>42</v>
      </c>
      <c r="B43" s="5" t="str">
        <f>'бланки '!A47</f>
        <v>Город Северодвинск</v>
      </c>
      <c r="C43" s="5" t="str">
        <f>'бланки '!C47</f>
        <v>Муниципальное автономное общеобразовательное учреждение «Средняя общеобразовательная школа № 19»</v>
      </c>
      <c r="D43" s="6">
        <f>'Рейтинговая таблица организаций'!M45/100</f>
        <v>1</v>
      </c>
      <c r="E43" s="6">
        <f>'Рейтинговая таблица организаций'!N45/100</f>
        <v>0.99074074074074081</v>
      </c>
      <c r="F43" s="5">
        <f>'Рейтинговая таблица организаций'!H45</f>
        <v>4</v>
      </c>
    </row>
    <row r="44" spans="1:6">
      <c r="A44" s="5">
        <f>'бланки '!D48</f>
        <v>43</v>
      </c>
      <c r="B44" s="5" t="str">
        <f>'бланки '!A48</f>
        <v>Город Северодвинск</v>
      </c>
      <c r="C44" s="5" t="str">
        <f>'бланки '!C48</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D44" s="6">
        <f>'Рейтинговая таблица организаций'!M46/100</f>
        <v>1</v>
      </c>
      <c r="E44" s="6">
        <f>'Рейтинговая таблица организаций'!N46/100</f>
        <v>1</v>
      </c>
      <c r="F44" s="5">
        <f>'Рейтинговая таблица организаций'!H46</f>
        <v>4</v>
      </c>
    </row>
    <row r="45" spans="1:6">
      <c r="A45" s="5">
        <f>'бланки '!D49</f>
        <v>44</v>
      </c>
      <c r="B45" s="5" t="str">
        <f>'бланки '!A49</f>
        <v>Город Северодвинск</v>
      </c>
      <c r="C45" s="5" t="str">
        <f>'бланки '!C49</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D45" s="6">
        <f>'Рейтинговая таблица организаций'!M47/100</f>
        <v>0.9285714285714286</v>
      </c>
      <c r="E45" s="6">
        <f>'Рейтинговая таблица организаций'!N47/100</f>
        <v>0.97457627118644075</v>
      </c>
      <c r="F45" s="5">
        <f>'Рейтинговая таблица организаций'!H47</f>
        <v>3</v>
      </c>
    </row>
    <row r="46" spans="1:6">
      <c r="A46" s="5">
        <f>'бланки '!D50</f>
        <v>45</v>
      </c>
      <c r="B46" s="5" t="str">
        <f>'бланки '!A50</f>
        <v>Город Северодвинск</v>
      </c>
      <c r="C46" s="5" t="str">
        <f>'бланки '!C50</f>
        <v>Муниципальное автономное общеобразовательное учреждение «Средняя общеобразовательная школа № 22»</v>
      </c>
      <c r="D46" s="6">
        <f>'Рейтинговая таблица организаций'!M48/100</f>
        <v>0.9642857142857143</v>
      </c>
      <c r="E46" s="6">
        <f>'Рейтинговая таблица организаций'!N48/100</f>
        <v>0.98181818181818192</v>
      </c>
      <c r="F46" s="5">
        <f>'Рейтинговая таблица организаций'!H48</f>
        <v>3</v>
      </c>
    </row>
    <row r="47" spans="1:6">
      <c r="A47" s="5">
        <f>'бланки '!D51</f>
        <v>46</v>
      </c>
      <c r="B47" s="5" t="str">
        <f>'бланки '!A51</f>
        <v>Город Северодвинск</v>
      </c>
      <c r="C47" s="5" t="str">
        <f>'бланки '!C51</f>
        <v>Муниципальное автономное общеобразовательное учреждение «Средняя общеобразовательная школа № 23»</v>
      </c>
      <c r="D47" s="6">
        <f>'Рейтинговая таблица организаций'!M49/100</f>
        <v>1</v>
      </c>
      <c r="E47" s="6">
        <f>'Рейтинговая таблица организаций'!N49/100</f>
        <v>0.99074074074074081</v>
      </c>
      <c r="F47" s="5">
        <f>'Рейтинговая таблица организаций'!H49</f>
        <v>4</v>
      </c>
    </row>
    <row r="48" spans="1:6">
      <c r="A48" s="5">
        <f>'бланки '!D52</f>
        <v>47</v>
      </c>
      <c r="B48" s="5" t="str">
        <f>'бланки '!A52</f>
        <v>Город Северодвинск</v>
      </c>
      <c r="C48" s="5" t="str">
        <f>'бланки '!C52</f>
        <v>Муниципальное автономное общеобразовательное учреждение «Средняя общеобразовательная школа № 24»</v>
      </c>
      <c r="D48" s="6">
        <f>'Рейтинговая таблица организаций'!M50/100</f>
        <v>1</v>
      </c>
      <c r="E48" s="6">
        <f>'Рейтинговая таблица организаций'!N50/100</f>
        <v>0.98148148148148151</v>
      </c>
      <c r="F48" s="5">
        <f>'Рейтинговая таблица организаций'!H50</f>
        <v>3</v>
      </c>
    </row>
    <row r="49" spans="1:6">
      <c r="A49" s="5">
        <f>'бланки '!D53</f>
        <v>48</v>
      </c>
      <c r="B49" s="5" t="str">
        <f>'бланки '!A53</f>
        <v>Город Северодвинск</v>
      </c>
      <c r="C49" s="5" t="str">
        <f>'бланки '!C53</f>
        <v>Муниципальное автономное общеобразовательное учреждение «Средняя общеобразовательная школа № 25»</v>
      </c>
      <c r="D49" s="6">
        <f>'Рейтинговая таблица организаций'!M51/100</f>
        <v>1</v>
      </c>
      <c r="E49" s="6">
        <f>'Рейтинговая таблица организаций'!N51/100</f>
        <v>0.96296296296296291</v>
      </c>
      <c r="F49" s="5">
        <f>'Рейтинговая таблица организаций'!H51</f>
        <v>4</v>
      </c>
    </row>
    <row r="50" spans="1:6">
      <c r="A50" s="5">
        <f>'бланки '!D54</f>
        <v>49</v>
      </c>
      <c r="B50" s="5" t="str">
        <f>'бланки '!A54</f>
        <v>Город Северодвинск</v>
      </c>
      <c r="C50" s="5" t="str">
        <f>'бланки '!C54</f>
        <v>Муниципальное автономное общеобразовательное учреждение «Средняя общеобразовательная школа № 26»</v>
      </c>
      <c r="D50" s="6">
        <f>'Рейтинговая таблица организаций'!M52/100</f>
        <v>1</v>
      </c>
      <c r="E50" s="6">
        <f>'Рейтинговая таблица организаций'!N52/100</f>
        <v>0.87962962962962965</v>
      </c>
      <c r="F50" s="5">
        <f>'Рейтинговая таблица организаций'!H52</f>
        <v>3</v>
      </c>
    </row>
    <row r="51" spans="1:6">
      <c r="A51" s="5">
        <f>'бланки '!D55</f>
        <v>50</v>
      </c>
      <c r="B51" s="5" t="str">
        <f>'бланки '!A55</f>
        <v>Город Северодвинск</v>
      </c>
      <c r="C51" s="5" t="str">
        <f>'бланки '!C55</f>
        <v>Муниципальное автономное общеобразовательное учреждение «Лингвистическая гимназия № 27»</v>
      </c>
      <c r="D51" s="6">
        <f>'Рейтинговая таблица организаций'!M53/100</f>
        <v>1</v>
      </c>
      <c r="E51" s="6">
        <f>'Рейтинговая таблица организаций'!N53/100</f>
        <v>1</v>
      </c>
      <c r="F51" s="5">
        <f>'Рейтинговая таблица организаций'!H53</f>
        <v>4</v>
      </c>
    </row>
    <row r="52" spans="1:6">
      <c r="A52" s="5">
        <f>'бланки '!D56</f>
        <v>51</v>
      </c>
      <c r="B52" s="5" t="str">
        <f>'бланки '!A56</f>
        <v>Город Северодвинск</v>
      </c>
      <c r="C52" s="5" t="str">
        <f>'бланки '!C56</f>
        <v>Муниципальное автономное общеобразовательное учреждение «Средняя общеобразовательная школа № 28»</v>
      </c>
      <c r="D52" s="6">
        <f>'Рейтинговая таблица организаций'!M54/100</f>
        <v>1</v>
      </c>
      <c r="E52" s="6">
        <f>'Рейтинговая таблица организаций'!N54/100</f>
        <v>0.98148148148148151</v>
      </c>
      <c r="F52" s="5">
        <f>'Рейтинговая таблица организаций'!H54</f>
        <v>4</v>
      </c>
    </row>
    <row r="53" spans="1:6">
      <c r="A53" s="5">
        <f>'бланки '!D57</f>
        <v>52</v>
      </c>
      <c r="B53" s="5" t="str">
        <f>'бланки '!A57</f>
        <v>Город Северодвинск</v>
      </c>
      <c r="C53" s="5" t="str">
        <f>'бланки '!C57</f>
        <v>Муниципальное автономное общеобразовательное учреждение «Средняя общеобразовательная школа № 29»</v>
      </c>
      <c r="D53" s="6">
        <f>'Рейтинговая таблица организаций'!M55/100</f>
        <v>1</v>
      </c>
      <c r="E53" s="6">
        <f>'Рейтинговая таблица организаций'!N55/100</f>
        <v>0.99074074074074081</v>
      </c>
      <c r="F53" s="5">
        <f>'Рейтинговая таблица организаций'!H55</f>
        <v>4</v>
      </c>
    </row>
    <row r="54" spans="1:6">
      <c r="A54" s="5">
        <f>'бланки '!D58</f>
        <v>53</v>
      </c>
      <c r="B54" s="5" t="str">
        <f>'бланки '!A58</f>
        <v>Город Северодвинск</v>
      </c>
      <c r="C54" s="5" t="str">
        <f>'бланки '!C58</f>
        <v>Муниципальное автономное общеобразовательное учреждение «Средняя общеобразовательная школа № 30»</v>
      </c>
      <c r="D54" s="6">
        <f>'Рейтинговая таблица организаций'!M56/100</f>
        <v>0.9642857142857143</v>
      </c>
      <c r="E54" s="6">
        <f>'Рейтинговая таблица организаций'!N56/100</f>
        <v>0.99090909090909096</v>
      </c>
      <c r="F54" s="5">
        <f>'Рейтинговая таблица организаций'!H56</f>
        <v>3</v>
      </c>
    </row>
    <row r="55" spans="1:6">
      <c r="A55" s="5">
        <f>'бланки '!D59</f>
        <v>54</v>
      </c>
      <c r="B55" s="5" t="str">
        <f>'бланки '!A59</f>
        <v>Город Северодвинск</v>
      </c>
      <c r="C55" s="5" t="str">
        <f>'бланки '!C59</f>
        <v>Муниципальное автономное общеобразовательное учреждение «Ягринская гимназия»</v>
      </c>
      <c r="D55" s="6">
        <f>'Рейтинговая таблица организаций'!M57/100</f>
        <v>1</v>
      </c>
      <c r="E55" s="6">
        <f>'Рейтинговая таблица организаций'!N57/100</f>
        <v>0.99074074074074081</v>
      </c>
      <c r="F55" s="5">
        <f>'Рейтинговая таблица организаций'!H57</f>
        <v>4</v>
      </c>
    </row>
    <row r="56" spans="1:6">
      <c r="A56" s="5">
        <f>'бланки '!D60</f>
        <v>55</v>
      </c>
      <c r="B56" s="5" t="str">
        <f>'бланки '!A60</f>
        <v>Город Северодвинск</v>
      </c>
      <c r="C56" s="5" t="str">
        <f>'бланки '!C60</f>
        <v>Муниципальное автономное общеобразовательное учреждение «Средняя общеобразовательная школа № 36»</v>
      </c>
      <c r="D56" s="6">
        <f>'Рейтинговая таблица организаций'!M58/100</f>
        <v>0.9285714285714286</v>
      </c>
      <c r="E56" s="6">
        <f>'Рейтинговая таблица организаций'!N58/100</f>
        <v>0.75925925925925919</v>
      </c>
      <c r="F56" s="5">
        <f>'Рейтинговая таблица организаций'!H58</f>
        <v>4</v>
      </c>
    </row>
    <row r="57" spans="1:6">
      <c r="A57" s="5">
        <f>'бланки '!D61</f>
        <v>56</v>
      </c>
      <c r="B57" s="5" t="str">
        <f>'бланки '!A61</f>
        <v>Город Северодвинск</v>
      </c>
      <c r="C57" s="5" t="str">
        <f>'бланки '!C61</f>
        <v>Муниципальное бюджетное образовательное учреждение дополнительного образования «Спортивная школа № 1»</v>
      </c>
      <c r="D57" s="6">
        <f>'Рейтинговая таблица организаций'!M59/100</f>
        <v>0.45</v>
      </c>
      <c r="E57" s="6">
        <f>'Рейтинговая таблица организаций'!N59/100</f>
        <v>0.72340425531914898</v>
      </c>
      <c r="F57" s="5">
        <f>'Рейтинговая таблица организаций'!H59</f>
        <v>4</v>
      </c>
    </row>
    <row r="58" spans="1:6">
      <c r="A58" s="5">
        <f>'бланки '!D62</f>
        <v>57</v>
      </c>
      <c r="B58" s="5" t="str">
        <f>'бланки '!A62</f>
        <v>Город Северодвинск</v>
      </c>
      <c r="C58" s="5" t="str">
        <f>'бланки '!C62</f>
        <v>Муниципальное бюджетное образовательное учреждение дополнительного образования «Спортивная школа № 2»</v>
      </c>
      <c r="D58" s="6">
        <f>'Рейтинговая таблица организаций'!M60/100</f>
        <v>0.7</v>
      </c>
      <c r="E58" s="6">
        <f>'Рейтинговая таблица организаций'!N60/100</f>
        <v>0.55102040816326525</v>
      </c>
      <c r="F58" s="5">
        <f>'Рейтинговая таблица организаций'!H60</f>
        <v>2</v>
      </c>
    </row>
    <row r="59" spans="1:6">
      <c r="A59" s="5">
        <f>'бланки '!D63</f>
        <v>58</v>
      </c>
      <c r="B59" s="5" t="str">
        <f>'бланки '!A63</f>
        <v>Город Северодвинск</v>
      </c>
      <c r="C59" s="5" t="str">
        <f>'бланки '!C63</f>
        <v>Муниципальное бюджетное образовательное учреждение дополнительного образования «Детский морской центр «Североморец»</v>
      </c>
      <c r="D59" s="6">
        <f>'Рейтинговая таблица организаций'!M61/100</f>
        <v>1</v>
      </c>
      <c r="E59" s="6">
        <f>'Рейтинговая таблица организаций'!N61/100</f>
        <v>0.97959183673469385</v>
      </c>
      <c r="F59" s="5">
        <f>'Рейтинговая таблица организаций'!H61</f>
        <v>3</v>
      </c>
    </row>
    <row r="60" spans="1:6">
      <c r="A60" s="5">
        <f>'бланки '!D64</f>
        <v>59</v>
      </c>
      <c r="B60" s="5" t="str">
        <f>'бланки '!A64</f>
        <v>Город Северодвинск</v>
      </c>
      <c r="C60" s="5" t="str">
        <f>'бланки '!C64</f>
        <v>Муниципальное автономное образовательное учреждение дополнительного образования «Детский центр культуры»</v>
      </c>
      <c r="D60" s="6">
        <f>'Рейтинговая таблица организаций'!M62/100</f>
        <v>1</v>
      </c>
      <c r="E60" s="6">
        <f>'Рейтинговая таблица организаций'!N62/100</f>
        <v>0.97872340425531912</v>
      </c>
      <c r="F60" s="5">
        <f>'Рейтинговая таблица организаций'!H62</f>
        <v>4</v>
      </c>
    </row>
    <row r="61" spans="1:6">
      <c r="A61" s="5">
        <f>'бланки '!D65</f>
        <v>60</v>
      </c>
      <c r="B61" s="5" t="str">
        <f>'бланки '!A65</f>
        <v>Город Северодвинск</v>
      </c>
      <c r="C61" s="5" t="str">
        <f>'бланки '!C65</f>
        <v>Муниципальное бюджетное образовательное учреждение «Центр психолого-педагогической, медицинской и социальной помощи»</v>
      </c>
      <c r="D61" s="6">
        <f>'Рейтинговая таблица организаций'!M63/100</f>
        <v>0.90909090909090906</v>
      </c>
      <c r="E61" s="6">
        <f>'Рейтинговая таблица организаций'!N63/100</f>
        <v>0.87234042553191504</v>
      </c>
      <c r="F61" s="5">
        <f>'Рейтинговая таблица организаций'!H63</f>
        <v>2</v>
      </c>
    </row>
    <row r="62" spans="1:6">
      <c r="A62" s="5">
        <f>'бланки '!D66</f>
        <v>61</v>
      </c>
      <c r="B62" s="5" t="str">
        <f>'бланки '!A66</f>
        <v>Город Северодвинск</v>
      </c>
      <c r="C62" s="5" t="str">
        <f>'бланки '!C66</f>
        <v>Муниципальное автономное образовательное учреждение дополнительного образования «Северный Кванториум»</v>
      </c>
      <c r="D62" s="6">
        <f>'Рейтинговая таблица организаций'!M64/100</f>
        <v>1</v>
      </c>
      <c r="E62" s="6">
        <f>'Рейтинговая таблица организаций'!N64/100</f>
        <v>0.97959183673469385</v>
      </c>
      <c r="F62" s="5">
        <f>'Рейтинговая таблица организаций'!H64</f>
        <v>4</v>
      </c>
    </row>
    <row r="63" spans="1:6">
      <c r="A63" s="5">
        <f>'бланки '!D67</f>
        <v>62</v>
      </c>
      <c r="B63" s="5" t="str">
        <f>'бланки '!A67</f>
        <v>Город Северодвинск</v>
      </c>
      <c r="C63" s="5" t="str">
        <f>'бланки '!C67</f>
        <v>Муниципальное автономное образовательное учреждение дополнительного образования Детско-юношеский центр</v>
      </c>
      <c r="D63" s="6">
        <f>'Рейтинговая таблица организаций'!M65/100</f>
        <v>1</v>
      </c>
      <c r="E63" s="6">
        <f>'Рейтинговая таблица организаций'!N65/100</f>
        <v>0.95918367346938771</v>
      </c>
      <c r="F63" s="5">
        <f>'Рейтинговая таблица организаций'!H65</f>
        <v>4</v>
      </c>
    </row>
    <row r="64" spans="1:6">
      <c r="A64" s="5">
        <f>'бланки '!D68</f>
        <v>63</v>
      </c>
      <c r="B64" s="5" t="str">
        <f>'бланки '!A68</f>
        <v>Город Северодвинск</v>
      </c>
      <c r="C64" s="5" t="str">
        <f>'бланки '!C68</f>
        <v>Муниципальное бюджетное учреждение дополнительного образования «Детская музыкальная школа № 3»</v>
      </c>
      <c r="D64" s="6">
        <f>'Рейтинговая таблица организаций'!M66/100</f>
        <v>1</v>
      </c>
      <c r="E64" s="6">
        <f>'Рейтинговая таблица организаций'!N66/100</f>
        <v>0.93617021276595747</v>
      </c>
      <c r="F64" s="5">
        <f>'Рейтинговая таблица организаций'!H66</f>
        <v>4</v>
      </c>
    </row>
    <row r="65" spans="1:6">
      <c r="A65" s="5">
        <f>'бланки '!D69</f>
        <v>64</v>
      </c>
      <c r="B65" s="5" t="str">
        <f>'бланки '!A69</f>
        <v>Город Северодвинск</v>
      </c>
      <c r="C65" s="5" t="str">
        <f>'бланки '!C69</f>
        <v>Муниципальное автономное учреждение дополнительного образования «Детская музыкальная школа № 36»</v>
      </c>
      <c r="D65" s="6">
        <f>'Рейтинговая таблица организаций'!M67/100</f>
        <v>1</v>
      </c>
      <c r="E65" s="6">
        <f>'Рейтинговая таблица организаций'!N67/100</f>
        <v>0.92553191489361697</v>
      </c>
      <c r="F65" s="5">
        <f>'Рейтинговая таблица организаций'!H67</f>
        <v>4</v>
      </c>
    </row>
    <row r="66" spans="1:6">
      <c r="A66" s="5">
        <f>'бланки '!D70</f>
        <v>65</v>
      </c>
      <c r="B66" s="5" t="str">
        <f>'бланки '!A70</f>
        <v>Город Северодвинск</v>
      </c>
      <c r="C66" s="5" t="str">
        <f>'бланки '!C70</f>
        <v>Муниципальное бюджетное учреждение дополнительного образования «Детская школа искусств № 34»</v>
      </c>
      <c r="D66" s="6">
        <f>'Рейтинговая таблица организаций'!M68/100</f>
        <v>0.63636363636363635</v>
      </c>
      <c r="E66" s="6">
        <f>'Рейтинговая таблица организаций'!N68/100</f>
        <v>0.86734693877551028</v>
      </c>
      <c r="F66" s="5">
        <f>'Рейтинговая таблица организаций'!H68</f>
        <v>4</v>
      </c>
    </row>
    <row r="67" spans="1:6">
      <c r="A67" s="5">
        <f>'бланки '!D71</f>
        <v>66</v>
      </c>
      <c r="B67" s="5" t="str">
        <f>'бланки '!A71</f>
        <v>Город Северодвинск</v>
      </c>
      <c r="C67" s="5" t="str">
        <f>'бланки '!C71</f>
        <v>Муниципальное автономное учреждение дополнительного образования «Детская художественная школа № 2»</v>
      </c>
      <c r="D67" s="6">
        <f>'Рейтинговая таблица организаций'!M69/100</f>
        <v>0.90909090909090906</v>
      </c>
      <c r="E67" s="6">
        <f>'Рейтинговая таблица организаций'!N69/100</f>
        <v>0.80612244897959184</v>
      </c>
      <c r="F67" s="5">
        <f>'Рейтинговая таблица организаций'!H69</f>
        <v>4</v>
      </c>
    </row>
    <row r="68" spans="1:6">
      <c r="A68" s="5">
        <f>'бланки '!D72</f>
        <v>67</v>
      </c>
      <c r="B68" s="5" t="str">
        <f>'бланки '!A72</f>
        <v>Город Северодвинск</v>
      </c>
      <c r="C68" s="5" t="str">
        <f>'бланки '!C72</f>
        <v>Муниципальное автономное учреждение дополнительного образования «Спортивная школа «Строитель»</v>
      </c>
      <c r="D68" s="6">
        <f>'Рейтинговая таблица организаций'!M70/100</f>
        <v>1</v>
      </c>
      <c r="E68" s="6">
        <f>'Рейтинговая таблица организаций'!N70/100</f>
        <v>0.95918367346938771</v>
      </c>
      <c r="F68" s="5">
        <f>'Рейтинговая таблица организаций'!H70</f>
        <v>3</v>
      </c>
    </row>
    <row r="69" spans="1:6">
      <c r="A69" s="5">
        <f>'бланки '!D73</f>
        <v>68</v>
      </c>
      <c r="B69" s="5" t="str">
        <f>'бланки '!A73</f>
        <v>Город Новодвинск</v>
      </c>
      <c r="C69" s="5" t="str">
        <f>'бланки '!C73</f>
        <v>Муниципальное дошкольное образовательное учреждение «Детский сад «Солнышко»</v>
      </c>
      <c r="D69" s="6">
        <f>'Рейтинговая таблица организаций'!M71/100</f>
        <v>1</v>
      </c>
      <c r="E69" s="6">
        <f>'Рейтинговая таблица организаций'!N71/100</f>
        <v>1</v>
      </c>
      <c r="F69" s="5">
        <f>'Рейтинговая таблица организаций'!H71</f>
        <v>3</v>
      </c>
    </row>
    <row r="70" spans="1:6">
      <c r="A70" s="5">
        <f>'бланки '!D74</f>
        <v>69</v>
      </c>
      <c r="B70" s="5" t="str">
        <f>'бланки '!A74</f>
        <v>Город Новодвинск</v>
      </c>
      <c r="C70" s="5" t="str">
        <f>'бланки '!C74</f>
        <v>Муниципальное дошкольное образовательное учреждение «Детский сад №14 «Родничок» общеразвивающего вида»</v>
      </c>
      <c r="D70" s="6">
        <f>'Рейтинговая таблица организаций'!M72/100</f>
        <v>1</v>
      </c>
      <c r="E70" s="6">
        <f>'Рейтинговая таблица организаций'!N72/100</f>
        <v>0.90697674418604646</v>
      </c>
      <c r="F70" s="5">
        <f>'Рейтинговая таблица организаций'!H72</f>
        <v>4</v>
      </c>
    </row>
    <row r="71" spans="1:6">
      <c r="A71" s="5">
        <f>'бланки '!D75</f>
        <v>70</v>
      </c>
      <c r="B71" s="5" t="str">
        <f>'бланки '!A75</f>
        <v>Город Новодвинск</v>
      </c>
      <c r="C71" s="5" t="str">
        <f>'бланки '!C75</f>
        <v>Муниципальное дошкольное образовательное учреждение «Детский сад «Радуга»</v>
      </c>
      <c r="D71" s="6">
        <f>'Рейтинговая таблица организаций'!M73/100</f>
        <v>0.85</v>
      </c>
      <c r="E71" s="6">
        <f>'Рейтинговая таблица организаций'!N73/100</f>
        <v>1</v>
      </c>
      <c r="F71" s="5">
        <f>'Рейтинговая таблица организаций'!H73</f>
        <v>3</v>
      </c>
    </row>
    <row r="72" spans="1:6">
      <c r="A72" s="5">
        <f>'бланки '!D76</f>
        <v>71</v>
      </c>
      <c r="B72" s="5" t="str">
        <f>'бланки '!A76</f>
        <v>Город Новодвинск</v>
      </c>
      <c r="C72" s="5" t="str">
        <f>'бланки '!C76</f>
        <v>Муниципальное дошкольное образовательное учреждение «Центр развития ребенка - Детский сад №17 «Малыш»</v>
      </c>
      <c r="D72" s="6">
        <f>'Рейтинговая таблица организаций'!M74/100</f>
        <v>1</v>
      </c>
      <c r="E72" s="6">
        <f>'Рейтинговая таблица организаций'!N74/100</f>
        <v>0.81395348837209303</v>
      </c>
      <c r="F72" s="5">
        <f>'Рейтинговая таблица организаций'!H74</f>
        <v>2</v>
      </c>
    </row>
    <row r="73" spans="1:6">
      <c r="A73" s="5">
        <f>'бланки '!D77</f>
        <v>72</v>
      </c>
      <c r="B73" s="5" t="str">
        <f>'бланки '!A77</f>
        <v>Город Новодвинск</v>
      </c>
      <c r="C73" s="5" t="str">
        <f>'бланки '!C77</f>
        <v>Муниципальное дошкольное образовательное учреждение «Детский сад «Лесовичок»</v>
      </c>
      <c r="D73" s="6">
        <f>'Рейтинговая таблица организаций'!M75/100</f>
        <v>1</v>
      </c>
      <c r="E73" s="6">
        <f>'Рейтинговая таблица организаций'!N75/100</f>
        <v>1</v>
      </c>
      <c r="F73" s="5">
        <f>'Рейтинговая таблица организаций'!H75</f>
        <v>4</v>
      </c>
    </row>
    <row r="74" spans="1:6">
      <c r="A74" s="5">
        <f>'бланки '!D78</f>
        <v>73</v>
      </c>
      <c r="B74" s="5" t="str">
        <f>'бланки '!A78</f>
        <v>Город Новодвинск</v>
      </c>
      <c r="C74" s="5" t="str">
        <f>'бланки '!C78</f>
        <v>Муниципальное дошкольное образовательное учреждение «Детский сад «Чебурашка»</v>
      </c>
      <c r="D74" s="6">
        <f>'Рейтинговая таблица организаций'!M76/100</f>
        <v>1</v>
      </c>
      <c r="E74" s="6">
        <f>'Рейтинговая таблица организаций'!N76/100</f>
        <v>1</v>
      </c>
      <c r="F74" s="5">
        <f>'Рейтинговая таблица организаций'!H76</f>
        <v>4</v>
      </c>
    </row>
    <row r="75" spans="1:6">
      <c r="A75" s="5">
        <f>'бланки '!D79</f>
        <v>74</v>
      </c>
      <c r="B75" s="5" t="str">
        <f>'бланки '!A79</f>
        <v>Город Новодвинск</v>
      </c>
      <c r="C75" s="5" t="str">
        <f>'бланки '!C79</f>
        <v>Муниципальное образовательное учреждение «Средняя общеобразовательная школа № 2 имени В.И. Захарова»</v>
      </c>
      <c r="D75" s="6">
        <f>'Рейтинговая таблица организаций'!M77/100</f>
        <v>0.8928571428571429</v>
      </c>
      <c r="E75" s="6">
        <f>'Рейтинговая таблица организаций'!N77/100</f>
        <v>1</v>
      </c>
      <c r="F75" s="5">
        <f>'Рейтинговая таблица организаций'!H77</f>
        <v>4</v>
      </c>
    </row>
    <row r="76" spans="1:6">
      <c r="A76" s="5">
        <f>'бланки '!D80</f>
        <v>75</v>
      </c>
      <c r="B76" s="5" t="str">
        <f>'бланки '!A80</f>
        <v>Город Новодвинск</v>
      </c>
      <c r="C76" s="5" t="str">
        <f>'бланки '!C80</f>
        <v>Муниципальное образовательное учреждение «Средняя общеобразовательная школа № 3»</v>
      </c>
      <c r="D76" s="6">
        <f>'Рейтинговая таблица организаций'!M78/100</f>
        <v>0.8214285714285714</v>
      </c>
      <c r="E76" s="6">
        <f>'Рейтинговая таблица организаций'!N78/100</f>
        <v>0.92727272727272725</v>
      </c>
      <c r="F76" s="5">
        <f>'Рейтинговая таблица организаций'!H78</f>
        <v>4</v>
      </c>
    </row>
    <row r="77" spans="1:6">
      <c r="A77" s="5">
        <f>'бланки '!D81</f>
        <v>76</v>
      </c>
      <c r="B77" s="5" t="str">
        <f>'бланки '!A81</f>
        <v>Город Новодвинск</v>
      </c>
      <c r="C77" s="5" t="str">
        <f>'бланки '!C81</f>
        <v>Муниципальное образовательное учреждение «Средняя общеобразовательная школа № 6»</v>
      </c>
      <c r="D77" s="6">
        <f>'Рейтинговая таблица организаций'!M79/100</f>
        <v>1</v>
      </c>
      <c r="E77" s="6">
        <f>'Рейтинговая таблица организаций'!N79/100</f>
        <v>1</v>
      </c>
      <c r="F77" s="5">
        <f>'Рейтинговая таблица организаций'!H79</f>
        <v>4</v>
      </c>
    </row>
    <row r="78" spans="1:6">
      <c r="A78" s="5">
        <f>'бланки '!D82</f>
        <v>77</v>
      </c>
      <c r="B78" s="5" t="str">
        <f>'бланки '!A82</f>
        <v>Город Новодвинск</v>
      </c>
      <c r="C78" s="5" t="str">
        <f>'бланки '!C82</f>
        <v>Муниципальное образовательное учреждение «Средняя общеобразовательная школа № 7»</v>
      </c>
      <c r="D78" s="6">
        <f>'Рейтинговая таблица организаций'!M80/100</f>
        <v>0.9285714285714286</v>
      </c>
      <c r="E78" s="6">
        <f>'Рейтинговая таблица организаций'!N80/100</f>
        <v>0.95370370370370372</v>
      </c>
      <c r="F78" s="5">
        <f>'Рейтинговая таблица организаций'!H80</f>
        <v>4</v>
      </c>
    </row>
    <row r="79" spans="1:6">
      <c r="A79" s="5">
        <f>'бланки '!D83</f>
        <v>78</v>
      </c>
      <c r="B79" s="5" t="str">
        <f>'бланки '!A83</f>
        <v>Город Новодвинск</v>
      </c>
      <c r="C79" s="5" t="str">
        <f>'бланки '!C83</f>
        <v>Муниципальное образовательное учреждение «Новодвинская гимназия»</v>
      </c>
      <c r="D79" s="6">
        <f>'Рейтинговая таблица организаций'!M81/100</f>
        <v>1</v>
      </c>
      <c r="E79" s="6">
        <f>'Рейтинговая таблица организаций'!N81/100</f>
        <v>1</v>
      </c>
      <c r="F79" s="5">
        <f>'Рейтинговая таблица организаций'!H81</f>
        <v>2</v>
      </c>
    </row>
    <row r="80" spans="1:6">
      <c r="A80" s="5">
        <f>'бланки '!D84</f>
        <v>79</v>
      </c>
      <c r="B80" s="5" t="str">
        <f>'бланки '!A84</f>
        <v>Город Новодвинск</v>
      </c>
      <c r="C80" s="5" t="str">
        <f>'бланки '!C84</f>
        <v>Муниципальное образовательное учреждение дополнительного образования «Дом детского творчества»</v>
      </c>
      <c r="D80" s="6">
        <f>'Рейтинговая таблица организаций'!M82/100</f>
        <v>0.90909090909090906</v>
      </c>
      <c r="E80" s="6">
        <f>'Рейтинговая таблица организаций'!N82/100</f>
        <v>0.93877551020408168</v>
      </c>
      <c r="F80" s="5">
        <f>'Рейтинговая таблица организаций'!H82</f>
        <v>4</v>
      </c>
    </row>
    <row r="81" spans="1:6">
      <c r="A81" s="5">
        <f>'бланки '!D85</f>
        <v>80</v>
      </c>
      <c r="B81" s="5" t="str">
        <f>'бланки '!A85</f>
        <v>Город Новодвинск</v>
      </c>
      <c r="C81" s="5" t="str">
        <f>'бланки '!C85</f>
        <v>Муниципальное бюджетное учреждение дополнительного образования «Новодвинская спортивная школа имени С.В. Быкова»</v>
      </c>
      <c r="D81" s="6">
        <f>'Рейтинговая таблица организаций'!M83/100</f>
        <v>1.05</v>
      </c>
      <c r="E81" s="6">
        <f>'Рейтинговая таблица организаций'!N83/100</f>
        <v>1.0306122448979591</v>
      </c>
      <c r="F81" s="5">
        <f>'Рейтинговая таблица организаций'!H83</f>
        <v>2</v>
      </c>
    </row>
    <row r="82" spans="1:6">
      <c r="A82" s="5">
        <f>'бланки '!D86</f>
        <v>81</v>
      </c>
      <c r="B82" s="5" t="str">
        <f>'бланки '!A86</f>
        <v>Город Новодвинск</v>
      </c>
      <c r="C82" s="5" t="str">
        <f>'бланки '!C86</f>
        <v>Муниципальное бюджетное учреждение дополнительного образования «Новодвинская детская школа искусств»</v>
      </c>
      <c r="D82" s="6">
        <f>'Рейтинговая таблица организаций'!M84/100</f>
        <v>0.95454545454545459</v>
      </c>
      <c r="E82" s="6">
        <f>'Рейтинговая таблица организаций'!N84/100</f>
        <v>0.92553191489361697</v>
      </c>
      <c r="F82" s="5">
        <f>'Рейтинговая таблица организаций'!H84</f>
        <v>4</v>
      </c>
    </row>
    <row r="83" spans="1:6">
      <c r="A83" s="5">
        <f>'бланки '!D87</f>
        <v>82</v>
      </c>
      <c r="B83" s="5" t="str">
        <f>'бланки '!A87</f>
        <v>Верхнетоемский муниципальный округ</v>
      </c>
      <c r="C83" s="5" t="str">
        <f>'бланки '!C87</f>
        <v>Муниципальное бюджетное образовательное учреждение Верхнетоемского муниципального округа «Авнюгская средняя общеобразовательная школа»</v>
      </c>
      <c r="D83" s="6">
        <f>'Рейтинговая таблица организаций'!M85/100</f>
        <v>1</v>
      </c>
      <c r="E83" s="6">
        <f>'Рейтинговая таблица организаций'!N85/100</f>
        <v>0.95370370370370372</v>
      </c>
      <c r="F83" s="5">
        <f>'Рейтинговая таблица организаций'!H85</f>
        <v>3</v>
      </c>
    </row>
    <row r="84" spans="1:6">
      <c r="A84" s="5">
        <f>'бланки '!D88</f>
        <v>83</v>
      </c>
      <c r="B84" s="5" t="str">
        <f>'бланки '!A88</f>
        <v>Верхнетоемский муниципальный округ</v>
      </c>
      <c r="C84" s="5" t="str">
        <f>'бланки '!C88</f>
        <v>Муниципальное бюджетное образовательное учреждение Верхнетоемского муниципального округа «Афанасьевская средняя общеобразовательная школа»</v>
      </c>
      <c r="D84" s="6">
        <f>'Рейтинговая таблица организаций'!M86/100</f>
        <v>1</v>
      </c>
      <c r="E84" s="6">
        <f>'Рейтинговая таблица организаций'!N86/100</f>
        <v>0.9152542372881356</v>
      </c>
      <c r="F84" s="5">
        <f>'Рейтинговая таблица организаций'!H86</f>
        <v>3</v>
      </c>
    </row>
    <row r="85" spans="1:6">
      <c r="A85" s="5">
        <f>'бланки '!D89</f>
        <v>84</v>
      </c>
      <c r="B85" s="5" t="str">
        <f>'бланки '!A89</f>
        <v>Верхнетоемский муниципальный округ</v>
      </c>
      <c r="C85" s="5" t="str">
        <f>'бланки '!C89</f>
        <v>Муниципальное бюджетное образовательное учреждение Верхнетоемского муниципального округа «Верхнетоемская средняя общеобразовательная школа»</v>
      </c>
      <c r="D85" s="6">
        <f>'Рейтинговая таблица организаций'!M87/100</f>
        <v>1</v>
      </c>
      <c r="E85" s="6">
        <f>'Рейтинговая таблица организаций'!N87/100</f>
        <v>0.99074074074074081</v>
      </c>
      <c r="F85" s="5">
        <f>'Рейтинговая таблица организаций'!H87</f>
        <v>2</v>
      </c>
    </row>
    <row r="86" spans="1:6">
      <c r="A86" s="5">
        <f>'бланки '!D90</f>
        <v>85</v>
      </c>
      <c r="B86" s="5" t="str">
        <f>'бланки '!A90</f>
        <v>Верхнетоемский муниципальный округ</v>
      </c>
      <c r="C86" s="5" t="str">
        <f>'бланки '!C90</f>
        <v>Муниципальное бюджетное образовательное учреждение Верхнетоемского муниципального округа «Выйская средняя общеобразовательная школа»</v>
      </c>
      <c r="D86" s="6">
        <f>'Рейтинговая таблица организаций'!M88/100</f>
        <v>1</v>
      </c>
      <c r="E86" s="6">
        <f>'Рейтинговая таблица организаций'!N88/100</f>
        <v>0.98305084745762716</v>
      </c>
      <c r="F86" s="5">
        <f>'Рейтинговая таблица организаций'!H88</f>
        <v>4</v>
      </c>
    </row>
    <row r="87" spans="1:6">
      <c r="A87" s="5">
        <f>'бланки '!D91</f>
        <v>86</v>
      </c>
      <c r="B87" s="5" t="str">
        <f>'бланки '!A91</f>
        <v>Верхнетоемский муниципальный округ</v>
      </c>
      <c r="C87" s="5" t="str">
        <f>'бланки '!C91</f>
        <v>Муниципальное бюджетное образовательное учреждение Верхнетоемского муниципального округа «Горковская средняя общеобразовательная школа»</v>
      </c>
      <c r="D87" s="6">
        <f>'Рейтинговая таблица организаций'!M89/100</f>
        <v>0.9285714285714286</v>
      </c>
      <c r="E87" s="6">
        <f>'Рейтинговая таблица организаций'!N89/100</f>
        <v>1</v>
      </c>
      <c r="F87" s="5">
        <f>'Рейтинговая таблица организаций'!H89</f>
        <v>3</v>
      </c>
    </row>
    <row r="88" spans="1:6">
      <c r="A88" s="5">
        <f>'бланки '!D92</f>
        <v>87</v>
      </c>
      <c r="B88" s="5" t="str">
        <f>'бланки '!A92</f>
        <v>Верхнетоемский муниципальный округ</v>
      </c>
      <c r="C88" s="5" t="str">
        <f>'бланки '!C92</f>
        <v>Муниципальное бюджетное образовательное учреждение Верхнетоемского муниципального округа «Зеленниковская средняя общеобразовательная школа»</v>
      </c>
      <c r="D88" s="6">
        <f>'Рейтинговая таблица организаций'!M90/100</f>
        <v>0.9285714285714286</v>
      </c>
      <c r="E88" s="6">
        <f>'Рейтинговая таблица организаций'!N90/100</f>
        <v>0.9722222222222221</v>
      </c>
      <c r="F88" s="5">
        <f>'Рейтинговая таблица организаций'!H90</f>
        <v>3</v>
      </c>
    </row>
    <row r="89" spans="1:6">
      <c r="A89" s="5">
        <f>'бланки '!D93</f>
        <v>88</v>
      </c>
      <c r="B89" s="5" t="str">
        <f>'бланки '!A93</f>
        <v>Верхнетоемский муниципальный округ</v>
      </c>
      <c r="C89" s="5" t="str">
        <f>'бланки '!C93</f>
        <v>Муниципальное бюджетное образовательное учреждение Верхнетоемского муниципального округа «Корниловская средняя общеобразовательная школа»</v>
      </c>
      <c r="D89" s="6">
        <f>'Рейтинговая таблица организаций'!M91/100</f>
        <v>0.8571428571428571</v>
      </c>
      <c r="E89" s="6">
        <f>'Рейтинговая таблица организаций'!N91/100</f>
        <v>0.92592592592592593</v>
      </c>
      <c r="F89" s="5">
        <f>'Рейтинговая таблица организаций'!H91</f>
        <v>4</v>
      </c>
    </row>
    <row r="90" spans="1:6">
      <c r="A90" s="5">
        <f>'бланки '!D94</f>
        <v>89</v>
      </c>
      <c r="B90" s="5" t="str">
        <f>'бланки '!A94</f>
        <v>Верхнетоемский муниципальный округ</v>
      </c>
      <c r="C90" s="5" t="str">
        <f>'бланки '!C94</f>
        <v>Муниципальное бюджетное образовательное учреждение Верхнетоемского муниципального округа «Нижнетоемская средняя общеобразовательная школа»</v>
      </c>
      <c r="D90" s="6">
        <f>'Рейтинговая таблица организаций'!M92/100</f>
        <v>1</v>
      </c>
      <c r="E90" s="6">
        <f>'Рейтинговая таблица организаций'!N92/100</f>
        <v>0.99074074074074081</v>
      </c>
      <c r="F90" s="5">
        <f>'Рейтинговая таблица организаций'!H92</f>
        <v>4</v>
      </c>
    </row>
    <row r="91" spans="1:6">
      <c r="A91" s="5">
        <f>'бланки '!D95</f>
        <v>90</v>
      </c>
      <c r="B91" s="5" t="str">
        <f>'бланки '!A95</f>
        <v>Верхнетоемский муниципальный округ</v>
      </c>
      <c r="C91" s="5" t="str">
        <f>'бланки '!C95</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D91" s="6">
        <f>'Рейтинговая таблица организаций'!M93/100</f>
        <v>1</v>
      </c>
      <c r="E91" s="6">
        <f>'Рейтинговая таблица организаций'!N93/100</f>
        <v>0.82978723404255317</v>
      </c>
      <c r="F91" s="5">
        <f>'Рейтинговая таблица организаций'!H93</f>
        <v>2</v>
      </c>
    </row>
    <row r="92" spans="1:6">
      <c r="A92" s="5">
        <f>'бланки '!D96</f>
        <v>91</v>
      </c>
      <c r="B92" s="5" t="str">
        <f>'бланки '!A96</f>
        <v>Верхнетоемский муниципальный округ</v>
      </c>
      <c r="C92" s="5" t="str">
        <f>'бланки '!C96</f>
        <v>Муниципальное бюджетное учреждение дополнительного образования Верхнетоемского муниципального округа «Детская школа искусств №25»</v>
      </c>
      <c r="D92" s="6">
        <f>'Рейтинговая таблица организаций'!M94/100</f>
        <v>1</v>
      </c>
      <c r="E92" s="6">
        <f>'Рейтинговая таблица организаций'!N94/100</f>
        <v>0.87755102040816324</v>
      </c>
      <c r="F92" s="5">
        <f>'Рейтинговая таблица организаций'!H94</f>
        <v>4</v>
      </c>
    </row>
    <row r="93" spans="1:6">
      <c r="A93" s="5">
        <f>'бланки '!D97</f>
        <v>92</v>
      </c>
      <c r="B93" s="5" t="str">
        <f>'бланки '!A97</f>
        <v>Виноградовский муниципальный округ</v>
      </c>
      <c r="C93" s="5" t="str">
        <f>'бланки '!C97</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D93" s="6">
        <f>'Рейтинговая таблица организаций'!M95/100</f>
        <v>0.9642857142857143</v>
      </c>
      <c r="E93" s="6">
        <f>'Рейтинговая таблица организаций'!N95/100</f>
        <v>0.8771929824561403</v>
      </c>
      <c r="F93" s="5">
        <f>'Рейтинговая таблица организаций'!H95</f>
        <v>3</v>
      </c>
    </row>
    <row r="94" spans="1:6">
      <c r="A94" s="5">
        <f>'бланки '!D98</f>
        <v>93</v>
      </c>
      <c r="B94" s="5" t="str">
        <f>'бланки '!A98</f>
        <v>Виноградовский муниципальный округ</v>
      </c>
      <c r="C94" s="5" t="str">
        <f>'бланки '!C98</f>
        <v>Муниципальное бюджетное общеобразовательное учреждение «Рочегодская средняя школа»</v>
      </c>
      <c r="D94" s="6">
        <f>'Рейтинговая таблица организаций'!M96/100</f>
        <v>1</v>
      </c>
      <c r="E94" s="6">
        <f>'Рейтинговая таблица организаций'!N96/100</f>
        <v>0.86111111111111116</v>
      </c>
      <c r="F94" s="5">
        <f>'Рейтинговая таблица организаций'!H96</f>
        <v>4</v>
      </c>
    </row>
    <row r="95" spans="1:6">
      <c r="A95" s="5">
        <f>'бланки '!D99</f>
        <v>94</v>
      </c>
      <c r="B95" s="5" t="str">
        <f>'бланки '!A99</f>
        <v>Виноградовский муниципальный округ</v>
      </c>
      <c r="C95" s="5" t="str">
        <f>'бланки '!C99</f>
        <v>Муниципальное бюджетное общеобразовательное учреждение «Сельменьгская средняя школа»</v>
      </c>
      <c r="D95" s="6">
        <f>'Рейтинговая таблица организаций'!M97/100</f>
        <v>1</v>
      </c>
      <c r="E95" s="6">
        <f>'Рейтинговая таблица организаций'!N97/100</f>
        <v>1</v>
      </c>
      <c r="F95" s="5">
        <f>'Рейтинговая таблица организаций'!H97</f>
        <v>4</v>
      </c>
    </row>
    <row r="96" spans="1:6">
      <c r="A96" s="5">
        <f>'бланки '!D100</f>
        <v>95</v>
      </c>
      <c r="B96" s="5" t="str">
        <f>'бланки '!A100</f>
        <v>Виноградовский муниципальный округ</v>
      </c>
      <c r="C96" s="5" t="str">
        <f>'бланки '!C100</f>
        <v>Муниципальное бюджетное общеобразовательное учреждение «Хетовская средняя школа»</v>
      </c>
      <c r="D96" s="6">
        <f>'Рейтинговая таблица организаций'!M98/100</f>
        <v>1</v>
      </c>
      <c r="E96" s="6">
        <f>'Рейтинговая таблица организаций'!N98/100</f>
        <v>0.7222222222222221</v>
      </c>
      <c r="F96" s="5">
        <f>'Рейтинговая таблица организаций'!H98</f>
        <v>4</v>
      </c>
    </row>
    <row r="97" spans="1:6">
      <c r="A97" s="5">
        <f>'бланки '!D101</f>
        <v>96</v>
      </c>
      <c r="B97" s="5" t="str">
        <f>'бланки '!A101</f>
        <v>Виноградовский муниципальный округ</v>
      </c>
      <c r="C97" s="5" t="str">
        <f>'бланки '!C101</f>
        <v>Муниципальное бюджетное общеобразовательное учреждение «Важская основная школа»</v>
      </c>
      <c r="D97" s="6">
        <f>'Рейтинговая таблица организаций'!M99/100</f>
        <v>1</v>
      </c>
      <c r="E97" s="6">
        <f>'Рейтинговая таблица организаций'!N99/100</f>
        <v>0.96296296296296291</v>
      </c>
      <c r="F97" s="5">
        <f>'Рейтинговая таблица организаций'!H99</f>
        <v>3</v>
      </c>
    </row>
    <row r="98" spans="1:6">
      <c r="A98" s="5">
        <f>'бланки '!D102</f>
        <v>97</v>
      </c>
      <c r="B98" s="5" t="str">
        <f>'бланки '!A102</f>
        <v>Виноградовский муниципальный округ</v>
      </c>
      <c r="C98" s="5" t="str">
        <f>'бланки '!C102</f>
        <v>Муниципальное бюджетное общеобразовательное учреждение «Осиновская основная школа»</v>
      </c>
      <c r="D98" s="6">
        <f>'Рейтинговая таблица организаций'!M100/100</f>
        <v>0.7142857142857143</v>
      </c>
      <c r="E98" s="6">
        <f>'Рейтинговая таблица организаций'!N100/100</f>
        <v>0.79629629629629628</v>
      </c>
      <c r="F98" s="5">
        <f>'Рейтинговая таблица организаций'!H100</f>
        <v>3</v>
      </c>
    </row>
    <row r="99" spans="1:6">
      <c r="A99" s="5">
        <f>'бланки '!D103</f>
        <v>98</v>
      </c>
      <c r="B99" s="5" t="str">
        <f>'бланки '!A103</f>
        <v>Виноградовский муниципальный округ</v>
      </c>
      <c r="C99" s="5" t="str">
        <f>'бланки '!C103</f>
        <v>Муниципальное бюджетное учреждение дополнительного образования «Центр дополнительного образования»</v>
      </c>
      <c r="D99" s="6">
        <f>'Рейтинговая таблица организаций'!M101/100</f>
        <v>0.81818181818181823</v>
      </c>
      <c r="E99" s="6">
        <f>'Рейтинговая таблица организаций'!N101/100</f>
        <v>0.72448979591836737</v>
      </c>
      <c r="F99" s="5">
        <f>'Рейтинговая таблица организаций'!H101</f>
        <v>4</v>
      </c>
    </row>
    <row r="100" spans="1:6">
      <c r="A100" s="5">
        <f>'бланки '!D104</f>
        <v>99</v>
      </c>
      <c r="B100" s="5" t="str">
        <f>'бланки '!A104</f>
        <v>Виноградовский муниципальный округ</v>
      </c>
      <c r="C100" s="5" t="str">
        <f>'бланки '!C104</f>
        <v>Муниципальное бюджетное учреждение дополнительного образования «Детская школа искусств №17»</v>
      </c>
      <c r="D100" s="6">
        <f>'Рейтинговая таблица организаций'!M102/100</f>
        <v>0.72727272727272729</v>
      </c>
      <c r="E100" s="6">
        <f>'Рейтинговая таблица организаций'!N102/100</f>
        <v>0.58163265306122447</v>
      </c>
      <c r="F100" s="5">
        <f>'Рейтинговая таблица организаций'!H102</f>
        <v>4</v>
      </c>
    </row>
    <row r="101" spans="1:6">
      <c r="A101" s="5">
        <f>'бланки '!D105</f>
        <v>100</v>
      </c>
      <c r="B101" s="5" t="str">
        <f>'бланки '!A105</f>
        <v>Онежский муниципальный район</v>
      </c>
      <c r="C101" s="5" t="str">
        <f>'бланки '!C105</f>
        <v>Муниципальное бюджетное общеобразовательное учреждение «Средняя общеобразовательная школа №1 г.Онеги»</v>
      </c>
      <c r="D101" s="6">
        <f>'Рейтинговая таблица организаций'!M103/100</f>
        <v>0.9285714285714286</v>
      </c>
      <c r="E101" s="6">
        <f>'Рейтинговая таблица организаций'!N103/100</f>
        <v>0.94444444444444442</v>
      </c>
      <c r="F101" s="5">
        <f>'Рейтинговая таблица организаций'!H103</f>
        <v>2</v>
      </c>
    </row>
    <row r="102" spans="1:6">
      <c r="A102" s="5">
        <f>'бланки '!D106</f>
        <v>101</v>
      </c>
      <c r="B102" s="5" t="str">
        <f>'бланки '!A106</f>
        <v>Онежский муниципальный район</v>
      </c>
      <c r="C102" s="5" t="str">
        <f>'бланки '!C106</f>
        <v>Муниципальное бюджетное общеобразовательное учреждение «Средняя школа №2 г.Онеги»</v>
      </c>
      <c r="D102" s="6">
        <f>'Рейтинговая таблица организаций'!M104/100</f>
        <v>1</v>
      </c>
      <c r="E102" s="6">
        <f>'Рейтинговая таблица организаций'!N104/100</f>
        <v>1</v>
      </c>
      <c r="F102" s="5">
        <f>'Рейтинговая таблица организаций'!H104</f>
        <v>3</v>
      </c>
    </row>
    <row r="103" spans="1:6">
      <c r="A103" s="5">
        <f>'бланки '!D107</f>
        <v>102</v>
      </c>
      <c r="B103" s="5" t="str">
        <f>'бланки '!A107</f>
        <v>Онежский муниципальный район</v>
      </c>
      <c r="C103" s="5" t="str">
        <f>'бланки '!C107</f>
        <v>Муниципальное бюджетное общеобразовательное учреждение «Средняя школа №4 имени Дважды Героя Советского Союза Александра Осиповича Шабалина»</v>
      </c>
      <c r="D103" s="6">
        <f>'Рейтинговая таблица организаций'!M105/100</f>
        <v>0.9642857142857143</v>
      </c>
      <c r="E103" s="6">
        <f>'Рейтинговая таблица организаций'!N105/100</f>
        <v>0.90740740740740744</v>
      </c>
      <c r="F103" s="5">
        <f>'Рейтинговая таблица организаций'!H105</f>
        <v>3</v>
      </c>
    </row>
    <row r="104" spans="1:6">
      <c r="A104" s="5">
        <f>'бланки '!D108</f>
        <v>103</v>
      </c>
      <c r="B104" s="5" t="str">
        <f>'бланки '!A108</f>
        <v>Онежский муниципальный район</v>
      </c>
      <c r="C104" s="5" t="str">
        <f>'бланки '!C108</f>
        <v>Муниципальное бюджетное общеобразовательное учреждение «Открытая (сменная) общеобразовательная школа г.Онеги»</v>
      </c>
      <c r="D104" s="6">
        <f>'Рейтинговая таблица организаций'!M106/100</f>
        <v>0.9642857142857143</v>
      </c>
      <c r="E104" s="6">
        <f>'Рейтинговая таблица организаций'!N106/100</f>
        <v>0.7678571428571429</v>
      </c>
      <c r="F104" s="5">
        <f>'Рейтинговая таблица организаций'!H106</f>
        <v>2</v>
      </c>
    </row>
    <row r="105" spans="1:6">
      <c r="A105" s="5">
        <f>'бланки '!D109</f>
        <v>104</v>
      </c>
      <c r="B105" s="5" t="str">
        <f>'бланки '!A109</f>
        <v>Онежский муниципальный район</v>
      </c>
      <c r="C105" s="5" t="str">
        <f>'бланки '!C109</f>
        <v>Муниципальное бюджетное общеобразовательное учреждение «Кодинская средняя общеобразовательная школа»</v>
      </c>
      <c r="D105" s="6">
        <f>'Рейтинговая таблица организаций'!M107/100</f>
        <v>0.9285714285714286</v>
      </c>
      <c r="E105" s="6">
        <f>'Рейтинговая таблица организаций'!N107/100</f>
        <v>1</v>
      </c>
      <c r="F105" s="5">
        <f>'Рейтинговая таблица организаций'!H107</f>
        <v>4</v>
      </c>
    </row>
    <row r="106" spans="1:6">
      <c r="A106" s="5">
        <f>'бланки '!D110</f>
        <v>105</v>
      </c>
      <c r="B106" s="5" t="str">
        <f>'бланки '!A110</f>
        <v>Онежский муниципальный район</v>
      </c>
      <c r="C106" s="5" t="str">
        <f>'бланки '!C110</f>
        <v>Муниципальное бюджетное общеобразовательное учреждение «Малошуйская средняя общеобразовательная школа»</v>
      </c>
      <c r="D106" s="6">
        <f>'Рейтинговая таблица организаций'!M108/100</f>
        <v>1</v>
      </c>
      <c r="E106" s="6">
        <f>'Рейтинговая таблица организаций'!N108/100</f>
        <v>0.81481481481481477</v>
      </c>
      <c r="F106" s="5">
        <f>'Рейтинговая таблица организаций'!H108</f>
        <v>4</v>
      </c>
    </row>
    <row r="107" spans="1:6">
      <c r="A107" s="5">
        <f>'бланки '!D111</f>
        <v>106</v>
      </c>
      <c r="B107" s="5" t="str">
        <f>'бланки '!A111</f>
        <v>Онежский муниципальный район</v>
      </c>
      <c r="C107" s="5" t="str">
        <f>'бланки '!C111</f>
        <v>Муниципальное бюджетное общеобразовательное учреждение «Покровская средняя школа»</v>
      </c>
      <c r="D107" s="6">
        <f>'Рейтинговая таблица организаций'!M109/100</f>
        <v>1</v>
      </c>
      <c r="E107" s="6">
        <f>'Рейтинговая таблица организаций'!N109/100</f>
        <v>0.65254237288135597</v>
      </c>
      <c r="F107" s="5">
        <f>'Рейтинговая таблица организаций'!H109</f>
        <v>2</v>
      </c>
    </row>
    <row r="108" spans="1:6">
      <c r="A108" s="5">
        <f>'бланки '!D112</f>
        <v>107</v>
      </c>
      <c r="B108" s="5" t="str">
        <f>'бланки '!A112</f>
        <v>Онежский муниципальный район</v>
      </c>
      <c r="C108" s="5" t="str">
        <f>'бланки '!C112</f>
        <v>Муниципальное бюджетное общеобразовательное учреждение «Чекуевская средняя общеобразовательная школа»</v>
      </c>
      <c r="D108" s="6">
        <f>'Рейтинговая таблица организаций'!M110/100</f>
        <v>1</v>
      </c>
      <c r="E108" s="6">
        <f>'Рейтинговая таблица организаций'!N110/100</f>
        <v>1</v>
      </c>
      <c r="F108" s="5">
        <f>'Рейтинговая таблица организаций'!H110</f>
        <v>4</v>
      </c>
    </row>
    <row r="109" spans="1:6">
      <c r="A109" s="5">
        <f>'бланки '!D113</f>
        <v>108</v>
      </c>
      <c r="B109" s="5" t="str">
        <f>'бланки '!A113</f>
        <v>Онежский муниципальный район</v>
      </c>
      <c r="C109" s="5" t="str">
        <f>'бланки '!C113</f>
        <v>Муниципальное бюджетное общеобразовательное учреждение «Глазанская основная общеобразовательная школа»</v>
      </c>
      <c r="D109" s="6">
        <f>'Рейтинговая таблица организаций'!M111/100</f>
        <v>0.9642857142857143</v>
      </c>
      <c r="E109" s="6">
        <f>'Рейтинговая таблица организаций'!N111/100</f>
        <v>0.8214285714285714</v>
      </c>
      <c r="F109" s="5">
        <f>'Рейтинговая таблица организаций'!H111</f>
        <v>4</v>
      </c>
    </row>
    <row r="110" spans="1:6">
      <c r="A110" s="5">
        <f>'бланки '!D114</f>
        <v>109</v>
      </c>
      <c r="B110" s="5" t="str">
        <f>'бланки '!A114</f>
        <v>Онежский муниципальный район</v>
      </c>
      <c r="C110" s="5" t="str">
        <f>'бланки '!C114</f>
        <v>Муниципальное бюджетное общеобразовательное учреждение «Золотухская основная общеобразовательная школа»</v>
      </c>
      <c r="D110" s="6">
        <f>'Рейтинговая таблица организаций'!M112/100</f>
        <v>1</v>
      </c>
      <c r="E110" s="6">
        <f>'Рейтинговая таблица организаций'!N112/100</f>
        <v>0.96296296296296291</v>
      </c>
      <c r="F110" s="5">
        <f>'Рейтинговая таблица организаций'!H112</f>
        <v>4</v>
      </c>
    </row>
    <row r="111" spans="1:6">
      <c r="A111" s="5">
        <f>'бланки '!D115</f>
        <v>110</v>
      </c>
      <c r="B111" s="5" t="str">
        <f>'бланки '!A115</f>
        <v>Онежский муниципальный район</v>
      </c>
      <c r="C111" s="5" t="str">
        <f>'бланки '!C115</f>
        <v>Муниципальное бюджетное общеобразовательное учреждение «Нименьгская основная общеобразовательная школа»</v>
      </c>
      <c r="D111" s="6">
        <f>'Рейтинговая таблица организаций'!M113/100</f>
        <v>1</v>
      </c>
      <c r="E111" s="6">
        <f>'Рейтинговая таблица организаций'!N113/100</f>
        <v>0.85185185185185186</v>
      </c>
      <c r="F111" s="5">
        <f>'Рейтинговая таблица организаций'!H113</f>
        <v>2</v>
      </c>
    </row>
    <row r="112" spans="1:6">
      <c r="A112" s="5">
        <f>'бланки '!D116</f>
        <v>111</v>
      </c>
      <c r="B112" s="5" t="str">
        <f>'бланки '!A116</f>
        <v>Онежский муниципальный район</v>
      </c>
      <c r="C112" s="5" t="str">
        <f>'бланки '!C116</f>
        <v>Муниципальное бюджетное общеобразовательное учреждение «Порожская основная общеобразовательная школа»</v>
      </c>
      <c r="D112" s="6">
        <f>'Рейтинговая таблица организаций'!M114/100</f>
        <v>0.8928571428571429</v>
      </c>
      <c r="E112" s="6">
        <f>'Рейтинговая таблица организаций'!N114/100</f>
        <v>0.89655172413793105</v>
      </c>
      <c r="F112" s="5">
        <f>'Рейтинговая таблица организаций'!H114</f>
        <v>2</v>
      </c>
    </row>
    <row r="113" spans="1:6">
      <c r="A113" s="5">
        <f>'бланки '!D117</f>
        <v>112</v>
      </c>
      <c r="B113" s="5" t="str">
        <f>'бланки '!A117</f>
        <v>Онежский муниципальный район</v>
      </c>
      <c r="C113" s="5" t="str">
        <f>'бланки '!C117</f>
        <v>Муниципальное бюджетное учреждение дополнительного образования «Спортивная школа г.Онеги»</v>
      </c>
      <c r="D113" s="6">
        <f>'Рейтинговая таблица организаций'!M115/100</f>
        <v>1</v>
      </c>
      <c r="E113" s="6">
        <f>'Рейтинговая таблица организаций'!N115/100</f>
        <v>1</v>
      </c>
      <c r="F113" s="5">
        <f>'Рейтинговая таблица организаций'!H115</f>
        <v>4</v>
      </c>
    </row>
    <row r="114" spans="1:6">
      <c r="A114" s="5">
        <f>'бланки '!D118</f>
        <v>113</v>
      </c>
      <c r="B114" s="5" t="str">
        <f>'бланки '!A118</f>
        <v>Онежский муниципальный район</v>
      </c>
      <c r="C114" s="5" t="str">
        <f>'бланки '!C118</f>
        <v>Муниципальное бюджетное учреждение дополнительного образования «Онежская детская школа искусств»</v>
      </c>
      <c r="D114" s="6">
        <f>'Рейтинговая таблица организаций'!M116/100</f>
        <v>1</v>
      </c>
      <c r="E114" s="6">
        <f>'Рейтинговая таблица организаций'!N116/100</f>
        <v>1</v>
      </c>
      <c r="F114" s="5">
        <f>'Рейтинговая таблица организаций'!H116</f>
        <v>4</v>
      </c>
    </row>
    <row r="115" spans="1:6">
      <c r="A115" s="5">
        <f>'бланки '!D119</f>
        <v>114</v>
      </c>
      <c r="B115" s="5" t="str">
        <f>'бланки '!A119</f>
        <v>Пинежский муниципальный округ</v>
      </c>
      <c r="C115" s="5" t="str">
        <f>'бланки '!C119</f>
        <v>Муниципальное бюджетное общеобразовательное учреждение «Нюхченская основная школа № 11»</v>
      </c>
      <c r="D115" s="6">
        <f>'Рейтинговая таблица организаций'!M117/100</f>
        <v>0.9642857142857143</v>
      </c>
      <c r="E115" s="6">
        <f>'Рейтинговая таблица организаций'!N117/100</f>
        <v>0.87037037037037035</v>
      </c>
      <c r="F115" s="5">
        <f>'Рейтинговая таблица организаций'!H117</f>
        <v>2</v>
      </c>
    </row>
    <row r="116" spans="1:6">
      <c r="A116" s="5">
        <f>'бланки '!D120</f>
        <v>115</v>
      </c>
      <c r="B116" s="5" t="str">
        <f>'бланки '!A120</f>
        <v>Пинежский муниципальный округ</v>
      </c>
      <c r="C116" s="5" t="str">
        <f>'бланки '!C120</f>
        <v>Муниципальное бюджетное общеобразовательное учреждение  «Сосновская средняя школа № 1»</v>
      </c>
      <c r="D116" s="6">
        <f>'Рейтинговая таблица организаций'!M118/100</f>
        <v>1</v>
      </c>
      <c r="E116" s="6">
        <f>'Рейтинговая таблица организаций'!N118/100</f>
        <v>0.9732142857142857</v>
      </c>
      <c r="F116" s="5">
        <f>'Рейтинговая таблица организаций'!H118</f>
        <v>3</v>
      </c>
    </row>
    <row r="117" spans="1:6">
      <c r="A117" s="5">
        <f>'бланки '!D121</f>
        <v>116</v>
      </c>
      <c r="B117" s="5" t="str">
        <f>'бланки '!A121</f>
        <v>Пинежский муниципальный округ</v>
      </c>
      <c r="C117" s="5" t="str">
        <f>'бланки '!C121</f>
        <v>Муниципальное бюджетное общеобразовательное учреждение «Сурская средняя школа № 2»</v>
      </c>
      <c r="D117" s="6">
        <f>'Рейтинговая таблица организаций'!M119/100</f>
        <v>1</v>
      </c>
      <c r="E117" s="6">
        <f>'Рейтинговая таблица организаций'!N119/100</f>
        <v>1</v>
      </c>
      <c r="F117" s="5">
        <f>'Рейтинговая таблица организаций'!H119</f>
        <v>4</v>
      </c>
    </row>
    <row r="118" spans="1:6">
      <c r="A118" s="5">
        <f>'бланки '!D122</f>
        <v>117</v>
      </c>
      <c r="B118" s="5" t="str">
        <f>'бланки '!A122</f>
        <v>Пинежский муниципальный округ</v>
      </c>
      <c r="C118" s="5" t="str">
        <f>'бланки '!C122</f>
        <v>Муниципальное бюджетное общеобразовательное учреждение «Новолавельская средняя школа № 3»</v>
      </c>
      <c r="D118" s="6">
        <f>'Рейтинговая таблица организаций'!M120/100</f>
        <v>0.9285714285714286</v>
      </c>
      <c r="E118" s="6">
        <f>'Рейтинговая таблица организаций'!N120/100</f>
        <v>0.98181818181818192</v>
      </c>
      <c r="F118" s="5">
        <f>'Рейтинговая таблица организаций'!H120</f>
        <v>4</v>
      </c>
    </row>
    <row r="119" spans="1:6">
      <c r="A119" s="5">
        <f>'бланки '!D123</f>
        <v>118</v>
      </c>
      <c r="B119" s="5" t="str">
        <f>'бланки '!A123</f>
        <v>Пинежский муниципальный округ</v>
      </c>
      <c r="C119" s="5" t="str">
        <f>'бланки '!C123</f>
        <v>Муниципальное бюджетное общеобразовательное учреждение «Кушкопальская средняя школа № 4»</v>
      </c>
      <c r="D119" s="6">
        <f>'Рейтинговая таблица организаций'!M121/100</f>
        <v>1</v>
      </c>
      <c r="E119" s="6">
        <f>'Рейтинговая таблица организаций'!N121/100</f>
        <v>0.99074074074074081</v>
      </c>
      <c r="F119" s="5">
        <f>'Рейтинговая таблица организаций'!H121</f>
        <v>3</v>
      </c>
    </row>
    <row r="120" spans="1:6">
      <c r="A120" s="5">
        <f>'бланки '!D124</f>
        <v>119</v>
      </c>
      <c r="B120" s="5" t="str">
        <f>'бланки '!A124</f>
        <v>Пинежский муниципальный округ</v>
      </c>
      <c r="C120" s="5" t="str">
        <f>'бланки '!C124</f>
        <v>Муниципальное бюджетное общеобразовательное учреждение «Кеврольская основная школа № 18 имени М.Ф.Теплова»</v>
      </c>
      <c r="D120" s="6">
        <f>'Рейтинговая таблица организаций'!M122/100</f>
        <v>1</v>
      </c>
      <c r="E120" s="6">
        <f>'Рейтинговая таблица организаций'!N122/100</f>
        <v>0.84259259259259256</v>
      </c>
      <c r="F120" s="5">
        <f>'Рейтинговая таблица организаций'!H122</f>
        <v>4</v>
      </c>
    </row>
    <row r="121" spans="1:6">
      <c r="A121" s="5">
        <f>'бланки '!D125</f>
        <v>120</v>
      </c>
      <c r="B121" s="5" t="str">
        <f>'бланки '!A125</f>
        <v>Пинежский муниципальный округ</v>
      </c>
      <c r="C121" s="5" t="str">
        <f>'бланки '!C125</f>
        <v>Муниципальное бюджетное общеобразовательное учреждение «Карпогорская средняя школа №118»</v>
      </c>
      <c r="D121" s="6">
        <f>'Рейтинговая таблица организаций'!M123/100</f>
        <v>1</v>
      </c>
      <c r="E121" s="6">
        <f>'Рейтинговая таблица организаций'!N123/100</f>
        <v>0.86440677966101698</v>
      </c>
      <c r="F121" s="5">
        <f>'Рейтинговая таблица организаций'!H123</f>
        <v>3</v>
      </c>
    </row>
    <row r="122" spans="1:6">
      <c r="A122" s="5">
        <f>'бланки '!D126</f>
        <v>121</v>
      </c>
      <c r="B122" s="5" t="str">
        <f>'бланки '!A126</f>
        <v>Пинежский муниципальный округ</v>
      </c>
      <c r="C122" s="5" t="str">
        <f>'бланки '!C126</f>
        <v>Муниципальное бюджетное общеобразовательное учреждение «Карпогорская вечерняя (сменная) средняя школа № 51»</v>
      </c>
      <c r="D122" s="6">
        <f>'Рейтинговая таблица организаций'!M124/100</f>
        <v>1</v>
      </c>
      <c r="E122" s="6">
        <f>'Рейтинговая таблица организаций'!N124/100</f>
        <v>0.96296296296296291</v>
      </c>
      <c r="F122" s="5">
        <f>'Рейтинговая таблица организаций'!H124</f>
        <v>4</v>
      </c>
    </row>
    <row r="123" spans="1:6">
      <c r="A123" s="5">
        <f>'бланки '!D127</f>
        <v>122</v>
      </c>
      <c r="B123" s="5" t="str">
        <f>'бланки '!A127</f>
        <v>Пинежский муниципальный округ</v>
      </c>
      <c r="C123" s="5" t="str">
        <f>'бланки '!C127</f>
        <v>Муниципальное бюджетное общеобразовательное учреждение «Междуреченская средняя школа № 6»</v>
      </c>
      <c r="D123" s="6">
        <f>'Рейтинговая таблица организаций'!M125/100</f>
        <v>1</v>
      </c>
      <c r="E123" s="6">
        <f>'Рейтинговая таблица организаций'!N125/100</f>
        <v>0.98148148148148151</v>
      </c>
      <c r="F123" s="5">
        <f>'Рейтинговая таблица организаций'!H125</f>
        <v>3</v>
      </c>
    </row>
    <row r="124" spans="1:6">
      <c r="A124" s="5">
        <f>'бланки '!D128</f>
        <v>123</v>
      </c>
      <c r="B124" s="5" t="str">
        <f>'бланки '!A128</f>
        <v>Пинежский муниципальный округ</v>
      </c>
      <c r="C124" s="5" t="str">
        <f>'бланки '!C128</f>
        <v>Муниципальное бюджетное общеобразовательное учреждение «Ясненская средняя школа № 7»</v>
      </c>
      <c r="D124" s="6">
        <f>'Рейтинговая таблица организаций'!M126/100</f>
        <v>1</v>
      </c>
      <c r="E124" s="6">
        <f>'Рейтинговая таблица организаций'!N126/100</f>
        <v>0.84259259259259256</v>
      </c>
      <c r="F124" s="5">
        <f>'Рейтинговая таблица организаций'!H126</f>
        <v>4</v>
      </c>
    </row>
    <row r="125" spans="1:6">
      <c r="A125" s="5">
        <f>'бланки '!D129</f>
        <v>124</v>
      </c>
      <c r="B125" s="5" t="str">
        <f>'бланки '!A129</f>
        <v>Пинежский муниципальный округ</v>
      </c>
      <c r="C125" s="5" t="str">
        <f>'бланки '!C129</f>
        <v>Муниципальное бюджетное общеобразовательное учреждение «Сийская средняя школа №116»</v>
      </c>
      <c r="D125" s="6">
        <f>'Рейтинговая таблица организаций'!M127/100</f>
        <v>1</v>
      </c>
      <c r="E125" s="6">
        <f>'Рейтинговая таблица организаций'!N127/100</f>
        <v>0.90740740740740744</v>
      </c>
      <c r="F125" s="5">
        <f>'Рейтинговая таблица организаций'!H127</f>
        <v>4</v>
      </c>
    </row>
    <row r="126" spans="1:6">
      <c r="A126" s="5">
        <f>'бланки '!D130</f>
        <v>125</v>
      </c>
      <c r="B126" s="5" t="str">
        <f>'бланки '!A130</f>
        <v>Пинежский муниципальный округ</v>
      </c>
      <c r="C126" s="5" t="str">
        <f>'бланки '!C130</f>
        <v>Муниципальное бюджетное общеобразовательное учреждение «Пинежская средняя школа № 117</v>
      </c>
      <c r="D126" s="6">
        <f>'Рейтинговая таблица организаций'!M128/100</f>
        <v>0.8928571428571429</v>
      </c>
      <c r="E126" s="6">
        <f>'Рейтинговая таблица организаций'!N128/100</f>
        <v>0.77118644067796605</v>
      </c>
      <c r="F126" s="5">
        <f>'Рейтинговая таблица организаций'!H128</f>
        <v>4</v>
      </c>
    </row>
    <row r="127" spans="1:6">
      <c r="A127" s="5">
        <f>'бланки '!D131</f>
        <v>126</v>
      </c>
      <c r="B127" s="5" t="str">
        <f>'бланки '!A131</f>
        <v>Пинежский муниципальный округ</v>
      </c>
      <c r="C127" s="5" t="str">
        <f>'бланки '!C131</f>
        <v>Муниципальное бюджетное учреждение дополнительного образования «Районный центр дополнительного образования»</v>
      </c>
      <c r="D127" s="6">
        <f>'Рейтинговая таблица организаций'!M129/100</f>
        <v>1</v>
      </c>
      <c r="E127" s="6">
        <f>'Рейтинговая таблица организаций'!N129/100</f>
        <v>0.96808510638297873</v>
      </c>
      <c r="F127" s="5">
        <f>'Рейтинговая таблица организаций'!H129</f>
        <v>4</v>
      </c>
    </row>
    <row r="128" spans="1:6">
      <c r="A128" s="5">
        <f>'бланки '!D132</f>
        <v>127</v>
      </c>
      <c r="B128" s="5" t="str">
        <f>'бланки '!A132</f>
        <v>Пинежский муниципальный округ</v>
      </c>
      <c r="C128" s="5" t="str">
        <f>'бланки '!C132</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D128" s="6">
        <f>'Рейтинговая таблица организаций'!M130/100</f>
        <v>1</v>
      </c>
      <c r="E128" s="6">
        <f>'Рейтинговая таблица организаций'!N130/100</f>
        <v>0.88297872340425532</v>
      </c>
      <c r="F128" s="5">
        <f>'Рейтинговая таблица организаций'!H130</f>
        <v>3</v>
      </c>
    </row>
    <row r="129" spans="1:6">
      <c r="A129" s="5">
        <f>'бланки '!D133</f>
        <v>128</v>
      </c>
      <c r="B129" s="5" t="str">
        <f>'бланки '!A133</f>
        <v>Приморский муниципальный округ</v>
      </c>
      <c r="C129" s="5" t="str">
        <f>'бланки '!C133</f>
        <v>Муниципальное бюджетное общеобразовательное учреждение «Бобровская средняя школа»</v>
      </c>
      <c r="D129" s="6">
        <f>'Рейтинговая таблица организаций'!M131/100</f>
        <v>1</v>
      </c>
      <c r="E129" s="6">
        <f>'Рейтинговая таблица организаций'!N131/100</f>
        <v>0.90677966101694918</v>
      </c>
      <c r="F129" s="5">
        <f>'Рейтинговая таблица организаций'!H131</f>
        <v>3</v>
      </c>
    </row>
    <row r="130" spans="1:6">
      <c r="A130" s="5">
        <f>'бланки '!D134</f>
        <v>129</v>
      </c>
      <c r="B130" s="5" t="str">
        <f>'бланки '!A134</f>
        <v>Приморский муниципальный округ</v>
      </c>
      <c r="C130" s="5" t="str">
        <f>'бланки '!C134</f>
        <v>Муниципальное бюджетное общеобразовательное учреждение «Заостровская средняя школа»</v>
      </c>
      <c r="D130" s="6">
        <f>'Рейтинговая таблица организаций'!M132/100</f>
        <v>1</v>
      </c>
      <c r="E130" s="6">
        <f>'Рейтинговая таблица организаций'!N132/100</f>
        <v>0.9722222222222221</v>
      </c>
      <c r="F130" s="5">
        <f>'Рейтинговая таблица организаций'!H132</f>
        <v>4</v>
      </c>
    </row>
    <row r="131" spans="1:6">
      <c r="A131" s="5">
        <f>'бланки '!D135</f>
        <v>130</v>
      </c>
      <c r="B131" s="5" t="str">
        <f>'бланки '!A135</f>
        <v>Приморский муниципальный округ</v>
      </c>
      <c r="C131" s="5" t="str">
        <f>'бланки '!C135</f>
        <v>Муниципальное бюджетное общеобразовательное учреждение «Катунинская средняя школа»</v>
      </c>
      <c r="D131" s="6">
        <f>'Рейтинговая таблица организаций'!M133/100</f>
        <v>1</v>
      </c>
      <c r="E131" s="6">
        <f>'Рейтинговая таблица организаций'!N133/100</f>
        <v>1</v>
      </c>
      <c r="F131" s="5">
        <f>'Рейтинговая таблица организаций'!H133</f>
        <v>4</v>
      </c>
    </row>
    <row r="132" spans="1:6">
      <c r="A132" s="5">
        <f>'бланки '!D136</f>
        <v>131</v>
      </c>
      <c r="B132" s="5" t="str">
        <f>'бланки '!A136</f>
        <v>Приморский муниципальный округ</v>
      </c>
      <c r="C132" s="5" t="str">
        <f>'бланки '!C136</f>
        <v>Муниципальное бюджетное общеобразовательное учреждение «Ластольская средняя школа»</v>
      </c>
      <c r="D132" s="6">
        <f>'Рейтинговая таблица организаций'!M134/100</f>
        <v>1</v>
      </c>
      <c r="E132" s="6">
        <f>'Рейтинговая таблица организаций'!N134/100</f>
        <v>1</v>
      </c>
      <c r="F132" s="5">
        <f>'Рейтинговая таблица организаций'!H134</f>
        <v>4</v>
      </c>
    </row>
    <row r="133" spans="1:6">
      <c r="A133" s="5">
        <f>'бланки '!D137</f>
        <v>132</v>
      </c>
      <c r="B133" s="5" t="str">
        <f>'бланки '!A137</f>
        <v>Приморский муниципальный округ</v>
      </c>
      <c r="C133" s="5" t="str">
        <f>'бланки '!C137</f>
        <v>Муниципальное бюджетное общеобразовательное учреждение «Приморская средняя школа»</v>
      </c>
      <c r="D133" s="6">
        <f>'Рейтинговая таблица организаций'!M135/100</f>
        <v>1</v>
      </c>
      <c r="E133" s="6">
        <f>'Рейтинговая таблица организаций'!N135/100</f>
        <v>1</v>
      </c>
      <c r="F133" s="5">
        <f>'Рейтинговая таблица организаций'!H135</f>
        <v>4</v>
      </c>
    </row>
    <row r="134" spans="1:6">
      <c r="A134" s="5">
        <f>'бланки '!D138</f>
        <v>133</v>
      </c>
      <c r="B134" s="5" t="str">
        <f>'бланки '!A138</f>
        <v>Приморский муниципальный округ</v>
      </c>
      <c r="C134" s="5" t="str">
        <f>'бланки '!C138</f>
        <v>Муниципальное бюджетное общеобразовательное учреждение «Соловецкая средняя школа»</v>
      </c>
      <c r="D134" s="6">
        <f>'Рейтинговая таблица организаций'!M136/100</f>
        <v>1</v>
      </c>
      <c r="E134" s="6">
        <f>'Рейтинговая таблица организаций'!N136/100</f>
        <v>1</v>
      </c>
      <c r="F134" s="5">
        <f>'Рейтинговая таблица организаций'!H136</f>
        <v>4</v>
      </c>
    </row>
    <row r="135" spans="1:6">
      <c r="A135" s="5">
        <f>'бланки '!D139</f>
        <v>134</v>
      </c>
      <c r="B135" s="5" t="str">
        <f>'бланки '!A139</f>
        <v>Приморский муниципальный округ</v>
      </c>
      <c r="C135" s="5" t="str">
        <f>'бланки '!C139</f>
        <v>Муниципальное бюджетное общеобразовательное учреждение «Талажская средняя школа»</v>
      </c>
      <c r="D135" s="6">
        <f>'Рейтинговая таблица организаций'!M137/100</f>
        <v>1</v>
      </c>
      <c r="E135" s="6">
        <f>'Рейтинговая таблица организаций'!N137/100</f>
        <v>1</v>
      </c>
      <c r="F135" s="5">
        <f>'Рейтинговая таблица организаций'!H137</f>
        <v>4</v>
      </c>
    </row>
    <row r="136" spans="1:6">
      <c r="A136" s="5">
        <f>'бланки '!D140</f>
        <v>135</v>
      </c>
      <c r="B136" s="5" t="str">
        <f>'бланки '!A140</f>
        <v>Приморский муниципальный округ</v>
      </c>
      <c r="C136" s="5" t="str">
        <f>'бланки '!C140</f>
        <v>Муниципальное бюджетное общеобразовательное учреждение «Уемская средняя школа»</v>
      </c>
      <c r="D136" s="6">
        <f>'Рейтинговая таблица организаций'!M138/100</f>
        <v>0.7857142857142857</v>
      </c>
      <c r="E136" s="6">
        <f>'Рейтинговая таблица организаций'!N138/100</f>
        <v>0.90740740740740744</v>
      </c>
      <c r="F136" s="5">
        <f>'Рейтинговая таблица организаций'!H138</f>
        <v>3</v>
      </c>
    </row>
    <row r="137" spans="1:6">
      <c r="A137" s="5">
        <f>'бланки '!D141</f>
        <v>136</v>
      </c>
      <c r="B137" s="5" t="str">
        <f>'бланки '!A141</f>
        <v>Приморский муниципальный округ</v>
      </c>
      <c r="C137" s="5" t="str">
        <f>'бланки '!C141</f>
        <v>Муниципальное бюджетное учреждение дополнительно образования «Приморская спортивная школа»</v>
      </c>
      <c r="D137" s="6">
        <f>'Рейтинговая таблица организаций'!M139/100</f>
        <v>1</v>
      </c>
      <c r="E137" s="6">
        <f>'Рейтинговая таблица организаций'!N139/100</f>
        <v>0.98936170212765961</v>
      </c>
      <c r="F137" s="5">
        <f>'Рейтинговая таблица организаций'!H139</f>
        <v>4</v>
      </c>
    </row>
    <row r="138" spans="1:6">
      <c r="A138" s="5">
        <f>'бланки '!D142</f>
        <v>137</v>
      </c>
      <c r="B138" s="5" t="str">
        <f>'бланки '!A142</f>
        <v>Приморский муниципальный округ</v>
      </c>
      <c r="C138" s="5" t="str">
        <f>'бланки '!C142</f>
        <v>Муниципальное бюджетное учреждение дополнительного образования «Приморская детская школа искусств»</v>
      </c>
      <c r="D138" s="6">
        <f>'Рейтинговая таблица организаций'!M140/100</f>
        <v>1</v>
      </c>
      <c r="E138" s="6">
        <f>'Рейтинговая таблица организаций'!N140/100</f>
        <v>1</v>
      </c>
      <c r="F138" s="5">
        <f>'Рейтинговая таблица организаций'!H140</f>
        <v>4</v>
      </c>
    </row>
    <row r="139" spans="1:6">
      <c r="A139" s="5">
        <f>'бланки '!D143</f>
        <v>138</v>
      </c>
      <c r="B139" s="5" t="str">
        <f>'бланки '!A143</f>
        <v>Холмогорский муниципальный округ</v>
      </c>
      <c r="C139" s="5" t="str">
        <f>'бланки '!C143</f>
        <v>Муниципальное автономное общеобразовательное учреждение «Холмогорская средняя школа имени М. В. Ломоносова»</v>
      </c>
      <c r="D139" s="6">
        <f>'Рейтинговая таблица организаций'!M141/100</f>
        <v>1</v>
      </c>
      <c r="E139" s="6">
        <f>'Рейтинговая таблица организаций'!N141/100</f>
        <v>0.9152542372881356</v>
      </c>
      <c r="F139" s="5">
        <f>'Рейтинговая таблица организаций'!H141</f>
        <v>3</v>
      </c>
    </row>
    <row r="140" spans="1:6">
      <c r="A140" s="5">
        <f>'бланки '!D144</f>
        <v>139</v>
      </c>
      <c r="B140" s="5" t="str">
        <f>'бланки '!A144</f>
        <v>Холмогорский муниципальный округ</v>
      </c>
      <c r="C140" s="5" t="str">
        <f>'бланки '!C144</f>
        <v>Муниципальное бюджетное общеобразовательное учреждение «Емецкая средняя школа имени Н. М. Рубцова»</v>
      </c>
      <c r="D140" s="6">
        <f>'Рейтинговая таблица организаций'!M142/100</f>
        <v>1</v>
      </c>
      <c r="E140" s="6">
        <f>'Рейтинговая таблица организаций'!N142/100</f>
        <v>1</v>
      </c>
      <c r="F140" s="5">
        <f>'Рейтинговая таблица организаций'!H142</f>
        <v>3</v>
      </c>
    </row>
    <row r="141" spans="1:6">
      <c r="A141" s="5">
        <f>'бланки '!D145</f>
        <v>140</v>
      </c>
      <c r="B141" s="5" t="str">
        <f>'бланки '!A145</f>
        <v>Холмогорский муниципальный округ</v>
      </c>
      <c r="C141" s="5" t="str">
        <f>'бланки '!C145</f>
        <v>Муниципальное бюджетное общеобразовательное учреждение «Верхне-Матигорская средняя школа»</v>
      </c>
      <c r="D141" s="6">
        <f>'Рейтинговая таблица организаций'!M143/100</f>
        <v>1</v>
      </c>
      <c r="E141" s="6">
        <f>'Рейтинговая таблица организаций'!N143/100</f>
        <v>1</v>
      </c>
      <c r="F141" s="5">
        <f>'Рейтинговая таблица организаций'!H143</f>
        <v>4</v>
      </c>
    </row>
    <row r="142" spans="1:6">
      <c r="A142" s="5">
        <f>'бланки '!D146</f>
        <v>141</v>
      </c>
      <c r="B142" s="5" t="str">
        <f>'бланки '!A146</f>
        <v>Холмогорский муниципальный округ</v>
      </c>
      <c r="C142" s="5" t="str">
        <f>'бланки '!C146</f>
        <v>Муниципальное бюджетное общеобразовательное учреждение «Ломоносовская средняя школа имени М. В. Ломоносова»</v>
      </c>
      <c r="D142" s="6">
        <f>'Рейтинговая таблица организаций'!M144/100</f>
        <v>1</v>
      </c>
      <c r="E142" s="6">
        <f>'Рейтинговая таблица организаций'!N144/100</f>
        <v>1</v>
      </c>
      <c r="F142" s="5">
        <f>'Рейтинговая таблица организаций'!H144</f>
        <v>4</v>
      </c>
    </row>
    <row r="143" spans="1:6">
      <c r="A143" s="5">
        <f>'бланки '!D147</f>
        <v>142</v>
      </c>
      <c r="B143" s="5" t="str">
        <f>'бланки '!A147</f>
        <v>Холмогорский муниципальный округ</v>
      </c>
      <c r="C143" s="5" t="str">
        <f>'бланки '!C147</f>
        <v>Муниципальное бюджетное общеобразовательное учреждение «Кехотская средняя школа»</v>
      </c>
      <c r="D143" s="6">
        <f>'Рейтинговая таблица организаций'!M145/100</f>
        <v>1</v>
      </c>
      <c r="E143" s="6">
        <f>'Рейтинговая таблица организаций'!N145/100</f>
        <v>1</v>
      </c>
      <c r="F143" s="5">
        <f>'Рейтинговая таблица организаций'!H145</f>
        <v>4</v>
      </c>
    </row>
    <row r="144" spans="1:6">
      <c r="A144" s="5">
        <f>'бланки '!D148</f>
        <v>143</v>
      </c>
      <c r="B144" s="5" t="str">
        <f>'бланки '!A148</f>
        <v>Холмогорский муниципальный округ</v>
      </c>
      <c r="C144" s="5" t="str">
        <f>'бланки '!C148</f>
        <v>Муниципальное бюджетное общеобразовательное учреждение «Усть-Пинежская средняя школа»</v>
      </c>
      <c r="D144" s="6">
        <f>'Рейтинговая таблица организаций'!M146/100</f>
        <v>1</v>
      </c>
      <c r="E144" s="6">
        <f>'Рейтинговая таблица организаций'!N146/100</f>
        <v>1</v>
      </c>
      <c r="F144" s="5">
        <f>'Рейтинговая таблица организаций'!H146</f>
        <v>4</v>
      </c>
    </row>
    <row r="145" spans="1:6">
      <c r="A145" s="5">
        <f>'бланки '!D149</f>
        <v>144</v>
      </c>
      <c r="B145" s="5" t="str">
        <f>'бланки '!A149</f>
        <v>Холмогорский муниципальный округ</v>
      </c>
      <c r="C145" s="5" t="str">
        <f>'бланки '!C149</f>
        <v>Муниципальное бюджетное общеобразовательное учреждение «Брин-Наволоцкая средняя школа»</v>
      </c>
      <c r="D145" s="6">
        <f>'Рейтинговая таблица организаций'!M147/100</f>
        <v>0.9285714285714286</v>
      </c>
      <c r="E145" s="6">
        <f>'Рейтинговая таблица организаций'!N147/100</f>
        <v>1</v>
      </c>
      <c r="F145" s="5">
        <f>'Рейтинговая таблица организаций'!H147</f>
        <v>2</v>
      </c>
    </row>
    <row r="146" spans="1:6">
      <c r="A146" s="5">
        <f>'бланки '!D150</f>
        <v>145</v>
      </c>
      <c r="B146" s="5" t="str">
        <f>'бланки '!A150</f>
        <v>Холмогорский муниципальный округ</v>
      </c>
      <c r="C146" s="5" t="str">
        <f>'бланки '!C150</f>
        <v>Муниципальное бюджетное общеобразовательное учреждение «Двинская средняя школа»</v>
      </c>
      <c r="D146" s="6">
        <f>'Рейтинговая таблица организаций'!M148/100</f>
        <v>1</v>
      </c>
      <c r="E146" s="6">
        <f>'Рейтинговая таблица организаций'!N148/100</f>
        <v>0.95370370370370372</v>
      </c>
      <c r="F146" s="5">
        <f>'Рейтинговая таблица организаций'!H148</f>
        <v>3</v>
      </c>
    </row>
    <row r="147" spans="1:6">
      <c r="A147" s="5">
        <f>'бланки '!D151</f>
        <v>146</v>
      </c>
      <c r="B147" s="5" t="str">
        <f>'бланки '!A151</f>
        <v>Холмогорский муниципальный округ</v>
      </c>
      <c r="C147" s="5" t="str">
        <f>'бланки '!C151</f>
        <v>Муниципальное бюджетное общеобразовательное учреждение «Светлозерская средняя школа»</v>
      </c>
      <c r="D147" s="6">
        <f>'Рейтинговая таблица организаций'!M149/100</f>
        <v>1</v>
      </c>
      <c r="E147" s="6">
        <f>'Рейтинговая таблица организаций'!N149/100</f>
        <v>1</v>
      </c>
      <c r="F147" s="5">
        <f>'Рейтинговая таблица организаций'!H149</f>
        <v>4</v>
      </c>
    </row>
    <row r="148" spans="1:6">
      <c r="A148" s="5">
        <f>'бланки '!D152</f>
        <v>147</v>
      </c>
      <c r="B148" s="5" t="str">
        <f>'бланки '!A152</f>
        <v>Холмогорский муниципальный округ</v>
      </c>
      <c r="C148" s="5" t="str">
        <f>'бланки '!C152</f>
        <v>Муниципальное бюджетное общеобразовательное учреждение «Рембуевская средняя школа»</v>
      </c>
      <c r="D148" s="6">
        <f>'Рейтинговая таблица организаций'!M150/100</f>
        <v>1</v>
      </c>
      <c r="E148" s="6">
        <f>'Рейтинговая таблица организаций'!N150/100</f>
        <v>1</v>
      </c>
      <c r="F148" s="5">
        <f>'Рейтинговая таблица организаций'!H150</f>
        <v>2</v>
      </c>
    </row>
    <row r="149" spans="1:6">
      <c r="A149" s="5">
        <f>'бланки '!D153</f>
        <v>148</v>
      </c>
      <c r="B149" s="5" t="str">
        <f>'бланки '!A153</f>
        <v>Холмогорский муниципальный округ</v>
      </c>
      <c r="C149" s="5" t="str">
        <f>'бланки '!C153</f>
        <v>Муниципальное бюджетное общеобразовательное учреждение «Белогорская средняя школа»</v>
      </c>
      <c r="D149" s="6">
        <f>'Рейтинговая таблица организаций'!M151/100</f>
        <v>1</v>
      </c>
      <c r="E149" s="6">
        <f>'Рейтинговая таблица организаций'!N151/100</f>
        <v>0.94444444444444442</v>
      </c>
      <c r="F149" s="5">
        <f>'Рейтинговая таблица организаций'!H151</f>
        <v>4</v>
      </c>
    </row>
    <row r="150" spans="1:6">
      <c r="A150" s="5">
        <f>'бланки '!D154</f>
        <v>149</v>
      </c>
      <c r="B150" s="5" t="str">
        <f>'бланки '!A154</f>
        <v>Холмогорский муниципальный округ</v>
      </c>
      <c r="C150" s="5" t="str">
        <f>'бланки '!C154</f>
        <v>Муниципальное бюджетное общеобразовательное учреждение «Луковецкая средняя школа имени Я. В. Самоварова»</v>
      </c>
      <c r="D150" s="6">
        <f>'Рейтинговая таблица организаций'!M152/100</f>
        <v>1</v>
      </c>
      <c r="E150" s="6">
        <f>'Рейтинговая таблица организаций'!N152/100</f>
        <v>1</v>
      </c>
      <c r="F150" s="5">
        <f>'Рейтинговая таблица организаций'!H152</f>
        <v>3</v>
      </c>
    </row>
    <row r="151" spans="1:6">
      <c r="A151" s="5">
        <f>'бланки '!D155</f>
        <v>150</v>
      </c>
      <c r="B151" s="5" t="str">
        <f>'бланки '!A155</f>
        <v>Холмогорский муниципальный округ</v>
      </c>
      <c r="C151" s="5" t="str">
        <f>'бланки '!C155</f>
        <v>Муниципальное бюджетное образовательное учреждение дополнительного образования «Детская школа искусств № 52»</v>
      </c>
      <c r="D151" s="6">
        <f>'Рейтинговая таблица организаций'!M153/100</f>
        <v>1</v>
      </c>
      <c r="E151" s="6">
        <f>'Рейтинговая таблица организаций'!N153/100</f>
        <v>0.96808510638297873</v>
      </c>
      <c r="F151" s="5">
        <f>'Рейтинговая таблица организаций'!H153</f>
        <v>3</v>
      </c>
    </row>
    <row r="152" spans="1:6">
      <c r="A152" s="5">
        <f>'бланки '!D156</f>
        <v>151</v>
      </c>
      <c r="B152" s="5" t="str">
        <f>'бланки '!A156</f>
        <v>Шенкурский муниципальный округ</v>
      </c>
      <c r="C152" s="5" t="str">
        <f>'бланки '!C156</f>
        <v>Муниципальное бюджетное общеобразовательное учреждение «Боровская основная школа»</v>
      </c>
      <c r="D152" s="6">
        <f>'Рейтинговая таблица организаций'!M154/100</f>
        <v>1</v>
      </c>
      <c r="E152" s="6">
        <f>'Рейтинговая таблица организаций'!N154/100</f>
        <v>0.91666666666666652</v>
      </c>
      <c r="F152" s="5">
        <f>'Рейтинговая таблица организаций'!H154</f>
        <v>2</v>
      </c>
    </row>
    <row r="153" spans="1:6">
      <c r="A153" s="5">
        <f>'бланки '!D157</f>
        <v>152</v>
      </c>
      <c r="B153" s="5" t="str">
        <f>'бланки '!A157</f>
        <v>Шенкурский муниципальный округ</v>
      </c>
      <c r="C153" s="5" t="str">
        <f>'бланки '!C157</f>
        <v>Муниципальное бюджетное общеобразовательное учреждение «Наводовская основная школа»</v>
      </c>
      <c r="D153" s="6">
        <f>'Рейтинговая таблица организаций'!M155/100</f>
        <v>1</v>
      </c>
      <c r="E153" s="6">
        <f>'Рейтинговая таблица организаций'!N155/100</f>
        <v>1</v>
      </c>
      <c r="F153" s="5">
        <f>'Рейтинговая таблица организаций'!H155</f>
        <v>4</v>
      </c>
    </row>
    <row r="154" spans="1:6">
      <c r="A154" s="5">
        <f>'бланки '!D158</f>
        <v>153</v>
      </c>
      <c r="B154" s="5" t="str">
        <f>'бланки '!A158</f>
        <v>Шенкурский муниципальный округ</v>
      </c>
      <c r="C154" s="5" t="str">
        <f>'бланки '!C158</f>
        <v>Муниципальное бюджетное общеобразовательное учреждение «Ровдинская средняя школа»</v>
      </c>
      <c r="D154" s="6">
        <f>'Рейтинговая таблица организаций'!M156/100</f>
        <v>1</v>
      </c>
      <c r="E154" s="6">
        <f>'Рейтинговая таблица организаций'!N156/100</f>
        <v>1</v>
      </c>
      <c r="F154" s="5">
        <f>'Рейтинговая таблица организаций'!H156</f>
        <v>4</v>
      </c>
    </row>
    <row r="155" spans="1:6">
      <c r="A155" s="5">
        <f>'бланки '!D159</f>
        <v>154</v>
      </c>
      <c r="B155" s="5" t="str">
        <f>'бланки '!A159</f>
        <v>Шенкурский муниципальный округ</v>
      </c>
      <c r="C155" s="5" t="str">
        <f>'бланки '!C159</f>
        <v>Муниципальное бюджетное общеобразовательное учреждение «Устьпаденьгская основная школа – школа четырех Героев»</v>
      </c>
      <c r="D155" s="6">
        <f>'Рейтинговая таблица организаций'!M157/100</f>
        <v>1</v>
      </c>
      <c r="E155" s="6">
        <f>'Рейтинговая таблица организаций'!N157/100</f>
        <v>0.96296296296296291</v>
      </c>
      <c r="F155" s="5">
        <f>'Рейтинговая таблица организаций'!H157</f>
        <v>4</v>
      </c>
    </row>
    <row r="156" spans="1:6">
      <c r="A156" s="5">
        <f>'бланки '!D160</f>
        <v>155</v>
      </c>
      <c r="B156" s="5" t="str">
        <f>'бланки '!A160</f>
        <v>Шенкурский муниципальный округ</v>
      </c>
      <c r="C156" s="5" t="str">
        <f>'бланки '!C160</f>
        <v>Муниципальное бюджетное общеобразовательное учреждение «Шенкурская средняя школа»</v>
      </c>
      <c r="D156" s="6">
        <f>'Рейтинговая таблица организаций'!M158/100</f>
        <v>1</v>
      </c>
      <c r="E156" s="6">
        <f>'Рейтинговая таблица организаций'!N158/100</f>
        <v>0.97457627118644075</v>
      </c>
      <c r="F156" s="5">
        <f>'Рейтинговая таблица организаций'!H158</f>
        <v>2</v>
      </c>
    </row>
    <row r="157" spans="1:6">
      <c r="A157" s="5">
        <f>'бланки '!D161</f>
        <v>156</v>
      </c>
      <c r="B157" s="5" t="str">
        <f>'бланки '!A161</f>
        <v>Шенкурский муниципальный округ</v>
      </c>
      <c r="C157" s="5" t="str">
        <f>'бланки '!C161</f>
        <v>Муниципальное бюджетное общеобразовательное учреждение «Шеговарская средняя школа»</v>
      </c>
      <c r="D157" s="6">
        <f>'Рейтинговая таблица организаций'!M159/100</f>
        <v>1</v>
      </c>
      <c r="E157" s="6">
        <f>'Рейтинговая таблица организаций'!N159/100</f>
        <v>0.71186440677966101</v>
      </c>
      <c r="F157" s="5">
        <f>'Рейтинговая таблица организаций'!H159</f>
        <v>2</v>
      </c>
    </row>
    <row r="158" spans="1:6">
      <c r="A158" s="5">
        <f>'бланки '!D162</f>
        <v>157</v>
      </c>
      <c r="B158" s="5" t="str">
        <f>'бланки '!A162</f>
        <v>Шенкурский муниципальный округ</v>
      </c>
      <c r="C158" s="5" t="str">
        <f>'бланки '!C162</f>
        <v>Муниципальное бюджетное дошкольное образовательное учреждение «Шенкурский детский сад комбинированного вида № 1 «Ваганочка»</v>
      </c>
      <c r="D158" s="6">
        <f>'Рейтинговая таблица организаций'!M160/100</f>
        <v>1</v>
      </c>
      <c r="E158" s="6">
        <f>'Рейтинговая таблица организаций'!N160/100</f>
        <v>1</v>
      </c>
      <c r="F158" s="5">
        <f>'Рейтинговая таблица организаций'!H160</f>
        <v>4</v>
      </c>
    </row>
    <row r="159" spans="1:6">
      <c r="A159" s="5">
        <f>'бланки '!D163</f>
        <v>158</v>
      </c>
      <c r="B159" s="5" t="str">
        <f>'бланки '!A163</f>
        <v>Шенкурский муниципальный округ</v>
      </c>
      <c r="C159" s="5" t="str">
        <f>'бланки '!C163</f>
        <v>Муниципальное бюджетное учреждение дополнительного образования «Детская школа искусств № 18»</v>
      </c>
      <c r="D159" s="6">
        <f>'Рейтинговая таблица организаций'!M161/100</f>
        <v>1</v>
      </c>
      <c r="E159" s="6">
        <f>'Рейтинговая таблица организаций'!N161/100</f>
        <v>0.7021276595744681</v>
      </c>
      <c r="F159" s="5">
        <f>'Рейтинговая таблица организаций'!H161</f>
        <v>4</v>
      </c>
    </row>
    <row r="160" spans="1:6">
      <c r="A160" s="5">
        <f>'бланки '!D164</f>
        <v>159</v>
      </c>
      <c r="B160" s="5" t="str">
        <f>'бланки '!A164</f>
        <v>Государственные образовательные организации</v>
      </c>
      <c r="C160" s="5" t="str">
        <f>'бланки '!C164</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D160" s="6">
        <f>'Рейтинговая таблица организаций'!M162/100</f>
        <v>0.8571428571428571</v>
      </c>
      <c r="E160" s="6">
        <f>'Рейтинговая таблица организаций'!N162/100</f>
        <v>0.90350877192982471</v>
      </c>
      <c r="F160" s="5">
        <f>'Рейтинговая таблица организаций'!H162</f>
        <v>3</v>
      </c>
    </row>
    <row r="161" spans="1:6">
      <c r="A161" s="5">
        <f>'бланки '!D165</f>
        <v>160</v>
      </c>
      <c r="B161" s="5" t="str">
        <f>'бланки '!A165</f>
        <v>Государственные образовательные организации</v>
      </c>
      <c r="C161" s="5" t="str">
        <f>'бланки '!C165</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D161" s="6">
        <f>'Рейтинговая таблица организаций'!M163/100</f>
        <v>1</v>
      </c>
      <c r="E161" s="6">
        <f>'Рейтинговая таблица организаций'!N163/100</f>
        <v>0.82456140350877194</v>
      </c>
      <c r="F161" s="5">
        <f>'Рейтинговая таблица организаций'!H163</f>
        <v>3</v>
      </c>
    </row>
    <row r="162" spans="1:6">
      <c r="A162" s="5">
        <f>'бланки '!D166</f>
        <v>161</v>
      </c>
      <c r="B162" s="5" t="str">
        <f>'бланки '!A166</f>
        <v>Государственные образовательные организации</v>
      </c>
      <c r="C162" s="5" t="str">
        <f>'бланки '!C166</f>
        <v>Государственное бюджетное общеобразовательное учреждение Архангельской области «Специальная (коррекционная) общеобразовательная школа №15»</v>
      </c>
      <c r="D162" s="6">
        <f>'Рейтинговая таблица организаций'!M164/100</f>
        <v>0.9285714285714286</v>
      </c>
      <c r="E162" s="6">
        <f>'Рейтинговая таблица организаций'!N164/100</f>
        <v>1</v>
      </c>
      <c r="F162" s="5">
        <f>'Рейтинговая таблица организаций'!H164</f>
        <v>4</v>
      </c>
    </row>
    <row r="163" spans="1:6">
      <c r="A163" s="5">
        <f>'бланки '!D167</f>
        <v>162</v>
      </c>
      <c r="B163" s="5" t="str">
        <f>'бланки '!A167</f>
        <v>Государственные образовательные организации</v>
      </c>
      <c r="C163" s="5" t="str">
        <f>'бланки '!C167</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D163" s="6">
        <f>'Рейтинговая таблица организаций'!M165/100</f>
        <v>0.2857142857142857</v>
      </c>
      <c r="E163" s="6">
        <f>'Рейтинговая таблица организаций'!N165/100</f>
        <v>0.77118644067796605</v>
      </c>
      <c r="F163" s="5">
        <f>'Рейтинговая таблица организаций'!H165</f>
        <v>4</v>
      </c>
    </row>
    <row r="164" spans="1:6">
      <c r="A164" s="5">
        <f>'бланки '!D168</f>
        <v>163</v>
      </c>
      <c r="B164" s="5" t="str">
        <f>'бланки '!A168</f>
        <v>Государственные образовательные организации</v>
      </c>
      <c r="C164" s="5" t="str">
        <f>'бланки '!C168</f>
        <v>Государственное бюджетное общеобразовательное учреждение Архангельской области «Специальная (коррекционная) общеобразовательная школа № 5»</v>
      </c>
      <c r="D164" s="6">
        <f>'Рейтинговая таблица организаций'!M166/100</f>
        <v>0.9285714285714286</v>
      </c>
      <c r="E164" s="6">
        <f>'Рейтинговая таблица организаций'!N166/100</f>
        <v>0.74074074074074081</v>
      </c>
      <c r="F164" s="5">
        <f>'Рейтинговая таблица организаций'!H166</f>
        <v>4</v>
      </c>
    </row>
    <row r="165" spans="1:6">
      <c r="A165" s="5">
        <f>'бланки '!D169</f>
        <v>164</v>
      </c>
      <c r="B165" s="5" t="str">
        <f>'бланки '!A169</f>
        <v>Государственные образовательные организации</v>
      </c>
      <c r="C165" s="5" t="str">
        <f>'бланки '!C169</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D165" s="6">
        <f>'Рейтинговая таблица организаций'!M167/100</f>
        <v>0.93333333333333324</v>
      </c>
      <c r="E165" s="6">
        <f>'Рейтинговая таблица организаций'!N167/100</f>
        <v>0.87301587301587302</v>
      </c>
      <c r="F165" s="5">
        <f>'Рейтинговая таблица организаций'!H167</f>
        <v>3</v>
      </c>
    </row>
    <row r="166" spans="1:6">
      <c r="A166" s="5">
        <f>'бланки '!D170</f>
        <v>165</v>
      </c>
      <c r="B166" s="5" t="str">
        <f>'бланки '!A170</f>
        <v>Государственные образовательные организации</v>
      </c>
      <c r="C166" s="5" t="str">
        <f>'бланки '!C170</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D166" s="6">
        <f>'Рейтинговая таблица организаций'!M168/100</f>
        <v>0.7142857142857143</v>
      </c>
      <c r="E166" s="6">
        <f>'Рейтинговая таблица организаций'!N168/100</f>
        <v>0.73275862068965514</v>
      </c>
      <c r="F166" s="5">
        <f>'Рейтинговая таблица организаций'!H168</f>
        <v>3</v>
      </c>
    </row>
    <row r="167" spans="1:6">
      <c r="A167" s="5">
        <f>'бланки '!D171</f>
        <v>166</v>
      </c>
      <c r="B167" s="5" t="str">
        <f>'бланки '!A171</f>
        <v>Государственные образовательные организации</v>
      </c>
      <c r="C167" s="5" t="str">
        <f>'бланки '!C171</f>
        <v>Государственное бюджетное профессиональное образовательное учреждение Архангельской области «Северодвинский техникум электромонтажа и связи»</v>
      </c>
      <c r="D167" s="6">
        <f>'Рейтинговая таблица организаций'!M169/100</f>
        <v>0.9</v>
      </c>
      <c r="E167" s="6">
        <f>'Рейтинговая таблица организаций'!N169/100</f>
        <v>0.8</v>
      </c>
      <c r="F167" s="5">
        <f>'Рейтинговая таблица организаций'!H169</f>
        <v>3</v>
      </c>
    </row>
    <row r="168" spans="1:6">
      <c r="A168" s="5">
        <f>'бланки '!D172</f>
        <v>167</v>
      </c>
      <c r="B168" s="5" t="str">
        <f>'бланки '!A172</f>
        <v>Государственные образовательные организации</v>
      </c>
      <c r="C168" s="5" t="str">
        <f>'бланки '!C172</f>
        <v>Государственное автономное профессиональное образовательное учреждение Архангельской области «Техникум строительства, дизайна и технологий»</v>
      </c>
      <c r="D168" s="6">
        <f>'Рейтинговая таблица организаций'!M170/100</f>
        <v>1</v>
      </c>
      <c r="E168" s="6">
        <f>'Рейтинговая таблица организаций'!N170/100</f>
        <v>1</v>
      </c>
      <c r="F168" s="5">
        <f>'Рейтинговая таблица организаций'!H170</f>
        <v>4</v>
      </c>
    </row>
    <row r="169" spans="1:6">
      <c r="A169" s="5">
        <f>'бланки '!D173</f>
        <v>168</v>
      </c>
      <c r="B169" s="5" t="str">
        <f>'бланки '!A173</f>
        <v>Государственные образовательные организации</v>
      </c>
      <c r="C169" s="5" t="str">
        <f>'бланки '!C173</f>
        <v>Государственное бюджетное профессиональное образовательное учреждение Архангельской области «Техникум судостроения и машиностроения»</v>
      </c>
      <c r="D169" s="6">
        <f>'Рейтинговая таблица организаций'!M171/100</f>
        <v>0.7857142857142857</v>
      </c>
      <c r="E169" s="6">
        <f>'Рейтинговая таблица организаций'!N171/100</f>
        <v>0.8833333333333333</v>
      </c>
      <c r="F169" s="5">
        <f>'Рейтинговая таблица организаций'!H171</f>
        <v>4</v>
      </c>
    </row>
    <row r="170" spans="1:6">
      <c r="A170" s="5">
        <f>'бланки '!D174</f>
        <v>169</v>
      </c>
      <c r="B170" s="5" t="str">
        <f>'бланки '!A174</f>
        <v>Государственные образовательные организации</v>
      </c>
      <c r="C170" s="5" t="str">
        <f>'бланки '!C174</f>
        <v>Профессиональное образовательное учреждение «Северодвинский колледж управления и информационных технологий»</v>
      </c>
      <c r="D170" s="6">
        <f>'Рейтинговая таблица организаций'!M172/100</f>
        <v>1</v>
      </c>
      <c r="E170" s="6">
        <f>'Рейтинговая таблица организаций'!N172/100</f>
        <v>1</v>
      </c>
      <c r="F170" s="5">
        <f>'Рейтинговая таблица организаций'!H172</f>
        <v>4</v>
      </c>
    </row>
    <row r="171" spans="1:6">
      <c r="A171" s="5">
        <f>'бланки '!D175</f>
        <v>170</v>
      </c>
      <c r="B171" s="5" t="str">
        <f>'бланки '!A175</f>
        <v>Государственные образовательные организации</v>
      </c>
      <c r="C171" s="5" t="str">
        <f>'бланки '!C175</f>
        <v>Государственное автономное профессиональное образовательное учреждение Архангельской области «Новодвинский индустриальный техникум»</v>
      </c>
      <c r="D171" s="6">
        <f>'Рейтинговая таблица организаций'!M173/100</f>
        <v>1</v>
      </c>
      <c r="E171" s="6">
        <f>'Рейтинговая таблица организаций'!N173/100</f>
        <v>1</v>
      </c>
      <c r="F171" s="5">
        <f>'Рейтинговая таблица организаций'!H173</f>
        <v>4</v>
      </c>
    </row>
    <row r="172" spans="1:6">
      <c r="A172" s="5">
        <f>'бланки '!D176</f>
        <v>171</v>
      </c>
      <c r="B172" s="5" t="str">
        <f>'бланки '!A176</f>
        <v>Государственные образовательные организации</v>
      </c>
      <c r="C172" s="5" t="str">
        <f>'бланки '!C176</f>
        <v>Государственное бюджетное профессиональное образовательное учреждение Архангельской области «Профессиональное училище № 27 имени Н.Д. Буторина»</v>
      </c>
      <c r="D172" s="6">
        <f>'Рейтинговая таблица организаций'!M174/100</f>
        <v>1</v>
      </c>
      <c r="E172" s="6">
        <f>'Рейтинговая таблица организаций'!N174/100</f>
        <v>0.98333333333333328</v>
      </c>
      <c r="F172" s="5">
        <f>'Рейтинговая таблица организаций'!H174</f>
        <v>4</v>
      </c>
    </row>
    <row r="173" spans="1:6">
      <c r="A173" s="5">
        <f>'бланки '!D177</f>
        <v>172</v>
      </c>
      <c r="B173" s="5" t="str">
        <f>'бланки '!A177</f>
        <v>Государственные образовательные организации</v>
      </c>
      <c r="C173" s="5" t="str">
        <f>'бланки '!C177</f>
        <v>Государственное бюджетное профессиональное образовательное учреждение Архангельской области «Верхнетоемский лесной техникум»</v>
      </c>
      <c r="D173" s="6">
        <f>'Рейтинговая таблица организаций'!M175/100</f>
        <v>1</v>
      </c>
      <c r="E173" s="6">
        <f>'Рейтинговая таблица организаций'!N175/100</f>
        <v>1</v>
      </c>
      <c r="F173" s="5">
        <f>'Рейтинговая таблица организаций'!H175</f>
        <v>4</v>
      </c>
    </row>
    <row r="174" spans="1:6">
      <c r="A174" s="5">
        <f>'бланки '!D178</f>
        <v>173</v>
      </c>
      <c r="B174" s="5" t="str">
        <f>'бланки '!A178</f>
        <v>Государственные образовательные организации</v>
      </c>
      <c r="C174" s="5" t="str">
        <f>'бланки '!C178</f>
        <v>Государственное бюджетное профессиональное образовательное учреждение Архангельской области «Березниковский индустриальный техникум»</v>
      </c>
      <c r="D174" s="6">
        <f>'Рейтинговая таблица организаций'!M176/100</f>
        <v>1</v>
      </c>
      <c r="E174" s="6">
        <f>'Рейтинговая таблица организаций'!N176/100</f>
        <v>1</v>
      </c>
      <c r="F174" s="5">
        <f>'Рейтинговая таблица организаций'!H176</f>
        <v>4</v>
      </c>
    </row>
    <row r="175" spans="1:6">
      <c r="A175" s="5">
        <f>'бланки '!D179</f>
        <v>174</v>
      </c>
      <c r="B175" s="5" t="str">
        <f>'бланки '!A179</f>
        <v>Государственные образовательные организации</v>
      </c>
      <c r="C175" s="5" t="str">
        <f>'бланки '!C179</f>
        <v>Государственное бюджетное профессиональное образовательное учреждение Архангельской области «Онежский индустриальный техникум»</v>
      </c>
      <c r="D175" s="6">
        <f>'Рейтинговая таблица организаций'!M177/100</f>
        <v>1</v>
      </c>
      <c r="E175" s="6">
        <f>'Рейтинговая таблица организаций'!N177/100</f>
        <v>0.9920634920634922</v>
      </c>
      <c r="F175" s="5">
        <f>'Рейтинговая таблица организаций'!H177</f>
        <v>4</v>
      </c>
    </row>
    <row r="176" spans="1:6">
      <c r="A176" s="5">
        <f>'бланки '!D180</f>
        <v>175</v>
      </c>
      <c r="B176" s="5" t="str">
        <f>'бланки '!A180</f>
        <v>Государственные образовательные организации</v>
      </c>
      <c r="C176" s="5" t="str">
        <f>'бланки '!C180</f>
        <v>Государственное бюджетное профессиональное образовательное учреждение Архангельской области «Пинежский индустриальный техникум»</v>
      </c>
      <c r="D176" s="6">
        <f>'Рейтинговая таблица организаций'!M178/100</f>
        <v>1</v>
      </c>
      <c r="E176" s="6">
        <f>'Рейтинговая таблица организаций'!N178/100</f>
        <v>1</v>
      </c>
      <c r="F176" s="5">
        <f>'Рейтинговая таблица организаций'!H178</f>
        <v>4</v>
      </c>
    </row>
    <row r="177" spans="1:6">
      <c r="A177" s="5">
        <f>'бланки '!D181</f>
        <v>176</v>
      </c>
      <c r="B177" s="5" t="str">
        <f>'бланки '!A181</f>
        <v>Негосударственные образовательные организации</v>
      </c>
      <c r="C177" s="5" t="str">
        <f>'бланки '!C181</f>
        <v>Дошкольное образовательное учреждение «Флиппер» (ООО «Флиппер»)</v>
      </c>
      <c r="D177" s="6">
        <f>'Рейтинговая таблица организаций'!M179/100</f>
        <v>1</v>
      </c>
      <c r="E177" s="6">
        <f>'Рейтинговая таблица организаций'!N179/100</f>
        <v>0.34042553191489361</v>
      </c>
      <c r="F177" s="5">
        <f>'Рейтинговая таблица организаций'!H179</f>
        <v>2</v>
      </c>
    </row>
    <row r="178" spans="1:6">
      <c r="A178" s="5">
        <f>'бланки '!D182</f>
        <v>177</v>
      </c>
      <c r="B178" s="5" t="str">
        <f>'бланки '!A182</f>
        <v>Негосударственные образовательные организации</v>
      </c>
      <c r="C178" s="5" t="str">
        <f>'бланки '!C182</f>
        <v>Индивидуальный предприниматель Сухова Елена Анатольевна</v>
      </c>
      <c r="D178" s="6">
        <f>'Рейтинговая таблица организаций'!M180/100</f>
        <v>0.95</v>
      </c>
      <c r="E178" s="6">
        <f>'Рейтинговая таблица организаций'!N180/100</f>
        <v>0.55555555555555558</v>
      </c>
      <c r="F178" s="5">
        <f>'Рейтинговая таблица организаций'!H180</f>
        <v>4</v>
      </c>
    </row>
    <row r="179" spans="1:6">
      <c r="A179" s="5">
        <f>'бланки '!D183</f>
        <v>0</v>
      </c>
      <c r="B179" s="5">
        <f>'бланки '!A183</f>
        <v>0</v>
      </c>
      <c r="C179" s="5">
        <f>'бланки '!C183</f>
        <v>0</v>
      </c>
      <c r="D179" s="6">
        <f>AVERAGE(D2:D178)</f>
        <v>0.96419685148498657</v>
      </c>
      <c r="E179" s="6">
        <f t="shared" ref="E179:F179" si="0">AVERAGE(E2:E178)</f>
        <v>0.93406149561623564</v>
      </c>
      <c r="F179" s="147">
        <f t="shared" si="0"/>
        <v>3.536723163841808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M180"/>
  <sheetViews>
    <sheetView workbookViewId="0">
      <pane ySplit="3" topLeftCell="A4" activePane="bottomLeft" state="frozen"/>
      <selection activeCell="D1" sqref="D1"/>
      <selection pane="bottomLeft" activeCell="G180" sqref="A4:G180"/>
    </sheetView>
  </sheetViews>
  <sheetFormatPr defaultColWidth="9.140625" defaultRowHeight="15"/>
  <cols>
    <col min="1" max="1" width="5.7109375" style="4" customWidth="1"/>
    <col min="2" max="2" width="18.5703125" style="4" customWidth="1"/>
    <col min="3" max="3" width="115.28515625" style="4" customWidth="1"/>
    <col min="4" max="4" width="13.42578125" style="4" customWidth="1"/>
    <col min="5" max="6" width="11.28515625" style="4" customWidth="1"/>
    <col min="7" max="11" width="13.42578125" style="4" customWidth="1"/>
    <col min="12" max="13" width="8.42578125" style="4" customWidth="1"/>
    <col min="14" max="14" width="9.28515625" style="4" bestFit="1" customWidth="1"/>
    <col min="15" max="15" width="9.28515625" style="4" customWidth="1"/>
    <col min="16" max="16" width="9.28515625" style="4" bestFit="1" customWidth="1"/>
    <col min="17" max="17" width="9.7109375" style="4" bestFit="1" customWidth="1"/>
    <col min="18" max="18" width="8.85546875" style="4" customWidth="1"/>
    <col min="19" max="20" width="9.7109375" style="4" bestFit="1" customWidth="1"/>
    <col min="21" max="21" width="9.28515625" style="4" bestFit="1" customWidth="1"/>
    <col min="22" max="23" width="9.7109375" style="4" bestFit="1" customWidth="1"/>
    <col min="24" max="25" width="9.28515625" style="4" bestFit="1" customWidth="1"/>
    <col min="26" max="39" width="9.7109375" style="4" bestFit="1" customWidth="1"/>
    <col min="40" max="16384" width="9.140625" style="4"/>
  </cols>
  <sheetData>
    <row r="1" spans="1:39" ht="15" customHeight="1">
      <c r="A1" s="182" t="s">
        <v>0</v>
      </c>
      <c r="B1" s="182" t="s">
        <v>404</v>
      </c>
      <c r="C1" s="182" t="s">
        <v>1</v>
      </c>
      <c r="D1" s="183" t="s">
        <v>106</v>
      </c>
      <c r="E1" s="183" t="s">
        <v>43</v>
      </c>
      <c r="F1" s="184" t="s">
        <v>364</v>
      </c>
      <c r="G1" s="183" t="s">
        <v>336</v>
      </c>
      <c r="H1" s="72"/>
      <c r="I1" s="72"/>
      <c r="J1" s="72"/>
      <c r="K1" s="72"/>
      <c r="L1" s="181" t="s">
        <v>2</v>
      </c>
      <c r="M1" s="181"/>
      <c r="N1" s="181"/>
      <c r="O1" s="181"/>
      <c r="P1" s="181"/>
      <c r="Q1" s="181"/>
      <c r="R1" s="181"/>
      <c r="S1" s="181"/>
      <c r="T1" s="181"/>
      <c r="U1" s="181" t="s">
        <v>86</v>
      </c>
      <c r="V1" s="181"/>
      <c r="W1" s="181"/>
      <c r="X1" s="181" t="s">
        <v>89</v>
      </c>
      <c r="Y1" s="181"/>
      <c r="Z1" s="181"/>
      <c r="AA1" s="181"/>
      <c r="AB1" s="181" t="s">
        <v>7</v>
      </c>
      <c r="AC1" s="181"/>
      <c r="AD1" s="181"/>
      <c r="AE1" s="181"/>
      <c r="AF1" s="181"/>
      <c r="AG1" s="181"/>
      <c r="AH1" s="181" t="s">
        <v>88</v>
      </c>
      <c r="AI1" s="181"/>
      <c r="AJ1" s="181"/>
      <c r="AK1" s="181"/>
      <c r="AL1" s="181"/>
      <c r="AM1" s="181"/>
    </row>
    <row r="2" spans="1:39">
      <c r="A2" s="182"/>
      <c r="B2" s="182"/>
      <c r="C2" s="182"/>
      <c r="D2" s="183"/>
      <c r="E2" s="183"/>
      <c r="F2" s="185"/>
      <c r="G2" s="183"/>
      <c r="H2" s="72"/>
      <c r="I2" s="72"/>
      <c r="J2" s="72"/>
      <c r="K2" s="72"/>
      <c r="L2" s="181" t="s">
        <v>12</v>
      </c>
      <c r="M2" s="181" t="s">
        <v>101</v>
      </c>
      <c r="N2" s="181" t="s">
        <v>102</v>
      </c>
      <c r="O2" s="181" t="s">
        <v>13</v>
      </c>
      <c r="P2" s="181" t="s">
        <v>14</v>
      </c>
      <c r="Q2" s="181" t="s">
        <v>15</v>
      </c>
      <c r="R2" s="181"/>
      <c r="S2" s="181" t="s">
        <v>16</v>
      </c>
      <c r="T2" s="181"/>
      <c r="U2" s="181" t="s">
        <v>20</v>
      </c>
      <c r="V2" s="181" t="s">
        <v>21</v>
      </c>
      <c r="W2" s="181"/>
      <c r="X2" s="181" t="s">
        <v>24</v>
      </c>
      <c r="Y2" s="181" t="s">
        <v>25</v>
      </c>
      <c r="Z2" s="181" t="s">
        <v>26</v>
      </c>
      <c r="AA2" s="181"/>
      <c r="AB2" s="181" t="s">
        <v>30</v>
      </c>
      <c r="AC2" s="181"/>
      <c r="AD2" s="181" t="s">
        <v>31</v>
      </c>
      <c r="AE2" s="181"/>
      <c r="AF2" s="181" t="s">
        <v>32</v>
      </c>
      <c r="AG2" s="181"/>
      <c r="AH2" s="181" t="s">
        <v>36</v>
      </c>
      <c r="AI2" s="181"/>
      <c r="AJ2" s="181" t="s">
        <v>37</v>
      </c>
      <c r="AK2" s="181"/>
      <c r="AL2" s="181" t="s">
        <v>38</v>
      </c>
      <c r="AM2" s="181"/>
    </row>
    <row r="3" spans="1:39">
      <c r="A3" s="182"/>
      <c r="B3" s="182" t="s">
        <v>404</v>
      </c>
      <c r="C3" s="182"/>
      <c r="D3" s="183"/>
      <c r="E3" s="183"/>
      <c r="F3" s="186"/>
      <c r="G3" s="183"/>
      <c r="H3" s="72"/>
      <c r="I3" s="72"/>
      <c r="J3" s="72"/>
      <c r="K3" s="72"/>
      <c r="L3" s="181"/>
      <c r="M3" s="181"/>
      <c r="N3" s="181"/>
      <c r="O3" s="181"/>
      <c r="P3" s="181"/>
      <c r="Q3" s="8" t="s">
        <v>80</v>
      </c>
      <c r="R3" s="8" t="s">
        <v>75</v>
      </c>
      <c r="S3" s="8" t="s">
        <v>80</v>
      </c>
      <c r="T3" s="8" t="s">
        <v>75</v>
      </c>
      <c r="U3" s="181"/>
      <c r="V3" s="8" t="s">
        <v>80</v>
      </c>
      <c r="W3" s="8" t="s">
        <v>75</v>
      </c>
      <c r="X3" s="181"/>
      <c r="Y3" s="181"/>
      <c r="Z3" s="8" t="s">
        <v>80</v>
      </c>
      <c r="AA3" s="8" t="s">
        <v>75</v>
      </c>
      <c r="AB3" s="8" t="s">
        <v>80</v>
      </c>
      <c r="AC3" s="8" t="s">
        <v>79</v>
      </c>
      <c r="AD3" s="8"/>
      <c r="AE3" s="8" t="s">
        <v>79</v>
      </c>
      <c r="AF3" s="8"/>
      <c r="AG3" s="8" t="s">
        <v>79</v>
      </c>
      <c r="AH3" s="8" t="s">
        <v>80</v>
      </c>
      <c r="AI3" s="8" t="s">
        <v>79</v>
      </c>
      <c r="AJ3" s="8" t="s">
        <v>80</v>
      </c>
      <c r="AK3" s="8" t="s">
        <v>79</v>
      </c>
      <c r="AL3" s="8" t="s">
        <v>80</v>
      </c>
      <c r="AM3" s="8" t="s">
        <v>79</v>
      </c>
    </row>
    <row r="4" spans="1:39">
      <c r="A4" s="5">
        <f>'Рейтинговая таблица организаций'!A4</f>
        <v>1</v>
      </c>
      <c r="B4" s="5" t="str">
        <f>'бланки '!A6</f>
        <v>Город Северодвинск</v>
      </c>
      <c r="C4" s="5" t="str">
        <f>'бланки '!C6</f>
        <v>Муниципальное бюджетное дошкольное образовательное учреждение «Детский сад № 1 «Золотой петушок» комбинированного вида»</v>
      </c>
      <c r="D4" s="3">
        <f>'бланки '!E6+'бланки '!F6</f>
        <v>334</v>
      </c>
      <c r="E4" s="5">
        <f>'Рейтинговая таблица организаций'!C4</f>
        <v>124</v>
      </c>
      <c r="F4" s="6">
        <f>E4/D4</f>
        <v>0.3712574850299401</v>
      </c>
      <c r="G4" s="3">
        <f>анкеты!I2</f>
        <v>2</v>
      </c>
      <c r="H4" s="73" t="str">
        <f>'для таблиц'!AY4</f>
        <v>Муниципальное бюджетное дошкольное образовательное учреждение «Детский сад № 74 «Винни-Пух» комбинированного вида»(Город Северодвинск)</v>
      </c>
      <c r="I4" s="74">
        <f>'Рейтинговая таблица организаций'!O4/100</f>
        <v>0.99074074074074081</v>
      </c>
      <c r="J4" s="74">
        <f>'Рейтинговая таблица организаций'!P4/100</f>
        <v>0.96363636363636362</v>
      </c>
      <c r="K4" s="73">
        <f>'Рейтинговая таблица организаций'!H4</f>
        <v>4</v>
      </c>
      <c r="L4" s="4">
        <f>ROUND('Рейтинговая таблица организаций'!D4*100/M4,0)</f>
        <v>100</v>
      </c>
      <c r="M4" s="4">
        <f>'Рейтинговая таблица организаций'!E4</f>
        <v>10</v>
      </c>
      <c r="N4" s="4">
        <f>ROUND('Рейтинговая таблица организаций'!F4*100/O4,0)</f>
        <v>88</v>
      </c>
      <c r="O4" s="4">
        <f>'Рейтинговая таблица организаций'!G4</f>
        <v>43</v>
      </c>
      <c r="P4" s="4">
        <f>'Рейтинговая таблица организаций'!H4</f>
        <v>4</v>
      </c>
      <c r="Q4" s="4">
        <f>ROUND('Рейтинговая таблица организаций'!I4*100/R4,0)</f>
        <v>99</v>
      </c>
      <c r="R4" s="4">
        <f>'Рейтинговая таблица организаций'!J4</f>
        <v>108</v>
      </c>
      <c r="S4" s="4">
        <f>ROUND('Рейтинговая таблица организаций'!K4*100/T4,0)</f>
        <v>96</v>
      </c>
      <c r="T4" s="4">
        <f>'Рейтинговая таблица организаций'!L4</f>
        <v>110</v>
      </c>
      <c r="U4" s="4">
        <f>'Рейтинговая таблица организаций'!U4</f>
        <v>5</v>
      </c>
      <c r="V4" s="4">
        <f>'Рейтинговая таблица организаций'!X4</f>
        <v>113</v>
      </c>
      <c r="W4" s="4">
        <f>'Рейтинговая таблица организаций'!Y4</f>
        <v>124</v>
      </c>
      <c r="X4" s="4">
        <f>'Рейтинговая таблица организаций'!AD4</f>
        <v>2</v>
      </c>
      <c r="Y4" s="4">
        <f>'Рейтинговая таблица организаций'!AE4</f>
        <v>3</v>
      </c>
      <c r="Z4" s="4">
        <f>'Рейтинговая таблица организаций'!AF4</f>
        <v>2</v>
      </c>
      <c r="AA4" s="4">
        <f>'Рейтинговая таблица организаций'!AG4</f>
        <v>2</v>
      </c>
      <c r="AB4" s="4">
        <f>ROUND('Рейтинговая таблица организаций'!AL4*100/AC4,0)</f>
        <v>98</v>
      </c>
      <c r="AC4" s="4">
        <f>'Рейтинговая таблица организаций'!AM4</f>
        <v>124</v>
      </c>
      <c r="AD4" s="4">
        <f>ROUND('Рейтинговая таблица организаций'!AN4*100/AE4,0)</f>
        <v>100</v>
      </c>
      <c r="AE4" s="4">
        <f>'Рейтинговая таблица организаций'!AO4</f>
        <v>124</v>
      </c>
      <c r="AF4" s="4">
        <f>ROUND('Рейтинговая таблица организаций'!AP4*100/AG4,0)</f>
        <v>96</v>
      </c>
      <c r="AG4" s="4">
        <f>'Рейтинговая таблица организаций'!AQ4</f>
        <v>111</v>
      </c>
      <c r="AH4" s="4">
        <f>ROUND('Рейтинговая таблица организаций'!AV4*100/AI4,0)</f>
        <v>95</v>
      </c>
      <c r="AI4" s="4">
        <f>'Рейтинговая таблица организаций'!AW4</f>
        <v>124</v>
      </c>
      <c r="AJ4" s="4">
        <f>ROUND('Рейтинговая таблица организаций'!AX4*100/AK4,0)</f>
        <v>99</v>
      </c>
      <c r="AK4" s="4">
        <f>'Рейтинговая таблица организаций'!AY4</f>
        <v>124</v>
      </c>
      <c r="AL4" s="4">
        <f>ROUND('Рейтинговая таблица организаций'!AZ4*100/AM4,0)</f>
        <v>97</v>
      </c>
      <c r="AM4" s="4">
        <f>'Рейтинговая таблица организаций'!BA4</f>
        <v>124</v>
      </c>
    </row>
    <row r="5" spans="1:39">
      <c r="A5" s="5">
        <f>'Рейтинговая таблица организаций'!A5</f>
        <v>2</v>
      </c>
      <c r="B5" s="5" t="str">
        <f>'бланки '!A7</f>
        <v>Город Северодвинск</v>
      </c>
      <c r="C5" s="5" t="str">
        <f>'бланки '!C7</f>
        <v>Муниципальное автономное дошкольное образовательное учреждение Центр развития ребенка – «Детский сад № 3 «Морозко»</v>
      </c>
      <c r="D5" s="3">
        <f>'бланки '!E7+'бланки '!F7</f>
        <v>416</v>
      </c>
      <c r="E5" s="5">
        <f>'Рейтинговая таблица организаций'!C5</f>
        <v>292</v>
      </c>
      <c r="F5" s="6">
        <f t="shared" ref="F5:F68" si="0">E5/D5</f>
        <v>0.70192307692307687</v>
      </c>
      <c r="G5" s="3">
        <f>анкеты!I3</f>
        <v>4</v>
      </c>
      <c r="H5" s="73" t="str">
        <f>'для таблиц'!AY5</f>
        <v>Муниципальное бюджетное дошкольное образовательное учреждение «Детский сад № 79 «Мальчиш-Кибальчиш» комбинированного вида»(Город Северодвинск)</v>
      </c>
      <c r="I5" s="74">
        <f>'Рейтинговая таблица организаций'!O5/100</f>
        <v>1</v>
      </c>
      <c r="J5" s="74">
        <f>'Рейтинговая таблица организаций'!P5/100</f>
        <v>0.9874476987447699</v>
      </c>
      <c r="K5" s="73">
        <f>'Рейтинговая таблица организаций'!H5</f>
        <v>4</v>
      </c>
      <c r="L5" s="4">
        <f>ROUND('Рейтинговая таблица организаций'!D5*100/M5,0)</f>
        <v>100</v>
      </c>
      <c r="M5" s="4">
        <f>'Рейтинговая таблица организаций'!E5</f>
        <v>10</v>
      </c>
      <c r="N5" s="4">
        <f>ROUND('Рейтинговая таблица организаций'!F5*100/O5,0)</f>
        <v>100</v>
      </c>
      <c r="O5" s="4">
        <f>'Рейтинговая таблица организаций'!G5</f>
        <v>48</v>
      </c>
      <c r="P5" s="4">
        <f>'Рейтинговая таблица организаций'!H5</f>
        <v>4</v>
      </c>
      <c r="Q5" s="4">
        <f>ROUND('Рейтинговая таблица организаций'!I5*100/R5,0)</f>
        <v>100</v>
      </c>
      <c r="R5" s="4">
        <f>'Рейтинговая таблица организаций'!J5</f>
        <v>252</v>
      </c>
      <c r="S5" s="4">
        <f>ROUND('Рейтинговая таблица организаций'!K5*100/T5,0)</f>
        <v>99</v>
      </c>
      <c r="T5" s="4">
        <f>'Рейтинговая таблица организаций'!L5</f>
        <v>239</v>
      </c>
      <c r="U5" s="4">
        <f>'Рейтинговая таблица организаций'!U5</f>
        <v>5</v>
      </c>
      <c r="V5" s="4">
        <f>'Рейтинговая таблица организаций'!X5</f>
        <v>282</v>
      </c>
      <c r="W5" s="4">
        <f>'Рейтинговая таблица организаций'!Y5</f>
        <v>292</v>
      </c>
      <c r="X5" s="4">
        <f>'Рейтинговая таблица организаций'!AD5</f>
        <v>5</v>
      </c>
      <c r="Y5" s="4">
        <f>'Рейтинговая таблица организаций'!AE5</f>
        <v>6</v>
      </c>
      <c r="Z5" s="4">
        <f>'Рейтинговая таблица организаций'!AF5</f>
        <v>3</v>
      </c>
      <c r="AA5" s="4">
        <f>'Рейтинговая таблица организаций'!AG5</f>
        <v>4</v>
      </c>
      <c r="AB5" s="4">
        <f>ROUND('Рейтинговая таблица организаций'!AL5*100/AC5,0)</f>
        <v>98</v>
      </c>
      <c r="AC5" s="4">
        <f>'Рейтинговая таблица организаций'!AM5</f>
        <v>292</v>
      </c>
      <c r="AD5" s="4">
        <f>ROUND('Рейтинговая таблица организаций'!AN5*100/AE5,0)</f>
        <v>99</v>
      </c>
      <c r="AE5" s="4">
        <f>'Рейтинговая таблица организаций'!AO5</f>
        <v>292</v>
      </c>
      <c r="AF5" s="4">
        <f>ROUND('Рейтинговая таблица организаций'!AP5*100/AG5,0)</f>
        <v>100</v>
      </c>
      <c r="AG5" s="4">
        <f>'Рейтинговая таблица организаций'!AQ5</f>
        <v>233</v>
      </c>
      <c r="AH5" s="4">
        <f>ROUND('Рейтинговая таблица организаций'!AV5*100/AI5,0)</f>
        <v>98</v>
      </c>
      <c r="AI5" s="4">
        <f>'Рейтинговая таблица организаций'!AW5</f>
        <v>292</v>
      </c>
      <c r="AJ5" s="4">
        <f>ROUND('Рейтинговая таблица организаций'!AX5*100/AK5,0)</f>
        <v>99</v>
      </c>
      <c r="AK5" s="4">
        <f>'Рейтинговая таблица организаций'!AY5</f>
        <v>292</v>
      </c>
      <c r="AL5" s="4">
        <f>ROUND('Рейтинговая таблица организаций'!AZ5*100/AM5,0)</f>
        <v>99</v>
      </c>
      <c r="AM5" s="4">
        <f>'Рейтинговая таблица организаций'!BA5</f>
        <v>292</v>
      </c>
    </row>
    <row r="6" spans="1:39">
      <c r="A6" s="5">
        <f>'Рейтинговая таблица организаций'!A6</f>
        <v>3</v>
      </c>
      <c r="B6" s="5" t="str">
        <f>'бланки '!A8</f>
        <v>Город Северодвинск</v>
      </c>
      <c r="C6" s="5" t="str">
        <f>'бланки '!C8</f>
        <v>Муниципальное автономное дошкольное образовательное учреждение Центр развития ребенка – «Детский сад № 8 «Лесная сказка»</v>
      </c>
      <c r="D6" s="3">
        <f>'бланки '!E8+'бланки '!F8</f>
        <v>503</v>
      </c>
      <c r="E6" s="5">
        <f>'Рейтинговая таблица организаций'!C6</f>
        <v>427</v>
      </c>
      <c r="F6" s="6">
        <f t="shared" si="0"/>
        <v>0.84890656063618286</v>
      </c>
      <c r="G6" s="3">
        <f>анкеты!I4</f>
        <v>1</v>
      </c>
      <c r="H6" s="73" t="str">
        <f>'для таблиц'!AY6</f>
        <v>Муниципальное автономное общеобразовательное учреждение «Средняя общеобразовательная школа № 2»(Город Северодвинск)</v>
      </c>
      <c r="I6" s="74">
        <f>'Рейтинговая таблица организаций'!O6/100</f>
        <v>0.99524940617577196</v>
      </c>
      <c r="J6" s="74">
        <f>'Рейтинговая таблица организаций'!P6/100</f>
        <v>1</v>
      </c>
      <c r="K6" s="73">
        <f>'Рейтинговая таблица организаций'!H6</f>
        <v>4</v>
      </c>
      <c r="L6" s="4">
        <f>ROUND('Рейтинговая таблица организаций'!D6*100/M6,0)</f>
        <v>100</v>
      </c>
      <c r="M6" s="4">
        <f>'Рейтинговая таблица организаций'!E6</f>
        <v>10</v>
      </c>
      <c r="N6" s="4">
        <f>ROUND('Рейтинговая таблица организаций'!F6*100/O6,0)</f>
        <v>100</v>
      </c>
      <c r="O6" s="4">
        <f>'Рейтинговая таблица организаций'!G6</f>
        <v>43</v>
      </c>
      <c r="P6" s="4">
        <f>'Рейтинговая таблица организаций'!H6</f>
        <v>4</v>
      </c>
      <c r="Q6" s="4">
        <f>ROUND('Рейтинговая таблица организаций'!I6*100/R6,0)</f>
        <v>100</v>
      </c>
      <c r="R6" s="4">
        <f>'Рейтинговая таблица организаций'!J6</f>
        <v>421</v>
      </c>
      <c r="S6" s="4">
        <f>ROUND('Рейтинговая таблица организаций'!K6*100/T6,0)</f>
        <v>100</v>
      </c>
      <c r="T6" s="4">
        <f>'Рейтинговая таблица организаций'!L6</f>
        <v>421</v>
      </c>
      <c r="U6" s="4">
        <f>'Рейтинговая таблица организаций'!U6</f>
        <v>5</v>
      </c>
      <c r="V6" s="4">
        <f>'Рейтинговая таблица организаций'!X6</f>
        <v>423</v>
      </c>
      <c r="W6" s="4">
        <f>'Рейтинговая таблица организаций'!Y6</f>
        <v>427</v>
      </c>
      <c r="X6" s="4">
        <f>'Рейтинговая таблица организаций'!AD6</f>
        <v>5</v>
      </c>
      <c r="Y6" s="4">
        <f>'Рейтинговая таблица организаций'!AE6</f>
        <v>6</v>
      </c>
      <c r="Z6" s="4">
        <f>'Рейтинговая таблица организаций'!AF6</f>
        <v>1</v>
      </c>
      <c r="AA6" s="4">
        <f>'Рейтинговая таблица организаций'!AG6</f>
        <v>1</v>
      </c>
      <c r="AB6" s="4">
        <f>ROUND('Рейтинговая таблица организаций'!AL6*100/AC6,0)</f>
        <v>100</v>
      </c>
      <c r="AC6" s="4">
        <f>'Рейтинговая таблица организаций'!AM6</f>
        <v>427</v>
      </c>
      <c r="AD6" s="4">
        <f>ROUND('Рейтинговая таблица организаций'!AN6*100/AE6,0)</f>
        <v>100</v>
      </c>
      <c r="AE6" s="4">
        <f>'Рейтинговая таблица организаций'!AO6</f>
        <v>427</v>
      </c>
      <c r="AF6" s="4">
        <f>ROUND('Рейтинговая таблица организаций'!AP6*100/AG6,0)</f>
        <v>100</v>
      </c>
      <c r="AG6" s="4">
        <f>'Рейтинговая таблица организаций'!AQ6</f>
        <v>415</v>
      </c>
      <c r="AH6" s="4">
        <f>ROUND('Рейтинговая таблица организаций'!AV6*100/AI6,0)</f>
        <v>99</v>
      </c>
      <c r="AI6" s="4">
        <f>'Рейтинговая таблица организаций'!AW6</f>
        <v>427</v>
      </c>
      <c r="AJ6" s="4">
        <f>ROUND('Рейтинговая таблица организаций'!AX6*100/AK6,0)</f>
        <v>100</v>
      </c>
      <c r="AK6" s="4">
        <f>'Рейтинговая таблица организаций'!AY6</f>
        <v>427</v>
      </c>
      <c r="AL6" s="4">
        <f>ROUND('Рейтинговая таблица организаций'!AZ6*100/AM6,0)</f>
        <v>100</v>
      </c>
      <c r="AM6" s="4">
        <f>'Рейтинговая таблица организаций'!BA6</f>
        <v>427</v>
      </c>
    </row>
    <row r="7" spans="1:39">
      <c r="A7" s="5">
        <f>'Рейтинговая таблица организаций'!A7</f>
        <v>4</v>
      </c>
      <c r="B7" s="5" t="str">
        <f>'бланки '!A9</f>
        <v>Город Северодвинск</v>
      </c>
      <c r="C7" s="5" t="str">
        <f>'бланки '!C9</f>
        <v>Муниципальное бюджетное дошкольное образовательное учреждение «Детский сад № 13 «Незабудка» комбинированного вида»</v>
      </c>
      <c r="D7" s="3">
        <f>'бланки '!E9+'бланки '!F9</f>
        <v>446</v>
      </c>
      <c r="E7" s="5">
        <f>'Рейтинговая таблица организаций'!C7</f>
        <v>177</v>
      </c>
      <c r="F7" s="6">
        <f t="shared" si="0"/>
        <v>0.39686098654708518</v>
      </c>
      <c r="G7" s="3">
        <f>анкеты!I5</f>
        <v>1</v>
      </c>
      <c r="H7" s="73" t="str">
        <f>'для таблиц'!AY7</f>
        <v>Муниципальное автономное общеобразовательное учреждение «Средняя общеобразовательная школа № 6 с углубленным изучением иностранных языков»(Город Северодвинск)</v>
      </c>
      <c r="I7" s="74">
        <f>'Рейтинговая таблица организаций'!O7/100</f>
        <v>0.98540145985401462</v>
      </c>
      <c r="J7" s="74">
        <f>'Рейтинговая таблица организаций'!P7/100</f>
        <v>0.93333333333333324</v>
      </c>
      <c r="K7" s="73">
        <f>'Рейтинговая таблица организаций'!H7</f>
        <v>4</v>
      </c>
      <c r="L7" s="4">
        <f>ROUND('Рейтинговая таблица организаций'!D7*100/M7,0)</f>
        <v>100</v>
      </c>
      <c r="M7" s="4">
        <f>'Рейтинговая таблица организаций'!E7</f>
        <v>10</v>
      </c>
      <c r="N7" s="4">
        <f>ROUND('Рейтинговая таблица организаций'!F7*100/O7,0)</f>
        <v>100</v>
      </c>
      <c r="O7" s="4">
        <f>'Рейтинговая таблица организаций'!G7</f>
        <v>43</v>
      </c>
      <c r="P7" s="4">
        <f>'Рейтинговая таблица организаций'!H7</f>
        <v>4</v>
      </c>
      <c r="Q7" s="4">
        <f>ROUND('Рейтинговая таблица организаций'!I7*100/R7,0)</f>
        <v>99</v>
      </c>
      <c r="R7" s="4">
        <f>'Рейтинговая таблица организаций'!J7</f>
        <v>137</v>
      </c>
      <c r="S7" s="4">
        <f>ROUND('Рейтинговая таблица организаций'!K7*100/T7,0)</f>
        <v>93</v>
      </c>
      <c r="T7" s="4">
        <f>'Рейтинговая таблица организаций'!L7</f>
        <v>135</v>
      </c>
      <c r="U7" s="4">
        <f>'Рейтинговая таблица организаций'!U7</f>
        <v>5</v>
      </c>
      <c r="V7" s="4">
        <f>'Рейтинговая таблица организаций'!X7</f>
        <v>148</v>
      </c>
      <c r="W7" s="4">
        <f>'Рейтинговая таблица организаций'!Y7</f>
        <v>177</v>
      </c>
      <c r="X7" s="4">
        <f>'Рейтинговая таблица организаций'!AD7</f>
        <v>2</v>
      </c>
      <c r="Y7" s="4">
        <f>'Рейтинговая таблица организаций'!AE7</f>
        <v>4</v>
      </c>
      <c r="Z7" s="4">
        <f>'Рейтинговая таблица организаций'!AF7</f>
        <v>1</v>
      </c>
      <c r="AA7" s="4">
        <f>'Рейтинговая таблица организаций'!AG7</f>
        <v>1</v>
      </c>
      <c r="AB7" s="4">
        <f>ROUND('Рейтинговая таблица организаций'!AL7*100/AC7,0)</f>
        <v>95</v>
      </c>
      <c r="AC7" s="4">
        <f>'Рейтинговая таблица организаций'!AM7</f>
        <v>177</v>
      </c>
      <c r="AD7" s="4">
        <f>ROUND('Рейтинговая таблица организаций'!AN7*100/AE7,0)</f>
        <v>97</v>
      </c>
      <c r="AE7" s="4">
        <f>'Рейтинговая таблица организаций'!AO7</f>
        <v>177</v>
      </c>
      <c r="AF7" s="4">
        <f>ROUND('Рейтинговая таблица организаций'!AP7*100/AG7,0)</f>
        <v>97</v>
      </c>
      <c r="AG7" s="4">
        <f>'Рейтинговая таблица организаций'!AQ7</f>
        <v>131</v>
      </c>
      <c r="AH7" s="4">
        <f>ROUND('Рейтинговая таблица организаций'!AV7*100/AI7,0)</f>
        <v>93</v>
      </c>
      <c r="AI7" s="4">
        <f>'Рейтинговая таблица организаций'!AW7</f>
        <v>177</v>
      </c>
      <c r="AJ7" s="4">
        <f>ROUND('Рейтинговая таблица организаций'!AX7*100/AK7,0)</f>
        <v>98</v>
      </c>
      <c r="AK7" s="4">
        <f>'Рейтинговая таблица организаций'!AY7</f>
        <v>177</v>
      </c>
      <c r="AL7" s="4">
        <f>ROUND('Рейтинговая таблица организаций'!AZ7*100/AM7,0)</f>
        <v>95</v>
      </c>
      <c r="AM7" s="4">
        <f>'Рейтинговая таблица организаций'!BA7</f>
        <v>177</v>
      </c>
    </row>
    <row r="8" spans="1:39">
      <c r="A8" s="5">
        <f>'Рейтинговая таблица организаций'!A8</f>
        <v>5</v>
      </c>
      <c r="B8" s="5" t="str">
        <f>'бланки '!A10</f>
        <v>Город Северодвинск</v>
      </c>
      <c r="C8" s="5" t="str">
        <f>'бланки '!C10</f>
        <v>Муниципальное бюджетное дошкольное образовательное учреждение «Детский сад № 15 «Черемушка» комбинированного вида»</v>
      </c>
      <c r="D8" s="3">
        <f>'бланки '!E10+'бланки '!F10</f>
        <v>376</v>
      </c>
      <c r="E8" s="5">
        <f>'Рейтинговая таблица организаций'!C8</f>
        <v>269</v>
      </c>
      <c r="F8" s="6">
        <f t="shared" si="0"/>
        <v>0.71542553191489366</v>
      </c>
      <c r="G8" s="3">
        <f>анкеты!I6</f>
        <v>3</v>
      </c>
      <c r="H8" s="73" t="str">
        <f>'для таблиц'!AY8</f>
        <v>Муниципальное автономное общеобразовательное учреждение «Средняя общеобразовательная школа № 28»(Город Северодвинск)</v>
      </c>
      <c r="I8" s="74">
        <f>'Рейтинговая таблица организаций'!O8/100</f>
        <v>0.97674418604651148</v>
      </c>
      <c r="J8" s="74">
        <f>'Рейтинговая таблица организаций'!P8/100</f>
        <v>0.95890410958904093</v>
      </c>
      <c r="K8" s="73">
        <f>'Рейтинговая таблица организаций'!H8</f>
        <v>4</v>
      </c>
      <c r="L8" s="4">
        <f>ROUND('Рейтинговая таблица организаций'!D8*100/M8,0)</f>
        <v>100</v>
      </c>
      <c r="M8" s="4">
        <f>'Рейтинговая таблица организаций'!E8</f>
        <v>10</v>
      </c>
      <c r="N8" s="4">
        <f>ROUND('Рейтинговая таблица организаций'!F8*100/O8,0)</f>
        <v>100</v>
      </c>
      <c r="O8" s="4">
        <f>'Рейтинговая таблица организаций'!G8</f>
        <v>48</v>
      </c>
      <c r="P8" s="4">
        <f>'Рейтинговая таблица организаций'!H8</f>
        <v>4</v>
      </c>
      <c r="Q8" s="4">
        <f>ROUND('Рейтинговая таблица организаций'!I8*100/R8,0)</f>
        <v>98</v>
      </c>
      <c r="R8" s="4">
        <f>'Рейтинговая таблица организаций'!J8</f>
        <v>215</v>
      </c>
      <c r="S8" s="4">
        <f>ROUND('Рейтинговая таблица организаций'!K8*100/T8,0)</f>
        <v>96</v>
      </c>
      <c r="T8" s="4">
        <f>'Рейтинговая таблица организаций'!L8</f>
        <v>219</v>
      </c>
      <c r="U8" s="4">
        <f>'Рейтинговая таблица организаций'!U8</f>
        <v>5</v>
      </c>
      <c r="V8" s="4">
        <f>'Рейтинговая таблица организаций'!X8</f>
        <v>239</v>
      </c>
      <c r="W8" s="4">
        <f>'Рейтинговая таблица организаций'!Y8</f>
        <v>269</v>
      </c>
      <c r="X8" s="4">
        <f>'Рейтинговая таблица организаций'!AD8</f>
        <v>2</v>
      </c>
      <c r="Y8" s="4">
        <f>'Рейтинговая таблица организаций'!AE8</f>
        <v>5</v>
      </c>
      <c r="Z8" s="4">
        <f>'Рейтинговая таблица организаций'!AF8</f>
        <v>3</v>
      </c>
      <c r="AA8" s="4">
        <f>'Рейтинговая таблица организаций'!AG8</f>
        <v>3</v>
      </c>
      <c r="AB8" s="4">
        <f>ROUND('Рейтинговая таблица организаций'!AL8*100/AC8,0)</f>
        <v>97</v>
      </c>
      <c r="AC8" s="4">
        <f>'Рейтинговая таблица организаций'!AM8</f>
        <v>269</v>
      </c>
      <c r="AD8" s="4">
        <f>ROUND('Рейтинговая таблица организаций'!AN8*100/AE8,0)</f>
        <v>98</v>
      </c>
      <c r="AE8" s="4">
        <f>'Рейтинговая таблица организаций'!AO8</f>
        <v>269</v>
      </c>
      <c r="AF8" s="4">
        <f>ROUND('Рейтинговая таблица организаций'!AP8*100/AG8,0)</f>
        <v>98</v>
      </c>
      <c r="AG8" s="4">
        <f>'Рейтинговая таблица организаций'!AQ8</f>
        <v>217</v>
      </c>
      <c r="AH8" s="4">
        <f>ROUND('Рейтинговая таблица организаций'!AV8*100/AI8,0)</f>
        <v>95</v>
      </c>
      <c r="AI8" s="4">
        <f>'Рейтинговая таблица организаций'!AW8</f>
        <v>269</v>
      </c>
      <c r="AJ8" s="4">
        <f>ROUND('Рейтинговая таблица организаций'!AX8*100/AK8,0)</f>
        <v>98</v>
      </c>
      <c r="AK8" s="4">
        <f>'Рейтинговая таблица организаций'!AY8</f>
        <v>269</v>
      </c>
      <c r="AL8" s="4">
        <f>ROUND('Рейтинговая таблица организаций'!AZ8*100/AM8,0)</f>
        <v>97</v>
      </c>
      <c r="AM8" s="4">
        <f>'Рейтинговая таблица организаций'!BA8</f>
        <v>269</v>
      </c>
    </row>
    <row r="9" spans="1:39">
      <c r="A9" s="5">
        <f>'Рейтинговая таблица организаций'!A9</f>
        <v>6</v>
      </c>
      <c r="B9" s="5" t="str">
        <f>'бланки '!A11</f>
        <v>Город Северодвинск</v>
      </c>
      <c r="C9" s="5" t="str">
        <f>'бланки '!C11</f>
        <v>Муниципальное бюджетное дошкольное образовательное учреждение «Детский сад № 19 «Снежинка» комбинированного вида»</v>
      </c>
      <c r="D9" s="3">
        <f>'бланки '!E11+'бланки '!F11</f>
        <v>301</v>
      </c>
      <c r="E9" s="5">
        <f>'Рейтинговая таблица организаций'!C9</f>
        <v>145</v>
      </c>
      <c r="F9" s="6">
        <f t="shared" si="0"/>
        <v>0.48172757475083056</v>
      </c>
      <c r="G9" s="3">
        <f>анкеты!I7</f>
        <v>10</v>
      </c>
      <c r="H9" s="73" t="str">
        <f>'для таблиц'!AY9</f>
        <v>Муниципальное автономное образовательное учреждение дополнительного образования «Детский центр культуры»(Город Северодвинск)</v>
      </c>
      <c r="I9" s="74">
        <f>'Рейтинговая таблица организаций'!O9/100</f>
        <v>0.97345132743362828</v>
      </c>
      <c r="J9" s="74">
        <f>'Рейтинговая таблица организаций'!P9/100</f>
        <v>0.94392523364485981</v>
      </c>
      <c r="K9" s="73">
        <f>'Рейтинговая таблица организаций'!H9</f>
        <v>3</v>
      </c>
      <c r="L9" s="4">
        <f>ROUND('Рейтинговая таблица организаций'!D9*100/M9,0)</f>
        <v>95</v>
      </c>
      <c r="M9" s="4">
        <f>'Рейтинговая таблица организаций'!E9</f>
        <v>10</v>
      </c>
      <c r="N9" s="4">
        <f>ROUND('Рейтинговая таблица организаций'!F9*100/O9,0)</f>
        <v>98</v>
      </c>
      <c r="O9" s="4">
        <f>'Рейтинговая таблица организаций'!G9</f>
        <v>43</v>
      </c>
      <c r="P9" s="4">
        <f>'Рейтинговая таблица организаций'!H9</f>
        <v>3</v>
      </c>
      <c r="Q9" s="4">
        <f>ROUND('Рейтинговая таблица организаций'!I9*100/R9,0)</f>
        <v>97</v>
      </c>
      <c r="R9" s="4">
        <f>'Рейтинговая таблица организаций'!J9</f>
        <v>113</v>
      </c>
      <c r="S9" s="4">
        <f>ROUND('Рейтинговая таблица организаций'!K9*100/T9,0)</f>
        <v>94</v>
      </c>
      <c r="T9" s="4">
        <f>'Рейтинговая таблица организаций'!L9</f>
        <v>107</v>
      </c>
      <c r="U9" s="4">
        <f>'Рейтинговая таблица организаций'!U9</f>
        <v>5</v>
      </c>
      <c r="V9" s="4">
        <f>'Рейтинговая таблица организаций'!X9</f>
        <v>129</v>
      </c>
      <c r="W9" s="4">
        <f>'Рейтинговая таблица организаций'!Y9</f>
        <v>145</v>
      </c>
      <c r="X9" s="4">
        <f>'Рейтинговая таблица организаций'!AD9</f>
        <v>3</v>
      </c>
      <c r="Y9" s="4">
        <f>'Рейтинговая таблица организаций'!AE9</f>
        <v>4</v>
      </c>
      <c r="Z9" s="4">
        <f>'Рейтинговая таблица организаций'!AF9</f>
        <v>10</v>
      </c>
      <c r="AA9" s="4">
        <f>'Рейтинговая таблица организаций'!AG9</f>
        <v>10</v>
      </c>
      <c r="AB9" s="4">
        <f>ROUND('Рейтинговая таблица организаций'!AL9*100/AC9,0)</f>
        <v>94</v>
      </c>
      <c r="AC9" s="4">
        <f>'Рейтинговая таблица организаций'!AM9</f>
        <v>145</v>
      </c>
      <c r="AD9" s="4">
        <f>ROUND('Рейтинговая таблица организаций'!AN9*100/AE9,0)</f>
        <v>97</v>
      </c>
      <c r="AE9" s="4">
        <f>'Рейтинговая таблица организаций'!AO9</f>
        <v>145</v>
      </c>
      <c r="AF9" s="4">
        <f>ROUND('Рейтинговая таблица организаций'!AP9*100/AG9,0)</f>
        <v>95</v>
      </c>
      <c r="AG9" s="4">
        <f>'Рейтинговая таблица организаций'!AQ9</f>
        <v>98</v>
      </c>
      <c r="AH9" s="4">
        <f>ROUND('Рейтинговая таблица организаций'!AV9*100/AI9,0)</f>
        <v>92</v>
      </c>
      <c r="AI9" s="4">
        <f>'Рейтинговая таблица организаций'!AW9</f>
        <v>145</v>
      </c>
      <c r="AJ9" s="4">
        <f>ROUND('Рейтинговая таблица организаций'!AX9*100/AK9,0)</f>
        <v>99</v>
      </c>
      <c r="AK9" s="4">
        <f>'Рейтинговая таблица организаций'!AY9</f>
        <v>145</v>
      </c>
      <c r="AL9" s="4">
        <f>ROUND('Рейтинговая таблица организаций'!AZ9*100/AM9,0)</f>
        <v>95</v>
      </c>
      <c r="AM9" s="4">
        <f>'Рейтинговая таблица организаций'!BA9</f>
        <v>145</v>
      </c>
    </row>
    <row r="10" spans="1:39">
      <c r="A10" s="5">
        <f>'Рейтинговая таблица организаций'!A10</f>
        <v>7</v>
      </c>
      <c r="B10" s="5" t="str">
        <f>'бланки '!A12</f>
        <v>Город Северодвинск</v>
      </c>
      <c r="C10" s="5" t="str">
        <f>'бланки '!C12</f>
        <v>Муниципальное автономное дошкольное образовательное учреждение Центр развития ребенка «Детский сад № 20 «Дружный хоровод»</v>
      </c>
      <c r="D10" s="3">
        <f>'бланки '!E12+'бланки '!F12</f>
        <v>428</v>
      </c>
      <c r="E10" s="5">
        <f>'Рейтинговая таблица организаций'!C10</f>
        <v>405</v>
      </c>
      <c r="F10" s="6">
        <f t="shared" si="0"/>
        <v>0.94626168224299068</v>
      </c>
      <c r="G10" s="3">
        <f>анкеты!I8</f>
        <v>4</v>
      </c>
      <c r="H10" s="73" t="str">
        <f>'для таблиц'!AY10</f>
        <v>Муниципальное автономное образовательное учреждение дополнительного образования «Северный Кванториум»(Город Северодвинск)</v>
      </c>
      <c r="I10" s="74">
        <f>'Рейтинговая таблица организаций'!O10/100</f>
        <v>0.98128342245989297</v>
      </c>
      <c r="J10" s="74">
        <f>'Рейтинговая таблица организаций'!P10/100</f>
        <v>0.96648044692737434</v>
      </c>
      <c r="K10" s="73">
        <f>'Рейтинговая таблица организаций'!H10</f>
        <v>3</v>
      </c>
      <c r="L10" s="4">
        <f>ROUND('Рейтинговая таблица организаций'!D10*100/M10,0)</f>
        <v>100</v>
      </c>
      <c r="M10" s="4">
        <f>'Рейтинговая таблица организаций'!E10</f>
        <v>10</v>
      </c>
      <c r="N10" s="4">
        <f>ROUND('Рейтинговая таблица организаций'!F10*100/O10,0)</f>
        <v>100</v>
      </c>
      <c r="O10" s="4">
        <f>'Рейтинговая таблица организаций'!G10</f>
        <v>43</v>
      </c>
      <c r="P10" s="4">
        <f>'Рейтинговая таблица организаций'!H10</f>
        <v>3</v>
      </c>
      <c r="Q10" s="4">
        <f>ROUND('Рейтинговая таблица организаций'!I10*100/R10,0)</f>
        <v>98</v>
      </c>
      <c r="R10" s="4">
        <f>'Рейтинговая таблица организаций'!J10</f>
        <v>374</v>
      </c>
      <c r="S10" s="4">
        <f>ROUND('Рейтинговая таблица организаций'!K10*100/T10,0)</f>
        <v>97</v>
      </c>
      <c r="T10" s="4">
        <f>'Рейтинговая таблица организаций'!L10</f>
        <v>358</v>
      </c>
      <c r="U10" s="4">
        <f>'Рейтинговая таблица организаций'!U10</f>
        <v>5</v>
      </c>
      <c r="V10" s="4">
        <f>'Рейтинговая таблица организаций'!X10</f>
        <v>385</v>
      </c>
      <c r="W10" s="4">
        <f>'Рейтинговая таблица организаций'!Y10</f>
        <v>405</v>
      </c>
      <c r="X10" s="4">
        <f>'Рейтинговая таблица организаций'!AD10</f>
        <v>2</v>
      </c>
      <c r="Y10" s="4">
        <f>'Рейтинговая таблица организаций'!AE10</f>
        <v>3</v>
      </c>
      <c r="Z10" s="4">
        <f>'Рейтинговая таблица организаций'!AF10</f>
        <v>4</v>
      </c>
      <c r="AA10" s="4">
        <f>'Рейтинговая таблица организаций'!AG10</f>
        <v>4</v>
      </c>
      <c r="AB10" s="4">
        <f>ROUND('Рейтинговая таблица организаций'!AL10*100/AC10,0)</f>
        <v>99</v>
      </c>
      <c r="AC10" s="4">
        <f>'Рейтинговая таблица организаций'!AM10</f>
        <v>405</v>
      </c>
      <c r="AD10" s="4">
        <f>ROUND('Рейтинговая таблица организаций'!AN10*100/AE10,0)</f>
        <v>100</v>
      </c>
      <c r="AE10" s="4">
        <f>'Рейтинговая таблица организаций'!AO10</f>
        <v>405</v>
      </c>
      <c r="AF10" s="4">
        <f>ROUND('Рейтинговая таблица организаций'!AP10*100/AG10,0)</f>
        <v>99</v>
      </c>
      <c r="AG10" s="4">
        <f>'Рейтинговая таблица организаций'!AQ10</f>
        <v>360</v>
      </c>
      <c r="AH10" s="4">
        <f>ROUND('Рейтинговая таблица организаций'!AV10*100/AI10,0)</f>
        <v>96</v>
      </c>
      <c r="AI10" s="4">
        <f>'Рейтинговая таблица организаций'!AW10</f>
        <v>405</v>
      </c>
      <c r="AJ10" s="4">
        <f>ROUND('Рейтинговая таблица организаций'!AX10*100/AK10,0)</f>
        <v>99</v>
      </c>
      <c r="AK10" s="4">
        <f>'Рейтинговая таблица организаций'!AY10</f>
        <v>405</v>
      </c>
      <c r="AL10" s="4">
        <f>ROUND('Рейтинговая таблица организаций'!AZ10*100/AM10,0)</f>
        <v>98</v>
      </c>
      <c r="AM10" s="4">
        <f>'Рейтинговая таблица организаций'!BA10</f>
        <v>405</v>
      </c>
    </row>
    <row r="11" spans="1:39">
      <c r="A11" s="5">
        <f>'Рейтинговая таблица организаций'!A11</f>
        <v>8</v>
      </c>
      <c r="B11" s="5" t="str">
        <f>'бланки '!A13</f>
        <v>Город Северодвинск</v>
      </c>
      <c r="C11" s="5" t="str">
        <f>'бланки '!C13</f>
        <v>Муниципальное бюджетное дошкольное образовательное учреждение «Детский сад № 27 «Сказка» комбинированного вида»</v>
      </c>
      <c r="D11" s="3">
        <f>'бланки '!E13+'бланки '!F13</f>
        <v>267</v>
      </c>
      <c r="E11" s="5">
        <f>'Рейтинговая таблица организаций'!C11</f>
        <v>161</v>
      </c>
      <c r="F11" s="6">
        <f t="shared" si="0"/>
        <v>0.60299625468164797</v>
      </c>
      <c r="G11" s="3">
        <f>анкеты!I9</f>
        <v>2</v>
      </c>
      <c r="H11" s="73" t="str">
        <f>'для таблиц'!AY11</f>
        <v>Муниципальное автономное учреждение дополнительного образования «Детская музыкальная школа № 36»(Город Северодвинск)</v>
      </c>
      <c r="I11" s="74">
        <f>'Рейтинговая таблица организаций'!O11/100</f>
        <v>0.99199999999999999</v>
      </c>
      <c r="J11" s="74">
        <f>'Рейтинговая таблица организаций'!P11/100</f>
        <v>0.96899224806201545</v>
      </c>
      <c r="K11" s="73">
        <f>'Рейтинговая таблица организаций'!H11</f>
        <v>4</v>
      </c>
      <c r="L11" s="4">
        <f>ROUND('Рейтинговая таблица организаций'!D11*100/M11,0)</f>
        <v>100</v>
      </c>
      <c r="M11" s="4">
        <f>'Рейтинговая таблица организаций'!E11</f>
        <v>10</v>
      </c>
      <c r="N11" s="4">
        <f>ROUND('Рейтинговая таблица организаций'!F11*100/O11,0)</f>
        <v>100</v>
      </c>
      <c r="O11" s="4">
        <f>'Рейтинговая таблица организаций'!G11</f>
        <v>48</v>
      </c>
      <c r="P11" s="4">
        <f>'Рейтинговая таблица организаций'!H11</f>
        <v>4</v>
      </c>
      <c r="Q11" s="4">
        <f>ROUND('Рейтинговая таблица организаций'!I11*100/R11,0)</f>
        <v>99</v>
      </c>
      <c r="R11" s="4">
        <f>'Рейтинговая таблица организаций'!J11</f>
        <v>125</v>
      </c>
      <c r="S11" s="4">
        <f>ROUND('Рейтинговая таблица организаций'!K11*100/T11,0)</f>
        <v>97</v>
      </c>
      <c r="T11" s="4">
        <f>'Рейтинговая таблица организаций'!L11</f>
        <v>129</v>
      </c>
      <c r="U11" s="4">
        <f>'Рейтинговая таблица организаций'!U11</f>
        <v>5</v>
      </c>
      <c r="V11" s="4">
        <f>'Рейтинговая таблица организаций'!X11</f>
        <v>150</v>
      </c>
      <c r="W11" s="4">
        <f>'Рейтинговая таблица организаций'!Y11</f>
        <v>161</v>
      </c>
      <c r="X11" s="4">
        <f>'Рейтинговая таблица организаций'!AD11</f>
        <v>3</v>
      </c>
      <c r="Y11" s="4">
        <f>'Рейтинговая таблица организаций'!AE11</f>
        <v>3</v>
      </c>
      <c r="Z11" s="4">
        <f>'Рейтинговая таблица организаций'!AF11</f>
        <v>2</v>
      </c>
      <c r="AA11" s="4">
        <f>'Рейтинговая таблица организаций'!AG11</f>
        <v>2</v>
      </c>
      <c r="AB11" s="4">
        <f>ROUND('Рейтинговая таблица организаций'!AL11*100/AC11,0)</f>
        <v>99</v>
      </c>
      <c r="AC11" s="4">
        <f>'Рейтинговая таблица организаций'!AM11</f>
        <v>161</v>
      </c>
      <c r="AD11" s="4">
        <f>ROUND('Рейтинговая таблица организаций'!AN11*100/AE11,0)</f>
        <v>100</v>
      </c>
      <c r="AE11" s="4">
        <f>'Рейтинговая таблица организаций'!AO11</f>
        <v>161</v>
      </c>
      <c r="AF11" s="4">
        <f>ROUND('Рейтинговая таблица организаций'!AP11*100/AG11,0)</f>
        <v>98</v>
      </c>
      <c r="AG11" s="4">
        <f>'Рейтинговая таблица организаций'!AQ11</f>
        <v>122</v>
      </c>
      <c r="AH11" s="4">
        <f>ROUND('Рейтинговая таблица организаций'!AV11*100/AI11,0)</f>
        <v>93</v>
      </c>
      <c r="AI11" s="4">
        <f>'Рейтинговая таблица организаций'!AW11</f>
        <v>161</v>
      </c>
      <c r="AJ11" s="4">
        <f>ROUND('Рейтинговая таблица организаций'!AX11*100/AK11,0)</f>
        <v>99</v>
      </c>
      <c r="AK11" s="4">
        <f>'Рейтинговая таблица организаций'!AY11</f>
        <v>161</v>
      </c>
      <c r="AL11" s="4">
        <f>ROUND('Рейтинговая таблица организаций'!AZ11*100/AM11,0)</f>
        <v>98</v>
      </c>
      <c r="AM11" s="4">
        <f>'Рейтинговая таблица организаций'!BA11</f>
        <v>161</v>
      </c>
    </row>
    <row r="12" spans="1:39">
      <c r="A12" s="5">
        <f>'Рейтинговая таблица организаций'!A12</f>
        <v>9</v>
      </c>
      <c r="B12" s="5" t="str">
        <f>'бланки '!A14</f>
        <v>Город Северодвинск</v>
      </c>
      <c r="C12" s="5" t="str">
        <f>'бланки '!C14</f>
        <v>Муниципальное автономное дошкольное образовательное учреждение Центр развития ребенка – «Детский сад № 34 «Золотой ключик»</v>
      </c>
      <c r="D12" s="3">
        <f>'бланки '!E14+'бланки '!F14</f>
        <v>405</v>
      </c>
      <c r="E12" s="5">
        <f>'Рейтинговая таблица организаций'!C12</f>
        <v>239</v>
      </c>
      <c r="F12" s="6">
        <f t="shared" si="0"/>
        <v>0.59012345679012346</v>
      </c>
      <c r="G12" s="3">
        <f>анкеты!I10</f>
        <v>6</v>
      </c>
      <c r="H12" s="73" t="str">
        <f>'для таблиц'!AY12</f>
        <v>Муниципальное дошкольное образовательное учреждение «Детский сад «Чебурашка»(Город Новодвинск)</v>
      </c>
      <c r="I12" s="74">
        <f>'Рейтинговая таблица организаций'!O12/100</f>
        <v>1</v>
      </c>
      <c r="J12" s="74">
        <f>'Рейтинговая таблица организаций'!P12/100</f>
        <v>0.98076923076923062</v>
      </c>
      <c r="K12" s="73">
        <f>'Рейтинговая таблица организаций'!H12</f>
        <v>4</v>
      </c>
      <c r="L12" s="4">
        <f>ROUND('Рейтинговая таблица организаций'!D12*100/M12,0)</f>
        <v>100</v>
      </c>
      <c r="M12" s="4">
        <f>'Рейтинговая таблица организаций'!E12</f>
        <v>10</v>
      </c>
      <c r="N12" s="4">
        <f>ROUND('Рейтинговая таблица организаций'!F12*100/O12,0)</f>
        <v>100</v>
      </c>
      <c r="O12" s="4">
        <f>'Рейтинговая таблица организаций'!G12</f>
        <v>43</v>
      </c>
      <c r="P12" s="4">
        <f>'Рейтинговая таблица организаций'!H12</f>
        <v>4</v>
      </c>
      <c r="Q12" s="4">
        <f>ROUND('Рейтинговая таблица организаций'!I12*100/R12,0)</f>
        <v>100</v>
      </c>
      <c r="R12" s="4">
        <f>'Рейтинговая таблица организаций'!J12</f>
        <v>207</v>
      </c>
      <c r="S12" s="4">
        <f>ROUND('Рейтинговая таблица организаций'!K12*100/T12,0)</f>
        <v>98</v>
      </c>
      <c r="T12" s="4">
        <f>'Рейтинговая таблица организаций'!L12</f>
        <v>208</v>
      </c>
      <c r="U12" s="4">
        <f>'Рейтинговая таблица организаций'!U12</f>
        <v>5</v>
      </c>
      <c r="V12" s="4">
        <f>'Рейтинговая таблица организаций'!X12</f>
        <v>227</v>
      </c>
      <c r="W12" s="4">
        <f>'Рейтинговая таблица организаций'!Y12</f>
        <v>239</v>
      </c>
      <c r="X12" s="4">
        <f>'Рейтинговая таблица организаций'!AD12</f>
        <v>3</v>
      </c>
      <c r="Y12" s="4">
        <f>'Рейтинговая таблица организаций'!AE12</f>
        <v>5</v>
      </c>
      <c r="Z12" s="4">
        <f>'Рейтинговая таблица организаций'!AF12</f>
        <v>6</v>
      </c>
      <c r="AA12" s="4">
        <f>'Рейтинговая таблица организаций'!AG12</f>
        <v>6</v>
      </c>
      <c r="AB12" s="4">
        <f>ROUND('Рейтинговая таблица организаций'!AL12*100/AC12,0)</f>
        <v>97</v>
      </c>
      <c r="AC12" s="4">
        <f>'Рейтинговая таблица организаций'!AM12</f>
        <v>239</v>
      </c>
      <c r="AD12" s="4">
        <f>ROUND('Рейтинговая таблица организаций'!AN12*100/AE12,0)</f>
        <v>98</v>
      </c>
      <c r="AE12" s="4">
        <f>'Рейтинговая таблица организаций'!AO12</f>
        <v>239</v>
      </c>
      <c r="AF12" s="4">
        <f>ROUND('Рейтинговая таблица организаций'!AP12*100/AG12,0)</f>
        <v>100</v>
      </c>
      <c r="AG12" s="4">
        <f>'Рейтинговая таблица организаций'!AQ12</f>
        <v>218</v>
      </c>
      <c r="AH12" s="4">
        <f>ROUND('Рейтинговая таблица организаций'!AV12*100/AI12,0)</f>
        <v>99</v>
      </c>
      <c r="AI12" s="4">
        <f>'Рейтинговая таблица организаций'!AW12</f>
        <v>239</v>
      </c>
      <c r="AJ12" s="4">
        <f>ROUND('Рейтинговая таблица организаций'!AX12*100/AK12,0)</f>
        <v>99</v>
      </c>
      <c r="AK12" s="4">
        <f>'Рейтинговая таблица организаций'!AY12</f>
        <v>239</v>
      </c>
      <c r="AL12" s="4">
        <f>ROUND('Рейтинговая таблица организаций'!AZ12*100/AM12,0)</f>
        <v>100</v>
      </c>
      <c r="AM12" s="4">
        <f>'Рейтинговая таблица организаций'!BA12</f>
        <v>239</v>
      </c>
    </row>
    <row r="13" spans="1:39">
      <c r="A13" s="5">
        <f>'Рейтинговая таблица организаций'!A13</f>
        <v>10</v>
      </c>
      <c r="B13" s="5" t="str">
        <f>'бланки '!A15</f>
        <v>Город Северодвинск</v>
      </c>
      <c r="C13" s="5" t="str">
        <f>'бланки '!C15</f>
        <v>Муниципальное автономное дошкольное образовательное учреждение Центр развития ребенка – «Детский сад № 44 «Веселые нотки»</v>
      </c>
      <c r="D13" s="3">
        <f>'бланки '!E15+'бланки '!F15</f>
        <v>622</v>
      </c>
      <c r="E13" s="5">
        <f>'Рейтинговая таблица организаций'!C13</f>
        <v>523</v>
      </c>
      <c r="F13" s="6">
        <f t="shared" si="0"/>
        <v>0.84083601286173637</v>
      </c>
      <c r="G13" s="3">
        <f>анкеты!I11</f>
        <v>25</v>
      </c>
      <c r="H13" s="73" t="str">
        <f>'для таблиц'!AY13</f>
        <v>Муниципальное бюджетное образовательное учреждение Верхнетоемского муниципального округа «Афанасьевская средняя общеобразовательная школа»(Верхнетоемский муниципальный округ)</v>
      </c>
      <c r="I13" s="74">
        <f>'Рейтинговая таблица организаций'!O13/100</f>
        <v>0.98896247240618107</v>
      </c>
      <c r="J13" s="74">
        <f>'Рейтинговая таблица организаций'!P13/100</f>
        <v>0.96355353075170858</v>
      </c>
      <c r="K13" s="73">
        <f>'Рейтинговая таблица организаций'!H13</f>
        <v>4</v>
      </c>
      <c r="L13" s="4">
        <f>ROUND('Рейтинговая таблица организаций'!D13*100/M13,0)</f>
        <v>100</v>
      </c>
      <c r="M13" s="4">
        <f>'Рейтинговая таблица организаций'!E13</f>
        <v>10</v>
      </c>
      <c r="N13" s="4">
        <f>ROUND('Рейтинговая таблица организаций'!F13*100/O13,0)</f>
        <v>100</v>
      </c>
      <c r="O13" s="4">
        <f>'Рейтинговая таблица организаций'!G13</f>
        <v>48</v>
      </c>
      <c r="P13" s="4">
        <f>'Рейтинговая таблица организаций'!H13</f>
        <v>4</v>
      </c>
      <c r="Q13" s="4">
        <f>ROUND('Рейтинговая таблица организаций'!I13*100/R13,0)</f>
        <v>99</v>
      </c>
      <c r="R13" s="4">
        <f>'Рейтинговая таблица организаций'!J13</f>
        <v>453</v>
      </c>
      <c r="S13" s="4">
        <f>ROUND('Рейтинговая таблица организаций'!K13*100/T13,0)</f>
        <v>96</v>
      </c>
      <c r="T13" s="4">
        <f>'Рейтинговая таблица организаций'!L13</f>
        <v>439</v>
      </c>
      <c r="U13" s="4">
        <f>'Рейтинговая таблица организаций'!U13</f>
        <v>5</v>
      </c>
      <c r="V13" s="4">
        <f>'Рейтинговая таблица организаций'!X13</f>
        <v>491</v>
      </c>
      <c r="W13" s="4">
        <f>'Рейтинговая таблица организаций'!Y13</f>
        <v>523</v>
      </c>
      <c r="X13" s="4">
        <f>'Рейтинговая таблица организаций'!AD13</f>
        <v>5</v>
      </c>
      <c r="Y13" s="4">
        <f>'Рейтинговая таблица организаций'!AE13</f>
        <v>5</v>
      </c>
      <c r="Z13" s="4">
        <f>'Рейтинговая таблица организаций'!AF13</f>
        <v>24</v>
      </c>
      <c r="AA13" s="4">
        <f>'Рейтинговая таблица организаций'!AG13</f>
        <v>25</v>
      </c>
      <c r="AB13" s="4">
        <f>ROUND('Рейтинговая таблица организаций'!AL13*100/AC13,0)</f>
        <v>99</v>
      </c>
      <c r="AC13" s="4">
        <f>'Рейтинговая таблица организаций'!AM13</f>
        <v>523</v>
      </c>
      <c r="AD13" s="4">
        <f>ROUND('Рейтинговая таблица организаций'!AN13*100/AE13,0)</f>
        <v>99</v>
      </c>
      <c r="AE13" s="4">
        <f>'Рейтинговая таблица организаций'!AO13</f>
        <v>523</v>
      </c>
      <c r="AF13" s="4">
        <f>ROUND('Рейтинговая таблица организаций'!AP13*100/AG13,0)</f>
        <v>99</v>
      </c>
      <c r="AG13" s="4">
        <f>'Рейтинговая таблица организаций'!AQ13</f>
        <v>433</v>
      </c>
      <c r="AH13" s="4">
        <f>ROUND('Рейтинговая таблица организаций'!AV13*100/AI13,0)</f>
        <v>99</v>
      </c>
      <c r="AI13" s="4">
        <f>'Рейтинговая таблица организаций'!AW13</f>
        <v>523</v>
      </c>
      <c r="AJ13" s="4">
        <f>ROUND('Рейтинговая таблица организаций'!AX13*100/AK13,0)</f>
        <v>98</v>
      </c>
      <c r="AK13" s="4">
        <f>'Рейтинговая таблица организаций'!AY13</f>
        <v>523</v>
      </c>
      <c r="AL13" s="4">
        <f>ROUND('Рейтинговая таблица организаций'!AZ13*100/AM13,0)</f>
        <v>99</v>
      </c>
      <c r="AM13" s="4">
        <f>'Рейтинговая таблица организаций'!BA13</f>
        <v>523</v>
      </c>
    </row>
    <row r="14" spans="1:39">
      <c r="A14" s="5">
        <f>'Рейтинговая таблица организаций'!A14</f>
        <v>11</v>
      </c>
      <c r="B14" s="5" t="str">
        <f>'бланки '!A16</f>
        <v>Город Северодвинск</v>
      </c>
      <c r="C14" s="5" t="str">
        <f>'бланки '!C16</f>
        <v>Муниципальное бюджетное дошкольное образовательное учреждение «Детский сад № 46 «Калинка» комбинированного вида»</v>
      </c>
      <c r="D14" s="3">
        <f>'бланки '!E16+'бланки '!F16</f>
        <v>370</v>
      </c>
      <c r="E14" s="5">
        <f>'Рейтинговая таблица организаций'!C14</f>
        <v>162</v>
      </c>
      <c r="F14" s="6">
        <f t="shared" si="0"/>
        <v>0.43783783783783786</v>
      </c>
      <c r="G14" s="3">
        <f>анкеты!I12</f>
        <v>15</v>
      </c>
      <c r="H14" s="73" t="str">
        <f>'для таблиц'!AY14</f>
        <v>Муниципальное бюджетное образовательное учреждение Верхнетоемского муниципального округа «Нижнетоемская средняя общеобразовательная школа»(Верхнетоемский муниципальный округ)</v>
      </c>
      <c r="I14" s="74">
        <f>'Рейтинговая таблица организаций'!O14/100</f>
        <v>1</v>
      </c>
      <c r="J14" s="74">
        <f>'Рейтинговая таблица организаций'!P14/100</f>
        <v>0.99354838709677429</v>
      </c>
      <c r="K14" s="73">
        <f>'Рейтинговая таблица организаций'!H14</f>
        <v>4</v>
      </c>
      <c r="L14" s="4">
        <f>ROUND('Рейтинговая таблица организаций'!D14*100/M14,0)</f>
        <v>100</v>
      </c>
      <c r="M14" s="4">
        <f>'Рейтинговая таблица организаций'!E14</f>
        <v>10</v>
      </c>
      <c r="N14" s="4">
        <f>ROUND('Рейтинговая таблица организаций'!F14*100/O14,0)</f>
        <v>100</v>
      </c>
      <c r="O14" s="4">
        <f>'Рейтинговая таблица организаций'!G14</f>
        <v>43</v>
      </c>
      <c r="P14" s="4">
        <f>'Рейтинговая таблица организаций'!H14</f>
        <v>4</v>
      </c>
      <c r="Q14" s="4">
        <f>ROUND('Рейтинговая таблица организаций'!I14*100/R14,0)</f>
        <v>100</v>
      </c>
      <c r="R14" s="4">
        <f>'Рейтинговая таблица организаций'!J14</f>
        <v>157</v>
      </c>
      <c r="S14" s="4">
        <f>ROUND('Рейтинговая таблица организаций'!K14*100/T14,0)</f>
        <v>99</v>
      </c>
      <c r="T14" s="4">
        <f>'Рейтинговая таблица организаций'!L14</f>
        <v>155</v>
      </c>
      <c r="U14" s="4">
        <f>'Рейтинговая таблица организаций'!U14</f>
        <v>5</v>
      </c>
      <c r="V14" s="4">
        <f>'Рейтинговая таблица организаций'!X14</f>
        <v>159</v>
      </c>
      <c r="W14" s="4">
        <f>'Рейтинговая таблица организаций'!Y14</f>
        <v>162</v>
      </c>
      <c r="X14" s="4">
        <f>'Рейтинговая таблица организаций'!AD14</f>
        <v>3</v>
      </c>
      <c r="Y14" s="4">
        <f>'Рейтинговая таблица организаций'!AE14</f>
        <v>5</v>
      </c>
      <c r="Z14" s="4">
        <f>'Рейтинговая таблица организаций'!AF14</f>
        <v>14</v>
      </c>
      <c r="AA14" s="4">
        <f>'Рейтинговая таблица организаций'!AG14</f>
        <v>15</v>
      </c>
      <c r="AB14" s="4">
        <f>ROUND('Рейтинговая таблица организаций'!AL14*100/AC14,0)</f>
        <v>100</v>
      </c>
      <c r="AC14" s="4">
        <f>'Рейтинговая таблица организаций'!AM14</f>
        <v>162</v>
      </c>
      <c r="AD14" s="4">
        <f>ROUND('Рейтинговая таблица организаций'!AN14*100/AE14,0)</f>
        <v>100</v>
      </c>
      <c r="AE14" s="4">
        <f>'Рейтинговая таблица организаций'!AO14</f>
        <v>162</v>
      </c>
      <c r="AF14" s="4">
        <f>ROUND('Рейтинговая таблица организаций'!AP14*100/AG14,0)</f>
        <v>100</v>
      </c>
      <c r="AG14" s="4">
        <f>'Рейтинговая таблица организаций'!AQ14</f>
        <v>155</v>
      </c>
      <c r="AH14" s="4">
        <f>ROUND('Рейтинговая таблица организаций'!AV14*100/AI14,0)</f>
        <v>99</v>
      </c>
      <c r="AI14" s="4">
        <f>'Рейтинговая таблица организаций'!AW14</f>
        <v>162</v>
      </c>
      <c r="AJ14" s="4">
        <f>ROUND('Рейтинговая таблица организаций'!AX14*100/AK14,0)</f>
        <v>100</v>
      </c>
      <c r="AK14" s="4">
        <f>'Рейтинговая таблица организаций'!AY14</f>
        <v>162</v>
      </c>
      <c r="AL14" s="4">
        <f>ROUND('Рейтинговая таблица организаций'!AZ14*100/AM14,0)</f>
        <v>100</v>
      </c>
      <c r="AM14" s="4">
        <f>'Рейтинговая таблица организаций'!BA14</f>
        <v>162</v>
      </c>
    </row>
    <row r="15" spans="1:39">
      <c r="A15" s="5">
        <f>'Рейтинговая таблица организаций'!A15</f>
        <v>12</v>
      </c>
      <c r="B15" s="5" t="str">
        <f>'бланки '!A17</f>
        <v>Город Северодвинск</v>
      </c>
      <c r="C15" s="5" t="str">
        <f>'бланки '!C17</f>
        <v>Муниципальное бюджетное дошкольное образовательное учреждение «Детский сад № 49 «Белоснежка»</v>
      </c>
      <c r="D15" s="3">
        <f>'бланки '!E17+'бланки '!F17</f>
        <v>302</v>
      </c>
      <c r="E15" s="5">
        <f>'Рейтинговая таблица организаций'!C15</f>
        <v>208</v>
      </c>
      <c r="F15" s="6">
        <f t="shared" si="0"/>
        <v>0.6887417218543046</v>
      </c>
      <c r="G15" s="3">
        <f>анкеты!I13</f>
        <v>10</v>
      </c>
      <c r="H15" s="73" t="str">
        <f>'для таблиц'!AY15</f>
        <v>Муниципальное бюджетное общеобразовательное учреждение «Глазанская основная общеобразовательная школа»(Онежский муниципальный район)</v>
      </c>
      <c r="I15" s="74">
        <f>'Рейтинговая таблица организаций'!O15/100</f>
        <v>1</v>
      </c>
      <c r="J15" s="74">
        <f>'Рейтинговая таблица организаций'!P15/100</f>
        <v>0.98224852071005908</v>
      </c>
      <c r="K15" s="73">
        <f>'Рейтинговая таблица организаций'!H15</f>
        <v>4</v>
      </c>
      <c r="L15" s="4">
        <f>ROUND('Рейтинговая таблица организаций'!D15*100/M15,0)</f>
        <v>100</v>
      </c>
      <c r="M15" s="4">
        <f>'Рейтинговая таблица организаций'!E15</f>
        <v>9</v>
      </c>
      <c r="N15" s="4">
        <f>ROUND('Рейтинговая таблица организаций'!F15*100/O15,0)</f>
        <v>92</v>
      </c>
      <c r="O15" s="4">
        <f>'Рейтинговая таблица организаций'!G15</f>
        <v>43</v>
      </c>
      <c r="P15" s="4">
        <f>'Рейтинговая таблица организаций'!H15</f>
        <v>4</v>
      </c>
      <c r="Q15" s="4">
        <f>ROUND('Рейтинговая таблица организаций'!I15*100/R15,0)</f>
        <v>100</v>
      </c>
      <c r="R15" s="4">
        <f>'Рейтинговая таблица организаций'!J15</f>
        <v>186</v>
      </c>
      <c r="S15" s="4">
        <f>ROUND('Рейтинговая таблица организаций'!K15*100/T15,0)</f>
        <v>98</v>
      </c>
      <c r="T15" s="4">
        <f>'Рейтинговая таблица организаций'!L15</f>
        <v>169</v>
      </c>
      <c r="U15" s="4">
        <f>'Рейтинговая таблица организаций'!U15</f>
        <v>5</v>
      </c>
      <c r="V15" s="4">
        <f>'Рейтинговая таблица организаций'!X15</f>
        <v>195</v>
      </c>
      <c r="W15" s="4">
        <f>'Рейтинговая таблица организаций'!Y15</f>
        <v>208</v>
      </c>
      <c r="X15" s="4">
        <f>'Рейтинговая таблица организаций'!AD15</f>
        <v>5</v>
      </c>
      <c r="Y15" s="4">
        <f>'Рейтинговая таблица организаций'!AE15</f>
        <v>5</v>
      </c>
      <c r="Z15" s="4">
        <f>'Рейтинговая таблица организаций'!AF15</f>
        <v>10</v>
      </c>
      <c r="AA15" s="4">
        <f>'Рейтинговая таблица организаций'!AG15</f>
        <v>10</v>
      </c>
      <c r="AB15" s="4">
        <f>ROUND('Рейтинговая таблица организаций'!AL15*100/AC15,0)</f>
        <v>100</v>
      </c>
      <c r="AC15" s="4">
        <f>'Рейтинговая таблица организаций'!AM15</f>
        <v>208</v>
      </c>
      <c r="AD15" s="4">
        <f>ROUND('Рейтинговая таблица организаций'!AN15*100/AE15,0)</f>
        <v>100</v>
      </c>
      <c r="AE15" s="4">
        <f>'Рейтинговая таблица организаций'!AO15</f>
        <v>208</v>
      </c>
      <c r="AF15" s="4">
        <f>ROUND('Рейтинговая таблица организаций'!AP15*100/AG15,0)</f>
        <v>99</v>
      </c>
      <c r="AG15" s="4">
        <f>'Рейтинговая таблица организаций'!AQ15</f>
        <v>174</v>
      </c>
      <c r="AH15" s="4">
        <f>ROUND('Рейтинговая таблица организаций'!AV15*100/AI15,0)</f>
        <v>98</v>
      </c>
      <c r="AI15" s="4">
        <f>'Рейтинговая таблица организаций'!AW15</f>
        <v>208</v>
      </c>
      <c r="AJ15" s="4">
        <f>ROUND('Рейтинговая таблица организаций'!AX15*100/AK15,0)</f>
        <v>99</v>
      </c>
      <c r="AK15" s="4">
        <f>'Рейтинговая таблица организаций'!AY15</f>
        <v>208</v>
      </c>
      <c r="AL15" s="4">
        <f>ROUND('Рейтинговая таблица организаций'!AZ15*100/AM15,0)</f>
        <v>100</v>
      </c>
      <c r="AM15" s="4">
        <f>'Рейтинговая таблица организаций'!BA15</f>
        <v>208</v>
      </c>
    </row>
    <row r="16" spans="1:39">
      <c r="A16" s="5">
        <f>'Рейтинговая таблица организаций'!A16</f>
        <v>13</v>
      </c>
      <c r="B16" s="5" t="str">
        <f>'бланки '!A18</f>
        <v>Город Северодвинск</v>
      </c>
      <c r="C16" s="5" t="str">
        <f>'бланки '!C18</f>
        <v>Муниципальное бюджетное дошкольное образовательное учреждение «Детский сад № 57 «Лукоморье» комбинированного вида»</v>
      </c>
      <c r="D16" s="3">
        <f>'бланки '!E18+'бланки '!F18</f>
        <v>289</v>
      </c>
      <c r="E16" s="5">
        <f>'Рейтинговая таблица организаций'!C16</f>
        <v>118</v>
      </c>
      <c r="F16" s="6">
        <f t="shared" si="0"/>
        <v>0.40830449826989618</v>
      </c>
      <c r="G16" s="3">
        <f>анкеты!I14</f>
        <v>4</v>
      </c>
      <c r="H16" s="73" t="str">
        <f>'для таблиц'!AY16</f>
        <v>Муниципальное бюджетное общеобразовательное учреждение «Сурская средняя школа № 2»(Пинежский муниципальный округ)</v>
      </c>
      <c r="I16" s="74">
        <f>'Рейтинговая таблица организаций'!O16/100</f>
        <v>1</v>
      </c>
      <c r="J16" s="74">
        <f>'Рейтинговая таблица организаций'!P16/100</f>
        <v>0.92771084337349397</v>
      </c>
      <c r="K16" s="73">
        <f>'Рейтинговая таблица организаций'!H16</f>
        <v>4</v>
      </c>
      <c r="L16" s="4">
        <f>ROUND('Рейтинговая таблица организаций'!D16*100/M16,0)</f>
        <v>94</v>
      </c>
      <c r="M16" s="4">
        <f>'Рейтинговая таблица организаций'!E16</f>
        <v>9</v>
      </c>
      <c r="N16" s="4">
        <f>ROUND('Рейтинговая таблица организаций'!F16*100/O16,0)</f>
        <v>85</v>
      </c>
      <c r="O16" s="4">
        <f>'Рейтинговая таблица организаций'!G16</f>
        <v>43</v>
      </c>
      <c r="P16" s="4">
        <f>'Рейтинговая таблица организаций'!H16</f>
        <v>4</v>
      </c>
      <c r="Q16" s="4">
        <f>ROUND('Рейтинговая таблица организаций'!I16*100/R16,0)</f>
        <v>100</v>
      </c>
      <c r="R16" s="4">
        <f>'Рейтинговая таблица организаций'!J16</f>
        <v>91</v>
      </c>
      <c r="S16" s="4">
        <f>ROUND('Рейтинговая таблица организаций'!K16*100/T16,0)</f>
        <v>93</v>
      </c>
      <c r="T16" s="4">
        <f>'Рейтинговая таблица организаций'!L16</f>
        <v>83</v>
      </c>
      <c r="U16" s="4">
        <f>'Рейтинговая таблица организаций'!U16</f>
        <v>5</v>
      </c>
      <c r="V16" s="4">
        <f>'Рейтинговая таблица организаций'!X16</f>
        <v>96</v>
      </c>
      <c r="W16" s="4">
        <f>'Рейтинговая таблица организаций'!Y16</f>
        <v>118</v>
      </c>
      <c r="X16" s="4">
        <f>'Рейтинговая таблица организаций'!AD16</f>
        <v>2</v>
      </c>
      <c r="Y16" s="4">
        <f>'Рейтинговая таблица организаций'!AE16</f>
        <v>3</v>
      </c>
      <c r="Z16" s="4">
        <f>'Рейтинговая таблица организаций'!AF16</f>
        <v>3</v>
      </c>
      <c r="AA16" s="4">
        <f>'Рейтинговая таблица организаций'!AG16</f>
        <v>4</v>
      </c>
      <c r="AB16" s="4">
        <f>ROUND('Рейтинговая таблица организаций'!AL16*100/AC16,0)</f>
        <v>94</v>
      </c>
      <c r="AC16" s="4">
        <f>'Рейтинговая таблица организаций'!AM16</f>
        <v>118</v>
      </c>
      <c r="AD16" s="4">
        <f>ROUND('Рейтинговая таблица организаций'!AN16*100/AE16,0)</f>
        <v>98</v>
      </c>
      <c r="AE16" s="4">
        <f>'Рейтинговая таблица организаций'!AO16</f>
        <v>118</v>
      </c>
      <c r="AF16" s="4">
        <f>ROUND('Рейтинговая таблица организаций'!AP16*100/AG16,0)</f>
        <v>95</v>
      </c>
      <c r="AG16" s="4">
        <f>'Рейтинговая таблица организаций'!AQ16</f>
        <v>94</v>
      </c>
      <c r="AH16" s="4">
        <f>ROUND('Рейтинговая таблица организаций'!AV16*100/AI16,0)</f>
        <v>88</v>
      </c>
      <c r="AI16" s="4">
        <f>'Рейтинговая таблица организаций'!AW16</f>
        <v>118</v>
      </c>
      <c r="AJ16" s="4">
        <f>ROUND('Рейтинговая таблица организаций'!AX16*100/AK16,0)</f>
        <v>99</v>
      </c>
      <c r="AK16" s="4">
        <f>'Рейтинговая таблица организаций'!AY16</f>
        <v>118</v>
      </c>
      <c r="AL16" s="4">
        <f>ROUND('Рейтинговая таблица организаций'!AZ16*100/AM16,0)</f>
        <v>95</v>
      </c>
      <c r="AM16" s="4">
        <f>'Рейтинговая таблица организаций'!BA16</f>
        <v>118</v>
      </c>
    </row>
    <row r="17" spans="1:39">
      <c r="A17" s="5">
        <f>'Рейтинговая таблица организаций'!A17</f>
        <v>14</v>
      </c>
      <c r="B17" s="5" t="str">
        <f>'бланки '!A19</f>
        <v>Город Северодвинск</v>
      </c>
      <c r="C17" s="5" t="str">
        <f>'бланки '!C19</f>
        <v>Муниципальное бюджетное дошкольное образовательное учреждение Центр развития ребенка – «Детский сад № 59 «Цыплята»</v>
      </c>
      <c r="D17" s="3">
        <f>'бланки '!E19+'бланки '!F19</f>
        <v>311</v>
      </c>
      <c r="E17" s="5">
        <f>'Рейтинговая таблица организаций'!C17</f>
        <v>228</v>
      </c>
      <c r="F17" s="6">
        <f t="shared" si="0"/>
        <v>0.73311897106109325</v>
      </c>
      <c r="G17" s="3">
        <f>анкеты!I15</f>
        <v>1</v>
      </c>
      <c r="H17" s="73" t="str">
        <f>'для таблиц'!AY17</f>
        <v>Муниципальное бюджетное общеобразовательное учреждение «Карпогорская вечерняя (сменная) средняя школа № 51»(Пинежский муниципальный округ)</v>
      </c>
      <c r="I17" s="74">
        <f>'Рейтинговая таблица организаций'!O17/100</f>
        <v>0.9747474747474747</v>
      </c>
      <c r="J17" s="74">
        <f>'Рейтинговая таблица организаций'!P17/100</f>
        <v>0.97740112994350281</v>
      </c>
      <c r="K17" s="73">
        <f>'Рейтинговая таблица организаций'!H17</f>
        <v>4</v>
      </c>
      <c r="L17" s="4">
        <f>ROUND('Рейтинговая таблица организаций'!D17*100/M17,0)</f>
        <v>100</v>
      </c>
      <c r="M17" s="4">
        <f>'Рейтинговая таблица организаций'!E17</f>
        <v>10</v>
      </c>
      <c r="N17" s="4">
        <f>ROUND('Рейтинговая таблица организаций'!F17*100/O17,0)</f>
        <v>100</v>
      </c>
      <c r="O17" s="4">
        <f>'Рейтинговая таблица организаций'!G17</f>
        <v>43</v>
      </c>
      <c r="P17" s="4">
        <f>'Рейтинговая таблица организаций'!H17</f>
        <v>4</v>
      </c>
      <c r="Q17" s="4">
        <f>ROUND('Рейтинговая таблица организаций'!I17*100/R17,0)</f>
        <v>97</v>
      </c>
      <c r="R17" s="4">
        <f>'Рейтинговая таблица организаций'!J17</f>
        <v>198</v>
      </c>
      <c r="S17" s="4">
        <f>ROUND('Рейтинговая таблица организаций'!K17*100/T17,0)</f>
        <v>98</v>
      </c>
      <c r="T17" s="4">
        <f>'Рейтинговая таблица организаций'!L17</f>
        <v>177</v>
      </c>
      <c r="U17" s="4">
        <f>'Рейтинговая таблица организаций'!U17</f>
        <v>5</v>
      </c>
      <c r="V17" s="4">
        <f>'Рейтинговая таблица организаций'!X17</f>
        <v>214</v>
      </c>
      <c r="W17" s="4">
        <f>'Рейтинговая таблица организаций'!Y17</f>
        <v>228</v>
      </c>
      <c r="X17" s="4">
        <f>'Рейтинговая таблица организаций'!AD17</f>
        <v>2</v>
      </c>
      <c r="Y17" s="4">
        <f>'Рейтинговая таблица организаций'!AE17</f>
        <v>5</v>
      </c>
      <c r="Z17" s="4">
        <f>'Рейтинговая таблица организаций'!AF17</f>
        <v>1</v>
      </c>
      <c r="AA17" s="4">
        <f>'Рейтинговая таблица организаций'!AG17</f>
        <v>1</v>
      </c>
      <c r="AB17" s="4">
        <f>ROUND('Рейтинговая таблица организаций'!AL17*100/AC17,0)</f>
        <v>98</v>
      </c>
      <c r="AC17" s="4">
        <f>'Рейтинговая таблица организаций'!AM17</f>
        <v>228</v>
      </c>
      <c r="AD17" s="4">
        <f>ROUND('Рейтинговая таблица организаций'!AN17*100/AE17,0)</f>
        <v>98</v>
      </c>
      <c r="AE17" s="4">
        <f>'Рейтинговая таблица организаций'!AO17</f>
        <v>228</v>
      </c>
      <c r="AF17" s="4">
        <f>ROUND('Рейтинговая таблица организаций'!AP17*100/AG17,0)</f>
        <v>99</v>
      </c>
      <c r="AG17" s="4">
        <f>'Рейтинговая таблица организаций'!AQ17</f>
        <v>191</v>
      </c>
      <c r="AH17" s="4">
        <f>ROUND('Рейтинговая таблица организаций'!AV17*100/AI17,0)</f>
        <v>99</v>
      </c>
      <c r="AI17" s="4">
        <f>'Рейтинговая таблица организаций'!AW17</f>
        <v>228</v>
      </c>
      <c r="AJ17" s="4">
        <f>ROUND('Рейтинговая таблица организаций'!AX17*100/AK17,0)</f>
        <v>99</v>
      </c>
      <c r="AK17" s="4">
        <f>'Рейтинговая таблица организаций'!AY17</f>
        <v>228</v>
      </c>
      <c r="AL17" s="4">
        <f>ROUND('Рейтинговая таблица организаций'!AZ17*100/AM17,0)</f>
        <v>98</v>
      </c>
      <c r="AM17" s="4">
        <f>'Рейтинговая таблица организаций'!BA17</f>
        <v>228</v>
      </c>
    </row>
    <row r="18" spans="1:39">
      <c r="A18" s="5">
        <f>'Рейтинговая таблица организаций'!A18</f>
        <v>15</v>
      </c>
      <c r="B18" s="5" t="str">
        <f>'бланки '!A20</f>
        <v>Город Северодвинск</v>
      </c>
      <c r="C18" s="5" t="str">
        <f>'бланки '!C20</f>
        <v>Муниципальное бюджетное дошкольное образовательное учреждение «Детский сад № 62 «Родничок» комбинированного вида»</v>
      </c>
      <c r="D18" s="3">
        <f>'бланки '!E20+'бланки '!F20</f>
        <v>258</v>
      </c>
      <c r="E18" s="5">
        <f>'Рейтинговая таблица организаций'!C18</f>
        <v>106</v>
      </c>
      <c r="F18" s="6">
        <f t="shared" si="0"/>
        <v>0.41085271317829458</v>
      </c>
      <c r="G18" s="3">
        <f>анкеты!I16</f>
        <v>1</v>
      </c>
      <c r="H18" s="73" t="str">
        <f>'для таблиц'!AY18</f>
        <v>Муниципальное бюджетное общеобразовательное учреждение «Талажская средняя школа»(Приморский муниципальный округ)</v>
      </c>
      <c r="I18" s="74">
        <f>'Рейтинговая таблица организаций'!O18/100</f>
        <v>1</v>
      </c>
      <c r="J18" s="74">
        <f>'Рейтинговая таблица организаций'!P18/100</f>
        <v>0.96153846153846156</v>
      </c>
      <c r="K18" s="73">
        <f>'Рейтинговая таблица организаций'!H18</f>
        <v>4</v>
      </c>
      <c r="L18" s="4">
        <f>ROUND('Рейтинговая таблица организаций'!D18*100/M18,0)</f>
        <v>100</v>
      </c>
      <c r="M18" s="4">
        <f>'Рейтинговая таблица организаций'!E18</f>
        <v>10</v>
      </c>
      <c r="N18" s="4">
        <f>ROUND('Рейтинговая таблица организаций'!F18*100/O18,0)</f>
        <v>100</v>
      </c>
      <c r="O18" s="4">
        <f>'Рейтинговая таблица организаций'!G18</f>
        <v>43</v>
      </c>
      <c r="P18" s="4">
        <f>'Рейтинговая таблица организаций'!H18</f>
        <v>4</v>
      </c>
      <c r="Q18" s="4">
        <f>ROUND('Рейтинговая таблица организаций'!I18*100/R18,0)</f>
        <v>100</v>
      </c>
      <c r="R18" s="4">
        <f>'Рейтинговая таблица организаций'!J18</f>
        <v>83</v>
      </c>
      <c r="S18" s="4">
        <f>ROUND('Рейтинговая таблица организаций'!K18*100/T18,0)</f>
        <v>96</v>
      </c>
      <c r="T18" s="4">
        <f>'Рейтинговая таблица организаций'!L18</f>
        <v>78</v>
      </c>
      <c r="U18" s="4">
        <f>'Рейтинговая таблица организаций'!U18</f>
        <v>5</v>
      </c>
      <c r="V18" s="4">
        <f>'Рейтинговая таблица организаций'!X18</f>
        <v>94</v>
      </c>
      <c r="W18" s="4">
        <f>'Рейтинговая таблица организаций'!Y18</f>
        <v>106</v>
      </c>
      <c r="X18" s="4">
        <f>'Рейтинговая таблица организаций'!AD18</f>
        <v>2</v>
      </c>
      <c r="Y18" s="4">
        <f>'Рейтинговая таблица организаций'!AE18</f>
        <v>4</v>
      </c>
      <c r="Z18" s="4">
        <f>'Рейтинговая таблица организаций'!AF18</f>
        <v>1</v>
      </c>
      <c r="AA18" s="4">
        <f>'Рейтинговая таблица организаций'!AG18</f>
        <v>1</v>
      </c>
      <c r="AB18" s="4">
        <f>ROUND('Рейтинговая таблица организаций'!AL18*100/AC18,0)</f>
        <v>97</v>
      </c>
      <c r="AC18" s="4">
        <f>'Рейтинговая таблица организаций'!AM18</f>
        <v>106</v>
      </c>
      <c r="AD18" s="4">
        <f>ROUND('Рейтинговая таблица организаций'!AN18*100/AE18,0)</f>
        <v>97</v>
      </c>
      <c r="AE18" s="4">
        <f>'Рейтинговая таблица организаций'!AO18</f>
        <v>106</v>
      </c>
      <c r="AF18" s="4">
        <f>ROUND('Рейтинговая таблица организаций'!AP18*100/AG18,0)</f>
        <v>98</v>
      </c>
      <c r="AG18" s="4">
        <f>'Рейтинговая таблица организаций'!AQ18</f>
        <v>85</v>
      </c>
      <c r="AH18" s="4">
        <f>ROUND('Рейтинговая таблица организаций'!AV18*100/AI18,0)</f>
        <v>95</v>
      </c>
      <c r="AI18" s="4">
        <f>'Рейтинговая таблица организаций'!AW18</f>
        <v>106</v>
      </c>
      <c r="AJ18" s="4">
        <f>ROUND('Рейтинговая таблица организаций'!AX18*100/AK18,0)</f>
        <v>98</v>
      </c>
      <c r="AK18" s="4">
        <f>'Рейтинговая таблица организаций'!AY18</f>
        <v>106</v>
      </c>
      <c r="AL18" s="4">
        <f>ROUND('Рейтинговая таблица организаций'!AZ18*100/AM18,0)</f>
        <v>97</v>
      </c>
      <c r="AM18" s="4">
        <f>'Рейтинговая таблица организаций'!BA18</f>
        <v>106</v>
      </c>
    </row>
    <row r="19" spans="1:39">
      <c r="A19" s="5">
        <f>'Рейтинговая таблица организаций'!A19</f>
        <v>16</v>
      </c>
      <c r="B19" s="5" t="str">
        <f>'бланки '!A21</f>
        <v>Город Северодвинск</v>
      </c>
      <c r="C19" s="5" t="str">
        <f>'бланки '!C21</f>
        <v>Муниципальное бюджетное дошкольное образовательное учреждение «Детский сад № 66 «Беломорочка» компенсирующего вида»</v>
      </c>
      <c r="D19" s="3">
        <f>'бланки '!E21+'бланки '!F21</f>
        <v>179</v>
      </c>
      <c r="E19" s="5">
        <f>'Рейтинговая таблица организаций'!C19</f>
        <v>98</v>
      </c>
      <c r="F19" s="6">
        <f t="shared" si="0"/>
        <v>0.54748603351955305</v>
      </c>
      <c r="G19" s="3">
        <f>анкеты!I17</f>
        <v>4</v>
      </c>
      <c r="H19" s="73" t="str">
        <f>'для таблиц'!AY19</f>
        <v>Муниципальное бюджетное учреждение дополнительно образования «Приморская спортивная школа»(Приморский муниципальный округ)</v>
      </c>
      <c r="I19" s="74">
        <f>'Рейтинговая таблица организаций'!O19/100</f>
        <v>0.97590361445783136</v>
      </c>
      <c r="J19" s="74">
        <f>'Рейтинговая таблица организаций'!P19/100</f>
        <v>0.97499999999999998</v>
      </c>
      <c r="K19" s="73">
        <f>'Рейтинговая таблица организаций'!H19</f>
        <v>4</v>
      </c>
      <c r="L19" s="4">
        <f>ROUND('Рейтинговая таблица организаций'!D19*100/M19,0)</f>
        <v>100</v>
      </c>
      <c r="M19" s="4">
        <f>'Рейтинговая таблица организаций'!E19</f>
        <v>10</v>
      </c>
      <c r="N19" s="4">
        <f>ROUND('Рейтинговая таблица организаций'!F19*100/O19,0)</f>
        <v>100</v>
      </c>
      <c r="O19" s="4">
        <f>'Рейтинговая таблица организаций'!G19</f>
        <v>43</v>
      </c>
      <c r="P19" s="4">
        <f>'Рейтинговая таблица организаций'!H19</f>
        <v>4</v>
      </c>
      <c r="Q19" s="4">
        <f>ROUND('Рейтинговая таблица организаций'!I19*100/R19,0)</f>
        <v>98</v>
      </c>
      <c r="R19" s="4">
        <f>'Рейтинговая таблица организаций'!J19</f>
        <v>83</v>
      </c>
      <c r="S19" s="4">
        <f>ROUND('Рейтинговая таблица организаций'!K19*100/T19,0)</f>
        <v>98</v>
      </c>
      <c r="T19" s="4">
        <f>'Рейтинговая таблица организаций'!L19</f>
        <v>80</v>
      </c>
      <c r="U19" s="4">
        <f>'Рейтинговая таблица организаций'!U19</f>
        <v>5</v>
      </c>
      <c r="V19" s="4">
        <f>'Рейтинговая таблица организаций'!X19</f>
        <v>93</v>
      </c>
      <c r="W19" s="4">
        <f>'Рейтинговая таблица организаций'!Y19</f>
        <v>98</v>
      </c>
      <c r="X19" s="4">
        <f>'Рейтинговая таблица организаций'!AD19</f>
        <v>5</v>
      </c>
      <c r="Y19" s="4">
        <f>'Рейтинговая таблица организаций'!AE19</f>
        <v>5</v>
      </c>
      <c r="Z19" s="4">
        <f>'Рейтинговая таблица организаций'!AF19</f>
        <v>4</v>
      </c>
      <c r="AA19" s="4">
        <f>'Рейтинговая таблица организаций'!AG19</f>
        <v>4</v>
      </c>
      <c r="AB19" s="4">
        <f>ROUND('Рейтинговая таблица организаций'!AL19*100/AC19,0)</f>
        <v>99</v>
      </c>
      <c r="AC19" s="4">
        <f>'Рейтинговая таблица организаций'!AM19</f>
        <v>98</v>
      </c>
      <c r="AD19" s="4">
        <f>ROUND('Рейтинговая таблица организаций'!AN19*100/AE19,0)</f>
        <v>99</v>
      </c>
      <c r="AE19" s="4">
        <f>'Рейтинговая таблица организаций'!AO19</f>
        <v>98</v>
      </c>
      <c r="AF19" s="4">
        <f>ROUND('Рейтинговая таблица организаций'!AP19*100/AG19,0)</f>
        <v>99</v>
      </c>
      <c r="AG19" s="4">
        <f>'Рейтинговая таблица организаций'!AQ19</f>
        <v>76</v>
      </c>
      <c r="AH19" s="4">
        <f>ROUND('Рейтинговая таблица организаций'!AV19*100/AI19,0)</f>
        <v>99</v>
      </c>
      <c r="AI19" s="4">
        <f>'Рейтинговая таблица организаций'!AW19</f>
        <v>98</v>
      </c>
      <c r="AJ19" s="4">
        <f>ROUND('Рейтинговая таблица организаций'!AX19*100/AK19,0)</f>
        <v>97</v>
      </c>
      <c r="AK19" s="4">
        <f>'Рейтинговая таблица организаций'!AY19</f>
        <v>98</v>
      </c>
      <c r="AL19" s="4">
        <f>ROUND('Рейтинговая таблица организаций'!AZ19*100/AM19,0)</f>
        <v>99</v>
      </c>
      <c r="AM19" s="4">
        <f>'Рейтинговая таблица организаций'!BA19</f>
        <v>98</v>
      </c>
    </row>
    <row r="20" spans="1:39">
      <c r="A20" s="5">
        <f>'Рейтинговая таблица организаций'!A20</f>
        <v>17</v>
      </c>
      <c r="B20" s="5" t="str">
        <f>'бланки '!A22</f>
        <v>Город Северодвинск</v>
      </c>
      <c r="C20" s="5" t="str">
        <f>'бланки '!C22</f>
        <v>Муниципальное бюджетное дошкольное образовательное учреждение «Детский сад № 67 «Медвежонок» комбинированного вида»</v>
      </c>
      <c r="D20" s="3">
        <f>'бланки '!E22+'бланки '!F22</f>
        <v>356</v>
      </c>
      <c r="E20" s="5">
        <f>'Рейтинговая таблица организаций'!C20</f>
        <v>148</v>
      </c>
      <c r="F20" s="6">
        <f t="shared" si="0"/>
        <v>0.4157303370786517</v>
      </c>
      <c r="G20" s="3">
        <f>анкеты!I18</f>
        <v>5</v>
      </c>
      <c r="H20" s="73" t="str">
        <f>'для таблиц'!AY20</f>
        <v>Муниципальное бюджетное общеобразовательное учреждение «Ломоносовская средняя школа имени М. В. Ломоносова»(Холмогорский муниципальный округ)</v>
      </c>
      <c r="I20" s="74">
        <f>'Рейтинговая таблица организаций'!O20/100</f>
        <v>1</v>
      </c>
      <c r="J20" s="74">
        <f>'Рейтинговая таблица организаций'!P20/100</f>
        <v>0.99275362318840576</v>
      </c>
      <c r="K20" s="73">
        <f>'Рейтинговая таблица организаций'!H20</f>
        <v>4</v>
      </c>
      <c r="L20" s="4">
        <f>ROUND('Рейтинговая таблица организаций'!D20*100/M20,0)</f>
        <v>100</v>
      </c>
      <c r="M20" s="4">
        <f>'Рейтинговая таблица организаций'!E20</f>
        <v>10</v>
      </c>
      <c r="N20" s="4">
        <f>ROUND('Рейтинговая таблица организаций'!F20*100/O20,0)</f>
        <v>100</v>
      </c>
      <c r="O20" s="4">
        <f>'Рейтинговая таблица организаций'!G20</f>
        <v>43</v>
      </c>
      <c r="P20" s="4">
        <f>'Рейтинговая таблица организаций'!H20</f>
        <v>4</v>
      </c>
      <c r="Q20" s="4">
        <f>ROUND('Рейтинговая таблица организаций'!I20*100/R20,0)</f>
        <v>100</v>
      </c>
      <c r="R20" s="4">
        <f>'Рейтинговая таблица организаций'!J20</f>
        <v>141</v>
      </c>
      <c r="S20" s="4">
        <f>ROUND('Рейтинговая таблица организаций'!K20*100/T20,0)</f>
        <v>99</v>
      </c>
      <c r="T20" s="4">
        <f>'Рейтинговая таблица организаций'!L20</f>
        <v>138</v>
      </c>
      <c r="U20" s="4">
        <f>'Рейтинговая таблица организаций'!U20</f>
        <v>5</v>
      </c>
      <c r="V20" s="4">
        <f>'Рейтинговая таблица организаций'!X20</f>
        <v>143</v>
      </c>
      <c r="W20" s="4">
        <f>'Рейтинговая таблица организаций'!Y20</f>
        <v>148</v>
      </c>
      <c r="X20" s="4">
        <f>'Рейтинговая таблица организаций'!AD20</f>
        <v>3</v>
      </c>
      <c r="Y20" s="4">
        <f>'Рейтинговая таблица организаций'!AE20</f>
        <v>4</v>
      </c>
      <c r="Z20" s="4">
        <f>'Рейтинговая таблица организаций'!AF20</f>
        <v>5</v>
      </c>
      <c r="AA20" s="4">
        <f>'Рейтинговая таблица организаций'!AG20</f>
        <v>5</v>
      </c>
      <c r="AB20" s="4">
        <f>ROUND('Рейтинговая таблица организаций'!AL20*100/AC20,0)</f>
        <v>100</v>
      </c>
      <c r="AC20" s="4">
        <f>'Рейтинговая таблица организаций'!AM20</f>
        <v>148</v>
      </c>
      <c r="AD20" s="4">
        <f>ROUND('Рейтинговая таблица организаций'!AN20*100/AE20,0)</f>
        <v>100</v>
      </c>
      <c r="AE20" s="4">
        <f>'Рейтинговая таблица организаций'!AO20</f>
        <v>148</v>
      </c>
      <c r="AF20" s="4">
        <f>ROUND('Рейтинговая таблица организаций'!AP20*100/AG20,0)</f>
        <v>100</v>
      </c>
      <c r="AG20" s="4">
        <f>'Рейтинговая таблица организаций'!AQ20</f>
        <v>138</v>
      </c>
      <c r="AH20" s="4">
        <f>ROUND('Рейтинговая таблица организаций'!AV20*100/AI20,0)</f>
        <v>99</v>
      </c>
      <c r="AI20" s="4">
        <f>'Рейтинговая таблица организаций'!AW20</f>
        <v>148</v>
      </c>
      <c r="AJ20" s="4">
        <f>ROUND('Рейтинговая таблица организаций'!AX20*100/AK20,0)</f>
        <v>100</v>
      </c>
      <c r="AK20" s="4">
        <f>'Рейтинговая таблица организаций'!AY20</f>
        <v>148</v>
      </c>
      <c r="AL20" s="4">
        <f>ROUND('Рейтинговая таблица организаций'!AZ20*100/AM20,0)</f>
        <v>99</v>
      </c>
      <c r="AM20" s="4">
        <f>'Рейтинговая таблица организаций'!BA20</f>
        <v>148</v>
      </c>
    </row>
    <row r="21" spans="1:39">
      <c r="A21" s="5">
        <f>'Рейтинговая таблица организаций'!A21</f>
        <v>18</v>
      </c>
      <c r="B21" s="5" t="str">
        <f>'бланки '!A23</f>
        <v>Город Северодвинск</v>
      </c>
      <c r="C21" s="5" t="str">
        <f>'бланки '!C23</f>
        <v>Муниципальное бюджетное дошкольное образовательное учреждение «Детский сад № 69 «Дюймовочка» комбинированного вида»</v>
      </c>
      <c r="D21" s="3">
        <f>'бланки '!E23+'бланки '!F23</f>
        <v>346</v>
      </c>
      <c r="E21" s="5">
        <f>'Рейтинговая таблица организаций'!C21</f>
        <v>184</v>
      </c>
      <c r="F21" s="6">
        <f t="shared" si="0"/>
        <v>0.53179190751445082</v>
      </c>
      <c r="G21" s="3">
        <f>анкеты!I19</f>
        <v>4</v>
      </c>
      <c r="H21" s="73" t="str">
        <f>'для таблиц'!AY21</f>
        <v>Муниципальное бюджетное общеобразовательное учреждение «Усть-Пинежская средняя школа»(Холмогорский муниципальный округ)</v>
      </c>
      <c r="I21" s="74">
        <f>'Рейтинговая таблица организаций'!O21/100</f>
        <v>0.97945205479452058</v>
      </c>
      <c r="J21" s="74">
        <f>'Рейтинговая таблица организаций'!P21/100</f>
        <v>0.96323529411764708</v>
      </c>
      <c r="K21" s="73">
        <f>'Рейтинговая таблица организаций'!H21</f>
        <v>3</v>
      </c>
      <c r="L21" s="4">
        <f>ROUND('Рейтинговая таблица организаций'!D21*100/M21,0)</f>
        <v>100</v>
      </c>
      <c r="M21" s="4">
        <f>'Рейтинговая таблица организаций'!E21</f>
        <v>10</v>
      </c>
      <c r="N21" s="4">
        <f>ROUND('Рейтинговая таблица организаций'!F21*100/O21,0)</f>
        <v>100</v>
      </c>
      <c r="O21" s="4">
        <f>'Рейтинговая таблица организаций'!G21</f>
        <v>43</v>
      </c>
      <c r="P21" s="4">
        <f>'Рейтинговая таблица организаций'!H21</f>
        <v>3</v>
      </c>
      <c r="Q21" s="4">
        <f>ROUND('Рейтинговая таблица организаций'!I21*100/R21,0)</f>
        <v>98</v>
      </c>
      <c r="R21" s="4">
        <f>'Рейтинговая таблица организаций'!J21</f>
        <v>146</v>
      </c>
      <c r="S21" s="4">
        <f>ROUND('Рейтинговая таблица организаций'!K21*100/T21,0)</f>
        <v>96</v>
      </c>
      <c r="T21" s="4">
        <f>'Рейтинговая таблица организаций'!L21</f>
        <v>136</v>
      </c>
      <c r="U21" s="4">
        <f>'Рейтинговая таблица организаций'!U21</f>
        <v>5</v>
      </c>
      <c r="V21" s="4">
        <f>'Рейтинговая таблица организаций'!X21</f>
        <v>158</v>
      </c>
      <c r="W21" s="4">
        <f>'Рейтинговая таблица организаций'!Y21</f>
        <v>184</v>
      </c>
      <c r="X21" s="4">
        <f>'Рейтинговая таблица организаций'!AD21</f>
        <v>1</v>
      </c>
      <c r="Y21" s="4">
        <f>'Рейтинговая таблица организаций'!AE21</f>
        <v>4</v>
      </c>
      <c r="Z21" s="4">
        <f>'Рейтинговая таблица организаций'!AF21</f>
        <v>3</v>
      </c>
      <c r="AA21" s="4">
        <f>'Рейтинговая таблица организаций'!AG21</f>
        <v>4</v>
      </c>
      <c r="AB21" s="4">
        <f>ROUND('Рейтинговая таблица организаций'!AL21*100/AC21,0)</f>
        <v>97</v>
      </c>
      <c r="AC21" s="4">
        <f>'Рейтинговая таблица организаций'!AM21</f>
        <v>184</v>
      </c>
      <c r="AD21" s="4">
        <f>ROUND('Рейтинговая таблица организаций'!AN21*100/AE21,0)</f>
        <v>98</v>
      </c>
      <c r="AE21" s="4">
        <f>'Рейтинговая таблица организаций'!AO21</f>
        <v>184</v>
      </c>
      <c r="AF21" s="4">
        <f>ROUND('Рейтинговая таблица организаций'!AP21*100/AG21,0)</f>
        <v>98</v>
      </c>
      <c r="AG21" s="4">
        <f>'Рейтинговая таблица организаций'!AQ21</f>
        <v>141</v>
      </c>
      <c r="AH21" s="4">
        <f>ROUND('Рейтинговая таблица организаций'!AV21*100/AI21,0)</f>
        <v>94</v>
      </c>
      <c r="AI21" s="4">
        <f>'Рейтинговая таблица организаций'!AW21</f>
        <v>184</v>
      </c>
      <c r="AJ21" s="4">
        <f>ROUND('Рейтинговая таблица организаций'!AX21*100/AK21,0)</f>
        <v>98</v>
      </c>
      <c r="AK21" s="4">
        <f>'Рейтинговая таблица организаций'!AY21</f>
        <v>184</v>
      </c>
      <c r="AL21" s="4">
        <f>ROUND('Рейтинговая таблица организаций'!AZ21*100/AM21,0)</f>
        <v>96</v>
      </c>
      <c r="AM21" s="4">
        <f>'Рейтинговая таблица организаций'!BA21</f>
        <v>184</v>
      </c>
    </row>
    <row r="22" spans="1:39">
      <c r="A22" s="5">
        <f>'Рейтинговая таблица организаций'!A22</f>
        <v>19</v>
      </c>
      <c r="B22" s="5" t="str">
        <f>'бланки '!A24</f>
        <v>Город Северодвинск</v>
      </c>
      <c r="C22" s="5" t="str">
        <f>'бланки '!C24</f>
        <v>Муниципальное бюджетное дошкольное образовательное учреждение «Детский сад № 74 «Винни-Пух» комбинированного вида»</v>
      </c>
      <c r="D22" s="3">
        <f>'бланки '!E24+'бланки '!F24</f>
        <v>376</v>
      </c>
      <c r="E22" s="5">
        <f>'Рейтинговая таблица организаций'!C22</f>
        <v>226</v>
      </c>
      <c r="F22" s="6">
        <f t="shared" si="0"/>
        <v>0.60106382978723405</v>
      </c>
      <c r="G22" s="3">
        <f>анкеты!I20</f>
        <v>2</v>
      </c>
      <c r="H22" s="73" t="str">
        <f>'для таблиц'!AY22</f>
        <v>Муниципальное бюджетное общеобразовательное учреждение «Светлозерская средняя школа»(Холмогорский муниципальный округ)</v>
      </c>
      <c r="I22" s="74">
        <f>'Рейтинговая таблица организаций'!O22/100</f>
        <v>1</v>
      </c>
      <c r="J22" s="74">
        <f>'Рейтинговая таблица организаций'!P22/100</f>
        <v>1</v>
      </c>
      <c r="K22" s="73">
        <f>'Рейтинговая таблица организаций'!H22</f>
        <v>4</v>
      </c>
      <c r="L22" s="4">
        <f>ROUND('Рейтинговая таблица организаций'!D22*100/M22,0)</f>
        <v>100</v>
      </c>
      <c r="M22" s="4">
        <f>'Рейтинговая таблица организаций'!E22</f>
        <v>10</v>
      </c>
      <c r="N22" s="4">
        <f>ROUND('Рейтинговая таблица организаций'!F22*100/O22,0)</f>
        <v>100</v>
      </c>
      <c r="O22" s="4">
        <f>'Рейтинговая таблица организаций'!G22</f>
        <v>46</v>
      </c>
      <c r="P22" s="4">
        <f>'Рейтинговая таблица организаций'!H22</f>
        <v>4</v>
      </c>
      <c r="Q22" s="4">
        <f>ROUND('Рейтинговая таблица организаций'!I22*100/R22,0)</f>
        <v>100</v>
      </c>
      <c r="R22" s="4">
        <f>'Рейтинговая таблица организаций'!J22</f>
        <v>222</v>
      </c>
      <c r="S22" s="4">
        <f>ROUND('Рейтинговая таблица организаций'!K22*100/T22,0)</f>
        <v>100</v>
      </c>
      <c r="T22" s="4">
        <f>'Рейтинговая таблица организаций'!L22</f>
        <v>223</v>
      </c>
      <c r="U22" s="4">
        <f>'Рейтинговая таблица организаций'!U22</f>
        <v>5</v>
      </c>
      <c r="V22" s="4">
        <f>'Рейтинговая таблица организаций'!X22</f>
        <v>226</v>
      </c>
      <c r="W22" s="4">
        <f>'Рейтинговая таблица организаций'!Y22</f>
        <v>226</v>
      </c>
      <c r="X22" s="4">
        <f>'Рейтинговая таблица организаций'!AD22</f>
        <v>4</v>
      </c>
      <c r="Y22" s="4">
        <f>'Рейтинговая таблица организаций'!AE22</f>
        <v>6</v>
      </c>
      <c r="Z22" s="4">
        <f>'Рейтинговая таблица организаций'!AF22</f>
        <v>2</v>
      </c>
      <c r="AA22" s="4">
        <f>'Рейтинговая таблица организаций'!AG22</f>
        <v>2</v>
      </c>
      <c r="AB22" s="4">
        <f>ROUND('Рейтинговая таблица организаций'!AL22*100/AC22,0)</f>
        <v>100</v>
      </c>
      <c r="AC22" s="4">
        <f>'Рейтинговая таблица организаций'!AM22</f>
        <v>226</v>
      </c>
      <c r="AD22" s="4">
        <f>ROUND('Рейтинговая таблица организаций'!AN22*100/AE22,0)</f>
        <v>100</v>
      </c>
      <c r="AE22" s="4">
        <f>'Рейтинговая таблица организаций'!AO22</f>
        <v>226</v>
      </c>
      <c r="AF22" s="4">
        <f>ROUND('Рейтинговая таблица организаций'!AP22*100/AG22,0)</f>
        <v>100</v>
      </c>
      <c r="AG22" s="4">
        <f>'Рейтинговая таблица организаций'!AQ22</f>
        <v>222</v>
      </c>
      <c r="AH22" s="4">
        <f>ROUND('Рейтинговая таблица организаций'!AV22*100/AI22,0)</f>
        <v>100</v>
      </c>
      <c r="AI22" s="4">
        <f>'Рейтинговая таблица организаций'!AW22</f>
        <v>226</v>
      </c>
      <c r="AJ22" s="4">
        <f>ROUND('Рейтинговая таблица организаций'!AX22*100/AK22,0)</f>
        <v>100</v>
      </c>
      <c r="AK22" s="4">
        <f>'Рейтинговая таблица организаций'!AY22</f>
        <v>226</v>
      </c>
      <c r="AL22" s="4">
        <f>ROUND('Рейтинговая таблица организаций'!AZ22*100/AM22,0)</f>
        <v>100</v>
      </c>
      <c r="AM22" s="4">
        <f>'Рейтинговая таблица организаций'!BA22</f>
        <v>226</v>
      </c>
    </row>
    <row r="23" spans="1:39">
      <c r="A23" s="5">
        <f>'Рейтинговая таблица организаций'!A23</f>
        <v>20</v>
      </c>
      <c r="B23" s="5" t="str">
        <f>'бланки '!A25</f>
        <v>Город Северодвинск</v>
      </c>
      <c r="C23" s="5" t="str">
        <f>'бланки '!C25</f>
        <v>Муниципальное автономное дошкольное образовательное учреждение «Детский сад № 77 «Зоренька»</v>
      </c>
      <c r="D23" s="3">
        <f>'бланки '!E25+'бланки '!F25</f>
        <v>502</v>
      </c>
      <c r="E23" s="5">
        <f>'Рейтинговая таблица организаций'!C23</f>
        <v>288</v>
      </c>
      <c r="F23" s="6">
        <f t="shared" si="0"/>
        <v>0.57370517928286857</v>
      </c>
      <c r="G23" s="3">
        <f>анкеты!I21</f>
        <v>7</v>
      </c>
      <c r="H23" s="73" t="str">
        <f>'для таблиц'!AY23</f>
        <v>Муниципальное бюджетное общеобразовательное учреждение «Белогорская средняя школа»(Холмогорский муниципальный округ)</v>
      </c>
      <c r="I23" s="74">
        <f>'Рейтинговая таблица организаций'!O23/100</f>
        <v>1</v>
      </c>
      <c r="J23" s="74">
        <f>'Рейтинговая таблица организаций'!P23/100</f>
        <v>0.98127340823970033</v>
      </c>
      <c r="K23" s="73">
        <f>'Рейтинговая таблица организаций'!H23</f>
        <v>4</v>
      </c>
      <c r="L23" s="4">
        <f>ROUND('Рейтинговая таблица организаций'!D23*100/M23,0)</f>
        <v>100</v>
      </c>
      <c r="M23" s="4">
        <f>'Рейтинговая таблица организаций'!E23</f>
        <v>10</v>
      </c>
      <c r="N23" s="4">
        <f>ROUND('Рейтинговая таблица организаций'!F23*100/O23,0)</f>
        <v>100</v>
      </c>
      <c r="O23" s="4">
        <f>'Рейтинговая таблица организаций'!G23</f>
        <v>44</v>
      </c>
      <c r="P23" s="4">
        <f>'Рейтинговая таблица организаций'!H23</f>
        <v>4</v>
      </c>
      <c r="Q23" s="4">
        <f>ROUND('Рейтинговая таблица организаций'!I23*100/R23,0)</f>
        <v>100</v>
      </c>
      <c r="R23" s="4">
        <f>'Рейтинговая таблица организаций'!J23</f>
        <v>262</v>
      </c>
      <c r="S23" s="4">
        <f>ROUND('Рейтинговая таблица организаций'!K23*100/T23,0)</f>
        <v>98</v>
      </c>
      <c r="T23" s="4">
        <f>'Рейтинговая таблица организаций'!L23</f>
        <v>267</v>
      </c>
      <c r="U23" s="4">
        <f>'Рейтинговая таблица организаций'!U23</f>
        <v>5</v>
      </c>
      <c r="V23" s="4">
        <f>'Рейтинговая таблица организаций'!X23</f>
        <v>280</v>
      </c>
      <c r="W23" s="4">
        <f>'Рейтинговая таблица организаций'!Y23</f>
        <v>288</v>
      </c>
      <c r="X23" s="4">
        <f>'Рейтинговая таблица организаций'!AD23</f>
        <v>3</v>
      </c>
      <c r="Y23" s="4">
        <f>'Рейтинговая таблица организаций'!AE23</f>
        <v>6</v>
      </c>
      <c r="Z23" s="4">
        <f>'Рейтинговая таблица организаций'!AF23</f>
        <v>6</v>
      </c>
      <c r="AA23" s="4">
        <f>'Рейтинговая таблица организаций'!AG23</f>
        <v>7</v>
      </c>
      <c r="AB23" s="4">
        <f>ROUND('Рейтинговая таблица организаций'!AL23*100/AC23,0)</f>
        <v>99</v>
      </c>
      <c r="AC23" s="4">
        <f>'Рейтинговая таблица организаций'!AM23</f>
        <v>288</v>
      </c>
      <c r="AD23" s="4">
        <f>ROUND('Рейтинговая таблица организаций'!AN23*100/AE23,0)</f>
        <v>100</v>
      </c>
      <c r="AE23" s="4">
        <f>'Рейтинговая таблица организаций'!AO23</f>
        <v>288</v>
      </c>
      <c r="AF23" s="4">
        <f>ROUND('Рейтинговая таблица организаций'!AP23*100/AG23,0)</f>
        <v>99</v>
      </c>
      <c r="AG23" s="4">
        <f>'Рейтинговая таблица организаций'!AQ23</f>
        <v>269</v>
      </c>
      <c r="AH23" s="4">
        <f>ROUND('Рейтинговая таблица организаций'!AV23*100/AI23,0)</f>
        <v>99</v>
      </c>
      <c r="AI23" s="4">
        <f>'Рейтинговая таблица организаций'!AW23</f>
        <v>288</v>
      </c>
      <c r="AJ23" s="4">
        <f>ROUND('Рейтинговая таблица организаций'!AX23*100/AK23,0)</f>
        <v>100</v>
      </c>
      <c r="AK23" s="4">
        <f>'Рейтинговая таблица организаций'!AY23</f>
        <v>288</v>
      </c>
      <c r="AL23" s="4">
        <f>ROUND('Рейтинговая таблица организаций'!AZ23*100/AM23,0)</f>
        <v>99</v>
      </c>
      <c r="AM23" s="4">
        <f>'Рейтинговая таблица организаций'!BA23</f>
        <v>288</v>
      </c>
    </row>
    <row r="24" spans="1:39">
      <c r="A24" s="5">
        <f>'Рейтинговая таблица организаций'!A24</f>
        <v>21</v>
      </c>
      <c r="B24" s="5" t="str">
        <f>'бланки '!A26</f>
        <v>Город Северодвинск</v>
      </c>
      <c r="C24" s="5" t="str">
        <f>'бланки '!C26</f>
        <v>Муниципальное бюджетное дошкольное образовательное учреждение «Детский сад № 79 «Мальчиш-Кибальчиш» комбинированного вида»</v>
      </c>
      <c r="D24" s="3">
        <f>'бланки '!E26+'бланки '!F26</f>
        <v>290</v>
      </c>
      <c r="E24" s="5">
        <f>'Рейтинговая таблица организаций'!C24</f>
        <v>194</v>
      </c>
      <c r="F24" s="6">
        <f t="shared" si="0"/>
        <v>0.66896551724137931</v>
      </c>
      <c r="G24" s="3">
        <f>анкеты!I22</f>
        <v>3</v>
      </c>
      <c r="H24" s="73" t="str">
        <f>'для таблиц'!AY24</f>
        <v>Муниципальное бюджетное образовательное учреждение дополнительного образования «Детская школа искусств № 52»(Холмогорский муниципальный округ)</v>
      </c>
      <c r="I24" s="74">
        <f>'Рейтинговая таблица организаций'!O24/100</f>
        <v>1</v>
      </c>
      <c r="J24" s="74">
        <f>'Рейтинговая таблица организаций'!P24/100</f>
        <v>1</v>
      </c>
      <c r="K24" s="73">
        <f>'Рейтинговая таблица организаций'!H24</f>
        <v>4</v>
      </c>
      <c r="L24" s="4">
        <f>ROUND('Рейтинговая таблица организаций'!D24*100/M24,0)</f>
        <v>100</v>
      </c>
      <c r="M24" s="4">
        <f>'Рейтинговая таблица организаций'!E24</f>
        <v>10</v>
      </c>
      <c r="N24" s="4">
        <f>ROUND('Рейтинговая таблица организаций'!F24*100/O24,0)</f>
        <v>100</v>
      </c>
      <c r="O24" s="4">
        <f>'Рейтинговая таблица организаций'!G24</f>
        <v>43</v>
      </c>
      <c r="P24" s="4">
        <f>'Рейтинговая таблица организаций'!H24</f>
        <v>4</v>
      </c>
      <c r="Q24" s="4">
        <f>ROUND('Рейтинговая таблица организаций'!I24*100/R24,0)</f>
        <v>100</v>
      </c>
      <c r="R24" s="4">
        <f>'Рейтинговая таблица организаций'!J24</f>
        <v>189</v>
      </c>
      <c r="S24" s="4">
        <f>ROUND('Рейтинговая таблица организаций'!K24*100/T24,0)</f>
        <v>100</v>
      </c>
      <c r="T24" s="4">
        <f>'Рейтинговая таблица организаций'!L24</f>
        <v>191</v>
      </c>
      <c r="U24" s="4">
        <f>'Рейтинговая таблица организаций'!U24</f>
        <v>5</v>
      </c>
      <c r="V24" s="4">
        <f>'Рейтинговая таблица организаций'!X24</f>
        <v>194</v>
      </c>
      <c r="W24" s="4">
        <f>'Рейтинговая таблица организаций'!Y24</f>
        <v>194</v>
      </c>
      <c r="X24" s="4">
        <f>'Рейтинговая таблица организаций'!AD24</f>
        <v>3</v>
      </c>
      <c r="Y24" s="4">
        <f>'Рейтинговая таблица организаций'!AE24</f>
        <v>5</v>
      </c>
      <c r="Z24" s="4">
        <f>'Рейтинговая таблица организаций'!AF24</f>
        <v>3</v>
      </c>
      <c r="AA24" s="4">
        <f>'Рейтинговая таблица организаций'!AG24</f>
        <v>3</v>
      </c>
      <c r="AB24" s="4">
        <f>ROUND('Рейтинговая таблица организаций'!AL24*100/AC24,0)</f>
        <v>100</v>
      </c>
      <c r="AC24" s="4">
        <f>'Рейтинговая таблица организаций'!AM24</f>
        <v>194</v>
      </c>
      <c r="AD24" s="4">
        <f>ROUND('Рейтинговая таблица организаций'!AN24*100/AE24,0)</f>
        <v>100</v>
      </c>
      <c r="AE24" s="4">
        <f>'Рейтинговая таблица организаций'!AO24</f>
        <v>194</v>
      </c>
      <c r="AF24" s="4">
        <f>ROUND('Рейтинговая таблица организаций'!AP24*100/AG24,0)</f>
        <v>100</v>
      </c>
      <c r="AG24" s="4">
        <f>'Рейтинговая таблица организаций'!AQ24</f>
        <v>190</v>
      </c>
      <c r="AH24" s="4">
        <f>ROUND('Рейтинговая таблица организаций'!AV24*100/AI24,0)</f>
        <v>100</v>
      </c>
      <c r="AI24" s="4">
        <f>'Рейтинговая таблица организаций'!AW24</f>
        <v>194</v>
      </c>
      <c r="AJ24" s="4">
        <f>ROUND('Рейтинговая таблица организаций'!AX24*100/AK24,0)</f>
        <v>100</v>
      </c>
      <c r="AK24" s="4">
        <f>'Рейтинговая таблица организаций'!AY24</f>
        <v>194</v>
      </c>
      <c r="AL24" s="4">
        <f>ROUND('Рейтинговая таблица организаций'!AZ24*100/AM24,0)</f>
        <v>100</v>
      </c>
      <c r="AM24" s="4">
        <f>'Рейтинговая таблица организаций'!BA24</f>
        <v>194</v>
      </c>
    </row>
    <row r="25" spans="1:39">
      <c r="A25" s="5">
        <f>'Рейтинговая таблица организаций'!A25</f>
        <v>22</v>
      </c>
      <c r="B25" s="5" t="str">
        <f>'бланки '!A27</f>
        <v>Город Северодвинск</v>
      </c>
      <c r="C25" s="5" t="str">
        <f>'бланки '!C27</f>
        <v>Муниципальное автономное дошкольное образовательное учреждение «Детский сад № 82 «Гусельки» комбинированного вида»</v>
      </c>
      <c r="D25" s="3">
        <f>'бланки '!E27+'бланки '!F27</f>
        <v>440</v>
      </c>
      <c r="E25" s="5">
        <f>'Рейтинговая таблица организаций'!C25</f>
        <v>184</v>
      </c>
      <c r="F25" s="6">
        <f t="shared" si="0"/>
        <v>0.41818181818181815</v>
      </c>
      <c r="G25" s="3">
        <f>анкеты!I23</f>
        <v>2</v>
      </c>
      <c r="H25" s="73" t="str">
        <f>'для таблиц'!AY25</f>
        <v>Муниципальное бюджетное общеобразовательное учреждение «Ровдинская средняя школа»(Шенкурский муниципальный округ)</v>
      </c>
      <c r="I25" s="74">
        <f>'Рейтинговая таблица организаций'!O25/100</f>
        <v>1</v>
      </c>
      <c r="J25" s="74">
        <f>'Рейтинговая таблица организаций'!P25/100</f>
        <v>0.99447513812154698</v>
      </c>
      <c r="K25" s="73">
        <f>'Рейтинговая таблица организаций'!H25</f>
        <v>4</v>
      </c>
      <c r="L25" s="4">
        <f>ROUND('Рейтинговая таблица организаций'!D25*100/M25,0)</f>
        <v>100</v>
      </c>
      <c r="M25" s="4">
        <f>'Рейтинговая таблица организаций'!E25</f>
        <v>10</v>
      </c>
      <c r="N25" s="4">
        <f>ROUND('Рейтинговая таблица организаций'!F25*100/O25,0)</f>
        <v>100</v>
      </c>
      <c r="O25" s="4">
        <f>'Рейтинговая таблица организаций'!G25</f>
        <v>48</v>
      </c>
      <c r="P25" s="4">
        <f>'Рейтинговая таблица организаций'!H25</f>
        <v>4</v>
      </c>
      <c r="Q25" s="4">
        <f>ROUND('Рейтинговая таблица организаций'!I25*100/R25,0)</f>
        <v>100</v>
      </c>
      <c r="R25" s="4">
        <f>'Рейтинговая таблица организаций'!J25</f>
        <v>182</v>
      </c>
      <c r="S25" s="4">
        <f>ROUND('Рейтинговая таблица организаций'!K25*100/T25,0)</f>
        <v>99</v>
      </c>
      <c r="T25" s="4">
        <f>'Рейтинговая таблица организаций'!L25</f>
        <v>181</v>
      </c>
      <c r="U25" s="4">
        <f>'Рейтинговая таблица организаций'!U25</f>
        <v>5</v>
      </c>
      <c r="V25" s="4">
        <f>'Рейтинговая таблица организаций'!X25</f>
        <v>181</v>
      </c>
      <c r="W25" s="4">
        <f>'Рейтинговая таблица организаций'!Y25</f>
        <v>184</v>
      </c>
      <c r="X25" s="4">
        <f>'Рейтинговая таблица организаций'!AD25</f>
        <v>3</v>
      </c>
      <c r="Y25" s="4">
        <f>'Рейтинговая таблица организаций'!AE25</f>
        <v>5</v>
      </c>
      <c r="Z25" s="4">
        <f>'Рейтинговая таблица организаций'!AF25</f>
        <v>2</v>
      </c>
      <c r="AA25" s="4">
        <f>'Рейтинговая таблица организаций'!AG25</f>
        <v>2</v>
      </c>
      <c r="AB25" s="4">
        <f>ROUND('Рейтинговая таблица организаций'!AL25*100/AC25,0)</f>
        <v>100</v>
      </c>
      <c r="AC25" s="4">
        <f>'Рейтинговая таблица организаций'!AM25</f>
        <v>184</v>
      </c>
      <c r="AD25" s="4">
        <f>ROUND('Рейтинговая таблица организаций'!AN25*100/AE25,0)</f>
        <v>99</v>
      </c>
      <c r="AE25" s="4">
        <f>'Рейтинговая таблица организаций'!AO25</f>
        <v>184</v>
      </c>
      <c r="AF25" s="4">
        <f>ROUND('Рейтинговая таблица организаций'!AP25*100/AG25,0)</f>
        <v>100</v>
      </c>
      <c r="AG25" s="4">
        <f>'Рейтинговая таблица организаций'!AQ25</f>
        <v>180</v>
      </c>
      <c r="AH25" s="4">
        <f>ROUND('Рейтинговая таблица организаций'!AV25*100/AI25,0)</f>
        <v>99</v>
      </c>
      <c r="AI25" s="4">
        <f>'Рейтинговая таблица организаций'!AW25</f>
        <v>184</v>
      </c>
      <c r="AJ25" s="4">
        <f>ROUND('Рейтинговая таблица организаций'!AX25*100/AK25,0)</f>
        <v>100</v>
      </c>
      <c r="AK25" s="4">
        <f>'Рейтинговая таблица организаций'!AY25</f>
        <v>184</v>
      </c>
      <c r="AL25" s="4">
        <f>ROUND('Рейтинговая таблица организаций'!AZ25*100/AM25,0)</f>
        <v>100</v>
      </c>
      <c r="AM25" s="4">
        <f>'Рейтинговая таблица организаций'!BA25</f>
        <v>184</v>
      </c>
    </row>
    <row r="26" spans="1:39">
      <c r="A26" s="5">
        <f>'Рейтинговая таблица организаций'!A26</f>
        <v>23</v>
      </c>
      <c r="B26" s="5" t="str">
        <f>'бланки '!A28</f>
        <v>Город Северодвинск</v>
      </c>
      <c r="C26" s="5" t="str">
        <f>'бланки '!C28</f>
        <v>Муниципальное бюджетное дошкольное образовательное учреждение «Детский сад № 85 «Малиновка» комбинированного вида»</v>
      </c>
      <c r="D26" s="3">
        <f>'бланки '!E28+'бланки '!F28</f>
        <v>371</v>
      </c>
      <c r="E26" s="5">
        <f>'Рейтинговая таблица организаций'!C26</f>
        <v>166</v>
      </c>
      <c r="F26" s="6">
        <f t="shared" si="0"/>
        <v>0.44743935309973049</v>
      </c>
      <c r="G26" s="3">
        <f>анкеты!I24</f>
        <v>4</v>
      </c>
      <c r="H26" s="73" t="str">
        <f>'для таблиц'!AY26</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интернат»(Государственные образовательные организации)</v>
      </c>
      <c r="I26" s="74">
        <f>'Рейтинговая таблица организаций'!O26/100</f>
        <v>1</v>
      </c>
      <c r="J26" s="74">
        <f>'Рейтинговая таблица организаций'!P26/100</f>
        <v>0.98136645962732916</v>
      </c>
      <c r="K26" s="73">
        <f>'Рейтинговая таблица организаций'!H26</f>
        <v>4</v>
      </c>
      <c r="L26" s="4">
        <f>ROUND('Рейтинговая таблица организаций'!D26*100/M26,0)</f>
        <v>100</v>
      </c>
      <c r="M26" s="4">
        <f>'Рейтинговая таблица организаций'!E26</f>
        <v>10</v>
      </c>
      <c r="N26" s="4">
        <f>ROUND('Рейтинговая таблица организаций'!F26*100/O26,0)</f>
        <v>100</v>
      </c>
      <c r="O26" s="4">
        <f>'Рейтинговая таблица организаций'!G26</f>
        <v>43</v>
      </c>
      <c r="P26" s="4">
        <f>'Рейтинговая таблица организаций'!H26</f>
        <v>4</v>
      </c>
      <c r="Q26" s="4">
        <f>ROUND('Рейтинговая таблица организаций'!I26*100/R26,0)</f>
        <v>100</v>
      </c>
      <c r="R26" s="4">
        <f>'Рейтинговая таблица организаций'!J26</f>
        <v>158</v>
      </c>
      <c r="S26" s="4">
        <f>ROUND('Рейтинговая таблица организаций'!K26*100/T26,0)</f>
        <v>98</v>
      </c>
      <c r="T26" s="4">
        <f>'Рейтинговая таблица организаций'!L26</f>
        <v>161</v>
      </c>
      <c r="U26" s="4">
        <f>'Рейтинговая таблица организаций'!U26</f>
        <v>5</v>
      </c>
      <c r="V26" s="4">
        <f>'Рейтинговая таблица организаций'!X26</f>
        <v>162</v>
      </c>
      <c r="W26" s="4">
        <f>'Рейтинговая таблица организаций'!Y26</f>
        <v>166</v>
      </c>
      <c r="X26" s="4">
        <f>'Рейтинговая таблица организаций'!AD26</f>
        <v>3</v>
      </c>
      <c r="Y26" s="4">
        <f>'Рейтинговая таблица организаций'!AE26</f>
        <v>5</v>
      </c>
      <c r="Z26" s="4">
        <f>'Рейтинговая таблица организаций'!AF26</f>
        <v>4</v>
      </c>
      <c r="AA26" s="4">
        <f>'Рейтинговая таблица организаций'!AG26</f>
        <v>4</v>
      </c>
      <c r="AB26" s="4">
        <f>ROUND('Рейтинговая таблица организаций'!AL26*100/AC26,0)</f>
        <v>98</v>
      </c>
      <c r="AC26" s="4">
        <f>'Рейтинговая таблица организаций'!AM26</f>
        <v>166</v>
      </c>
      <c r="AD26" s="4">
        <f>ROUND('Рейтинговая таблица организаций'!AN26*100/AE26,0)</f>
        <v>100</v>
      </c>
      <c r="AE26" s="4">
        <f>'Рейтинговая таблица организаций'!AO26</f>
        <v>166</v>
      </c>
      <c r="AF26" s="4">
        <f>ROUND('Рейтинговая таблица организаций'!AP26*100/AG26,0)</f>
        <v>99</v>
      </c>
      <c r="AG26" s="4">
        <f>'Рейтинговая таблица организаций'!AQ26</f>
        <v>153</v>
      </c>
      <c r="AH26" s="4">
        <f>ROUND('Рейтинговая таблица организаций'!AV26*100/AI26,0)</f>
        <v>98</v>
      </c>
      <c r="AI26" s="4">
        <f>'Рейтинговая таблица организаций'!AW26</f>
        <v>166</v>
      </c>
      <c r="AJ26" s="4">
        <f>ROUND('Рейтинговая таблица организаций'!AX26*100/AK26,0)</f>
        <v>100</v>
      </c>
      <c r="AK26" s="4">
        <f>'Рейтинговая таблица организаций'!AY26</f>
        <v>166</v>
      </c>
      <c r="AL26" s="4">
        <f>ROUND('Рейтинговая таблица организаций'!AZ26*100/AM26,0)</f>
        <v>99</v>
      </c>
      <c r="AM26" s="4">
        <f>'Рейтинговая таблица организаций'!BA26</f>
        <v>166</v>
      </c>
    </row>
    <row r="27" spans="1:39">
      <c r="A27" s="5">
        <f>'Рейтинговая таблица организаций'!A27</f>
        <v>24</v>
      </c>
      <c r="B27" s="5" t="str">
        <f>'бланки '!A29</f>
        <v>Город Северодвинск</v>
      </c>
      <c r="C27" s="5" t="str">
        <f>'бланки '!C29</f>
        <v>Муниципальное автономное дошкольное образовательное учреждение «Детский сад № 86 «Жемчужинка» Центр развития ребенка»</v>
      </c>
      <c r="D27" s="3">
        <f>'бланки '!E29+'бланки '!F29</f>
        <v>196</v>
      </c>
      <c r="E27" s="5">
        <f>'Рейтинговая таблица организаций'!C27</f>
        <v>148</v>
      </c>
      <c r="F27" s="6">
        <f t="shared" si="0"/>
        <v>0.75510204081632648</v>
      </c>
      <c r="G27" s="3">
        <f>анкеты!I25</f>
        <v>7</v>
      </c>
      <c r="H27" s="73" t="str">
        <f>'для таблиц'!AY27</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школа-интернат»(Государственные образовательные организации)</v>
      </c>
      <c r="I27" s="74">
        <f>'Рейтинговая таблица организаций'!O27/100</f>
        <v>0.99224806201550397</v>
      </c>
      <c r="J27" s="74">
        <f>'Рейтинговая таблица организаций'!P27/100</f>
        <v>0.99152542372881358</v>
      </c>
      <c r="K27" s="73">
        <f>'Рейтинговая таблица организаций'!H27</f>
        <v>3</v>
      </c>
      <c r="L27" s="4">
        <f>ROUND('Рейтинговая таблица организаций'!D27*100/M27,0)</f>
        <v>90</v>
      </c>
      <c r="M27" s="4">
        <f>'Рейтинговая таблица организаций'!E27</f>
        <v>10</v>
      </c>
      <c r="N27" s="4">
        <f>ROUND('Рейтинговая таблица организаций'!F27*100/O27,0)</f>
        <v>100</v>
      </c>
      <c r="O27" s="4">
        <f>'Рейтинговая таблица организаций'!G27</f>
        <v>43</v>
      </c>
      <c r="P27" s="4">
        <f>'Рейтинговая таблица организаций'!H27</f>
        <v>3</v>
      </c>
      <c r="Q27" s="4">
        <f>ROUND('Рейтинговая таблица организаций'!I27*100/R27,0)</f>
        <v>99</v>
      </c>
      <c r="R27" s="4">
        <f>'Рейтинговая таблица организаций'!J27</f>
        <v>129</v>
      </c>
      <c r="S27" s="4">
        <f>ROUND('Рейтинговая таблица организаций'!K27*100/T27,0)</f>
        <v>99</v>
      </c>
      <c r="T27" s="4">
        <f>'Рейтинговая таблица организаций'!L27</f>
        <v>118</v>
      </c>
      <c r="U27" s="4">
        <f>'Рейтинговая таблица организаций'!U27</f>
        <v>5</v>
      </c>
      <c r="V27" s="4">
        <f>'Рейтинговая таблица организаций'!X27</f>
        <v>144</v>
      </c>
      <c r="W27" s="4">
        <f>'Рейтинговая таблица организаций'!Y27</f>
        <v>148</v>
      </c>
      <c r="X27" s="4">
        <f>'Рейтинговая таблица организаций'!AD27</f>
        <v>2</v>
      </c>
      <c r="Y27" s="4">
        <f>'Рейтинговая таблица организаций'!AE27</f>
        <v>3</v>
      </c>
      <c r="Z27" s="4">
        <f>'Рейтинговая таблица организаций'!AF27</f>
        <v>6</v>
      </c>
      <c r="AA27" s="4">
        <f>'Рейтинговая таблица организаций'!AG27</f>
        <v>7</v>
      </c>
      <c r="AB27" s="4">
        <f>ROUND('Рейтинговая таблица организаций'!AL27*100/AC27,0)</f>
        <v>97</v>
      </c>
      <c r="AC27" s="4">
        <f>'Рейтинговая таблица организаций'!AM27</f>
        <v>148</v>
      </c>
      <c r="AD27" s="4">
        <f>ROUND('Рейтинговая таблица организаций'!AN27*100/AE27,0)</f>
        <v>99</v>
      </c>
      <c r="AE27" s="4">
        <f>'Рейтинговая таблица организаций'!AO27</f>
        <v>148</v>
      </c>
      <c r="AF27" s="4">
        <f>ROUND('Рейтинговая таблица организаций'!AP27*100/AG27,0)</f>
        <v>98</v>
      </c>
      <c r="AG27" s="4">
        <f>'Рейтинговая таблица организаций'!AQ27</f>
        <v>119</v>
      </c>
      <c r="AH27" s="4">
        <f>ROUND('Рейтинговая таблица организаций'!AV27*100/AI27,0)</f>
        <v>97</v>
      </c>
      <c r="AI27" s="4">
        <f>'Рейтинговая таблица организаций'!AW27</f>
        <v>148</v>
      </c>
      <c r="AJ27" s="4">
        <f>ROUND('Рейтинговая таблица организаций'!AX27*100/AK27,0)</f>
        <v>100</v>
      </c>
      <c r="AK27" s="4">
        <f>'Рейтинговая таблица организаций'!AY27</f>
        <v>148</v>
      </c>
      <c r="AL27" s="4">
        <f>ROUND('Рейтинговая таблица организаций'!AZ27*100/AM27,0)</f>
        <v>99</v>
      </c>
      <c r="AM27" s="4">
        <f>'Рейтинговая таблица организаций'!BA27</f>
        <v>148</v>
      </c>
    </row>
    <row r="28" spans="1:39">
      <c r="A28" s="5">
        <f>'Рейтинговая таблица организаций'!A28</f>
        <v>25</v>
      </c>
      <c r="B28" s="5" t="str">
        <f>'бланки '!A30</f>
        <v>Город Северодвинск</v>
      </c>
      <c r="C28" s="5" t="str">
        <f>'бланки '!C30</f>
        <v>Муниципальное бюджетное дошкольное образовательное учреждение «Детский сад № 87 «Моряночка» комбинированного вида»</v>
      </c>
      <c r="D28" s="3">
        <f>'бланки '!E30+'бланки '!F30</f>
        <v>293</v>
      </c>
      <c r="E28" s="5">
        <f>'Рейтинговая таблица организаций'!C28</f>
        <v>116</v>
      </c>
      <c r="F28" s="6">
        <f t="shared" si="0"/>
        <v>0.39590443686006827</v>
      </c>
      <c r="G28" s="3">
        <f>анкеты!I26</f>
        <v>5</v>
      </c>
      <c r="H28" s="73" t="str">
        <f>'для таблиц'!AY28</f>
        <v>Государственное автономное профессиональное образовательное учреждение Архангельской области «Техникум строительства, дизайна и технологий»(Государственные образовательные организации)</v>
      </c>
      <c r="I28" s="74">
        <f>'Рейтинговая таблица организаций'!O28/100</f>
        <v>0.956989247311828</v>
      </c>
      <c r="J28" s="74">
        <f>'Рейтинговая таблица организаций'!P28/100</f>
        <v>0.92682926829268297</v>
      </c>
      <c r="K28" s="73">
        <f>'Рейтинговая таблица организаций'!H28</f>
        <v>4</v>
      </c>
      <c r="L28" s="4">
        <f>ROUND('Рейтинговая таблица организаций'!D28*100/M28,0)</f>
        <v>90</v>
      </c>
      <c r="M28" s="4">
        <f>'Рейтинговая таблица организаций'!E28</f>
        <v>10</v>
      </c>
      <c r="N28" s="4">
        <f>ROUND('Рейтинговая таблица организаций'!F28*100/O28,0)</f>
        <v>100</v>
      </c>
      <c r="O28" s="4">
        <f>'Рейтинговая таблица организаций'!G28</f>
        <v>44</v>
      </c>
      <c r="P28" s="4">
        <f>'Рейтинговая таблица организаций'!H28</f>
        <v>4</v>
      </c>
      <c r="Q28" s="4">
        <f>ROUND('Рейтинговая таблица организаций'!I28*100/R28,0)</f>
        <v>96</v>
      </c>
      <c r="R28" s="4">
        <f>'Рейтинговая таблица организаций'!J28</f>
        <v>93</v>
      </c>
      <c r="S28" s="4">
        <f>ROUND('Рейтинговая таблица организаций'!K28*100/T28,0)</f>
        <v>93</v>
      </c>
      <c r="T28" s="4">
        <f>'Рейтинговая таблица организаций'!L28</f>
        <v>82</v>
      </c>
      <c r="U28" s="4">
        <f>'Рейтинговая таблица организаций'!U28</f>
        <v>5</v>
      </c>
      <c r="V28" s="4">
        <f>'Рейтинговая таблица организаций'!X28</f>
        <v>96</v>
      </c>
      <c r="W28" s="4">
        <f>'Рейтинговая таблица организаций'!Y28</f>
        <v>116</v>
      </c>
      <c r="X28" s="4">
        <f>'Рейтинговая таблица организаций'!AD28</f>
        <v>2</v>
      </c>
      <c r="Y28" s="4">
        <f>'Рейтинговая таблица организаций'!AE28</f>
        <v>3</v>
      </c>
      <c r="Z28" s="4">
        <f>'Рейтинговая таблица организаций'!AF28</f>
        <v>5</v>
      </c>
      <c r="AA28" s="4">
        <f>'Рейтинговая таблица организаций'!AG28</f>
        <v>5</v>
      </c>
      <c r="AB28" s="4">
        <f>ROUND('Рейтинговая таблица организаций'!AL28*100/AC28,0)</f>
        <v>95</v>
      </c>
      <c r="AC28" s="4">
        <f>'Рейтинговая таблица организаций'!AM28</f>
        <v>116</v>
      </c>
      <c r="AD28" s="4">
        <f>ROUND('Рейтинговая таблица организаций'!AN28*100/AE28,0)</f>
        <v>98</v>
      </c>
      <c r="AE28" s="4">
        <f>'Рейтинговая таблица организаций'!AO28</f>
        <v>116</v>
      </c>
      <c r="AF28" s="4">
        <f>ROUND('Рейтинговая таблица организаций'!AP28*100/AG28,0)</f>
        <v>97</v>
      </c>
      <c r="AG28" s="4">
        <f>'Рейтинговая таблица организаций'!AQ28</f>
        <v>87</v>
      </c>
      <c r="AH28" s="4">
        <f>ROUND('Рейтинговая таблица организаций'!AV28*100/AI28,0)</f>
        <v>86</v>
      </c>
      <c r="AI28" s="4">
        <f>'Рейтинговая таблица организаций'!AW28</f>
        <v>116</v>
      </c>
      <c r="AJ28" s="4">
        <f>ROUND('Рейтинговая таблица организаций'!AX28*100/AK28,0)</f>
        <v>97</v>
      </c>
      <c r="AK28" s="4">
        <f>'Рейтинговая таблица организаций'!AY28</f>
        <v>116</v>
      </c>
      <c r="AL28" s="4">
        <f>ROUND('Рейтинговая таблица организаций'!AZ28*100/AM28,0)</f>
        <v>91</v>
      </c>
      <c r="AM28" s="4">
        <f>'Рейтинговая таблица организаций'!BA28</f>
        <v>116</v>
      </c>
    </row>
    <row r="29" spans="1:39">
      <c r="A29" s="5">
        <f>'Рейтинговая таблица организаций'!A29</f>
        <v>26</v>
      </c>
      <c r="B29" s="5" t="str">
        <f>'бланки '!A31</f>
        <v>Город Северодвинск</v>
      </c>
      <c r="C29" s="5" t="str">
        <f>'бланки '!C31</f>
        <v>Муниципальное автономное дошкольное образовательное учреждение Центр развития ребенка – «Детский сад № 88 «Антошка»</v>
      </c>
      <c r="D29" s="3">
        <f>'бланки '!E31+'бланки '!F31</f>
        <v>443</v>
      </c>
      <c r="E29" s="5">
        <f>'Рейтинговая таблица организаций'!C29</f>
        <v>375</v>
      </c>
      <c r="F29" s="6">
        <f t="shared" si="0"/>
        <v>0.84650112866817151</v>
      </c>
      <c r="G29" s="3">
        <f>анкеты!I27</f>
        <v>2</v>
      </c>
      <c r="H29" s="73" t="str">
        <f>'для таблиц'!AY29</f>
        <v>Государственное автономное профессиональное образовательное учреждение Архангельской области «Новодвинский индустриальный техникум»(Государственные образовательные организации)</v>
      </c>
      <c r="I29" s="74">
        <f>'Рейтинговая таблица организаций'!O29/100</f>
        <v>0.99722991689750695</v>
      </c>
      <c r="J29" s="74">
        <f>'Рейтинговая таблица организаций'!P29/100</f>
        <v>0.99175824175824179</v>
      </c>
      <c r="K29" s="73">
        <f>'Рейтинговая таблица организаций'!H29</f>
        <v>4</v>
      </c>
      <c r="L29" s="4">
        <f>ROUND('Рейтинговая таблица организаций'!D29*100/M29,0)</f>
        <v>100</v>
      </c>
      <c r="M29" s="4">
        <f>'Рейтинговая таблица организаций'!E29</f>
        <v>10</v>
      </c>
      <c r="N29" s="4">
        <f>ROUND('Рейтинговая таблица организаций'!F29*100/O29,0)</f>
        <v>100</v>
      </c>
      <c r="O29" s="4">
        <f>'Рейтинговая таблица организаций'!G29</f>
        <v>43</v>
      </c>
      <c r="P29" s="4">
        <f>'Рейтинговая таблица организаций'!H29</f>
        <v>4</v>
      </c>
      <c r="Q29" s="4">
        <f>ROUND('Рейтинговая таблица организаций'!I29*100/R29,0)</f>
        <v>100</v>
      </c>
      <c r="R29" s="4">
        <f>'Рейтинговая таблица организаций'!J29</f>
        <v>361</v>
      </c>
      <c r="S29" s="4">
        <f>ROUND('Рейтинговая таблица организаций'!K29*100/T29,0)</f>
        <v>99</v>
      </c>
      <c r="T29" s="4">
        <f>'Рейтинговая таблица организаций'!L29</f>
        <v>364</v>
      </c>
      <c r="U29" s="4">
        <f>'Рейтинговая таблица организаций'!U29</f>
        <v>5</v>
      </c>
      <c r="V29" s="4">
        <f>'Рейтинговая таблица организаций'!X29</f>
        <v>372</v>
      </c>
      <c r="W29" s="4">
        <f>'Рейтинговая таблица организаций'!Y29</f>
        <v>375</v>
      </c>
      <c r="X29" s="4">
        <f>'Рейтинговая таблица организаций'!AD29</f>
        <v>4</v>
      </c>
      <c r="Y29" s="4">
        <f>'Рейтинговая таблица организаций'!AE29</f>
        <v>4</v>
      </c>
      <c r="Z29" s="4">
        <f>'Рейтинговая таблица организаций'!AF29</f>
        <v>2</v>
      </c>
      <c r="AA29" s="4">
        <f>'Рейтинговая таблица организаций'!AG29</f>
        <v>2</v>
      </c>
      <c r="AB29" s="4">
        <f>ROUND('Рейтинговая таблица организаций'!AL29*100/AC29,0)</f>
        <v>99</v>
      </c>
      <c r="AC29" s="4">
        <f>'Рейтинговая таблица организаций'!AM29</f>
        <v>375</v>
      </c>
      <c r="AD29" s="4">
        <f>ROUND('Рейтинговая таблица организаций'!AN29*100/AE29,0)</f>
        <v>99</v>
      </c>
      <c r="AE29" s="4">
        <f>'Рейтинговая таблица организаций'!AO29</f>
        <v>375</v>
      </c>
      <c r="AF29" s="4">
        <f>ROUND('Рейтинговая таблица организаций'!AP29*100/AG29,0)</f>
        <v>100</v>
      </c>
      <c r="AG29" s="4">
        <f>'Рейтинговая таблица организаций'!AQ29</f>
        <v>359</v>
      </c>
      <c r="AH29" s="4">
        <f>ROUND('Рейтинговая таблица организаций'!AV29*100/AI29,0)</f>
        <v>99</v>
      </c>
      <c r="AI29" s="4">
        <f>'Рейтинговая таблица организаций'!AW29</f>
        <v>375</v>
      </c>
      <c r="AJ29" s="4">
        <f>ROUND('Рейтинговая таблица организаций'!AX29*100/AK29,0)</f>
        <v>99</v>
      </c>
      <c r="AK29" s="4">
        <f>'Рейтинговая таблица организаций'!AY29</f>
        <v>375</v>
      </c>
      <c r="AL29" s="4">
        <f>ROUND('Рейтинговая таблица организаций'!AZ29*100/AM29,0)</f>
        <v>99</v>
      </c>
      <c r="AM29" s="4">
        <f>'Рейтинговая таблица организаций'!BA29</f>
        <v>375</v>
      </c>
    </row>
    <row r="30" spans="1:39">
      <c r="A30" s="5">
        <f>'Рейтинговая таблица организаций'!A30</f>
        <v>27</v>
      </c>
      <c r="B30" s="5" t="str">
        <f>'бланки '!A32</f>
        <v>Город Северодвинск</v>
      </c>
      <c r="C30" s="5" t="str">
        <f>'бланки '!C32</f>
        <v>Муниципальное бюджетное дошкольное образовательное учреждение «Детский сад № 89 «Умка» комбинированного вида»</v>
      </c>
      <c r="D30" s="3">
        <f>'бланки '!E32+'бланки '!F32</f>
        <v>252</v>
      </c>
      <c r="E30" s="5">
        <f>'Рейтинговая таблица организаций'!C30</f>
        <v>138</v>
      </c>
      <c r="F30" s="6">
        <f t="shared" si="0"/>
        <v>0.54761904761904767</v>
      </c>
      <c r="G30" s="3">
        <f>анкеты!I28</f>
        <v>1</v>
      </c>
      <c r="H30" s="73" t="str">
        <f>'для таблиц'!AY30</f>
        <v>Государственное бюджетное профессиональное образовательное учреждение Архангельской области «Онежский индустриальный техникум»(Государственные образовательные организации)</v>
      </c>
      <c r="I30" s="74">
        <f>'Рейтинговая таблица организаций'!O2/100</f>
        <v>0</v>
      </c>
      <c r="J30" s="73"/>
      <c r="K30" s="73">
        <f>'Рейтинговая таблица организаций'!H30</f>
        <v>4</v>
      </c>
      <c r="L30" s="4">
        <f>ROUND('Рейтинговая таблица организаций'!D30*100/M30,0)</f>
        <v>95</v>
      </c>
      <c r="M30" s="4">
        <f>'Рейтинговая таблица организаций'!E30</f>
        <v>10</v>
      </c>
      <c r="N30" s="4">
        <f>ROUND('Рейтинговая таблица организаций'!F30*100/O30,0)</f>
        <v>100</v>
      </c>
      <c r="O30" s="4">
        <f>'Рейтинговая таблица организаций'!G30</f>
        <v>43</v>
      </c>
      <c r="P30" s="4">
        <f>'Рейтинговая таблица организаций'!H30</f>
        <v>4</v>
      </c>
      <c r="Q30" s="4">
        <f>ROUND('Рейтинговая таблица организаций'!I30*100/R30,0)</f>
        <v>98</v>
      </c>
      <c r="R30" s="4">
        <f>'Рейтинговая таблица организаций'!J30</f>
        <v>115</v>
      </c>
      <c r="S30" s="4">
        <f>ROUND('Рейтинговая таблица организаций'!K30*100/T30,0)</f>
        <v>97</v>
      </c>
      <c r="T30" s="4">
        <f>'Рейтинговая таблица организаций'!L30</f>
        <v>119</v>
      </c>
      <c r="U30" s="4">
        <f>'Рейтинговая таблица организаций'!U30</f>
        <v>5</v>
      </c>
      <c r="V30" s="4">
        <f>'Рейтинговая таблица организаций'!X30</f>
        <v>127</v>
      </c>
      <c r="W30" s="4">
        <f>'Рейтинговая таблица организаций'!Y30</f>
        <v>138</v>
      </c>
      <c r="X30" s="4">
        <f>'Рейтинговая таблица организаций'!AD30</f>
        <v>2</v>
      </c>
      <c r="Y30" s="4">
        <f>'Рейтинговая таблица организаций'!AE30</f>
        <v>2</v>
      </c>
      <c r="Z30" s="4">
        <f>'Рейтинговая таблица организаций'!AF30</f>
        <v>1</v>
      </c>
      <c r="AA30" s="4">
        <f>'Рейтинговая таблица организаций'!AG30</f>
        <v>1</v>
      </c>
      <c r="AB30" s="4">
        <f>ROUND('Рейтинговая таблица организаций'!AL30*100/AC30,0)</f>
        <v>97</v>
      </c>
      <c r="AC30" s="4">
        <f>'Рейтинговая таблица организаций'!AM30</f>
        <v>138</v>
      </c>
      <c r="AD30" s="4">
        <f>ROUND('Рейтинговая таблица организаций'!AN30*100/AE30,0)</f>
        <v>94</v>
      </c>
      <c r="AE30" s="4">
        <f>'Рейтинговая таблица организаций'!AO30</f>
        <v>138</v>
      </c>
      <c r="AF30" s="4">
        <f>ROUND('Рейтинговая таблица организаций'!AP30*100/AG30,0)</f>
        <v>98</v>
      </c>
      <c r="AG30" s="4">
        <f>'Рейтинговая таблица организаций'!AQ30</f>
        <v>106</v>
      </c>
      <c r="AH30" s="4">
        <f>ROUND('Рейтинговая таблица организаций'!AV30*100/AI30,0)</f>
        <v>95</v>
      </c>
      <c r="AI30" s="4">
        <f>'Рейтинговая таблица организаций'!AW30</f>
        <v>138</v>
      </c>
      <c r="AJ30" s="4">
        <f>ROUND('Рейтинговая таблица организаций'!AX30*100/AK30,0)</f>
        <v>98</v>
      </c>
      <c r="AK30" s="4">
        <f>'Рейтинговая таблица организаций'!AY30</f>
        <v>138</v>
      </c>
      <c r="AL30" s="4">
        <f>ROUND('Рейтинговая таблица организаций'!AZ30*100/AM30,0)</f>
        <v>100</v>
      </c>
      <c r="AM30" s="4">
        <f>'Рейтинговая таблица организаций'!BA30</f>
        <v>138</v>
      </c>
    </row>
    <row r="31" spans="1:39">
      <c r="A31" s="5">
        <f>'Рейтинговая таблица организаций'!A31</f>
        <v>28</v>
      </c>
      <c r="B31" s="5" t="str">
        <f>'бланки '!A33</f>
        <v>Город Северодвинск</v>
      </c>
      <c r="C31" s="5" t="str">
        <f>'бланки '!C33</f>
        <v>Муниципальное автономное общеобразовательное учреждение для детей дошкольного и младшего школьного возраста «Северодвинская прогимназия № 1»</v>
      </c>
      <c r="D31" s="3">
        <f>'бланки '!E33+'бланки '!F33</f>
        <v>548</v>
      </c>
      <c r="E31" s="5">
        <f>'Рейтинговая таблица организаций'!C31</f>
        <v>283</v>
      </c>
      <c r="F31" s="6">
        <f t="shared" si="0"/>
        <v>0.51642335766423353</v>
      </c>
      <c r="G31" s="3">
        <f>анкеты!I29</f>
        <v>9</v>
      </c>
      <c r="H31" s="73" t="str">
        <f>'для таблиц'!AY31</f>
        <v>Дошкольное образовательное учреждение «Флиппер» (ООО «Флиппер»)(Негосударственные образовательные организации)</v>
      </c>
      <c r="I31" s="74">
        <f>'Рейтинговая таблица организаций'!O3/100</f>
        <v>0</v>
      </c>
      <c r="J31" s="73"/>
      <c r="K31" s="73">
        <f>'Рейтинговая таблица организаций'!H31</f>
        <v>3</v>
      </c>
      <c r="L31" s="4">
        <f>ROUND('Рейтинговая таблица организаций'!D31*100/M31,0)</f>
        <v>100</v>
      </c>
      <c r="M31" s="4">
        <f>'Рейтинговая таблица организаций'!E31</f>
        <v>14</v>
      </c>
      <c r="N31" s="4">
        <f>ROUND('Рейтинговая таблица организаций'!F31*100/O31,0)</f>
        <v>100</v>
      </c>
      <c r="O31" s="4">
        <f>'Рейтинговая таблица организаций'!G31</f>
        <v>59</v>
      </c>
      <c r="P31" s="4">
        <f>'Рейтинговая таблица организаций'!H31</f>
        <v>3</v>
      </c>
      <c r="Q31" s="4">
        <f>ROUND('Рейтинговая таблица организаций'!I31*100/R31,0)</f>
        <v>100</v>
      </c>
      <c r="R31" s="4">
        <f>'Рейтинговая таблица организаций'!J31</f>
        <v>250</v>
      </c>
      <c r="S31" s="4">
        <f>ROUND('Рейтинговая таблица организаций'!K31*100/T31,0)</f>
        <v>98</v>
      </c>
      <c r="T31" s="4">
        <f>'Рейтинговая таблица организаций'!L31</f>
        <v>268</v>
      </c>
      <c r="U31" s="4">
        <f>'Рейтинговая таблица организаций'!U31</f>
        <v>5</v>
      </c>
      <c r="V31" s="4">
        <f>'Рейтинговая таблица организаций'!X31</f>
        <v>277</v>
      </c>
      <c r="W31" s="4">
        <f>'Рейтинговая таблица организаций'!Y31</f>
        <v>283</v>
      </c>
      <c r="X31" s="4">
        <f>'Рейтинговая таблица организаций'!AD31</f>
        <v>2</v>
      </c>
      <c r="Y31" s="4">
        <f>'Рейтинговая таблица организаций'!AE31</f>
        <v>4</v>
      </c>
      <c r="Z31" s="4">
        <f>'Рейтинговая таблица организаций'!AF31</f>
        <v>8</v>
      </c>
      <c r="AA31" s="4">
        <f>'Рейтинговая таблица организаций'!AG31</f>
        <v>9</v>
      </c>
      <c r="AB31" s="4">
        <f>ROUND('Рейтинговая таблица организаций'!AL31*100/AC31,0)</f>
        <v>98</v>
      </c>
      <c r="AC31" s="4">
        <f>'Рейтинговая таблица организаций'!AM31</f>
        <v>283</v>
      </c>
      <c r="AD31" s="4">
        <f>ROUND('Рейтинговая таблица организаций'!AN31*100/AE31,0)</f>
        <v>98</v>
      </c>
      <c r="AE31" s="4">
        <f>'Рейтинговая таблица организаций'!AO31</f>
        <v>283</v>
      </c>
      <c r="AF31" s="4">
        <f>ROUND('Рейтинговая таблица организаций'!AP31*100/AG31,0)</f>
        <v>100</v>
      </c>
      <c r="AG31" s="4">
        <f>'Рейтинговая таблица организаций'!AQ31</f>
        <v>238</v>
      </c>
      <c r="AH31" s="4">
        <f>ROUND('Рейтинговая таблица организаций'!AV31*100/AI31,0)</f>
        <v>98</v>
      </c>
      <c r="AI31" s="4">
        <f>'Рейтинговая таблица организаций'!AW31</f>
        <v>283</v>
      </c>
      <c r="AJ31" s="4">
        <f>ROUND('Рейтинговая таблица организаций'!AX31*100/AK31,0)</f>
        <v>100</v>
      </c>
      <c r="AK31" s="4">
        <f>'Рейтинговая таблица организаций'!AY31</f>
        <v>283</v>
      </c>
      <c r="AL31" s="4">
        <f>ROUND('Рейтинговая таблица организаций'!AZ31*100/AM31,0)</f>
        <v>98</v>
      </c>
      <c r="AM31" s="4">
        <f>'Рейтинговая таблица организаций'!BA31</f>
        <v>283</v>
      </c>
    </row>
    <row r="32" spans="1:39">
      <c r="A32" s="5">
        <f>'Рейтинговая таблица организаций'!A32</f>
        <v>29</v>
      </c>
      <c r="B32" s="5" t="str">
        <f>'бланки '!A34</f>
        <v>Город Северодвинск</v>
      </c>
      <c r="C32" s="5" t="str">
        <f>'бланки '!C34</f>
        <v>Муниципальное автономное общеобразовательное учреждение «Средняя общеобразовательная школа № 2»</v>
      </c>
      <c r="D32" s="3">
        <f>'бланки '!E34+'бланки '!F34</f>
        <v>1305</v>
      </c>
      <c r="E32" s="5">
        <f>'Рейтинговая таблица организаций'!C32</f>
        <v>702</v>
      </c>
      <c r="F32" s="6">
        <f t="shared" si="0"/>
        <v>0.53793103448275859</v>
      </c>
      <c r="G32" s="3">
        <f>анкеты!I30</f>
        <v>10</v>
      </c>
      <c r="H32" s="73" t="str">
        <f>'для таблиц'!AY32</f>
        <v>Индивидуальный предприниматель Сухова Елена Анатольевна(Негосударственные образовательные организации)</v>
      </c>
      <c r="I32" s="74">
        <f>'Рейтинговая таблица организаций'!O4/100</f>
        <v>0.99074074074074081</v>
      </c>
      <c r="J32" s="73"/>
      <c r="K32" s="73">
        <f>'Рейтинговая таблица организаций'!H32</f>
        <v>4</v>
      </c>
      <c r="L32" s="4">
        <f>ROUND('Рейтинговая таблица организаций'!D32*100/M32,0)</f>
        <v>100</v>
      </c>
      <c r="M32" s="4">
        <f>'Рейтинговая таблица организаций'!E32</f>
        <v>14</v>
      </c>
      <c r="N32" s="4">
        <f>ROUND('Рейтинговая таблица организаций'!F32*100/O32,0)</f>
        <v>98</v>
      </c>
      <c r="O32" s="4">
        <f>'Рейтинговая таблица организаций'!G32</f>
        <v>54</v>
      </c>
      <c r="P32" s="4">
        <f>'Рейтинговая таблица организаций'!H32</f>
        <v>4</v>
      </c>
      <c r="Q32" s="4">
        <f>ROUND('Рейтинговая таблица организаций'!I32*100/R32,0)</f>
        <v>100</v>
      </c>
      <c r="R32" s="4">
        <f>'Рейтинговая таблица организаций'!J32</f>
        <v>701</v>
      </c>
      <c r="S32" s="4">
        <f>ROUND('Рейтинговая таблица организаций'!K32*100/T32,0)</f>
        <v>100</v>
      </c>
      <c r="T32" s="4">
        <f>'Рейтинговая таблица организаций'!L32</f>
        <v>699</v>
      </c>
      <c r="U32" s="4">
        <f>'Рейтинговая таблица организаций'!U32</f>
        <v>5</v>
      </c>
      <c r="V32" s="4">
        <f>'Рейтинговая таблица организаций'!X32</f>
        <v>702</v>
      </c>
      <c r="W32" s="4">
        <f>'Рейтинговая таблица организаций'!Y32</f>
        <v>702</v>
      </c>
      <c r="X32" s="4">
        <f>'Рейтинговая таблица организаций'!AD32</f>
        <v>4</v>
      </c>
      <c r="Y32" s="4">
        <f>'Рейтинговая таблица организаций'!AE32</f>
        <v>5</v>
      </c>
      <c r="Z32" s="4">
        <f>'Рейтинговая таблица организаций'!AF32</f>
        <v>8</v>
      </c>
      <c r="AA32" s="4">
        <f>'Рейтинговая таблица организаций'!AG32</f>
        <v>10</v>
      </c>
      <c r="AB32" s="4">
        <f>ROUND('Рейтинговая таблица организаций'!AL32*100/AC32,0)</f>
        <v>100</v>
      </c>
      <c r="AC32" s="4">
        <f>'Рейтинговая таблица организаций'!AM32</f>
        <v>702</v>
      </c>
      <c r="AD32" s="4">
        <f>ROUND('Рейтинговая таблица организаций'!AN32*100/AE32,0)</f>
        <v>100</v>
      </c>
      <c r="AE32" s="4">
        <f>'Рейтинговая таблица организаций'!AO32</f>
        <v>702</v>
      </c>
      <c r="AF32" s="4">
        <f>ROUND('Рейтинговая таблица организаций'!AP32*100/AG32,0)</f>
        <v>100</v>
      </c>
      <c r="AG32" s="4">
        <f>'Рейтинговая таблица организаций'!AQ32</f>
        <v>699</v>
      </c>
      <c r="AH32" s="4">
        <f>ROUND('Рейтинговая таблица организаций'!AV32*100/AI32,0)</f>
        <v>100</v>
      </c>
      <c r="AI32" s="4">
        <f>'Рейтинговая таблица организаций'!AW32</f>
        <v>702</v>
      </c>
      <c r="AJ32" s="4">
        <f>ROUND('Рейтинговая таблица организаций'!AX32*100/AK32,0)</f>
        <v>100</v>
      </c>
      <c r="AK32" s="4">
        <f>'Рейтинговая таблица организаций'!AY32</f>
        <v>702</v>
      </c>
      <c r="AL32" s="4">
        <f>ROUND('Рейтинговая таблица организаций'!AZ32*100/AM32,0)</f>
        <v>100</v>
      </c>
      <c r="AM32" s="4">
        <f>'Рейтинговая таблица организаций'!BA32</f>
        <v>702</v>
      </c>
    </row>
    <row r="33" spans="1:39">
      <c r="A33" s="5">
        <f>'Рейтинговая таблица организаций'!A33</f>
        <v>30</v>
      </c>
      <c r="B33" s="5" t="str">
        <f>'бланки '!A35</f>
        <v>Город Северодвинск</v>
      </c>
      <c r="C33" s="5" t="str">
        <f>'бланки '!C35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D33" s="3">
        <f>'бланки '!E35+'бланки '!F35</f>
        <v>963</v>
      </c>
      <c r="E33" s="5">
        <f>'Рейтинговая таблица организаций'!C33</f>
        <v>275</v>
      </c>
      <c r="F33" s="6">
        <f t="shared" si="0"/>
        <v>0.28556593977154726</v>
      </c>
      <c r="G33" s="3">
        <f>анкеты!I31</f>
        <v>15</v>
      </c>
      <c r="H33" s="73" t="str">
        <f>'для таблиц'!AY33</f>
        <v>Муниципальное бюджетное дошкольное образовательное учреждение «Детский сад № 46 «Калинка» комбинированного вида»(Город Северодвинск)</v>
      </c>
      <c r="I33" s="74">
        <f>'Рейтинговая таблица организаций'!O5/100</f>
        <v>1</v>
      </c>
      <c r="J33" s="73"/>
      <c r="K33" s="73">
        <f>'Рейтинговая таблица организаций'!H33</f>
        <v>3</v>
      </c>
      <c r="L33" s="4">
        <f>ROUND('Рейтинговая таблица организаций'!D33*100/M33,0)</f>
        <v>100</v>
      </c>
      <c r="M33" s="4">
        <f>'Рейтинговая таблица организаций'!E33</f>
        <v>14</v>
      </c>
      <c r="N33" s="4">
        <f>ROUND('Рейтинговая таблица организаций'!F33*100/O33,0)</f>
        <v>92</v>
      </c>
      <c r="O33" s="4">
        <f>'Рейтинговая таблица организаций'!G33</f>
        <v>57</v>
      </c>
      <c r="P33" s="4">
        <f>'Рейтинговая таблица организаций'!H33</f>
        <v>3</v>
      </c>
      <c r="Q33" s="4">
        <f>ROUND('Рейтинговая таблица организаций'!I33*100/R33,0)</f>
        <v>100</v>
      </c>
      <c r="R33" s="4">
        <f>'Рейтинговая таблица организаций'!J33</f>
        <v>204</v>
      </c>
      <c r="S33" s="4">
        <f>ROUND('Рейтинговая таблица организаций'!K33*100/T33,0)</f>
        <v>99</v>
      </c>
      <c r="T33" s="4">
        <f>'Рейтинговая таблица организаций'!L33</f>
        <v>174</v>
      </c>
      <c r="U33" s="4">
        <f>'Рейтинговая таблица организаций'!U33</f>
        <v>5</v>
      </c>
      <c r="V33" s="4">
        <f>'Рейтинговая таблица организаций'!X33</f>
        <v>268</v>
      </c>
      <c r="W33" s="4">
        <f>'Рейтинговая таблица организаций'!Y33</f>
        <v>275</v>
      </c>
      <c r="X33" s="4">
        <f>'Рейтинговая таблица организаций'!AD33</f>
        <v>4</v>
      </c>
      <c r="Y33" s="4">
        <f>'Рейтинговая таблица организаций'!AE33</f>
        <v>4</v>
      </c>
      <c r="Z33" s="4">
        <f>'Рейтинговая таблица организаций'!AF33</f>
        <v>14</v>
      </c>
      <c r="AA33" s="4">
        <f>'Рейтинговая таблица организаций'!AG33</f>
        <v>15</v>
      </c>
      <c r="AB33" s="4">
        <f>ROUND('Рейтинговая таблица организаций'!AL33*100/AC33,0)</f>
        <v>99</v>
      </c>
      <c r="AC33" s="4">
        <f>'Рейтинговая таблица организаций'!AM33</f>
        <v>275</v>
      </c>
      <c r="AD33" s="4">
        <f>ROUND('Рейтинговая таблица организаций'!AN33*100/AE33,0)</f>
        <v>99</v>
      </c>
      <c r="AE33" s="4">
        <f>'Рейтинговая таблица организаций'!AO33</f>
        <v>275</v>
      </c>
      <c r="AF33" s="4">
        <f>ROUND('Рейтинговая таблица организаций'!AP33*100/AG33,0)</f>
        <v>100</v>
      </c>
      <c r="AG33" s="4">
        <f>'Рейтинговая таблица организаций'!AQ33</f>
        <v>256</v>
      </c>
      <c r="AH33" s="4">
        <f>ROUND('Рейтинговая таблица организаций'!AV33*100/AI33,0)</f>
        <v>99</v>
      </c>
      <c r="AI33" s="4">
        <f>'Рейтинговая таблица организаций'!AW33</f>
        <v>275</v>
      </c>
      <c r="AJ33" s="4">
        <f>ROUND('Рейтинговая таблица организаций'!AX33*100/AK33,0)</f>
        <v>100</v>
      </c>
      <c r="AK33" s="4">
        <f>'Рейтинговая таблица организаций'!AY33</f>
        <v>275</v>
      </c>
      <c r="AL33" s="4">
        <f>ROUND('Рейтинговая таблица организаций'!AZ33*100/AM33,0)</f>
        <v>100</v>
      </c>
      <c r="AM33" s="4">
        <f>'Рейтинговая таблица организаций'!BA33</f>
        <v>275</v>
      </c>
    </row>
    <row r="34" spans="1:39">
      <c r="A34" s="5">
        <f>'Рейтинговая таблица организаций'!A34</f>
        <v>31</v>
      </c>
      <c r="B34" s="5" t="str">
        <f>'бланки '!A36</f>
        <v>Город Северодвинск</v>
      </c>
      <c r="C34" s="5" t="str">
        <f>'бланки '!C36</f>
        <v>Муниципальное автономное общеобразовательное учреждение «Средняя общеобразовательная школа № 5»</v>
      </c>
      <c r="D34" s="3">
        <f>'бланки '!E36+'бланки '!F36</f>
        <v>966</v>
      </c>
      <c r="E34" s="5">
        <f>'Рейтинговая таблица организаций'!C34</f>
        <v>634</v>
      </c>
      <c r="F34" s="6">
        <f t="shared" si="0"/>
        <v>0.65631469979296064</v>
      </c>
      <c r="G34" s="3">
        <f>анкеты!I32</f>
        <v>21</v>
      </c>
      <c r="H34" s="73" t="str">
        <f>'для таблиц'!AY34</f>
        <v>Муниципальное автономное дошкольное образовательное учреждение «Детский сад № 82 «Гусельки» комбинированного вида»(Город Северодвинск)</v>
      </c>
      <c r="I34" s="74">
        <f>'Рейтинговая таблица организаций'!O6/100</f>
        <v>0.99524940617577196</v>
      </c>
      <c r="J34" s="73"/>
      <c r="K34" s="73">
        <f>'Рейтинговая таблица организаций'!H34</f>
        <v>4</v>
      </c>
      <c r="L34" s="4">
        <f>ROUND('Рейтинговая таблица организаций'!D34*100/M34,0)</f>
        <v>100</v>
      </c>
      <c r="M34" s="4">
        <f>'Рейтинговая таблица организаций'!E34</f>
        <v>14</v>
      </c>
      <c r="N34" s="4">
        <f>ROUND('Рейтинговая таблица организаций'!F34*100/O34,0)</f>
        <v>100</v>
      </c>
      <c r="O34" s="4">
        <f>'Рейтинговая таблица организаций'!G34</f>
        <v>54</v>
      </c>
      <c r="P34" s="4">
        <f>'Рейтинговая таблица организаций'!H34</f>
        <v>4</v>
      </c>
      <c r="Q34" s="4">
        <f>ROUND('Рейтинговая таблица организаций'!I34*100/R34,0)</f>
        <v>96</v>
      </c>
      <c r="R34" s="4">
        <f>'Рейтинговая таблица организаций'!J34</f>
        <v>497</v>
      </c>
      <c r="S34" s="4">
        <f>ROUND('Рейтинговая таблица организаций'!K34*100/T34,0)</f>
        <v>94</v>
      </c>
      <c r="T34" s="4">
        <f>'Рейтинговая таблица организаций'!L34</f>
        <v>524</v>
      </c>
      <c r="U34" s="4">
        <f>'Рейтинговая таблица организаций'!U34</f>
        <v>5</v>
      </c>
      <c r="V34" s="4">
        <f>'Рейтинговая таблица организаций'!X34</f>
        <v>524</v>
      </c>
      <c r="W34" s="4">
        <f>'Рейтинговая таблица организаций'!Y34</f>
        <v>634</v>
      </c>
      <c r="X34" s="4">
        <f>'Рейтинговая таблица организаций'!AD34</f>
        <v>5</v>
      </c>
      <c r="Y34" s="4">
        <f>'Рейтинговая таблица организаций'!AE34</f>
        <v>5</v>
      </c>
      <c r="Z34" s="4">
        <f>'Рейтинговая таблица организаций'!AF34</f>
        <v>18</v>
      </c>
      <c r="AA34" s="4">
        <f>'Рейтинговая таблица организаций'!AG34</f>
        <v>21</v>
      </c>
      <c r="AB34" s="4">
        <f>ROUND('Рейтинговая таблица организаций'!AL34*100/AC34,0)</f>
        <v>91</v>
      </c>
      <c r="AC34" s="4">
        <f>'Рейтинговая таблица организаций'!AM34</f>
        <v>634</v>
      </c>
      <c r="AD34" s="4">
        <f>ROUND('Рейтинговая таблица организаций'!AN34*100/AE34,0)</f>
        <v>89</v>
      </c>
      <c r="AE34" s="4">
        <f>'Рейтинговая таблица организаций'!AO34</f>
        <v>634</v>
      </c>
      <c r="AF34" s="4">
        <f>ROUND('Рейтинговая таблица организаций'!AP34*100/AG34,0)</f>
        <v>96</v>
      </c>
      <c r="AG34" s="4">
        <f>'Рейтинговая таблица организаций'!AQ34</f>
        <v>504</v>
      </c>
      <c r="AH34" s="4">
        <f>ROUND('Рейтинговая таблица организаций'!AV34*100/AI34,0)</f>
        <v>88</v>
      </c>
      <c r="AI34" s="4">
        <f>'Рейтинговая таблица организаций'!AW34</f>
        <v>634</v>
      </c>
      <c r="AJ34" s="4">
        <f>ROUND('Рейтинговая таблица организаций'!AX34*100/AK34,0)</f>
        <v>94</v>
      </c>
      <c r="AK34" s="4">
        <f>'Рейтинговая таблица организаций'!AY34</f>
        <v>634</v>
      </c>
      <c r="AL34" s="4">
        <f>ROUND('Рейтинговая таблица организаций'!AZ34*100/AM34,0)</f>
        <v>92</v>
      </c>
      <c r="AM34" s="4">
        <f>'Рейтинговая таблица организаций'!BA34</f>
        <v>634</v>
      </c>
    </row>
    <row r="35" spans="1:39">
      <c r="A35" s="5">
        <f>'Рейтинговая таблица организаций'!A35</f>
        <v>32</v>
      </c>
      <c r="B35" s="5" t="str">
        <f>'бланки '!A37</f>
        <v>Город Северодвинск</v>
      </c>
      <c r="C35" s="5" t="str">
        <f>'бланки '!C37</f>
        <v>Муниципальное автономное общеобразовательное учреждение «Средняя общеобразовательная школа № 6 с углубленным изучением иностранных языков»</v>
      </c>
      <c r="D35" s="3">
        <f>'бланки '!E37+'бланки '!F37</f>
        <v>1636</v>
      </c>
      <c r="E35" s="5">
        <f>'Рейтинговая таблица организаций'!C35</f>
        <v>716</v>
      </c>
      <c r="F35" s="6">
        <f t="shared" si="0"/>
        <v>0.43765281173594134</v>
      </c>
      <c r="G35" s="3">
        <f>анкеты!I33</f>
        <v>26</v>
      </c>
      <c r="H35" s="73" t="str">
        <f>'для таблиц'!AY35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Трухинова»(Город Северодвинск)</v>
      </c>
      <c r="I35" s="74">
        <f>'Рейтинговая таблица организаций'!O7/100</f>
        <v>0.98540145985401462</v>
      </c>
      <c r="J35" s="73"/>
      <c r="K35" s="73">
        <f>'Рейтинговая таблица организаций'!H35</f>
        <v>4</v>
      </c>
      <c r="L35" s="4">
        <f>ROUND('Рейтинговая таблица организаций'!D35*100/M35,0)</f>
        <v>100</v>
      </c>
      <c r="M35" s="4">
        <f>'Рейтинговая таблица организаций'!E35</f>
        <v>14</v>
      </c>
      <c r="N35" s="4">
        <f>ROUND('Рейтинговая таблица организаций'!F35*100/O35,0)</f>
        <v>100</v>
      </c>
      <c r="O35" s="4">
        <f>'Рейтинговая таблица организаций'!G35</f>
        <v>55</v>
      </c>
      <c r="P35" s="4">
        <f>'Рейтинговая таблица организаций'!H35</f>
        <v>4</v>
      </c>
      <c r="Q35" s="4">
        <f>ROUND('Рейтинговая таблица организаций'!I35*100/R35,0)</f>
        <v>100</v>
      </c>
      <c r="R35" s="4">
        <f>'Рейтинговая таблица организаций'!J35</f>
        <v>705</v>
      </c>
      <c r="S35" s="4">
        <f>ROUND('Рейтинговая таблица организаций'!K35*100/T35,0)</f>
        <v>100</v>
      </c>
      <c r="T35" s="4">
        <f>'Рейтинговая таблица организаций'!L35</f>
        <v>710</v>
      </c>
      <c r="U35" s="4">
        <f>'Рейтинговая таблица организаций'!U35</f>
        <v>5</v>
      </c>
      <c r="V35" s="4">
        <f>'Рейтинговая таблица организаций'!X35</f>
        <v>705</v>
      </c>
      <c r="W35" s="4">
        <f>'Рейтинговая таблица организаций'!Y35</f>
        <v>716</v>
      </c>
      <c r="X35" s="4">
        <f>'Рейтинговая таблица организаций'!AD35</f>
        <v>4</v>
      </c>
      <c r="Y35" s="4">
        <f>'Рейтинговая таблица организаций'!AE35</f>
        <v>5</v>
      </c>
      <c r="Z35" s="4">
        <f>'Рейтинговая таблица организаций'!AF35</f>
        <v>26</v>
      </c>
      <c r="AA35" s="4">
        <f>'Рейтинговая таблица организаций'!AG35</f>
        <v>26</v>
      </c>
      <c r="AB35" s="4">
        <f>ROUND('Рейтинговая таблица организаций'!AL35*100/AC35,0)</f>
        <v>99</v>
      </c>
      <c r="AC35" s="4">
        <f>'Рейтинговая таблица организаций'!AM35</f>
        <v>716</v>
      </c>
      <c r="AD35" s="4">
        <f>ROUND('Рейтинговая таблица организаций'!AN35*100/AE35,0)</f>
        <v>100</v>
      </c>
      <c r="AE35" s="4">
        <f>'Рейтинговая таблица организаций'!AO35</f>
        <v>716</v>
      </c>
      <c r="AF35" s="4">
        <f>ROUND('Рейтинговая таблица организаций'!AP35*100/AG35,0)</f>
        <v>100</v>
      </c>
      <c r="AG35" s="4">
        <f>'Рейтинговая таблица организаций'!AQ35</f>
        <v>708</v>
      </c>
      <c r="AH35" s="4">
        <f>ROUND('Рейтинговая таблица организаций'!AV35*100/AI35,0)</f>
        <v>100</v>
      </c>
      <c r="AI35" s="4">
        <f>'Рейтинговая таблица организаций'!AW35</f>
        <v>716</v>
      </c>
      <c r="AJ35" s="4">
        <f>ROUND('Рейтинговая таблица организаций'!AX35*100/AK35,0)</f>
        <v>100</v>
      </c>
      <c r="AK35" s="4">
        <f>'Рейтинговая таблица организаций'!AY35</f>
        <v>716</v>
      </c>
      <c r="AL35" s="4">
        <f>ROUND('Рейтинговая таблица организаций'!AZ35*100/AM35,0)</f>
        <v>100</v>
      </c>
      <c r="AM35" s="4">
        <f>'Рейтинговая таблица организаций'!BA35</f>
        <v>716</v>
      </c>
    </row>
    <row r="36" spans="1:39">
      <c r="A36" s="5">
        <f>'Рейтинговая таблица организаций'!A36</f>
        <v>33</v>
      </c>
      <c r="B36" s="5" t="str">
        <f>'бланки '!A38</f>
        <v>Город Северодвинск</v>
      </c>
      <c r="C36" s="5" t="str">
        <f>'бланки '!C38</f>
        <v>Муниципальное автономное общеобразовательное учреждение «Гуманитарная гимназия № 8»</v>
      </c>
      <c r="D36" s="3">
        <f>'бланки '!E38+'бланки '!F38</f>
        <v>703</v>
      </c>
      <c r="E36" s="5">
        <f>'Рейтинговая таблица организаций'!C36</f>
        <v>315</v>
      </c>
      <c r="F36" s="6">
        <f t="shared" si="0"/>
        <v>0.44807965860597437</v>
      </c>
      <c r="G36" s="3">
        <f>анкеты!I34</f>
        <v>9</v>
      </c>
      <c r="H36" s="73" t="str">
        <f>'для таблиц'!AY36</f>
        <v>Муниципальное автономное дошкольное образовательное учреждение Центр развития ребенка – «Детский сад № 34 «Золотой ключик»(Город Северодвинск)</v>
      </c>
      <c r="I36" s="74">
        <f>'Рейтинговая таблица организаций'!O8/100</f>
        <v>0.97674418604651148</v>
      </c>
      <c r="J36" s="73"/>
      <c r="K36" s="73">
        <f>'Рейтинговая таблица организаций'!H36</f>
        <v>4</v>
      </c>
      <c r="L36" s="4">
        <f>ROUND('Рейтинговая таблица организаций'!D36*100/M36,0)</f>
        <v>100</v>
      </c>
      <c r="M36" s="4">
        <f>'Рейтинговая таблица организаций'!E36</f>
        <v>14</v>
      </c>
      <c r="N36" s="4">
        <f>ROUND('Рейтинговая таблица организаций'!F36*100/O36,0)</f>
        <v>100</v>
      </c>
      <c r="O36" s="4">
        <f>'Рейтинговая таблица организаций'!G36</f>
        <v>54</v>
      </c>
      <c r="P36" s="4">
        <f>'Рейтинговая таблица организаций'!H36</f>
        <v>4</v>
      </c>
      <c r="Q36" s="4">
        <f>ROUND('Рейтинговая таблица организаций'!I36*100/R36,0)</f>
        <v>96</v>
      </c>
      <c r="R36" s="4">
        <f>'Рейтинговая таблица организаций'!J36</f>
        <v>257</v>
      </c>
      <c r="S36" s="4">
        <f>ROUND('Рейтинговая таблица организаций'!K36*100/T36,0)</f>
        <v>96</v>
      </c>
      <c r="T36" s="4">
        <f>'Рейтинговая таблица организаций'!L36</f>
        <v>275</v>
      </c>
      <c r="U36" s="4">
        <f>'Рейтинговая таблица организаций'!U36</f>
        <v>5</v>
      </c>
      <c r="V36" s="4">
        <f>'Рейтинговая таблица организаций'!X36</f>
        <v>265</v>
      </c>
      <c r="W36" s="4">
        <f>'Рейтинговая таблица организаций'!Y36</f>
        <v>315</v>
      </c>
      <c r="X36" s="4">
        <f>'Рейтинговая таблица организаций'!AD36</f>
        <v>3</v>
      </c>
      <c r="Y36" s="4">
        <f>'Рейтинговая таблица организаций'!AE36</f>
        <v>5</v>
      </c>
      <c r="Z36" s="4">
        <f>'Рейтинговая таблица организаций'!AF36</f>
        <v>8</v>
      </c>
      <c r="AA36" s="4">
        <f>'Рейтинговая таблица организаций'!AG36</f>
        <v>9</v>
      </c>
      <c r="AB36" s="4">
        <f>ROUND('Рейтинговая таблица организаций'!AL36*100/AC36,0)</f>
        <v>97</v>
      </c>
      <c r="AC36" s="4">
        <f>'Рейтинговая таблица организаций'!AM36</f>
        <v>315</v>
      </c>
      <c r="AD36" s="4">
        <f>ROUND('Рейтинговая таблица организаций'!AN36*100/AE36,0)</f>
        <v>96</v>
      </c>
      <c r="AE36" s="4">
        <f>'Рейтинговая таблица организаций'!AO36</f>
        <v>315</v>
      </c>
      <c r="AF36" s="4">
        <f>ROUND('Рейтинговая таблица организаций'!AP36*100/AG36,0)</f>
        <v>97</v>
      </c>
      <c r="AG36" s="4">
        <f>'Рейтинговая таблица организаций'!AQ36</f>
        <v>256</v>
      </c>
      <c r="AH36" s="4">
        <f>ROUND('Рейтинговая таблица организаций'!AV36*100/AI36,0)</f>
        <v>97</v>
      </c>
      <c r="AI36" s="4">
        <f>'Рейтинговая таблица организаций'!AW36</f>
        <v>315</v>
      </c>
      <c r="AJ36" s="4">
        <f>ROUND('Рейтинговая таблица организаций'!AX36*100/AK36,0)</f>
        <v>98</v>
      </c>
      <c r="AK36" s="4">
        <f>'Рейтинговая таблица организаций'!AY36</f>
        <v>315</v>
      </c>
      <c r="AL36" s="4">
        <f>ROUND('Рейтинговая таблица организаций'!AZ36*100/AM36,0)</f>
        <v>95</v>
      </c>
      <c r="AM36" s="4">
        <f>'Рейтинговая таблица организаций'!BA36</f>
        <v>315</v>
      </c>
    </row>
    <row r="37" spans="1:39">
      <c r="A37" s="5">
        <f>'Рейтинговая таблица организаций'!A37</f>
        <v>34</v>
      </c>
      <c r="B37" s="5" t="str">
        <f>'бланки '!A39</f>
        <v>Город Северодвинск</v>
      </c>
      <c r="C37" s="5" t="str">
        <f>'бланки '!C39</f>
        <v>Муниципальное автономное общеобразовательное учреждение «Средняя общеобразовательная школа № 9»</v>
      </c>
      <c r="D37" s="3">
        <f>'бланки '!E39+'бланки '!F39</f>
        <v>891</v>
      </c>
      <c r="E37" s="5">
        <f>'Рейтинговая таблица организаций'!C37</f>
        <v>407</v>
      </c>
      <c r="F37" s="6">
        <f t="shared" si="0"/>
        <v>0.4567901234567901</v>
      </c>
      <c r="G37" s="3">
        <f>анкеты!I35</f>
        <v>10</v>
      </c>
      <c r="H37" s="73" t="str">
        <f>'для таблиц'!AY37</f>
        <v>Муниципальное образовательное учреждение «Средняя общеобразовательная школа № 6»(Город Новодвинск)</v>
      </c>
      <c r="I37" s="74">
        <f>'Рейтинговая таблица организаций'!O9/100</f>
        <v>0.97345132743362828</v>
      </c>
      <c r="J37" s="73"/>
      <c r="K37" s="73">
        <f>'Рейтинговая таблица организаций'!H37</f>
        <v>4</v>
      </c>
      <c r="L37" s="4">
        <f>ROUND('Рейтинговая таблица организаций'!D37*100/M37,0)</f>
        <v>100</v>
      </c>
      <c r="M37" s="4">
        <f>'Рейтинговая таблица организаций'!E37</f>
        <v>14</v>
      </c>
      <c r="N37" s="4">
        <f>ROUND('Рейтинговая таблица организаций'!F37*100/O37,0)</f>
        <v>99</v>
      </c>
      <c r="O37" s="4">
        <f>'Рейтинговая таблица организаций'!G37</f>
        <v>55</v>
      </c>
      <c r="P37" s="4">
        <f>'Рейтинговая таблица организаций'!H37</f>
        <v>4</v>
      </c>
      <c r="Q37" s="4">
        <f>ROUND('Рейтинговая таблица организаций'!I37*100/R37,0)</f>
        <v>98</v>
      </c>
      <c r="R37" s="4">
        <f>'Рейтинговая таблица организаций'!J37</f>
        <v>304</v>
      </c>
      <c r="S37" s="4">
        <f>ROUND('Рейтинговая таблица организаций'!K37*100/T37,0)</f>
        <v>94</v>
      </c>
      <c r="T37" s="4">
        <f>'Рейтинговая таблица организаций'!L37</f>
        <v>352</v>
      </c>
      <c r="U37" s="4">
        <f>'Рейтинговая таблица организаций'!U37</f>
        <v>5</v>
      </c>
      <c r="V37" s="4">
        <f>'Рейтинговая таблица организаций'!X37</f>
        <v>347</v>
      </c>
      <c r="W37" s="4">
        <f>'Рейтинговая таблица организаций'!Y37</f>
        <v>407</v>
      </c>
      <c r="X37" s="4">
        <f>'Рейтинговая таблица организаций'!AD37</f>
        <v>5</v>
      </c>
      <c r="Y37" s="4">
        <f>'Рейтинговая таблица организаций'!AE37</f>
        <v>6</v>
      </c>
      <c r="Z37" s="4">
        <f>'Рейтинговая таблица организаций'!AF37</f>
        <v>8</v>
      </c>
      <c r="AA37" s="4">
        <f>'Рейтинговая таблица организаций'!AG37</f>
        <v>10</v>
      </c>
      <c r="AB37" s="4">
        <f>ROUND('Рейтинговая таблица организаций'!AL37*100/AC37,0)</f>
        <v>96</v>
      </c>
      <c r="AC37" s="4">
        <f>'Рейтинговая таблица организаций'!AM37</f>
        <v>407</v>
      </c>
      <c r="AD37" s="4">
        <f>ROUND('Рейтинговая таблица организаций'!AN37*100/AE37,0)</f>
        <v>95</v>
      </c>
      <c r="AE37" s="4">
        <f>'Рейтинговая таблица организаций'!AO37</f>
        <v>407</v>
      </c>
      <c r="AF37" s="4">
        <f>ROUND('Рейтинговая таблица организаций'!AP37*100/AG37,0)</f>
        <v>98</v>
      </c>
      <c r="AG37" s="4">
        <f>'Рейтинговая таблица организаций'!AQ37</f>
        <v>306</v>
      </c>
      <c r="AH37" s="4">
        <f>ROUND('Рейтинговая таблица организаций'!AV37*100/AI37,0)</f>
        <v>90</v>
      </c>
      <c r="AI37" s="4">
        <f>'Рейтинговая таблица организаций'!AW37</f>
        <v>407</v>
      </c>
      <c r="AJ37" s="4">
        <f>ROUND('Рейтинговая таблица организаций'!AX37*100/AK37,0)</f>
        <v>98</v>
      </c>
      <c r="AK37" s="4">
        <f>'Рейтинговая таблица организаций'!AY37</f>
        <v>407</v>
      </c>
      <c r="AL37" s="4">
        <f>ROUND('Рейтинговая таблица организаций'!AZ37*100/AM37,0)</f>
        <v>95</v>
      </c>
      <c r="AM37" s="4">
        <f>'Рейтинговая таблица организаций'!BA37</f>
        <v>407</v>
      </c>
    </row>
    <row r="38" spans="1:39">
      <c r="A38" s="5">
        <f>'Рейтинговая таблица организаций'!A38</f>
        <v>35</v>
      </c>
      <c r="B38" s="5" t="str">
        <f>'бланки '!A40</f>
        <v>Город Северодвинск</v>
      </c>
      <c r="C38" s="5" t="str">
        <f>'бланки '!C40</f>
        <v>Муниципальное автономное общеобразовательное учреждение «Морская кадетская школа имени адмирала Котова Павла Григорьевича»</v>
      </c>
      <c r="D38" s="3">
        <f>'бланки '!E40+'бланки '!F40</f>
        <v>1176</v>
      </c>
      <c r="E38" s="5">
        <f>'Рейтинговая таблица организаций'!C38</f>
        <v>533</v>
      </c>
      <c r="F38" s="6">
        <f t="shared" si="0"/>
        <v>0.45323129251700678</v>
      </c>
      <c r="G38" s="3">
        <f>анкеты!I36</f>
        <v>18</v>
      </c>
      <c r="H38" s="73" t="str">
        <f>'для таблиц'!AY38</f>
        <v>Муниципальное бюджетное учреждение дополнительного образования «Детская школа искусств № 34»(Город Северодвинск)</v>
      </c>
      <c r="I38" s="74">
        <f>'Рейтинговая таблица организаций'!O10/100</f>
        <v>0.98128342245989297</v>
      </c>
      <c r="J38" s="73"/>
      <c r="K38" s="73">
        <f>'Рейтинговая таблица организаций'!H38</f>
        <v>4</v>
      </c>
      <c r="L38" s="4">
        <f>ROUND('Рейтинговая таблица организаций'!D38*100/M38,0)</f>
        <v>93</v>
      </c>
      <c r="M38" s="4">
        <f>'Рейтинговая таблица организаций'!E38</f>
        <v>14</v>
      </c>
      <c r="N38" s="4">
        <f>ROUND('Рейтинговая таблица организаций'!F38*100/O38,0)</f>
        <v>97</v>
      </c>
      <c r="O38" s="4">
        <f>'Рейтинговая таблица организаций'!G38</f>
        <v>54</v>
      </c>
      <c r="P38" s="4">
        <f>'Рейтинговая таблица организаций'!H38</f>
        <v>4</v>
      </c>
      <c r="Q38" s="4">
        <f>ROUND('Рейтинговая таблица организаций'!I38*100/R38,0)</f>
        <v>97</v>
      </c>
      <c r="R38" s="4">
        <f>'Рейтинговая таблица организаций'!J38</f>
        <v>427</v>
      </c>
      <c r="S38" s="4">
        <f>ROUND('Рейтинговая таблица организаций'!K38*100/T38,0)</f>
        <v>96</v>
      </c>
      <c r="T38" s="4">
        <f>'Рейтинговая таблица организаций'!L38</f>
        <v>471</v>
      </c>
      <c r="U38" s="4">
        <f>'Рейтинговая таблица организаций'!U38</f>
        <v>5</v>
      </c>
      <c r="V38" s="4">
        <f>'Рейтинговая таблица организаций'!X38</f>
        <v>475</v>
      </c>
      <c r="W38" s="4">
        <f>'Рейтинговая таблица организаций'!Y38</f>
        <v>533</v>
      </c>
      <c r="X38" s="4">
        <f>'Рейтинговая таблица организаций'!AD38</f>
        <v>1</v>
      </c>
      <c r="Y38" s="4">
        <f>'Рейтинговая таблица организаций'!AE38</f>
        <v>4</v>
      </c>
      <c r="Z38" s="4">
        <f>'Рейтинговая таблица организаций'!AF38</f>
        <v>17</v>
      </c>
      <c r="AA38" s="4">
        <f>'Рейтинговая таблица организаций'!AG38</f>
        <v>18</v>
      </c>
      <c r="AB38" s="4">
        <f>ROUND('Рейтинговая таблица организаций'!AL38*100/AC38,0)</f>
        <v>95</v>
      </c>
      <c r="AC38" s="4">
        <f>'Рейтинговая таблица организаций'!AM38</f>
        <v>533</v>
      </c>
      <c r="AD38" s="4">
        <f>ROUND('Рейтинговая таблица организаций'!AN38*100/AE38,0)</f>
        <v>94</v>
      </c>
      <c r="AE38" s="4">
        <f>'Рейтинговая таблица организаций'!AO38</f>
        <v>533</v>
      </c>
      <c r="AF38" s="4">
        <f>ROUND('Рейтинговая таблица организаций'!AP38*100/AG38,0)</f>
        <v>98</v>
      </c>
      <c r="AG38" s="4">
        <f>'Рейтинговая таблица организаций'!AQ38</f>
        <v>432</v>
      </c>
      <c r="AH38" s="4">
        <f>ROUND('Рейтинговая таблица организаций'!AV38*100/AI38,0)</f>
        <v>93</v>
      </c>
      <c r="AI38" s="4">
        <f>'Рейтинговая таблица организаций'!AW38</f>
        <v>533</v>
      </c>
      <c r="AJ38" s="4">
        <f>ROUND('Рейтинговая таблица организаций'!AX38*100/AK38,0)</f>
        <v>98</v>
      </c>
      <c r="AK38" s="4">
        <f>'Рейтинговая таблица организаций'!AY38</f>
        <v>533</v>
      </c>
      <c r="AL38" s="4">
        <f>ROUND('Рейтинговая таблица организаций'!AZ38*100/AM38,0)</f>
        <v>95</v>
      </c>
      <c r="AM38" s="4">
        <f>'Рейтинговая таблица организаций'!BA38</f>
        <v>533</v>
      </c>
    </row>
    <row r="39" spans="1:39">
      <c r="A39" s="5">
        <f>'Рейтинговая таблица организаций'!A39</f>
        <v>36</v>
      </c>
      <c r="B39" s="5" t="str">
        <f>'бланки '!A41</f>
        <v>Город Северодвинск</v>
      </c>
      <c r="C39" s="5" t="str">
        <f>'бланки '!C41</f>
        <v>Муниципальное автономное общеобразовательное учреждение «Средняя общеобразовательная школа № 11»</v>
      </c>
      <c r="D39" s="3">
        <f>'бланки '!E41+'бланки '!F41</f>
        <v>814</v>
      </c>
      <c r="E39" s="5">
        <f>'Рейтинговая таблица организаций'!C39</f>
        <v>496</v>
      </c>
      <c r="F39" s="6">
        <f t="shared" si="0"/>
        <v>0.60933660933660938</v>
      </c>
      <c r="G39" s="3">
        <f>анкеты!I37</f>
        <v>45</v>
      </c>
      <c r="H39" s="73" t="str">
        <f>'для таблиц'!AY39</f>
        <v>Муниципальное автономное дошкольное образовательное учреждение Центр развития ребенка – «Детский сад № 8 «Лесная сказка»(Город Северодвинск)</v>
      </c>
      <c r="I39" s="74">
        <f>'Рейтинговая таблица организаций'!O11/100</f>
        <v>0.99199999999999999</v>
      </c>
      <c r="J39" s="73"/>
      <c r="K39" s="73">
        <f>'Рейтинговая таблица организаций'!H39</f>
        <v>3</v>
      </c>
      <c r="L39" s="4">
        <f>ROUND('Рейтинговая таблица организаций'!D39*100/M39,0)</f>
        <v>93</v>
      </c>
      <c r="M39" s="4">
        <f>'Рейтинговая таблица организаций'!E39</f>
        <v>14</v>
      </c>
      <c r="N39" s="4">
        <f>ROUND('Рейтинговая таблица организаций'!F39*100/O39,0)</f>
        <v>98</v>
      </c>
      <c r="O39" s="4">
        <f>'Рейтинговая таблица организаций'!G39</f>
        <v>54</v>
      </c>
      <c r="P39" s="4">
        <f>'Рейтинговая таблица организаций'!H39</f>
        <v>3</v>
      </c>
      <c r="Q39" s="4">
        <f>ROUND('Рейтинговая таблица организаций'!I39*100/R39,0)</f>
        <v>98</v>
      </c>
      <c r="R39" s="4">
        <f>'Рейтинговая таблица организаций'!J39</f>
        <v>428</v>
      </c>
      <c r="S39" s="4">
        <f>ROUND('Рейтинговая таблица организаций'!K39*100/T39,0)</f>
        <v>99</v>
      </c>
      <c r="T39" s="4">
        <f>'Рейтинговая таблица организаций'!L39</f>
        <v>409</v>
      </c>
      <c r="U39" s="4">
        <f>'Рейтинговая таблица организаций'!U39</f>
        <v>5</v>
      </c>
      <c r="V39" s="4">
        <f>'Рейтинговая таблица организаций'!X39</f>
        <v>474</v>
      </c>
      <c r="W39" s="4">
        <f>'Рейтинговая таблица организаций'!Y39</f>
        <v>496</v>
      </c>
      <c r="X39" s="4">
        <f>'Рейтинговая таблица организаций'!AD39</f>
        <v>4</v>
      </c>
      <c r="Y39" s="4">
        <f>'Рейтинговая таблица организаций'!AE39</f>
        <v>5</v>
      </c>
      <c r="Z39" s="4">
        <f>'Рейтинговая таблица организаций'!AF39</f>
        <v>42</v>
      </c>
      <c r="AA39" s="4">
        <f>'Рейтинговая таблица организаций'!AG39</f>
        <v>45</v>
      </c>
      <c r="AB39" s="4">
        <f>ROUND('Рейтинговая таблица организаций'!AL39*100/AC39,0)</f>
        <v>98</v>
      </c>
      <c r="AC39" s="4">
        <f>'Рейтинговая таблица организаций'!AM39</f>
        <v>496</v>
      </c>
      <c r="AD39" s="4">
        <f>ROUND('Рейтинговая таблица организаций'!AN39*100/AE39,0)</f>
        <v>99</v>
      </c>
      <c r="AE39" s="4">
        <f>'Рейтинговая таблица организаций'!AO39</f>
        <v>496</v>
      </c>
      <c r="AF39" s="4">
        <f>ROUND('Рейтинговая таблица организаций'!AP39*100/AG39,0)</f>
        <v>100</v>
      </c>
      <c r="AG39" s="4">
        <f>'Рейтинговая таблица организаций'!AQ39</f>
        <v>444</v>
      </c>
      <c r="AH39" s="4">
        <f>ROUND('Рейтинговая таблица организаций'!AV39*100/AI39,0)</f>
        <v>99</v>
      </c>
      <c r="AI39" s="4">
        <f>'Рейтинговая таблица организаций'!AW39</f>
        <v>496</v>
      </c>
      <c r="AJ39" s="4">
        <f>ROUND('Рейтинговая таблица организаций'!AX39*100/AK39,0)</f>
        <v>98</v>
      </c>
      <c r="AK39" s="4">
        <f>'Рейтинговая таблица организаций'!AY39</f>
        <v>496</v>
      </c>
      <c r="AL39" s="4">
        <f>ROUND('Рейтинговая таблица организаций'!AZ39*100/AM39,0)</f>
        <v>99</v>
      </c>
      <c r="AM39" s="4">
        <f>'Рейтинговая таблица организаций'!BA39</f>
        <v>496</v>
      </c>
    </row>
    <row r="40" spans="1:39">
      <c r="A40" s="5">
        <f>'Рейтинговая таблица организаций'!A40</f>
        <v>37</v>
      </c>
      <c r="B40" s="5" t="str">
        <f>'бланки '!A42</f>
        <v>Город Северодвинск</v>
      </c>
      <c r="C40" s="5" t="str">
        <f>'бланки '!C42</f>
        <v>Муниципальное автономное общеобразовательное учреждение «Средняя общеобразовательная школа № 12»</v>
      </c>
      <c r="D40" s="3">
        <f>'бланки '!E42+'бланки '!F42</f>
        <v>672</v>
      </c>
      <c r="E40" s="5">
        <f>'Рейтинговая таблица организаций'!C40</f>
        <v>400</v>
      </c>
      <c r="F40" s="6">
        <f t="shared" si="0"/>
        <v>0.59523809523809523</v>
      </c>
      <c r="G40" s="3">
        <f>анкеты!I38</f>
        <v>18</v>
      </c>
      <c r="H40" s="73" t="str">
        <f>'для таблиц'!AY40</f>
        <v>Муниципальное бюджетное дошкольное образовательное учреждение «Детский сад № 67 «Медвежонок» комбинированного вида»(Город Северодвинск)</v>
      </c>
      <c r="I40" s="74">
        <f>'Рейтинговая таблица организаций'!O12/100</f>
        <v>1</v>
      </c>
      <c r="J40" s="73"/>
      <c r="K40" s="73">
        <f>'Рейтинговая таблица организаций'!H40</f>
        <v>4</v>
      </c>
      <c r="L40" s="4">
        <f>ROUND('Рейтинговая таблица организаций'!D40*100/M40,0)</f>
        <v>100</v>
      </c>
      <c r="M40" s="4">
        <f>'Рейтинговая таблица организаций'!E40</f>
        <v>14</v>
      </c>
      <c r="N40" s="4">
        <f>ROUND('Рейтинговая таблица организаций'!F40*100/O40,0)</f>
        <v>81</v>
      </c>
      <c r="O40" s="4">
        <f>'Рейтинговая таблица организаций'!G40</f>
        <v>59</v>
      </c>
      <c r="P40" s="4">
        <f>'Рейтинговая таблица организаций'!H40</f>
        <v>4</v>
      </c>
      <c r="Q40" s="4">
        <f>ROUND('Рейтинговая таблица организаций'!I40*100/R40,0)</f>
        <v>97</v>
      </c>
      <c r="R40" s="4">
        <f>'Рейтинговая таблица организаций'!J40</f>
        <v>310</v>
      </c>
      <c r="S40" s="4">
        <f>ROUND('Рейтинговая таблица организаций'!K40*100/T40,0)</f>
        <v>97</v>
      </c>
      <c r="T40" s="4">
        <f>'Рейтинговая таблица организаций'!L40</f>
        <v>335</v>
      </c>
      <c r="U40" s="4">
        <f>'Рейтинговая таблица организаций'!U40</f>
        <v>5</v>
      </c>
      <c r="V40" s="4">
        <f>'Рейтинговая таблица организаций'!X40</f>
        <v>348</v>
      </c>
      <c r="W40" s="4">
        <f>'Рейтинговая таблица организаций'!Y40</f>
        <v>400</v>
      </c>
      <c r="X40" s="4">
        <f>'Рейтинговая таблица организаций'!AD40</f>
        <v>2</v>
      </c>
      <c r="Y40" s="4">
        <f>'Рейтинговая таблица организаций'!AE40</f>
        <v>5</v>
      </c>
      <c r="Z40" s="4">
        <f>'Рейтинговая таблица организаций'!AF40</f>
        <v>14</v>
      </c>
      <c r="AA40" s="4">
        <f>'Рейтинговая таблица организаций'!AG40</f>
        <v>18</v>
      </c>
      <c r="AB40" s="4">
        <f>ROUND('Рейтинговая таблица организаций'!AL40*100/AC40,0)</f>
        <v>93</v>
      </c>
      <c r="AC40" s="4">
        <f>'Рейтинговая таблица организаций'!AM40</f>
        <v>400</v>
      </c>
      <c r="AD40" s="4">
        <f>ROUND('Рейтинговая таблица организаций'!AN40*100/AE40,0)</f>
        <v>94</v>
      </c>
      <c r="AE40" s="4">
        <f>'Рейтинговая таблица организаций'!AO40</f>
        <v>400</v>
      </c>
      <c r="AF40" s="4">
        <f>ROUND('Рейтинговая таблица организаций'!AP40*100/AG40,0)</f>
        <v>98</v>
      </c>
      <c r="AG40" s="4">
        <f>'Рейтинговая таблица организаций'!AQ40</f>
        <v>310</v>
      </c>
      <c r="AH40" s="4">
        <f>ROUND('Рейтинговая таблица организаций'!AV40*100/AI40,0)</f>
        <v>90</v>
      </c>
      <c r="AI40" s="4">
        <f>'Рейтинговая таблица организаций'!AW40</f>
        <v>400</v>
      </c>
      <c r="AJ40" s="4">
        <f>ROUND('Рейтинговая таблица организаций'!AX40*100/AK40,0)</f>
        <v>94</v>
      </c>
      <c r="AK40" s="4">
        <f>'Рейтинговая таблица организаций'!AY40</f>
        <v>400</v>
      </c>
      <c r="AL40" s="4">
        <f>ROUND('Рейтинговая таблица организаций'!AZ40*100/AM40,0)</f>
        <v>95</v>
      </c>
      <c r="AM40" s="4">
        <f>'Рейтинговая таблица организаций'!BA40</f>
        <v>400</v>
      </c>
    </row>
    <row r="41" spans="1:39">
      <c r="A41" s="5">
        <f>'Рейтинговая таблица организаций'!A41</f>
        <v>38</v>
      </c>
      <c r="B41" s="5" t="str">
        <f>'бланки '!A43</f>
        <v>Город Северодвинск</v>
      </c>
      <c r="C41" s="5" t="str">
        <f>'бланки '!C43</f>
        <v>Муниципальное автономное общеобразовательное учреждение «Средняя общеобразовательная школа № 13»</v>
      </c>
      <c r="D41" s="3">
        <f>'бланки '!E43+'бланки '!F43</f>
        <v>1847</v>
      </c>
      <c r="E41" s="5">
        <f>'Рейтинговая таблица организаций'!C41</f>
        <v>810</v>
      </c>
      <c r="F41" s="6">
        <f t="shared" si="0"/>
        <v>0.43854899837574446</v>
      </c>
      <c r="G41" s="3">
        <f>анкеты!I39</f>
        <v>23</v>
      </c>
      <c r="H41" s="73" t="str">
        <f>'для таблиц'!AY41</f>
        <v>Муниципальное автономное дошкольное образовательное учреждение «Детский сад № 77 «Зоренька»(Город Северодвинск)</v>
      </c>
      <c r="I41" s="74">
        <f>'Рейтинговая таблица организаций'!O13/100</f>
        <v>0.98896247240618107</v>
      </c>
      <c r="J41" s="73"/>
      <c r="K41" s="73">
        <f>'Рейтинговая таблица организаций'!H41</f>
        <v>4</v>
      </c>
      <c r="L41" s="4">
        <f>ROUND('Рейтинговая таблица организаций'!D41*100/M41,0)</f>
        <v>100</v>
      </c>
      <c r="M41" s="4">
        <f>'Рейтинговая таблица организаций'!E41</f>
        <v>14</v>
      </c>
      <c r="N41" s="4">
        <f>ROUND('Рейтинговая таблица организаций'!F41*100/O41,0)</f>
        <v>98</v>
      </c>
      <c r="O41" s="4">
        <f>'Рейтинговая таблица организаций'!G41</f>
        <v>54</v>
      </c>
      <c r="P41" s="4">
        <f>'Рейтинговая таблица организаций'!H41</f>
        <v>4</v>
      </c>
      <c r="Q41" s="4">
        <f>ROUND('Рейтинговая таблица организаций'!I41*100/R41,0)</f>
        <v>97</v>
      </c>
      <c r="R41" s="4">
        <f>'Рейтинговая таблица организаций'!J41</f>
        <v>611</v>
      </c>
      <c r="S41" s="4">
        <f>ROUND('Рейтинговая таблица организаций'!K41*100/T41,0)</f>
        <v>91</v>
      </c>
      <c r="T41" s="4">
        <f>'Рейтинговая таблица организаций'!L41</f>
        <v>662</v>
      </c>
      <c r="U41" s="4">
        <f>'Рейтинговая таблица организаций'!U41</f>
        <v>5</v>
      </c>
      <c r="V41" s="4">
        <f>'Рейтинговая таблица организаций'!X41</f>
        <v>632</v>
      </c>
      <c r="W41" s="4">
        <f>'Рейтинговая таблица организаций'!Y41</f>
        <v>810</v>
      </c>
      <c r="X41" s="4">
        <f>'Рейтинговая таблица организаций'!AD41</f>
        <v>3</v>
      </c>
      <c r="Y41" s="4">
        <f>'Рейтинговая таблица организаций'!AE41</f>
        <v>5</v>
      </c>
      <c r="Z41" s="4">
        <f>'Рейтинговая таблица организаций'!AF41</f>
        <v>19</v>
      </c>
      <c r="AA41" s="4">
        <f>'Рейтинговая таблица организаций'!AG41</f>
        <v>23</v>
      </c>
      <c r="AB41" s="4">
        <f>ROUND('Рейтинговая таблица организаций'!AL41*100/AC41,0)</f>
        <v>89</v>
      </c>
      <c r="AC41" s="4">
        <f>'Рейтинговая таблица организаций'!AM41</f>
        <v>810</v>
      </c>
      <c r="AD41" s="4">
        <f>ROUND('Рейтинговая таблица организаций'!AN41*100/AE41,0)</f>
        <v>89</v>
      </c>
      <c r="AE41" s="4">
        <f>'Рейтинговая таблица организаций'!AO41</f>
        <v>810</v>
      </c>
      <c r="AF41" s="4">
        <f>ROUND('Рейтинговая таблица организаций'!AP41*100/AG41,0)</f>
        <v>95</v>
      </c>
      <c r="AG41" s="4">
        <f>'Рейтинговая таблица организаций'!AQ41</f>
        <v>584</v>
      </c>
      <c r="AH41" s="4">
        <f>ROUND('Рейтинговая таблица организаций'!AV41*100/AI41,0)</f>
        <v>87</v>
      </c>
      <c r="AI41" s="4">
        <f>'Рейтинговая таблица организаций'!AW41</f>
        <v>810</v>
      </c>
      <c r="AJ41" s="4">
        <f>ROUND('Рейтинговая таблица организаций'!AX41*100/AK41,0)</f>
        <v>86</v>
      </c>
      <c r="AK41" s="4">
        <f>'Рейтинговая таблица организаций'!AY41</f>
        <v>810</v>
      </c>
      <c r="AL41" s="4">
        <f>ROUND('Рейтинговая таблица организаций'!AZ41*100/AM41,0)</f>
        <v>92</v>
      </c>
      <c r="AM41" s="4">
        <f>'Рейтинговая таблица организаций'!BA41</f>
        <v>810</v>
      </c>
    </row>
    <row r="42" spans="1:39">
      <c r="A42" s="5">
        <f>'Рейтинговая таблица организаций'!A42</f>
        <v>39</v>
      </c>
      <c r="B42" s="5" t="str">
        <f>'бланки '!A44</f>
        <v>Город Северодвинск</v>
      </c>
      <c r="C42" s="5" t="str">
        <f>'бланки '!C44</f>
        <v>Муниципальное автономное общеобразовательное учреждение «Северодвинская гимназия № 14»</v>
      </c>
      <c r="D42" s="3">
        <f>'бланки '!E44+'бланки '!F44</f>
        <v>756</v>
      </c>
      <c r="E42" s="5">
        <f>'Рейтинговая таблица организаций'!C42</f>
        <v>318</v>
      </c>
      <c r="F42" s="6">
        <f t="shared" si="0"/>
        <v>0.42063492063492064</v>
      </c>
      <c r="G42" s="3">
        <f>анкеты!I40</f>
        <v>6</v>
      </c>
      <c r="H42" s="73" t="str">
        <f>'для таблиц'!AY42</f>
        <v>Муниципальное дошкольное образовательное учреждение «Детский сад «Лесовичок»(Город Новодвинск)</v>
      </c>
      <c r="I42" s="74">
        <f>'Рейтинговая таблица организаций'!O14/100</f>
        <v>1</v>
      </c>
      <c r="J42" s="73"/>
      <c r="K42" s="73">
        <f>'Рейтинговая таблица организаций'!H42</f>
        <v>4</v>
      </c>
      <c r="L42" s="4">
        <f>ROUND('Рейтинговая таблица организаций'!D42*100/M42,0)</f>
        <v>100</v>
      </c>
      <c r="M42" s="4">
        <f>'Рейтинговая таблица организаций'!E42</f>
        <v>14</v>
      </c>
      <c r="N42" s="4">
        <f>ROUND('Рейтинговая таблица организаций'!F42*100/O42,0)</f>
        <v>100</v>
      </c>
      <c r="O42" s="4">
        <f>'Рейтинговая таблица организаций'!G42</f>
        <v>59</v>
      </c>
      <c r="P42" s="4">
        <f>'Рейтинговая таблица организаций'!H42</f>
        <v>4</v>
      </c>
      <c r="Q42" s="4">
        <f>ROUND('Рейтинговая таблица организаций'!I42*100/R42,0)</f>
        <v>93</v>
      </c>
      <c r="R42" s="4">
        <f>'Рейтинговая таблица организаций'!J42</f>
        <v>236</v>
      </c>
      <c r="S42" s="4">
        <f>ROUND('Рейтинговая таблица организаций'!K42*100/T42,0)</f>
        <v>93</v>
      </c>
      <c r="T42" s="4">
        <f>'Рейтинговая таблица организаций'!L42</f>
        <v>297</v>
      </c>
      <c r="U42" s="4">
        <f>'Рейтинговая таблица организаций'!U42</f>
        <v>5</v>
      </c>
      <c r="V42" s="4">
        <f>'Рейтинговая таблица организаций'!X42</f>
        <v>252</v>
      </c>
      <c r="W42" s="4">
        <f>'Рейтинговая таблица организаций'!Y42</f>
        <v>318</v>
      </c>
      <c r="X42" s="4">
        <f>'Рейтинговая таблица организаций'!AD42</f>
        <v>2</v>
      </c>
      <c r="Y42" s="4">
        <f>'Рейтинговая таблица организаций'!AE42</f>
        <v>5</v>
      </c>
      <c r="Z42" s="4">
        <f>'Рейтинговая таблица организаций'!AF42</f>
        <v>5</v>
      </c>
      <c r="AA42" s="4">
        <f>'Рейтинговая таблица организаций'!AG42</f>
        <v>6</v>
      </c>
      <c r="AB42" s="4">
        <f>ROUND('Рейтинговая таблица организаций'!AL42*100/AC42,0)</f>
        <v>88</v>
      </c>
      <c r="AC42" s="4">
        <f>'Рейтинговая таблица организаций'!AM42</f>
        <v>318</v>
      </c>
      <c r="AD42" s="4">
        <f>ROUND('Рейтинговая таблица организаций'!AN42*100/AE42,0)</f>
        <v>84</v>
      </c>
      <c r="AE42" s="4">
        <f>'Рейтинговая таблица организаций'!AO42</f>
        <v>318</v>
      </c>
      <c r="AF42" s="4">
        <f>ROUND('Рейтинговая таблица организаций'!AP42*100/AG42,0)</f>
        <v>94</v>
      </c>
      <c r="AG42" s="4">
        <f>'Рейтинговая таблица организаций'!AQ42</f>
        <v>230</v>
      </c>
      <c r="AH42" s="4">
        <f>ROUND('Рейтинговая таблица организаций'!AV42*100/AI42,0)</f>
        <v>83</v>
      </c>
      <c r="AI42" s="4">
        <f>'Рейтинговая таблица организаций'!AW42</f>
        <v>318</v>
      </c>
      <c r="AJ42" s="4">
        <f>ROUND('Рейтинговая таблица организаций'!AX42*100/AK42,0)</f>
        <v>84</v>
      </c>
      <c r="AK42" s="4">
        <f>'Рейтинговая таблица организаций'!AY42</f>
        <v>318</v>
      </c>
      <c r="AL42" s="4">
        <f>ROUND('Рейтинговая таблица организаций'!AZ42*100/AM42,0)</f>
        <v>90</v>
      </c>
      <c r="AM42" s="4">
        <f>'Рейтинговая таблица организаций'!BA42</f>
        <v>318</v>
      </c>
    </row>
    <row r="43" spans="1:39">
      <c r="A43" s="5">
        <f>'Рейтинговая таблица организаций'!A43</f>
        <v>40</v>
      </c>
      <c r="B43" s="5" t="str">
        <f>'бланки '!A45</f>
        <v>Город Северодвинск</v>
      </c>
      <c r="C43" s="5" t="str">
        <f>'бланки '!C45</f>
        <v>Муниципальное автономное общеобразовательное учреждение «Средняя общеобразовательная школа № 16 оборонно-спортивной направленности»</v>
      </c>
      <c r="D43" s="3">
        <f>'бланки '!E45+'бланки '!F45</f>
        <v>851</v>
      </c>
      <c r="E43" s="5">
        <f>'Рейтинговая таблица организаций'!C43</f>
        <v>366</v>
      </c>
      <c r="F43" s="6">
        <f t="shared" si="0"/>
        <v>0.4300822561692127</v>
      </c>
      <c r="G43" s="3">
        <f>анкеты!I41</f>
        <v>11</v>
      </c>
      <c r="H43" s="73" t="str">
        <f>'для таблиц'!AY43</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образования»(Верхнетоемский муниципальный округ)</v>
      </c>
      <c r="I43" s="74">
        <f>'Рейтинговая таблица организаций'!O15/100</f>
        <v>1</v>
      </c>
      <c r="J43" s="73"/>
      <c r="K43" s="73">
        <f>'Рейтинговая таблица организаций'!H43</f>
        <v>3</v>
      </c>
      <c r="L43" s="4">
        <f>ROUND('Рейтинговая таблица организаций'!D43*100/M43,0)</f>
        <v>100</v>
      </c>
      <c r="M43" s="4">
        <f>'Рейтинговая таблица организаций'!E43</f>
        <v>14</v>
      </c>
      <c r="N43" s="4">
        <f>ROUND('Рейтинговая таблица организаций'!F43*100/O43,0)</f>
        <v>94</v>
      </c>
      <c r="O43" s="4">
        <f>'Рейтинговая таблица организаций'!G43</f>
        <v>54</v>
      </c>
      <c r="P43" s="4">
        <f>'Рейтинговая таблица организаций'!H43</f>
        <v>3</v>
      </c>
      <c r="Q43" s="4">
        <f>ROUND('Рейтинговая таблица организаций'!I43*100/R43,0)</f>
        <v>95</v>
      </c>
      <c r="R43" s="4">
        <f>'Рейтинговая таблица организаций'!J43</f>
        <v>255</v>
      </c>
      <c r="S43" s="4">
        <f>ROUND('Рейтинговая таблица организаций'!K43*100/T43,0)</f>
        <v>92</v>
      </c>
      <c r="T43" s="4">
        <f>'Рейтинговая таблица организаций'!L43</f>
        <v>292</v>
      </c>
      <c r="U43" s="4">
        <f>'Рейтинговая таблица организаций'!U43</f>
        <v>5</v>
      </c>
      <c r="V43" s="4">
        <f>'Рейтинговая таблица организаций'!X43</f>
        <v>288</v>
      </c>
      <c r="W43" s="4">
        <f>'Рейтинговая таблица организаций'!Y43</f>
        <v>366</v>
      </c>
      <c r="X43" s="4">
        <f>'Рейтинговая таблица организаций'!AD43</f>
        <v>2</v>
      </c>
      <c r="Y43" s="4">
        <f>'Рейтинговая таблица организаций'!AE43</f>
        <v>5</v>
      </c>
      <c r="Z43" s="4">
        <f>'Рейтинговая таблица организаций'!AF43</f>
        <v>9</v>
      </c>
      <c r="AA43" s="4">
        <f>'Рейтинговая таблица организаций'!AG43</f>
        <v>11</v>
      </c>
      <c r="AB43" s="4">
        <f>ROUND('Рейтинговая таблица организаций'!AL43*100/AC43,0)</f>
        <v>92</v>
      </c>
      <c r="AC43" s="4">
        <f>'Рейтинговая таблица организаций'!AM43</f>
        <v>366</v>
      </c>
      <c r="AD43" s="4">
        <f>ROUND('Рейтинговая таблица организаций'!AN43*100/AE43,0)</f>
        <v>93</v>
      </c>
      <c r="AE43" s="4">
        <f>'Рейтинговая таблица организаций'!AO43</f>
        <v>366</v>
      </c>
      <c r="AF43" s="4">
        <f>ROUND('Рейтинговая таблица организаций'!AP43*100/AG43,0)</f>
        <v>98</v>
      </c>
      <c r="AG43" s="4">
        <f>'Рейтинговая таблица организаций'!AQ43</f>
        <v>260</v>
      </c>
      <c r="AH43" s="4">
        <f>ROUND('Рейтинговая таблица организаций'!AV43*100/AI43,0)</f>
        <v>84</v>
      </c>
      <c r="AI43" s="4">
        <f>'Рейтинговая таблица организаций'!AW43</f>
        <v>366</v>
      </c>
      <c r="AJ43" s="4">
        <f>ROUND('Рейтинговая таблица организаций'!AX43*100/AK43,0)</f>
        <v>97</v>
      </c>
      <c r="AK43" s="4">
        <f>'Рейтинговая таблица организаций'!AY43</f>
        <v>366</v>
      </c>
      <c r="AL43" s="4">
        <f>ROUND('Рейтинговая таблица организаций'!AZ43*100/AM43,0)</f>
        <v>92</v>
      </c>
      <c r="AM43" s="4">
        <f>'Рейтинговая таблица организаций'!BA43</f>
        <v>366</v>
      </c>
    </row>
    <row r="44" spans="1:39">
      <c r="A44" s="5">
        <f>'Рейтинговая таблица организаций'!A44</f>
        <v>41</v>
      </c>
      <c r="B44" s="5" t="str">
        <f>'бланки '!A46</f>
        <v>Город Северодвинск</v>
      </c>
      <c r="C44" s="5" t="str">
        <f>'бланки '!C46</f>
        <v>Муниципальное автономное общеобразовательное учреждение «Лицей № 17»</v>
      </c>
      <c r="D44" s="3">
        <f>'бланки '!E46+'бланки '!F46</f>
        <v>1244</v>
      </c>
      <c r="E44" s="5">
        <f>'Рейтинговая таблица организаций'!C44</f>
        <v>523</v>
      </c>
      <c r="F44" s="6">
        <f t="shared" si="0"/>
        <v>0.42041800643086819</v>
      </c>
      <c r="G44" s="3">
        <f>анкеты!I42</f>
        <v>13</v>
      </c>
      <c r="H44" s="73" t="str">
        <f>'для таблиц'!AY44</f>
        <v>Муниципальное бюджетное учреждение дополнительного образования Верхнетоемского муниципального округа «Детская школа искусств №25»(Верхнетоемский муниципальный округ)</v>
      </c>
      <c r="I44" s="74">
        <f>'Рейтинговая таблица организаций'!O16/100</f>
        <v>1</v>
      </c>
      <c r="J44" s="73"/>
      <c r="K44" s="73">
        <f>'Рейтинговая таблица организаций'!H44</f>
        <v>3</v>
      </c>
      <c r="L44" s="4">
        <f>ROUND('Рейтинговая таблица организаций'!D44*100/M44,0)</f>
        <v>100</v>
      </c>
      <c r="M44" s="4">
        <f>'Рейтинговая таблица организаций'!E44</f>
        <v>14</v>
      </c>
      <c r="N44" s="4">
        <f>ROUND('Рейтинговая таблица организаций'!F44*100/O44,0)</f>
        <v>95</v>
      </c>
      <c r="O44" s="4">
        <f>'Рейтинговая таблица организаций'!G44</f>
        <v>54</v>
      </c>
      <c r="P44" s="4">
        <f>'Рейтинговая таблица организаций'!H44</f>
        <v>3</v>
      </c>
      <c r="Q44" s="4">
        <f>ROUND('Рейтинговая таблица организаций'!I44*100/R44,0)</f>
        <v>97</v>
      </c>
      <c r="R44" s="4">
        <f>'Рейтинговая таблица организаций'!J44</f>
        <v>375</v>
      </c>
      <c r="S44" s="4">
        <f>ROUND('Рейтинговая таблица организаций'!K44*100/T44,0)</f>
        <v>93</v>
      </c>
      <c r="T44" s="4">
        <f>'Рейтинговая таблица организаций'!L44</f>
        <v>488</v>
      </c>
      <c r="U44" s="4">
        <f>'Рейтинговая таблица организаций'!U44</f>
        <v>5</v>
      </c>
      <c r="V44" s="4">
        <f>'Рейтинговая таблица организаций'!X44</f>
        <v>486</v>
      </c>
      <c r="W44" s="4">
        <f>'Рейтинговая таблица организаций'!Y44</f>
        <v>523</v>
      </c>
      <c r="X44" s="4">
        <f>'Рейтинговая таблица организаций'!AD44</f>
        <v>2</v>
      </c>
      <c r="Y44" s="4">
        <f>'Рейтинговая таблица организаций'!AE44</f>
        <v>4</v>
      </c>
      <c r="Z44" s="4">
        <f>'Рейтинговая таблица организаций'!AF44</f>
        <v>11</v>
      </c>
      <c r="AA44" s="4">
        <f>'Рейтинговая таблица организаций'!AG44</f>
        <v>13</v>
      </c>
      <c r="AB44" s="4">
        <f>ROUND('Рейтинговая таблица организаций'!AL44*100/AC44,0)</f>
        <v>96</v>
      </c>
      <c r="AC44" s="4">
        <f>'Рейтинговая таблица организаций'!AM44</f>
        <v>523</v>
      </c>
      <c r="AD44" s="4">
        <f>ROUND('Рейтинговая таблица организаций'!AN44*100/AE44,0)</f>
        <v>91</v>
      </c>
      <c r="AE44" s="4">
        <f>'Рейтинговая таблица организаций'!AO44</f>
        <v>523</v>
      </c>
      <c r="AF44" s="4">
        <f>ROUND('Рейтинговая таблица организаций'!AP44*100/AG44,0)</f>
        <v>97</v>
      </c>
      <c r="AG44" s="4">
        <f>'Рейтинговая таблица организаций'!AQ44</f>
        <v>440</v>
      </c>
      <c r="AH44" s="4">
        <f>ROUND('Рейтинговая таблица организаций'!AV44*100/AI44,0)</f>
        <v>93</v>
      </c>
      <c r="AI44" s="4">
        <f>'Рейтинговая таблица организаций'!AW44</f>
        <v>523</v>
      </c>
      <c r="AJ44" s="4">
        <f>ROUND('Рейтинговая таблица организаций'!AX44*100/AK44,0)</f>
        <v>92</v>
      </c>
      <c r="AK44" s="4">
        <f>'Рейтинговая таблица организаций'!AY44</f>
        <v>523</v>
      </c>
      <c r="AL44" s="4">
        <f>ROUND('Рейтинговая таблица организаций'!AZ44*100/AM44,0)</f>
        <v>96</v>
      </c>
      <c r="AM44" s="4">
        <f>'Рейтинговая таблица организаций'!BA44</f>
        <v>523</v>
      </c>
    </row>
    <row r="45" spans="1:39">
      <c r="A45" s="5">
        <f>'Рейтинговая таблица организаций'!A45</f>
        <v>42</v>
      </c>
      <c r="B45" s="5" t="str">
        <f>'бланки '!A47</f>
        <v>Город Северодвинск</v>
      </c>
      <c r="C45" s="5" t="str">
        <f>'бланки '!C47</f>
        <v>Муниципальное автономное общеобразовательное учреждение «Средняя общеобразовательная школа № 19»</v>
      </c>
      <c r="D45" s="3">
        <f>'бланки '!E47+'бланки '!F47</f>
        <v>1012</v>
      </c>
      <c r="E45" s="5">
        <f>'Рейтинговая таблица организаций'!C45</f>
        <v>515</v>
      </c>
      <c r="F45" s="6">
        <f t="shared" si="0"/>
        <v>0.50889328063241102</v>
      </c>
      <c r="G45" s="3">
        <f>анкеты!I43</f>
        <v>11</v>
      </c>
      <c r="H45" s="73" t="str">
        <f>'для таблиц'!AY45</f>
        <v>Государственное бюджетное профессиональное образовательное учреждение Архангельской области «Профессиональное училище № 27 имени Н.Д. Буторина»(Государственные образовательные организации)</v>
      </c>
      <c r="I45" s="74">
        <f>'Рейтинговая таблица организаций'!O17/100</f>
        <v>0.9747474747474747</v>
      </c>
      <c r="J45" s="73"/>
      <c r="K45" s="73">
        <f>'Рейтинговая таблица организаций'!H45</f>
        <v>4</v>
      </c>
      <c r="L45" s="4">
        <f>ROUND('Рейтинговая таблица организаций'!D45*100/M45,0)</f>
        <v>100</v>
      </c>
      <c r="M45" s="4">
        <f>'Рейтинговая таблица организаций'!E45</f>
        <v>14</v>
      </c>
      <c r="N45" s="4">
        <f>ROUND('Рейтинговая таблица организаций'!F45*100/O45,0)</f>
        <v>99</v>
      </c>
      <c r="O45" s="4">
        <f>'Рейтинговая таблица организаций'!G45</f>
        <v>54</v>
      </c>
      <c r="P45" s="4">
        <f>'Рейтинговая таблица организаций'!H45</f>
        <v>4</v>
      </c>
      <c r="Q45" s="4">
        <f>ROUND('Рейтинговая таблица организаций'!I45*100/R45,0)</f>
        <v>98</v>
      </c>
      <c r="R45" s="4">
        <f>'Рейтинговая таблица организаций'!J45</f>
        <v>391</v>
      </c>
      <c r="S45" s="4">
        <f>ROUND('Рейтинговая таблица организаций'!K45*100/T45,0)</f>
        <v>96</v>
      </c>
      <c r="T45" s="4">
        <f>'Рейтинговая таблица организаций'!L45</f>
        <v>469</v>
      </c>
      <c r="U45" s="4">
        <f>'Рейтинговая таблица организаций'!U45</f>
        <v>5</v>
      </c>
      <c r="V45" s="4">
        <f>'Рейтинговая таблица организаций'!X45</f>
        <v>502</v>
      </c>
      <c r="W45" s="4">
        <f>'Рейтинговая таблица организаций'!Y45</f>
        <v>515</v>
      </c>
      <c r="X45" s="4">
        <f>'Рейтинговая таблица организаций'!AD45</f>
        <v>5</v>
      </c>
      <c r="Y45" s="4">
        <f>'Рейтинговая таблица организаций'!AE45</f>
        <v>4</v>
      </c>
      <c r="Z45" s="4">
        <f>'Рейтинговая таблица организаций'!AF45</f>
        <v>10</v>
      </c>
      <c r="AA45" s="4">
        <f>'Рейтинговая таблица организаций'!AG45</f>
        <v>11</v>
      </c>
      <c r="AB45" s="4">
        <f>ROUND('Рейтинговая таблица организаций'!AL45*100/AC45,0)</f>
        <v>97</v>
      </c>
      <c r="AC45" s="4">
        <f>'Рейтинговая таблица организаций'!AM45</f>
        <v>515</v>
      </c>
      <c r="AD45" s="4">
        <f>ROUND('Рейтинговая таблица организаций'!AN45*100/AE45,0)</f>
        <v>99</v>
      </c>
      <c r="AE45" s="4">
        <f>'Рейтинговая таблица организаций'!AO45</f>
        <v>515</v>
      </c>
      <c r="AF45" s="4">
        <f>ROUND('Рейтинговая таблица организаций'!AP45*100/AG45,0)</f>
        <v>99</v>
      </c>
      <c r="AG45" s="4">
        <f>'Рейтинговая таблица организаций'!AQ45</f>
        <v>395</v>
      </c>
      <c r="AH45" s="4">
        <f>ROUND('Рейтинговая таблица организаций'!AV45*100/AI45,0)</f>
        <v>97</v>
      </c>
      <c r="AI45" s="4">
        <f>'Рейтинговая таблица организаций'!AW45</f>
        <v>515</v>
      </c>
      <c r="AJ45" s="4">
        <f>ROUND('Рейтинговая таблица организаций'!AX45*100/AK45,0)</f>
        <v>98</v>
      </c>
      <c r="AK45" s="4">
        <f>'Рейтинговая таблица организаций'!AY45</f>
        <v>515</v>
      </c>
      <c r="AL45" s="4">
        <f>ROUND('Рейтинговая таблица организаций'!AZ45*100/AM45,0)</f>
        <v>100</v>
      </c>
      <c r="AM45" s="4">
        <f>'Рейтинговая таблица организаций'!BA45</f>
        <v>515</v>
      </c>
    </row>
    <row r="46" spans="1:39">
      <c r="A46" s="5">
        <f>'Рейтинговая таблица организаций'!A46</f>
        <v>43</v>
      </c>
      <c r="B46" s="5" t="str">
        <f>'бланки '!A48</f>
        <v>Город Северодвинск</v>
      </c>
      <c r="C46" s="5" t="str">
        <f>'бланки '!C48</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D46" s="3">
        <f>'бланки '!E48+'бланки '!F48</f>
        <v>1089</v>
      </c>
      <c r="E46" s="5">
        <f>'Рейтинговая таблица организаций'!C46</f>
        <v>499</v>
      </c>
      <c r="F46" s="6">
        <f t="shared" si="0"/>
        <v>0.45821854912764004</v>
      </c>
      <c r="G46" s="3">
        <f>анкеты!I44</f>
        <v>12</v>
      </c>
      <c r="H46" s="73" t="str">
        <f>'для таблиц'!AY46</f>
        <v>Муниципальное дошкольное образовательное учреждение «Детский сад «Солнышко»(Город Новодвинск)</v>
      </c>
      <c r="I46" s="74">
        <f>'Рейтинговая таблица организаций'!O18/100</f>
        <v>1</v>
      </c>
      <c r="J46" s="73"/>
      <c r="K46" s="73">
        <f>'Рейтинговая таблица организаций'!H46</f>
        <v>4</v>
      </c>
      <c r="L46" s="4">
        <f>ROUND('Рейтинговая таблица организаций'!D46*100/M46,0)</f>
        <v>100</v>
      </c>
      <c r="M46" s="4">
        <f>'Рейтинговая таблица организаций'!E46</f>
        <v>14</v>
      </c>
      <c r="N46" s="4">
        <f>ROUND('Рейтинговая таблица организаций'!F46*100/O46,0)</f>
        <v>100</v>
      </c>
      <c r="O46" s="4">
        <f>'Рейтинговая таблица организаций'!G46</f>
        <v>54</v>
      </c>
      <c r="P46" s="4">
        <f>'Рейтинговая таблица организаций'!H46</f>
        <v>4</v>
      </c>
      <c r="Q46" s="4">
        <f>ROUND('Рейтинговая таблица организаций'!I46*100/R46,0)</f>
        <v>95</v>
      </c>
      <c r="R46" s="4">
        <f>'Рейтинговая таблица организаций'!J46</f>
        <v>348</v>
      </c>
      <c r="S46" s="4">
        <f>ROUND('Рейтинговая таблица организаций'!K46*100/T46,0)</f>
        <v>94</v>
      </c>
      <c r="T46" s="4">
        <f>'Рейтинговая таблица организаций'!L46</f>
        <v>380</v>
      </c>
      <c r="U46" s="4">
        <f>'Рейтинговая таблица организаций'!U46</f>
        <v>5</v>
      </c>
      <c r="V46" s="4">
        <f>'Рейтинговая таблица организаций'!X46</f>
        <v>416</v>
      </c>
      <c r="W46" s="4">
        <f>'Рейтинговая таблица организаций'!Y46</f>
        <v>499</v>
      </c>
      <c r="X46" s="4">
        <f>'Рейтинговая таблица организаций'!AD46</f>
        <v>3</v>
      </c>
      <c r="Y46" s="4">
        <f>'Рейтинговая таблица организаций'!AE46</f>
        <v>6</v>
      </c>
      <c r="Z46" s="4">
        <f>'Рейтинговая таблица организаций'!AF46</f>
        <v>11</v>
      </c>
      <c r="AA46" s="4">
        <f>'Рейтинговая таблица организаций'!AG46</f>
        <v>12</v>
      </c>
      <c r="AB46" s="4">
        <f>ROUND('Рейтинговая таблица организаций'!AL46*100/AC46,0)</f>
        <v>94</v>
      </c>
      <c r="AC46" s="4">
        <f>'Рейтинговая таблица организаций'!AM46</f>
        <v>499</v>
      </c>
      <c r="AD46" s="4">
        <f>ROUND('Рейтинговая таблица организаций'!AN46*100/AE46,0)</f>
        <v>93</v>
      </c>
      <c r="AE46" s="4">
        <f>'Рейтинговая таблица организаций'!AO46</f>
        <v>499</v>
      </c>
      <c r="AF46" s="4">
        <f>ROUND('Рейтинговая таблица организаций'!AP46*100/AG46,0)</f>
        <v>97</v>
      </c>
      <c r="AG46" s="4">
        <f>'Рейтинговая таблица организаций'!AQ46</f>
        <v>353</v>
      </c>
      <c r="AH46" s="4">
        <f>ROUND('Рейтинговая таблица организаций'!AV46*100/AI46,0)</f>
        <v>96</v>
      </c>
      <c r="AI46" s="4">
        <f>'Рейтинговая таблица организаций'!AW46</f>
        <v>499</v>
      </c>
      <c r="AJ46" s="4">
        <f>ROUND('Рейтинговая таблица организаций'!AX46*100/AK46,0)</f>
        <v>90</v>
      </c>
      <c r="AK46" s="4">
        <f>'Рейтинговая таблица организаций'!AY46</f>
        <v>499</v>
      </c>
      <c r="AL46" s="4">
        <f>ROUND('Рейтинговая таблица организаций'!AZ46*100/AM46,0)</f>
        <v>95</v>
      </c>
      <c r="AM46" s="4">
        <f>'Рейтинговая таблица организаций'!BA46</f>
        <v>499</v>
      </c>
    </row>
    <row r="47" spans="1:39">
      <c r="A47" s="5">
        <f>'Рейтинговая таблица организаций'!A47</f>
        <v>44</v>
      </c>
      <c r="B47" s="5" t="str">
        <f>'бланки '!A49</f>
        <v>Город Северодвинск</v>
      </c>
      <c r="C47" s="5" t="str">
        <f>'бланки '!C49</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D47" s="3">
        <f>'бланки '!E49+'бланки '!F49</f>
        <v>1006</v>
      </c>
      <c r="E47" s="5">
        <f>'Рейтинговая таблица организаций'!C47</f>
        <v>677</v>
      </c>
      <c r="F47" s="6">
        <f t="shared" si="0"/>
        <v>0.67296222664015903</v>
      </c>
      <c r="G47" s="3">
        <f>анкеты!I45</f>
        <v>26</v>
      </c>
      <c r="H47" s="73" t="str">
        <f>'для таблиц'!AY47</f>
        <v>Муниципальное автономное дошкольное образовательное учреждение Центр развития ребенка – «Детский сад № 88 «Антошка»(Город Северодвинск)</v>
      </c>
      <c r="I47" s="74">
        <f>'Рейтинговая таблица организаций'!O19/100</f>
        <v>0.97590361445783136</v>
      </c>
      <c r="J47" s="73"/>
      <c r="K47" s="73">
        <f>'Рейтинговая таблица организаций'!H47</f>
        <v>3</v>
      </c>
      <c r="L47" s="4">
        <f>ROUND('Рейтинговая таблица организаций'!D47*100/M47,0)</f>
        <v>93</v>
      </c>
      <c r="M47" s="4">
        <f>'Рейтинговая таблица организаций'!E47</f>
        <v>14</v>
      </c>
      <c r="N47" s="4">
        <f>ROUND('Рейтинговая таблица организаций'!F47*100/O47,0)</f>
        <v>97</v>
      </c>
      <c r="O47" s="4">
        <f>'Рейтинговая таблица организаций'!G47</f>
        <v>59</v>
      </c>
      <c r="P47" s="4">
        <f>'Рейтинговая таблица организаций'!H47</f>
        <v>3</v>
      </c>
      <c r="Q47" s="4">
        <f>ROUND('Рейтинговая таблица организаций'!I47*100/R47,0)</f>
        <v>96</v>
      </c>
      <c r="R47" s="4">
        <f>'Рейтинговая таблица организаций'!J47</f>
        <v>462</v>
      </c>
      <c r="S47" s="4">
        <f>ROUND('Рейтинговая таблица организаций'!K47*100/T47,0)</f>
        <v>92</v>
      </c>
      <c r="T47" s="4">
        <f>'Рейтинговая таблица организаций'!L47</f>
        <v>540</v>
      </c>
      <c r="U47" s="4">
        <f>'Рейтинговая таблица организаций'!U47</f>
        <v>5</v>
      </c>
      <c r="V47" s="4">
        <f>'Рейтинговая таблица организаций'!X47</f>
        <v>551</v>
      </c>
      <c r="W47" s="4">
        <f>'Рейтинговая таблица организаций'!Y47</f>
        <v>677</v>
      </c>
      <c r="X47" s="4">
        <f>'Рейтинговая таблица организаций'!AD47</f>
        <v>3</v>
      </c>
      <c r="Y47" s="4">
        <f>'Рейтинговая таблица организаций'!AE47</f>
        <v>5</v>
      </c>
      <c r="Z47" s="4">
        <f>'Рейтинговая таблица организаций'!AF47</f>
        <v>20</v>
      </c>
      <c r="AA47" s="4">
        <f>'Рейтинговая таблица организаций'!AG47</f>
        <v>26</v>
      </c>
      <c r="AB47" s="4">
        <f>ROUND('Рейтинговая таблица организаций'!AL47*100/AC47,0)</f>
        <v>93</v>
      </c>
      <c r="AC47" s="4">
        <f>'Рейтинговая таблица организаций'!AM47</f>
        <v>677</v>
      </c>
      <c r="AD47" s="4">
        <f>ROUND('Рейтинговая таблица организаций'!AN47*100/AE47,0)</f>
        <v>89</v>
      </c>
      <c r="AE47" s="4">
        <f>'Рейтинговая таблица организаций'!AO47</f>
        <v>677</v>
      </c>
      <c r="AF47" s="4">
        <f>ROUND('Рейтинговая таблица организаций'!AP47*100/AG47,0)</f>
        <v>94</v>
      </c>
      <c r="AG47" s="4">
        <f>'Рейтинговая таблица организаций'!AQ47</f>
        <v>514</v>
      </c>
      <c r="AH47" s="4">
        <f>ROUND('Рейтинговая таблица организаций'!AV47*100/AI47,0)</f>
        <v>91</v>
      </c>
      <c r="AI47" s="4">
        <f>'Рейтинговая таблица организаций'!AW47</f>
        <v>677</v>
      </c>
      <c r="AJ47" s="4">
        <f>ROUND('Рейтинговая таблица организаций'!AX47*100/AK47,0)</f>
        <v>92</v>
      </c>
      <c r="AK47" s="4">
        <f>'Рейтинговая таблица организаций'!AY47</f>
        <v>677</v>
      </c>
      <c r="AL47" s="4">
        <f>ROUND('Рейтинговая таблица организаций'!AZ47*100/AM47,0)</f>
        <v>92</v>
      </c>
      <c r="AM47" s="4">
        <f>'Рейтинговая таблица организаций'!BA47</f>
        <v>677</v>
      </c>
    </row>
    <row r="48" spans="1:39">
      <c r="A48" s="5">
        <f>'Рейтинговая таблица организаций'!A48</f>
        <v>45</v>
      </c>
      <c r="B48" s="5" t="str">
        <f>'бланки '!A50</f>
        <v>Город Северодвинск</v>
      </c>
      <c r="C48" s="5" t="str">
        <f>'бланки '!C50</f>
        <v>Муниципальное автономное общеобразовательное учреждение «Средняя общеобразовательная школа № 22»</v>
      </c>
      <c r="D48" s="3">
        <f>'бланки '!E50+'бланки '!F50</f>
        <v>783</v>
      </c>
      <c r="E48" s="5">
        <f>'Рейтинговая таблица организаций'!C48</f>
        <v>407</v>
      </c>
      <c r="F48" s="6">
        <f t="shared" si="0"/>
        <v>0.51979565772669223</v>
      </c>
      <c r="G48" s="3">
        <f>анкеты!I46</f>
        <v>14</v>
      </c>
      <c r="H48" s="73" t="str">
        <f>'для таблиц'!AY48</f>
        <v>Муниципальное бюджетное учреждение дополнительного образования «Детская музыкальная школа № 3»(Город Северодвинск)</v>
      </c>
      <c r="I48" s="74">
        <f>'Рейтинговая таблица организаций'!O20/100</f>
        <v>1</v>
      </c>
      <c r="J48" s="73"/>
      <c r="K48" s="73">
        <f>'Рейтинговая таблица организаций'!H48</f>
        <v>3</v>
      </c>
      <c r="L48" s="4">
        <f>ROUND('Рейтинговая таблица организаций'!D48*100/M48,0)</f>
        <v>96</v>
      </c>
      <c r="M48" s="4">
        <f>'Рейтинговая таблица организаций'!E48</f>
        <v>14</v>
      </c>
      <c r="N48" s="4">
        <f>ROUND('Рейтинговая таблица организаций'!F48*100/O48,0)</f>
        <v>98</v>
      </c>
      <c r="O48" s="4">
        <f>'Рейтинговая таблица организаций'!G48</f>
        <v>55</v>
      </c>
      <c r="P48" s="4">
        <f>'Рейтинговая таблица организаций'!H48</f>
        <v>3</v>
      </c>
      <c r="Q48" s="4">
        <f>ROUND('Рейтинговая таблица организаций'!I48*100/R48,0)</f>
        <v>99</v>
      </c>
      <c r="R48" s="4">
        <f>'Рейтинговая таблица организаций'!J48</f>
        <v>318</v>
      </c>
      <c r="S48" s="4">
        <f>ROUND('Рейтинговая таблица организаций'!K48*100/T48,0)</f>
        <v>97</v>
      </c>
      <c r="T48" s="4">
        <f>'Рейтинговая таблица организаций'!L48</f>
        <v>341</v>
      </c>
      <c r="U48" s="4">
        <f>'Рейтинговая таблица организаций'!U48</f>
        <v>5</v>
      </c>
      <c r="V48" s="4">
        <f>'Рейтинговая таблица организаций'!X48</f>
        <v>351</v>
      </c>
      <c r="W48" s="4">
        <f>'Рейтинговая таблица организаций'!Y48</f>
        <v>407</v>
      </c>
      <c r="X48" s="4">
        <f>'Рейтинговая таблица организаций'!AD48</f>
        <v>5</v>
      </c>
      <c r="Y48" s="4">
        <f>'Рейтинговая таблица организаций'!AE48</f>
        <v>5</v>
      </c>
      <c r="Z48" s="4">
        <f>'Рейтинговая таблица организаций'!AF48</f>
        <v>12</v>
      </c>
      <c r="AA48" s="4">
        <f>'Рейтинговая таблица организаций'!AG48</f>
        <v>14</v>
      </c>
      <c r="AB48" s="4">
        <f>ROUND('Рейтинговая таблица организаций'!AL48*100/AC48,0)</f>
        <v>96</v>
      </c>
      <c r="AC48" s="4">
        <f>'Рейтинговая таблица организаций'!AM48</f>
        <v>407</v>
      </c>
      <c r="AD48" s="4">
        <f>ROUND('Рейтинговая таблица организаций'!AN48*100/AE48,0)</f>
        <v>97</v>
      </c>
      <c r="AE48" s="4">
        <f>'Рейтинговая таблица организаций'!AO48</f>
        <v>407</v>
      </c>
      <c r="AF48" s="4">
        <f>ROUND('Рейтинговая таблица организаций'!AP48*100/AG48,0)</f>
        <v>98</v>
      </c>
      <c r="AG48" s="4">
        <f>'Рейтинговая таблица организаций'!AQ48</f>
        <v>318</v>
      </c>
      <c r="AH48" s="4">
        <f>ROUND('Рейтинговая таблица организаций'!AV48*100/AI48,0)</f>
        <v>89</v>
      </c>
      <c r="AI48" s="4">
        <f>'Рейтинговая таблица организаций'!AW48</f>
        <v>407</v>
      </c>
      <c r="AJ48" s="4">
        <f>ROUND('Рейтинговая таблица организаций'!AX48*100/AK48,0)</f>
        <v>94</v>
      </c>
      <c r="AK48" s="4">
        <f>'Рейтинговая таблица организаций'!AY48</f>
        <v>407</v>
      </c>
      <c r="AL48" s="4">
        <f>ROUND('Рейтинговая таблица организаций'!AZ48*100/AM48,0)</f>
        <v>95</v>
      </c>
      <c r="AM48" s="4">
        <f>'Рейтинговая таблица организаций'!BA48</f>
        <v>407</v>
      </c>
    </row>
    <row r="49" spans="1:39">
      <c r="A49" s="5">
        <f>'Рейтинговая таблица организаций'!A49</f>
        <v>46</v>
      </c>
      <c r="B49" s="5" t="str">
        <f>'бланки '!A51</f>
        <v>Город Северодвинск</v>
      </c>
      <c r="C49" s="5" t="str">
        <f>'бланки '!C51</f>
        <v>Муниципальное автономное общеобразовательное учреждение «Средняя общеобразовательная школа № 23»</v>
      </c>
      <c r="D49" s="3">
        <f>'бланки '!E51+'бланки '!F51</f>
        <v>1088</v>
      </c>
      <c r="E49" s="5">
        <f>'Рейтинговая таблица организаций'!C49</f>
        <v>415</v>
      </c>
      <c r="F49" s="6">
        <f t="shared" si="0"/>
        <v>0.38143382352941174</v>
      </c>
      <c r="G49" s="3">
        <f>анкеты!I47</f>
        <v>8</v>
      </c>
      <c r="H49" s="73" t="str">
        <f>'для таблиц'!AY49</f>
        <v>Муниципальное бюджетное учреждение дополнительного образования «Районный центр дополнительного образования»(Пинежский муниципальный округ)</v>
      </c>
      <c r="I49" s="74">
        <f>'Рейтинговая таблица организаций'!O21/100</f>
        <v>0.97945205479452058</v>
      </c>
      <c r="J49" s="73"/>
      <c r="K49" s="73">
        <f>'Рейтинговая таблица организаций'!H49</f>
        <v>4</v>
      </c>
      <c r="L49" s="4">
        <f>ROUND('Рейтинговая таблица организаций'!D49*100/M49,0)</f>
        <v>100</v>
      </c>
      <c r="M49" s="4">
        <f>'Рейтинговая таблица организаций'!E49</f>
        <v>14</v>
      </c>
      <c r="N49" s="4">
        <f>ROUND('Рейтинговая таблица организаций'!F49*100/O49,0)</f>
        <v>99</v>
      </c>
      <c r="O49" s="4">
        <f>'Рейтинговая таблица организаций'!G49</f>
        <v>54</v>
      </c>
      <c r="P49" s="4">
        <f>'Рейтинговая таблица организаций'!H49</f>
        <v>4</v>
      </c>
      <c r="Q49" s="4">
        <f>ROUND('Рейтинговая таблица организаций'!I49*100/R49,0)</f>
        <v>99</v>
      </c>
      <c r="R49" s="4">
        <f>'Рейтинговая таблица организаций'!J49</f>
        <v>373</v>
      </c>
      <c r="S49" s="4">
        <f>ROUND('Рейтинговая таблица организаций'!K49*100/T49,0)</f>
        <v>99</v>
      </c>
      <c r="T49" s="4">
        <f>'Рейтинговая таблица организаций'!L49</f>
        <v>388</v>
      </c>
      <c r="U49" s="4">
        <f>'Рейтинговая таблица организаций'!U49</f>
        <v>5</v>
      </c>
      <c r="V49" s="4">
        <f>'Рейтинговая таблица организаций'!X49</f>
        <v>389</v>
      </c>
      <c r="W49" s="4">
        <f>'Рейтинговая таблица организаций'!Y49</f>
        <v>415</v>
      </c>
      <c r="X49" s="4">
        <f>'Рейтинговая таблица организаций'!AD49</f>
        <v>3</v>
      </c>
      <c r="Y49" s="4">
        <f>'Рейтинговая таблица организаций'!AE49</f>
        <v>5</v>
      </c>
      <c r="Z49" s="4">
        <f>'Рейтинговая таблица организаций'!AF49</f>
        <v>8</v>
      </c>
      <c r="AA49" s="4">
        <f>'Рейтинговая таблица организаций'!AG49</f>
        <v>8</v>
      </c>
      <c r="AB49" s="4">
        <f>ROUND('Рейтинговая таблица организаций'!AL49*100/AC49,0)</f>
        <v>98</v>
      </c>
      <c r="AC49" s="4">
        <f>'Рейтинговая таблица организаций'!AM49</f>
        <v>415</v>
      </c>
      <c r="AD49" s="4">
        <f>ROUND('Рейтинговая таблица организаций'!AN49*100/AE49,0)</f>
        <v>97</v>
      </c>
      <c r="AE49" s="4">
        <f>'Рейтинговая таблица организаций'!AO49</f>
        <v>415</v>
      </c>
      <c r="AF49" s="4">
        <f>ROUND('Рейтинговая таблица организаций'!AP49*100/AG49,0)</f>
        <v>99</v>
      </c>
      <c r="AG49" s="4">
        <f>'Рейтинговая таблица организаций'!AQ49</f>
        <v>376</v>
      </c>
      <c r="AH49" s="4">
        <f>ROUND('Рейтинговая таблица организаций'!AV49*100/AI49,0)</f>
        <v>97</v>
      </c>
      <c r="AI49" s="4">
        <f>'Рейтинговая таблица организаций'!AW49</f>
        <v>415</v>
      </c>
      <c r="AJ49" s="4">
        <f>ROUND('Рейтинговая таблица организаций'!AX49*100/AK49,0)</f>
        <v>95</v>
      </c>
      <c r="AK49" s="4">
        <f>'Рейтинговая таблица организаций'!AY49</f>
        <v>415</v>
      </c>
      <c r="AL49" s="4">
        <f>ROUND('Рейтинговая таблица организаций'!AZ49*100/AM49,0)</f>
        <v>97</v>
      </c>
      <c r="AM49" s="4">
        <f>'Рейтинговая таблица организаций'!BA49</f>
        <v>415</v>
      </c>
    </row>
    <row r="50" spans="1:39">
      <c r="A50" s="5">
        <f>'Рейтинговая таблица организаций'!A50</f>
        <v>47</v>
      </c>
      <c r="B50" s="5" t="str">
        <f>'бланки '!A52</f>
        <v>Город Северодвинск</v>
      </c>
      <c r="C50" s="5" t="str">
        <f>'бланки '!C52</f>
        <v>Муниципальное автономное общеобразовательное учреждение «Средняя общеобразовательная школа № 24»</v>
      </c>
      <c r="D50" s="3">
        <f>'бланки '!E52+'бланки '!F52</f>
        <v>1296</v>
      </c>
      <c r="E50" s="5">
        <f>'Рейтинговая таблица организаций'!C50</f>
        <v>462</v>
      </c>
      <c r="F50" s="6">
        <f t="shared" si="0"/>
        <v>0.35648148148148145</v>
      </c>
      <c r="G50" s="3">
        <f>анкеты!I48</f>
        <v>16</v>
      </c>
      <c r="H50" s="73" t="str">
        <f>'для таблиц'!AY50</f>
        <v>Муниципальное бюджетное дошкольное образовательное учреждение «Детский сад № 85 «Малиновка» комбинированного вида»(Город Северодвинск)</v>
      </c>
      <c r="I50" s="74">
        <f>'Рейтинговая таблица организаций'!O22/100</f>
        <v>1</v>
      </c>
      <c r="J50" s="73"/>
      <c r="K50" s="73">
        <f>'Рейтинговая таблица организаций'!H50</f>
        <v>3</v>
      </c>
      <c r="L50" s="4">
        <f>ROUND('Рейтинговая таблица организаций'!D50*100/M50,0)</f>
        <v>100</v>
      </c>
      <c r="M50" s="4">
        <f>'Рейтинговая таблица организаций'!E50</f>
        <v>14</v>
      </c>
      <c r="N50" s="4">
        <f>ROUND('Рейтинговая таблица организаций'!F50*100/O50,0)</f>
        <v>98</v>
      </c>
      <c r="O50" s="4">
        <f>'Рейтинговая таблица организаций'!G50</f>
        <v>54</v>
      </c>
      <c r="P50" s="4">
        <f>'Рейтинговая таблица организаций'!H50</f>
        <v>3</v>
      </c>
      <c r="Q50" s="4">
        <f>ROUND('Рейтинговая таблица организаций'!I50*100/R50,0)</f>
        <v>95</v>
      </c>
      <c r="R50" s="4">
        <f>'Рейтинговая таблица организаций'!J50</f>
        <v>333</v>
      </c>
      <c r="S50" s="4">
        <f>ROUND('Рейтинговая таблица организаций'!K50*100/T50,0)</f>
        <v>89</v>
      </c>
      <c r="T50" s="4">
        <f>'Рейтинговая таблица организаций'!L50</f>
        <v>377</v>
      </c>
      <c r="U50" s="4">
        <f>'Рейтинговая таблица организаций'!U50</f>
        <v>5</v>
      </c>
      <c r="V50" s="4">
        <f>'Рейтинговая таблица организаций'!X50</f>
        <v>368</v>
      </c>
      <c r="W50" s="4">
        <f>'Рейтинговая таблица организаций'!Y50</f>
        <v>462</v>
      </c>
      <c r="X50" s="4">
        <f>'Рейтинговая таблица организаций'!AD50</f>
        <v>2</v>
      </c>
      <c r="Y50" s="4">
        <f>'Рейтинговая таблица организаций'!AE50</f>
        <v>4</v>
      </c>
      <c r="Z50" s="4">
        <f>'Рейтинговая таблица организаций'!AF50</f>
        <v>12</v>
      </c>
      <c r="AA50" s="4">
        <f>'Рейтинговая таблица организаций'!AG50</f>
        <v>16</v>
      </c>
      <c r="AB50" s="4">
        <f>ROUND('Рейтинговая таблица организаций'!AL50*100/AC50,0)</f>
        <v>88</v>
      </c>
      <c r="AC50" s="4">
        <f>'Рейтинговая таблица организаций'!AM50</f>
        <v>462</v>
      </c>
      <c r="AD50" s="4">
        <f>ROUND('Рейтинговая таблица организаций'!AN50*100/AE50,0)</f>
        <v>85</v>
      </c>
      <c r="AE50" s="4">
        <f>'Рейтинговая таблица организаций'!AO50</f>
        <v>462</v>
      </c>
      <c r="AF50" s="4">
        <f>ROUND('Рейтинговая таблица организаций'!AP50*100/AG50,0)</f>
        <v>94</v>
      </c>
      <c r="AG50" s="4">
        <f>'Рейтинговая таблица организаций'!AQ50</f>
        <v>360</v>
      </c>
      <c r="AH50" s="4">
        <f>ROUND('Рейтинговая таблица организаций'!AV50*100/AI50,0)</f>
        <v>85</v>
      </c>
      <c r="AI50" s="4">
        <f>'Рейтинговая таблица организаций'!AW50</f>
        <v>462</v>
      </c>
      <c r="AJ50" s="4">
        <f>ROUND('Рейтинговая таблица организаций'!AX50*100/AK50,0)</f>
        <v>91</v>
      </c>
      <c r="AK50" s="4">
        <f>'Рейтинговая таблица организаций'!AY50</f>
        <v>462</v>
      </c>
      <c r="AL50" s="4">
        <f>ROUND('Рейтинговая таблица организаций'!AZ50*100/AM50,0)</f>
        <v>88</v>
      </c>
      <c r="AM50" s="4">
        <f>'Рейтинговая таблица организаций'!BA50</f>
        <v>462</v>
      </c>
    </row>
    <row r="51" spans="1:39">
      <c r="A51" s="5">
        <f>'Рейтинговая таблица организаций'!A51</f>
        <v>48</v>
      </c>
      <c r="B51" s="5" t="str">
        <f>'бланки '!A53</f>
        <v>Город Северодвинск</v>
      </c>
      <c r="C51" s="5" t="str">
        <f>'бланки '!C53</f>
        <v>Муниципальное автономное общеобразовательное учреждение «Средняя общеобразовательная школа № 25»</v>
      </c>
      <c r="D51" s="3">
        <f>'бланки '!E53+'бланки '!F53</f>
        <v>600</v>
      </c>
      <c r="E51" s="5">
        <f>'Рейтинговая таблица организаций'!C51</f>
        <v>295</v>
      </c>
      <c r="F51" s="6">
        <f t="shared" si="0"/>
        <v>0.49166666666666664</v>
      </c>
      <c r="G51" s="3">
        <f>анкеты!I49</f>
        <v>19</v>
      </c>
      <c r="H51" s="73" t="str">
        <f>'для таблиц'!AY51</f>
        <v>Муниципальное автономное дошкольное образовательное учреждение Центр развития ребенка – «Детский сад № 44 «Веселые нотки»(Город Северодвинск)</v>
      </c>
      <c r="I51" s="74">
        <f>'Рейтинговая таблица организаций'!O23/100</f>
        <v>1</v>
      </c>
      <c r="J51" s="73"/>
      <c r="K51" s="73">
        <f>'Рейтинговая таблица организаций'!H51</f>
        <v>4</v>
      </c>
      <c r="L51" s="4">
        <f>ROUND('Рейтинговая таблица организаций'!D51*100/M51,0)</f>
        <v>100</v>
      </c>
      <c r="M51" s="4">
        <f>'Рейтинговая таблица организаций'!E51</f>
        <v>14</v>
      </c>
      <c r="N51" s="4">
        <f>ROUND('Рейтинговая таблица организаций'!F51*100/O51,0)</f>
        <v>96</v>
      </c>
      <c r="O51" s="4">
        <f>'Рейтинговая таблица организаций'!G51</f>
        <v>54</v>
      </c>
      <c r="P51" s="4">
        <f>'Рейтинговая таблица организаций'!H51</f>
        <v>4</v>
      </c>
      <c r="Q51" s="4">
        <f>ROUND('Рейтинговая таблица организаций'!I51*100/R51,0)</f>
        <v>97</v>
      </c>
      <c r="R51" s="4">
        <f>'Рейтинговая таблица организаций'!J51</f>
        <v>191</v>
      </c>
      <c r="S51" s="4">
        <f>ROUND('Рейтинговая таблица организаций'!K51*100/T51,0)</f>
        <v>95</v>
      </c>
      <c r="T51" s="4">
        <f>'Рейтинговая таблица организаций'!L51</f>
        <v>224</v>
      </c>
      <c r="U51" s="4">
        <f>'Рейтинговая таблица организаций'!U51</f>
        <v>5</v>
      </c>
      <c r="V51" s="4">
        <f>'Рейтинговая таблица организаций'!X51</f>
        <v>235</v>
      </c>
      <c r="W51" s="4">
        <f>'Рейтинговая таблица организаций'!Y51</f>
        <v>295</v>
      </c>
      <c r="X51" s="4">
        <f>'Рейтинговая таблица организаций'!AD51</f>
        <v>3</v>
      </c>
      <c r="Y51" s="4">
        <f>'Рейтинговая таблица организаций'!AE51</f>
        <v>5</v>
      </c>
      <c r="Z51" s="4">
        <f>'Рейтинговая таблица организаций'!AF51</f>
        <v>16</v>
      </c>
      <c r="AA51" s="4">
        <f>'Рейтинговая таблица организаций'!AG51</f>
        <v>19</v>
      </c>
      <c r="AB51" s="4">
        <f>ROUND('Рейтинговая таблица организаций'!AL51*100/AC51,0)</f>
        <v>90</v>
      </c>
      <c r="AC51" s="4">
        <f>'Рейтинговая таблица организаций'!AM51</f>
        <v>295</v>
      </c>
      <c r="AD51" s="4">
        <f>ROUND('Рейтинговая таблица организаций'!AN51*100/AE51,0)</f>
        <v>92</v>
      </c>
      <c r="AE51" s="4">
        <f>'Рейтинговая таблица организаций'!AO51</f>
        <v>295</v>
      </c>
      <c r="AF51" s="4">
        <f>ROUND('Рейтинговая таблица организаций'!AP51*100/AG51,0)</f>
        <v>98</v>
      </c>
      <c r="AG51" s="4">
        <f>'Рейтинговая таблица организаций'!AQ51</f>
        <v>208</v>
      </c>
      <c r="AH51" s="4">
        <f>ROUND('Рейтинговая таблица организаций'!AV51*100/AI51,0)</f>
        <v>81</v>
      </c>
      <c r="AI51" s="4">
        <f>'Рейтинговая таблица организаций'!AW51</f>
        <v>295</v>
      </c>
      <c r="AJ51" s="4">
        <f>ROUND('Рейтинговая таблица организаций'!AX51*100/AK51,0)</f>
        <v>92</v>
      </c>
      <c r="AK51" s="4">
        <f>'Рейтинговая таблица организаций'!AY51</f>
        <v>295</v>
      </c>
      <c r="AL51" s="4">
        <f>ROUND('Рейтинговая таблица организаций'!AZ51*100/AM51,0)</f>
        <v>91</v>
      </c>
      <c r="AM51" s="4">
        <f>'Рейтинговая таблица организаций'!BA51</f>
        <v>295</v>
      </c>
    </row>
    <row r="52" spans="1:39">
      <c r="A52" s="5">
        <f>'Рейтинговая таблица организаций'!A52</f>
        <v>49</v>
      </c>
      <c r="B52" s="5" t="str">
        <f>'бланки '!A54</f>
        <v>Город Северодвинск</v>
      </c>
      <c r="C52" s="5" t="str">
        <f>'бланки '!C54</f>
        <v>Муниципальное автономное общеобразовательное учреждение «Средняя общеобразовательная школа № 26»</v>
      </c>
      <c r="D52" s="3">
        <f>'бланки '!E54+'бланки '!F54</f>
        <v>24</v>
      </c>
      <c r="E52" s="5">
        <f>'Рейтинговая таблица организаций'!C52</f>
        <v>9</v>
      </c>
      <c r="F52" s="6">
        <f t="shared" si="0"/>
        <v>0.375</v>
      </c>
      <c r="G52" s="3">
        <f>анкеты!I50</f>
        <v>1</v>
      </c>
      <c r="H52" s="73" t="str">
        <f>'для таблиц'!AY52</f>
        <v>Муниципальное автономное общеобразовательное учреждение «Средняя общеобразовательная школа № 11»(Город Северодвинск)</v>
      </c>
      <c r="I52" s="74">
        <f>'Рейтинговая таблица организаций'!O24/100</f>
        <v>1</v>
      </c>
      <c r="J52" s="73"/>
      <c r="K52" s="73">
        <f>'Рейтинговая таблица организаций'!H52</f>
        <v>3</v>
      </c>
      <c r="L52" s="4">
        <f>ROUND('Рейтинговая таблица организаций'!D52*100/M52,0)</f>
        <v>100</v>
      </c>
      <c r="M52" s="4">
        <f>'Рейтинговая таблица организаций'!E52</f>
        <v>14</v>
      </c>
      <c r="N52" s="4">
        <f>ROUND('Рейтинговая таблица организаций'!F52*100/O52,0)</f>
        <v>88</v>
      </c>
      <c r="O52" s="4">
        <f>'Рейтинговая таблица организаций'!G52</f>
        <v>54</v>
      </c>
      <c r="P52" s="4">
        <f>'Рейтинговая таблица организаций'!H52</f>
        <v>3</v>
      </c>
      <c r="Q52" s="4">
        <f>ROUND('Рейтинговая таблица организаций'!I52*100/R52,0)</f>
        <v>89</v>
      </c>
      <c r="R52" s="4">
        <f>'Рейтинговая таблица организаций'!J52</f>
        <v>9</v>
      </c>
      <c r="S52" s="4">
        <f>ROUND('Рейтинговая таблица организаций'!K52*100/T52,0)</f>
        <v>100</v>
      </c>
      <c r="T52" s="4">
        <f>'Рейтинговая таблица организаций'!L52</f>
        <v>8</v>
      </c>
      <c r="U52" s="4">
        <f>'Рейтинговая таблица организаций'!U52</f>
        <v>5</v>
      </c>
      <c r="V52" s="4">
        <f>'Рейтинговая таблица организаций'!X52</f>
        <v>9</v>
      </c>
      <c r="W52" s="4">
        <f>'Рейтинговая таблица организаций'!Y52</f>
        <v>9</v>
      </c>
      <c r="X52" s="4">
        <f>'Рейтинговая таблица организаций'!AD52</f>
        <v>2</v>
      </c>
      <c r="Y52" s="4">
        <f>'Рейтинговая таблица организаций'!AE52</f>
        <v>5</v>
      </c>
      <c r="Z52" s="4">
        <f>'Рейтинговая таблица организаций'!AF52</f>
        <v>1</v>
      </c>
      <c r="AA52" s="4">
        <f>'Рейтинговая таблица организаций'!AG52</f>
        <v>1</v>
      </c>
      <c r="AB52" s="4">
        <f>ROUND('Рейтинговая таблица организаций'!AL52*100/AC52,0)</f>
        <v>89</v>
      </c>
      <c r="AC52" s="4">
        <f>'Рейтинговая таблица организаций'!AM52</f>
        <v>9</v>
      </c>
      <c r="AD52" s="4">
        <f>ROUND('Рейтинговая таблица организаций'!AN52*100/AE52,0)</f>
        <v>100</v>
      </c>
      <c r="AE52" s="4">
        <f>'Рейтинговая таблица организаций'!AO52</f>
        <v>9</v>
      </c>
      <c r="AF52" s="4">
        <f>ROUND('Рейтинговая таблица организаций'!AP52*100/AG52,0)</f>
        <v>100</v>
      </c>
      <c r="AG52" s="4">
        <f>'Рейтинговая таблица организаций'!AQ52</f>
        <v>7</v>
      </c>
      <c r="AH52" s="4">
        <f>ROUND('Рейтинговая таблица организаций'!AV52*100/AI52,0)</f>
        <v>89</v>
      </c>
      <c r="AI52" s="4">
        <f>'Рейтинговая таблица организаций'!AW52</f>
        <v>9</v>
      </c>
      <c r="AJ52" s="4">
        <f>ROUND('Рейтинговая таблица организаций'!AX52*100/AK52,0)</f>
        <v>100</v>
      </c>
      <c r="AK52" s="4">
        <f>'Рейтинговая таблица организаций'!AY52</f>
        <v>9</v>
      </c>
      <c r="AL52" s="4">
        <f>ROUND('Рейтинговая таблица организаций'!AZ52*100/AM52,0)</f>
        <v>89</v>
      </c>
      <c r="AM52" s="4">
        <f>'Рейтинговая таблица организаций'!BA52</f>
        <v>9</v>
      </c>
    </row>
    <row r="53" spans="1:39">
      <c r="A53" s="5">
        <f>'Рейтинговая таблица организаций'!A53</f>
        <v>50</v>
      </c>
      <c r="B53" s="5" t="str">
        <f>'бланки '!A55</f>
        <v>Город Северодвинск</v>
      </c>
      <c r="C53" s="5" t="str">
        <f>'бланки '!C55</f>
        <v>Муниципальное автономное общеобразовательное учреждение «Лингвистическая гимназия № 27»</v>
      </c>
      <c r="D53" s="3">
        <f>'бланки '!E55+'бланки '!F55</f>
        <v>1239</v>
      </c>
      <c r="E53" s="5">
        <f>'Рейтинговая таблица организаций'!C53</f>
        <v>589</v>
      </c>
      <c r="F53" s="6">
        <f t="shared" si="0"/>
        <v>0.47538337368845845</v>
      </c>
      <c r="G53" s="3">
        <f>анкеты!I51</f>
        <v>16</v>
      </c>
      <c r="H53" s="73" t="str">
        <f>'для таблиц'!AY53</f>
        <v>Муниципальное бюджетное образовательное учреждение дополнительного образования «Спортивная школа № 1»(Город Северодвинск)</v>
      </c>
      <c r="I53" s="74">
        <f>'Рейтинговая таблица организаций'!O25/100</f>
        <v>1</v>
      </c>
      <c r="J53" s="73"/>
      <c r="K53" s="73">
        <f>'Рейтинговая таблица организаций'!H53</f>
        <v>4</v>
      </c>
      <c r="L53" s="4">
        <f>ROUND('Рейтинговая таблица организаций'!D53*100/M53,0)</f>
        <v>100</v>
      </c>
      <c r="M53" s="4">
        <f>'Рейтинговая таблица организаций'!E53</f>
        <v>14</v>
      </c>
      <c r="N53" s="4">
        <f>ROUND('Рейтинговая таблица организаций'!F53*100/O53,0)</f>
        <v>100</v>
      </c>
      <c r="O53" s="4">
        <f>'Рейтинговая таблица организаций'!G53</f>
        <v>54</v>
      </c>
      <c r="P53" s="4">
        <f>'Рейтинговая таблица организаций'!H53</f>
        <v>4</v>
      </c>
      <c r="Q53" s="4">
        <f>ROUND('Рейтинговая таблица организаций'!I53*100/R53,0)</f>
        <v>99</v>
      </c>
      <c r="R53" s="4">
        <f>'Рейтинговая таблица организаций'!J53</f>
        <v>534</v>
      </c>
      <c r="S53" s="4">
        <f>ROUND('Рейтинговая таблица организаций'!K53*100/T53,0)</f>
        <v>97</v>
      </c>
      <c r="T53" s="4">
        <f>'Рейтинговая таблица организаций'!L53</f>
        <v>564</v>
      </c>
      <c r="U53" s="4">
        <f>'Рейтинговая таблица организаций'!U53</f>
        <v>5</v>
      </c>
      <c r="V53" s="4">
        <f>'Рейтинговая таблица организаций'!X53</f>
        <v>549</v>
      </c>
      <c r="W53" s="4">
        <f>'Рейтинговая таблица организаций'!Y53</f>
        <v>589</v>
      </c>
      <c r="X53" s="4">
        <f>'Рейтинговая таблица организаций'!AD53</f>
        <v>2</v>
      </c>
      <c r="Y53" s="4">
        <f>'Рейтинговая таблица организаций'!AE53</f>
        <v>4</v>
      </c>
      <c r="Z53" s="4">
        <f>'Рейтинговая таблица организаций'!AF53</f>
        <v>13</v>
      </c>
      <c r="AA53" s="4">
        <f>'Рейтинговая таблица организаций'!AG53</f>
        <v>16</v>
      </c>
      <c r="AB53" s="4">
        <f>ROUND('Рейтинговая таблица организаций'!AL53*100/AC53,0)</f>
        <v>97</v>
      </c>
      <c r="AC53" s="4">
        <f>'Рейтинговая таблица организаций'!AM53</f>
        <v>589</v>
      </c>
      <c r="AD53" s="4">
        <f>ROUND('Рейтинговая таблица организаций'!AN53*100/AE53,0)</f>
        <v>96</v>
      </c>
      <c r="AE53" s="4">
        <f>'Рейтинговая таблица организаций'!AO53</f>
        <v>589</v>
      </c>
      <c r="AF53" s="4">
        <f>ROUND('Рейтинговая таблица организаций'!AP53*100/AG53,0)</f>
        <v>99</v>
      </c>
      <c r="AG53" s="4">
        <f>'Рейтинговая таблица организаций'!AQ53</f>
        <v>508</v>
      </c>
      <c r="AH53" s="4">
        <f>ROUND('Рейтинговая таблица организаций'!AV53*100/AI53,0)</f>
        <v>98</v>
      </c>
      <c r="AI53" s="4">
        <f>'Рейтинговая таблица организаций'!AW53</f>
        <v>589</v>
      </c>
      <c r="AJ53" s="4">
        <f>ROUND('Рейтинговая таблица организаций'!AX53*100/AK53,0)</f>
        <v>98</v>
      </c>
      <c r="AK53" s="4">
        <f>'Рейтинговая таблица организаций'!AY53</f>
        <v>589</v>
      </c>
      <c r="AL53" s="4">
        <f>ROUND('Рейтинговая таблица организаций'!AZ53*100/AM53,0)</f>
        <v>99</v>
      </c>
      <c r="AM53" s="4">
        <f>'Рейтинговая таблица организаций'!BA53</f>
        <v>589</v>
      </c>
    </row>
    <row r="54" spans="1:39">
      <c r="A54" s="5">
        <f>'Рейтинговая таблица организаций'!A54</f>
        <v>51</v>
      </c>
      <c r="B54" s="5" t="str">
        <f>'бланки '!A56</f>
        <v>Город Северодвинск</v>
      </c>
      <c r="C54" s="5" t="str">
        <f>'бланки '!C56</f>
        <v>Муниципальное автономное общеобразовательное учреждение «Средняя общеобразовательная школа № 28»</v>
      </c>
      <c r="D54" s="3">
        <f>'бланки '!E56+'бланки '!F56</f>
        <v>1158</v>
      </c>
      <c r="E54" s="5">
        <f>'Рейтинговая таблица организаций'!C54</f>
        <v>643</v>
      </c>
      <c r="F54" s="6">
        <f t="shared" si="0"/>
        <v>0.55526770293609673</v>
      </c>
      <c r="G54" s="3">
        <f>анкеты!I52</f>
        <v>19</v>
      </c>
      <c r="H54" s="73" t="str">
        <f>'для таблиц'!AY54</f>
        <v>Муниципальное автономное образовательное учреждение дополнительного образования Детско-юношеский центр(Город Северодвинск)</v>
      </c>
      <c r="I54" s="74">
        <f>'Рейтинговая таблица организаций'!O26/100</f>
        <v>1</v>
      </c>
      <c r="J54" s="73"/>
      <c r="K54" s="73">
        <f>'Рейтинговая таблица организаций'!H54</f>
        <v>4</v>
      </c>
      <c r="L54" s="4">
        <f>ROUND('Рейтинговая таблица организаций'!D54*100/M54,0)</f>
        <v>100</v>
      </c>
      <c r="M54" s="4">
        <f>'Рейтинговая таблица организаций'!E54</f>
        <v>14</v>
      </c>
      <c r="N54" s="4">
        <f>ROUND('Рейтинговая таблица организаций'!F54*100/O54,0)</f>
        <v>98</v>
      </c>
      <c r="O54" s="4">
        <f>'Рейтинговая таблица организаций'!G54</f>
        <v>54</v>
      </c>
      <c r="P54" s="4">
        <f>'Рейтинговая таблица организаций'!H54</f>
        <v>4</v>
      </c>
      <c r="Q54" s="4">
        <f>ROUND('Рейтинговая таблица организаций'!I54*100/R54,0)</f>
        <v>100</v>
      </c>
      <c r="R54" s="4">
        <f>'Рейтинговая таблица организаций'!J54</f>
        <v>638</v>
      </c>
      <c r="S54" s="4">
        <f>ROUND('Рейтинговая таблица организаций'!K54*100/T54,0)</f>
        <v>100</v>
      </c>
      <c r="T54" s="4">
        <f>'Рейтинговая таблица организаций'!L54</f>
        <v>637</v>
      </c>
      <c r="U54" s="4">
        <f>'Рейтинговая таблица организаций'!U54</f>
        <v>5</v>
      </c>
      <c r="V54" s="4">
        <f>'Рейтинговая таблица организаций'!X54</f>
        <v>641</v>
      </c>
      <c r="W54" s="4">
        <f>'Рейтинговая таблица организаций'!Y54</f>
        <v>643</v>
      </c>
      <c r="X54" s="4">
        <f>'Рейтинговая таблица организаций'!AD54</f>
        <v>2</v>
      </c>
      <c r="Y54" s="4">
        <f>'Рейтинговая таблица организаций'!AE54</f>
        <v>6</v>
      </c>
      <c r="Z54" s="4">
        <f>'Рейтинговая таблица организаций'!AF54</f>
        <v>16</v>
      </c>
      <c r="AA54" s="4">
        <f>'Рейтинговая таблица организаций'!AG54</f>
        <v>19</v>
      </c>
      <c r="AB54" s="4">
        <f>ROUND('Рейтинговая таблица организаций'!AL54*100/AC54,0)</f>
        <v>100</v>
      </c>
      <c r="AC54" s="4">
        <f>'Рейтинговая таблица организаций'!AM54</f>
        <v>643</v>
      </c>
      <c r="AD54" s="4">
        <f>ROUND('Рейтинговая таблица организаций'!AN54*100/AE54,0)</f>
        <v>100</v>
      </c>
      <c r="AE54" s="4">
        <f>'Рейтинговая таблица организаций'!AO54</f>
        <v>643</v>
      </c>
      <c r="AF54" s="4">
        <f>ROUND('Рейтинговая таблица организаций'!AP54*100/AG54,0)</f>
        <v>100</v>
      </c>
      <c r="AG54" s="4">
        <f>'Рейтинговая таблица организаций'!AQ54</f>
        <v>632</v>
      </c>
      <c r="AH54" s="4">
        <f>ROUND('Рейтинговая таблица организаций'!AV54*100/AI54,0)</f>
        <v>100</v>
      </c>
      <c r="AI54" s="4">
        <f>'Рейтинговая таблица организаций'!AW54</f>
        <v>643</v>
      </c>
      <c r="AJ54" s="4">
        <f>ROUND('Рейтинговая таблица организаций'!AX54*100/AK54,0)</f>
        <v>100</v>
      </c>
      <c r="AK54" s="4">
        <f>'Рейтинговая таблица организаций'!AY54</f>
        <v>643</v>
      </c>
      <c r="AL54" s="4">
        <f>ROUND('Рейтинговая таблица организаций'!AZ54*100/AM54,0)</f>
        <v>100</v>
      </c>
      <c r="AM54" s="4">
        <f>'Рейтинговая таблица организаций'!BA54</f>
        <v>643</v>
      </c>
    </row>
    <row r="55" spans="1:39">
      <c r="A55" s="5">
        <f>'Рейтинговая таблица организаций'!A55</f>
        <v>52</v>
      </c>
      <c r="B55" s="5" t="str">
        <f>'бланки '!A57</f>
        <v>Город Северодвинск</v>
      </c>
      <c r="C55" s="5" t="str">
        <f>'бланки '!C57</f>
        <v>Муниципальное автономное общеобразовательное учреждение «Средняя общеобразовательная школа № 29»</v>
      </c>
      <c r="D55" s="3">
        <f>'бланки '!E57+'бланки '!F57</f>
        <v>1481</v>
      </c>
      <c r="E55" s="5">
        <f>'Рейтинговая таблица организаций'!C55</f>
        <v>822</v>
      </c>
      <c r="F55" s="6">
        <f t="shared" si="0"/>
        <v>0.55503038487508438</v>
      </c>
      <c r="G55" s="3">
        <f>анкеты!I53</f>
        <v>24</v>
      </c>
      <c r="H55" s="73" t="str">
        <f>'для таблиц'!AY55</f>
        <v>Муниципальное дошкольное образовательное учреждение «Детский сад «Радуга»(Город Новодвинск)</v>
      </c>
      <c r="I55" s="74">
        <f>'Рейтинговая таблица организаций'!O27/100</f>
        <v>0.99224806201550397</v>
      </c>
      <c r="J55" s="73"/>
      <c r="K55" s="73">
        <f>'Рейтинговая таблица организаций'!H55</f>
        <v>4</v>
      </c>
      <c r="L55" s="4">
        <f>ROUND('Рейтинговая таблица организаций'!D55*100/M55,0)</f>
        <v>100</v>
      </c>
      <c r="M55" s="4">
        <f>'Рейтинговая таблица организаций'!E55</f>
        <v>14</v>
      </c>
      <c r="N55" s="4">
        <f>ROUND('Рейтинговая таблица организаций'!F55*100/O55,0)</f>
        <v>99</v>
      </c>
      <c r="O55" s="4">
        <f>'Рейтинговая таблица организаций'!G55</f>
        <v>54</v>
      </c>
      <c r="P55" s="4">
        <f>'Рейтинговая таблица организаций'!H55</f>
        <v>4</v>
      </c>
      <c r="Q55" s="4">
        <f>ROUND('Рейтинговая таблица организаций'!I55*100/R55,0)</f>
        <v>98</v>
      </c>
      <c r="R55" s="4">
        <f>'Рейтинговая таблица организаций'!J55</f>
        <v>642</v>
      </c>
      <c r="S55" s="4">
        <f>ROUND('Рейтинговая таблица организаций'!K55*100/T55,0)</f>
        <v>95</v>
      </c>
      <c r="T55" s="4">
        <f>'Рейтинговая таблица организаций'!L55</f>
        <v>704</v>
      </c>
      <c r="U55" s="4">
        <f>'Рейтинговая таблица организаций'!U55</f>
        <v>5</v>
      </c>
      <c r="V55" s="4">
        <f>'Рейтинговая таблица организаций'!X55</f>
        <v>760</v>
      </c>
      <c r="W55" s="4">
        <f>'Рейтинговая таблица организаций'!Y55</f>
        <v>822</v>
      </c>
      <c r="X55" s="4">
        <f>'Рейтинговая таблица организаций'!AD55</f>
        <v>6</v>
      </c>
      <c r="Y55" s="4">
        <f>'Рейтинговая таблица организаций'!AE55</f>
        <v>6</v>
      </c>
      <c r="Z55" s="4">
        <f>'Рейтинговая таблица организаций'!AF55</f>
        <v>18</v>
      </c>
      <c r="AA55" s="4">
        <f>'Рейтинговая таблица организаций'!AG55</f>
        <v>24</v>
      </c>
      <c r="AB55" s="4">
        <f>ROUND('Рейтинговая таблица организаций'!AL55*100/AC55,0)</f>
        <v>95</v>
      </c>
      <c r="AC55" s="4">
        <f>'Рейтинговая таблица организаций'!AM55</f>
        <v>822</v>
      </c>
      <c r="AD55" s="4">
        <f>ROUND('Рейтинговая таблица организаций'!AN55*100/AE55,0)</f>
        <v>95</v>
      </c>
      <c r="AE55" s="4">
        <f>'Рейтинговая таблица организаций'!AO55</f>
        <v>822</v>
      </c>
      <c r="AF55" s="4">
        <f>ROUND('Рейтинговая таблица организаций'!AP55*100/AG55,0)</f>
        <v>98</v>
      </c>
      <c r="AG55" s="4">
        <f>'Рейтинговая таблица организаций'!AQ55</f>
        <v>606</v>
      </c>
      <c r="AH55" s="4">
        <f>ROUND('Рейтинговая таблица организаций'!AV55*100/AI55,0)</f>
        <v>95</v>
      </c>
      <c r="AI55" s="4">
        <f>'Рейтинговая таблица организаций'!AW55</f>
        <v>822</v>
      </c>
      <c r="AJ55" s="4">
        <f>ROUND('Рейтинговая таблица организаций'!AX55*100/AK55,0)</f>
        <v>98</v>
      </c>
      <c r="AK55" s="4">
        <f>'Рейтинговая таблица организаций'!AY55</f>
        <v>822</v>
      </c>
      <c r="AL55" s="4">
        <f>ROUND('Рейтинговая таблица организаций'!AZ55*100/AM55,0)</f>
        <v>96</v>
      </c>
      <c r="AM55" s="4">
        <f>'Рейтинговая таблица организаций'!BA55</f>
        <v>822</v>
      </c>
    </row>
    <row r="56" spans="1:39">
      <c r="A56" s="5">
        <f>'Рейтинговая таблица организаций'!A56</f>
        <v>53</v>
      </c>
      <c r="B56" s="5" t="str">
        <f>'бланки '!A58</f>
        <v>Город Северодвинск</v>
      </c>
      <c r="C56" s="5" t="str">
        <f>'бланки '!C58</f>
        <v>Муниципальное автономное общеобразовательное учреждение «Средняя общеобразовательная школа № 30»</v>
      </c>
      <c r="D56" s="3">
        <f>'бланки '!E58+'бланки '!F58</f>
        <v>1492</v>
      </c>
      <c r="E56" s="5">
        <f>'Рейтинговая таблица организаций'!C56</f>
        <v>468</v>
      </c>
      <c r="F56" s="6">
        <f t="shared" si="0"/>
        <v>0.31367292225201071</v>
      </c>
      <c r="G56" s="3">
        <f>анкеты!I54</f>
        <v>10</v>
      </c>
      <c r="H56" s="73" t="str">
        <f>'для таблиц'!AY56</f>
        <v>Муниципальное бюджетное общеобразовательное учреждение «Золотухская основная общеобразовательная школа»(Онежский муниципальный район)</v>
      </c>
      <c r="I56" s="74">
        <f>'Рейтинговая таблица организаций'!O28/100</f>
        <v>0.956989247311828</v>
      </c>
      <c r="J56" s="73"/>
      <c r="K56" s="73">
        <f>'Рейтинговая таблица организаций'!H56</f>
        <v>3</v>
      </c>
      <c r="L56" s="4">
        <f>ROUND('Рейтинговая таблица организаций'!D56*100/M56,0)</f>
        <v>96</v>
      </c>
      <c r="M56" s="4">
        <f>'Рейтинговая таблица организаций'!E56</f>
        <v>14</v>
      </c>
      <c r="N56" s="4">
        <f>ROUND('Рейтинговая таблица организаций'!F56*100/O56,0)</f>
        <v>99</v>
      </c>
      <c r="O56" s="4">
        <f>'Рейтинговая таблица организаций'!G56</f>
        <v>55</v>
      </c>
      <c r="P56" s="4">
        <f>'Рейтинговая таблица организаций'!H56</f>
        <v>3</v>
      </c>
      <c r="Q56" s="4">
        <f>ROUND('Рейтинговая таблица организаций'!I56*100/R56,0)</f>
        <v>94</v>
      </c>
      <c r="R56" s="4">
        <f>'Рейтинговая таблица организаций'!J56</f>
        <v>350</v>
      </c>
      <c r="S56" s="4">
        <f>ROUND('Рейтинговая таблица организаций'!K56*100/T56,0)</f>
        <v>91</v>
      </c>
      <c r="T56" s="4">
        <f>'Рейтинговая таблица организаций'!L56</f>
        <v>402</v>
      </c>
      <c r="U56" s="4">
        <f>'Рейтинговая таблица организаций'!U56</f>
        <v>5</v>
      </c>
      <c r="V56" s="4">
        <f>'Рейтинговая таблица организаций'!X56</f>
        <v>383</v>
      </c>
      <c r="W56" s="4">
        <f>'Рейтинговая таблица организаций'!Y56</f>
        <v>468</v>
      </c>
      <c r="X56" s="4">
        <f>'Рейтинговая таблица организаций'!AD56</f>
        <v>3</v>
      </c>
      <c r="Y56" s="4">
        <f>'Рейтинговая таблица организаций'!AE56</f>
        <v>5</v>
      </c>
      <c r="Z56" s="4">
        <f>'Рейтинговая таблица организаций'!AF56</f>
        <v>8</v>
      </c>
      <c r="AA56" s="4">
        <f>'Рейтинговая таблица организаций'!AG56</f>
        <v>10</v>
      </c>
      <c r="AB56" s="4">
        <f>ROUND('Рейтинговая таблица организаций'!AL56*100/AC56,0)</f>
        <v>92</v>
      </c>
      <c r="AC56" s="4">
        <f>'Рейтинговая таблица организаций'!AM56</f>
        <v>468</v>
      </c>
      <c r="AD56" s="4">
        <f>ROUND('Рейтинговая таблица организаций'!AN56*100/AE56,0)</f>
        <v>91</v>
      </c>
      <c r="AE56" s="4">
        <f>'Рейтинговая таблица организаций'!AO56</f>
        <v>468</v>
      </c>
      <c r="AF56" s="4">
        <f>ROUND('Рейтинговая таблица организаций'!AP56*100/AG56,0)</f>
        <v>97</v>
      </c>
      <c r="AG56" s="4">
        <f>'Рейтинговая таблица организаций'!AQ56</f>
        <v>346</v>
      </c>
      <c r="AH56" s="4">
        <f>ROUND('Рейтинговая таблица организаций'!AV56*100/AI56,0)</f>
        <v>86</v>
      </c>
      <c r="AI56" s="4">
        <f>'Рейтинговая таблица организаций'!AW56</f>
        <v>468</v>
      </c>
      <c r="AJ56" s="4">
        <f>ROUND('Рейтинговая таблица организаций'!AX56*100/AK56,0)</f>
        <v>93</v>
      </c>
      <c r="AK56" s="4">
        <f>'Рейтинговая таблица организаций'!AY56</f>
        <v>468</v>
      </c>
      <c r="AL56" s="4">
        <f>ROUND('Рейтинговая таблица организаций'!AZ56*100/AM56,0)</f>
        <v>90</v>
      </c>
      <c r="AM56" s="4">
        <f>'Рейтинговая таблица организаций'!BA56</f>
        <v>468</v>
      </c>
    </row>
    <row r="57" spans="1:39">
      <c r="A57" s="5">
        <f>'Рейтинговая таблица организаций'!A57</f>
        <v>54</v>
      </c>
      <c r="B57" s="5" t="str">
        <f>'бланки '!A59</f>
        <v>Город Северодвинск</v>
      </c>
      <c r="C57" s="5" t="str">
        <f>'бланки '!C59</f>
        <v>Муниципальное автономное общеобразовательное учреждение «Ягринская гимназия»</v>
      </c>
      <c r="D57" s="3">
        <f>'бланки '!E59+'бланки '!F59</f>
        <v>1005</v>
      </c>
      <c r="E57" s="5">
        <f>'Рейтинговая таблица организаций'!C57</f>
        <v>508</v>
      </c>
      <c r="F57" s="6">
        <f t="shared" si="0"/>
        <v>0.50547263681592036</v>
      </c>
      <c r="G57" s="3">
        <f>анкеты!I55</f>
        <v>9</v>
      </c>
      <c r="H57" s="73" t="str">
        <f>'для таблиц'!AY57</f>
        <v>Муниципальное автономное дошкольное образовательное учреждение Центр развития ребенка – «Детский сад № 3 «Морозко»(Город Северодвинск)</v>
      </c>
      <c r="I57" s="74">
        <f>'Рейтинговая таблица организаций'!O29/100</f>
        <v>0.99722991689750695</v>
      </c>
      <c r="J57" s="73"/>
      <c r="K57" s="73">
        <f>'Рейтинговая таблица организаций'!H57</f>
        <v>4</v>
      </c>
      <c r="L57" s="4">
        <f>ROUND('Рейтинговая таблица организаций'!D57*100/M57,0)</f>
        <v>100</v>
      </c>
      <c r="M57" s="4">
        <f>'Рейтинговая таблица организаций'!E57</f>
        <v>14</v>
      </c>
      <c r="N57" s="4">
        <f>ROUND('Рейтинговая таблица организаций'!F57*100/O57,0)</f>
        <v>99</v>
      </c>
      <c r="O57" s="4">
        <f>'Рейтинговая таблица организаций'!G57</f>
        <v>54</v>
      </c>
      <c r="P57" s="4">
        <f>'Рейтинговая таблица организаций'!H57</f>
        <v>4</v>
      </c>
      <c r="Q57" s="4">
        <f>ROUND('Рейтинговая таблица организаций'!I57*100/R57,0)</f>
        <v>94</v>
      </c>
      <c r="R57" s="4">
        <f>'Рейтинговая таблица организаций'!J57</f>
        <v>342</v>
      </c>
      <c r="S57" s="4">
        <f>ROUND('Рейтинговая таблица организаций'!K57*100/T57,0)</f>
        <v>84</v>
      </c>
      <c r="T57" s="4">
        <f>'Рейтинговая таблица организаций'!L57</f>
        <v>432</v>
      </c>
      <c r="U57" s="4">
        <f>'Рейтинговая таблица организаций'!U57</f>
        <v>5</v>
      </c>
      <c r="V57" s="4">
        <f>'Рейтинговая таблица организаций'!X57</f>
        <v>447</v>
      </c>
      <c r="W57" s="4">
        <f>'Рейтинговая таблица организаций'!Y57</f>
        <v>508</v>
      </c>
      <c r="X57" s="4">
        <f>'Рейтинговая таблица организаций'!AD57</f>
        <v>3</v>
      </c>
      <c r="Y57" s="4">
        <f>'Рейтинговая таблица организаций'!AE57</f>
        <v>5</v>
      </c>
      <c r="Z57" s="4">
        <f>'Рейтинговая таблица организаций'!AF57</f>
        <v>8</v>
      </c>
      <c r="AA57" s="4">
        <f>'Рейтинговая таблица организаций'!AG57</f>
        <v>9</v>
      </c>
      <c r="AB57" s="4">
        <f>ROUND('Рейтинговая таблица организаций'!AL57*100/AC57,0)</f>
        <v>91</v>
      </c>
      <c r="AC57" s="4">
        <f>'Рейтинговая таблица организаций'!AM57</f>
        <v>508</v>
      </c>
      <c r="AD57" s="4">
        <f>ROUND('Рейтинговая таблица организаций'!AN57*100/AE57,0)</f>
        <v>88</v>
      </c>
      <c r="AE57" s="4">
        <f>'Рейтинговая таблица организаций'!AO57</f>
        <v>508</v>
      </c>
      <c r="AF57" s="4">
        <f>ROUND('Рейтинговая таблица организаций'!AP57*100/AG57,0)</f>
        <v>95</v>
      </c>
      <c r="AG57" s="4">
        <f>'Рейтинговая таблица организаций'!AQ57</f>
        <v>373</v>
      </c>
      <c r="AH57" s="4">
        <f>ROUND('Рейтинговая таблица организаций'!AV57*100/AI57,0)</f>
        <v>83</v>
      </c>
      <c r="AI57" s="4">
        <f>'Рейтинговая таблица организаций'!AW57</f>
        <v>508</v>
      </c>
      <c r="AJ57" s="4">
        <f>ROUND('Рейтинговая таблица организаций'!AX57*100/AK57,0)</f>
        <v>91</v>
      </c>
      <c r="AK57" s="4">
        <f>'Рейтинговая таблица организаций'!AY57</f>
        <v>508</v>
      </c>
      <c r="AL57" s="4">
        <f>ROUND('Рейтинговая таблица организаций'!AZ57*100/AM57,0)</f>
        <v>87</v>
      </c>
      <c r="AM57" s="4">
        <f>'Рейтинговая таблица организаций'!BA57</f>
        <v>508</v>
      </c>
    </row>
    <row r="58" spans="1:39">
      <c r="A58" s="5">
        <f>'Рейтинговая таблица организаций'!A58</f>
        <v>55</v>
      </c>
      <c r="B58" s="5" t="str">
        <f>'бланки '!A60</f>
        <v>Город Северодвинск</v>
      </c>
      <c r="C58" s="5" t="str">
        <f>'бланки '!C60</f>
        <v>Муниципальное автономное общеобразовательное учреждение «Средняя общеобразовательная школа № 36»</v>
      </c>
      <c r="D58" s="3">
        <f>'бланки '!E60+'бланки '!F60</f>
        <v>35</v>
      </c>
      <c r="E58" s="5">
        <f>'Рейтинговая таблица организаций'!C58</f>
        <v>21</v>
      </c>
      <c r="F58" s="6">
        <f t="shared" si="0"/>
        <v>0.6</v>
      </c>
      <c r="G58" s="3">
        <f>анкеты!I56</f>
        <v>2</v>
      </c>
      <c r="H58" s="73" t="str">
        <f>'для таблиц'!AY58</f>
        <v>Муниципальное бюджетное дошкольное образовательное учреждение «Детский сад № 49 «Белоснежка»(Город Северодвинск)</v>
      </c>
      <c r="I58" s="74">
        <f>'Рейтинговая таблица организаций'!O30/100</f>
        <v>0.9826086956521739</v>
      </c>
      <c r="J58" s="73"/>
      <c r="K58" s="73">
        <f>'Рейтинговая таблица организаций'!H58</f>
        <v>4</v>
      </c>
      <c r="L58" s="4">
        <f>ROUND('Рейтинговая таблица организаций'!D58*100/M58,0)</f>
        <v>93</v>
      </c>
      <c r="M58" s="4">
        <f>'Рейтинговая таблица организаций'!E58</f>
        <v>14</v>
      </c>
      <c r="N58" s="4">
        <f>ROUND('Рейтинговая таблица организаций'!F58*100/O58,0)</f>
        <v>76</v>
      </c>
      <c r="O58" s="4">
        <f>'Рейтинговая таблица организаций'!G58</f>
        <v>54</v>
      </c>
      <c r="P58" s="4">
        <f>'Рейтинговая таблица организаций'!H58</f>
        <v>4</v>
      </c>
      <c r="Q58" s="4">
        <f>ROUND('Рейтинговая таблица организаций'!I58*100/R58,0)</f>
        <v>100</v>
      </c>
      <c r="R58" s="4">
        <f>'Рейтинговая таблица организаций'!J58</f>
        <v>20</v>
      </c>
      <c r="S58" s="4">
        <f>ROUND('Рейтинговая таблица организаций'!K58*100/T58,0)</f>
        <v>100</v>
      </c>
      <c r="T58" s="4">
        <f>'Рейтинговая таблица организаций'!L58</f>
        <v>19</v>
      </c>
      <c r="U58" s="4">
        <f>'Рейтинговая таблица организаций'!U58</f>
        <v>5</v>
      </c>
      <c r="V58" s="4">
        <f>'Рейтинговая таблица организаций'!X58</f>
        <v>19</v>
      </c>
      <c r="W58" s="4">
        <f>'Рейтинговая таблица организаций'!Y58</f>
        <v>21</v>
      </c>
      <c r="X58" s="4">
        <f>'Рейтинговая таблица организаций'!AD58</f>
        <v>3</v>
      </c>
      <c r="Y58" s="4">
        <f>'Рейтинговая таблица организаций'!AE58</f>
        <v>3</v>
      </c>
      <c r="Z58" s="4">
        <f>'Рейтинговая таблица организаций'!AF58</f>
        <v>2</v>
      </c>
      <c r="AA58" s="4">
        <f>'Рейтинговая таблица организаций'!AG58</f>
        <v>2</v>
      </c>
      <c r="AB58" s="4">
        <f>ROUND('Рейтинговая таблица организаций'!AL58*100/AC58,0)</f>
        <v>95</v>
      </c>
      <c r="AC58" s="4">
        <f>'Рейтинговая таблица организаций'!AM58</f>
        <v>21</v>
      </c>
      <c r="AD58" s="4">
        <f>ROUND('Рейтинговая таблица организаций'!AN58*100/AE58,0)</f>
        <v>95</v>
      </c>
      <c r="AE58" s="4">
        <f>'Рейтинговая таблица организаций'!AO58</f>
        <v>21</v>
      </c>
      <c r="AF58" s="4">
        <f>ROUND('Рейтинговая таблица организаций'!AP58*100/AG58,0)</f>
        <v>100</v>
      </c>
      <c r="AG58" s="4">
        <f>'Рейтинговая таблица организаций'!AQ58</f>
        <v>20</v>
      </c>
      <c r="AH58" s="4">
        <f>ROUND('Рейтинговая таблица организаций'!AV58*100/AI58,0)</f>
        <v>86</v>
      </c>
      <c r="AI58" s="4">
        <f>'Рейтинговая таблица организаций'!AW58</f>
        <v>21</v>
      </c>
      <c r="AJ58" s="4">
        <f>ROUND('Рейтинговая таблица организаций'!AX58*100/AK58,0)</f>
        <v>95</v>
      </c>
      <c r="AK58" s="4">
        <f>'Рейтинговая таблица организаций'!AY58</f>
        <v>21</v>
      </c>
      <c r="AL58" s="4">
        <f>ROUND('Рейтинговая таблица организаций'!AZ58*100/AM58,0)</f>
        <v>81</v>
      </c>
      <c r="AM58" s="4">
        <f>'Рейтинговая таблица организаций'!BA58</f>
        <v>21</v>
      </c>
    </row>
    <row r="59" spans="1:39">
      <c r="A59" s="5">
        <f>'Рейтинговая таблица организаций'!A59</f>
        <v>56</v>
      </c>
      <c r="B59" s="5" t="str">
        <f>'бланки '!A61</f>
        <v>Город Северодвинск</v>
      </c>
      <c r="C59" s="5" t="str">
        <f>'бланки '!C61</f>
        <v>Муниципальное бюджетное образовательное учреждение дополнительного образования «Спортивная школа № 1»</v>
      </c>
      <c r="D59" s="3">
        <f>'бланки '!E61+'бланки '!F61</f>
        <v>909</v>
      </c>
      <c r="E59" s="5">
        <f>'Рейтинговая таблица организаций'!C59</f>
        <v>290</v>
      </c>
      <c r="F59" s="6">
        <f t="shared" si="0"/>
        <v>0.31903190319031904</v>
      </c>
      <c r="G59" s="3">
        <f>анкеты!I57</f>
        <v>4</v>
      </c>
      <c r="H59" s="73" t="str">
        <f>'для таблиц'!AY59</f>
        <v>Муниципальное автономное общеобразовательное учреждение «Средняя общеобразовательная школа № 19»(Город Северодвинск)</v>
      </c>
      <c r="I59" s="74">
        <f>'Рейтинговая таблица организаций'!O31/100</f>
        <v>0.996</v>
      </c>
      <c r="J59" s="73"/>
      <c r="K59" s="73">
        <f>'Рейтинговая таблица организаций'!H59</f>
        <v>4</v>
      </c>
      <c r="L59" s="4">
        <f>ROUND('Рейтинговая таблица организаций'!D59*100/M59,0)</f>
        <v>45</v>
      </c>
      <c r="M59" s="4">
        <f>'Рейтинговая таблица организаций'!E59</f>
        <v>10</v>
      </c>
      <c r="N59" s="4">
        <f>ROUND('Рейтинговая таблица организаций'!F59*100/O59,0)</f>
        <v>72</v>
      </c>
      <c r="O59" s="4">
        <f>'Рейтинговая таблица организаций'!G59</f>
        <v>47</v>
      </c>
      <c r="P59" s="4">
        <f>'Рейтинговая таблица организаций'!H59</f>
        <v>4</v>
      </c>
      <c r="Q59" s="4">
        <f>ROUND('Рейтинговая таблица организаций'!I59*100/R59,0)</f>
        <v>97</v>
      </c>
      <c r="R59" s="4">
        <f>'Рейтинговая таблица организаций'!J59</f>
        <v>208</v>
      </c>
      <c r="S59" s="4">
        <f>ROUND('Рейтинговая таблица организаций'!K59*100/T59,0)</f>
        <v>98</v>
      </c>
      <c r="T59" s="4">
        <f>'Рейтинговая таблица организаций'!L59</f>
        <v>202</v>
      </c>
      <c r="U59" s="4">
        <f>'Рейтинговая таблица организаций'!U59</f>
        <v>5</v>
      </c>
      <c r="V59" s="4">
        <f>'Рейтинговая таблица организаций'!X59</f>
        <v>259</v>
      </c>
      <c r="W59" s="4">
        <f>'Рейтинговая таблица организаций'!Y59</f>
        <v>290</v>
      </c>
      <c r="X59" s="4">
        <f>'Рейтинговая таблица организаций'!AD59</f>
        <v>2</v>
      </c>
      <c r="Y59" s="4">
        <f>'Рейтинговая таблица организаций'!AE59</f>
        <v>3</v>
      </c>
      <c r="Z59" s="4">
        <f>'Рейтинговая таблица организаций'!AF59</f>
        <v>3</v>
      </c>
      <c r="AA59" s="4">
        <f>'Рейтинговая таблица организаций'!AG59</f>
        <v>4</v>
      </c>
      <c r="AB59" s="4">
        <f>ROUND('Рейтинговая таблица организаций'!AL59*100/AC59,0)</f>
        <v>98</v>
      </c>
      <c r="AC59" s="4">
        <f>'Рейтинговая таблица организаций'!AM59</f>
        <v>290</v>
      </c>
      <c r="AD59" s="4">
        <f>ROUND('Рейтинговая таблица организаций'!AN59*100/AE59,0)</f>
        <v>99</v>
      </c>
      <c r="AE59" s="4">
        <f>'Рейтинговая таблица организаций'!AO59</f>
        <v>290</v>
      </c>
      <c r="AF59" s="4">
        <f>ROUND('Рейтинговая таблица организаций'!AP59*100/AG59,0)</f>
        <v>100</v>
      </c>
      <c r="AG59" s="4">
        <f>'Рейтинговая таблица организаций'!AQ59</f>
        <v>216</v>
      </c>
      <c r="AH59" s="4">
        <f>ROUND('Рейтинговая таблица организаций'!AV59*100/AI59,0)</f>
        <v>99</v>
      </c>
      <c r="AI59" s="4">
        <f>'Рейтинговая таблица организаций'!AW59</f>
        <v>290</v>
      </c>
      <c r="AJ59" s="4">
        <f>ROUND('Рейтинговая таблица организаций'!AX59*100/AK59,0)</f>
        <v>98</v>
      </c>
      <c r="AK59" s="4">
        <f>'Рейтинговая таблица организаций'!AY59</f>
        <v>290</v>
      </c>
      <c r="AL59" s="4">
        <f>ROUND('Рейтинговая таблица организаций'!AZ59*100/AM59,0)</f>
        <v>99</v>
      </c>
      <c r="AM59" s="4">
        <f>'Рейтинговая таблица организаций'!BA59</f>
        <v>290</v>
      </c>
    </row>
    <row r="60" spans="1:39">
      <c r="A60" s="5">
        <f>'Рейтинговая таблица организаций'!A60</f>
        <v>57</v>
      </c>
      <c r="B60" s="5" t="str">
        <f>'бланки '!A62</f>
        <v>Город Северодвинск</v>
      </c>
      <c r="C60" s="5" t="str">
        <f>'бланки '!C62</f>
        <v>Муниципальное бюджетное образовательное учреждение дополнительного образования «Спортивная школа № 2»</v>
      </c>
      <c r="D60" s="3">
        <f>'бланки '!E62+'бланки '!F62</f>
        <v>1720</v>
      </c>
      <c r="E60" s="5">
        <f>'Рейтинговая таблица организаций'!C60</f>
        <v>593</v>
      </c>
      <c r="F60" s="6">
        <f t="shared" si="0"/>
        <v>0.3447674418604651</v>
      </c>
      <c r="G60" s="3">
        <f>анкеты!I58</f>
        <v>27</v>
      </c>
      <c r="H60" s="73" t="str">
        <f>'для таблиц'!AY60</f>
        <v>Муниципальное бюджетное дошкольное образовательное учреждение «Детский сад № 66 «Беломорочка» компенсирующего вида»(Город Северодвинск)</v>
      </c>
      <c r="I60" s="74">
        <f>'Рейтинговая таблица организаций'!O32/100</f>
        <v>1</v>
      </c>
      <c r="J60" s="73"/>
      <c r="K60" s="73">
        <f>'Рейтинговая таблица организаций'!H60</f>
        <v>2</v>
      </c>
      <c r="L60" s="4">
        <f>ROUND('Рейтинговая таблица организаций'!D60*100/M60,0)</f>
        <v>70</v>
      </c>
      <c r="M60" s="4">
        <f>'Рейтинговая таблица организаций'!E60</f>
        <v>10</v>
      </c>
      <c r="N60" s="4">
        <f>ROUND('Рейтинговая таблица организаций'!F60*100/O60,0)</f>
        <v>55</v>
      </c>
      <c r="O60" s="4">
        <f>'Рейтинговая таблица организаций'!G60</f>
        <v>49</v>
      </c>
      <c r="P60" s="4">
        <f>'Рейтинговая таблица организаций'!H60</f>
        <v>2</v>
      </c>
      <c r="Q60" s="4">
        <f>ROUND('Рейтинговая таблица организаций'!I60*100/R60,0)</f>
        <v>99</v>
      </c>
      <c r="R60" s="4">
        <f>'Рейтинговая таблица организаций'!J60</f>
        <v>446</v>
      </c>
      <c r="S60" s="4">
        <f>ROUND('Рейтинговая таблица организаций'!K60*100/T60,0)</f>
        <v>97</v>
      </c>
      <c r="T60" s="4">
        <f>'Рейтинговая таблица организаций'!L60</f>
        <v>465</v>
      </c>
      <c r="U60" s="4">
        <f>'Рейтинговая таблица организаций'!U60</f>
        <v>5</v>
      </c>
      <c r="V60" s="4">
        <f>'Рейтинговая таблица организаций'!X60</f>
        <v>554</v>
      </c>
      <c r="W60" s="4">
        <f>'Рейтинговая таблица организаций'!Y60</f>
        <v>593</v>
      </c>
      <c r="X60" s="4">
        <f>'Рейтинговая таблица организаций'!AD60</f>
        <v>3</v>
      </c>
      <c r="Y60" s="4">
        <f>'Рейтинговая таблица организаций'!AE60</f>
        <v>4</v>
      </c>
      <c r="Z60" s="4">
        <f>'Рейтинговая таблица организаций'!AF60</f>
        <v>26</v>
      </c>
      <c r="AA60" s="4">
        <f>'Рейтинговая таблица организаций'!AG60</f>
        <v>27</v>
      </c>
      <c r="AB60" s="4">
        <f>ROUND('Рейтинговая таблица организаций'!AL60*100/AC60,0)</f>
        <v>97</v>
      </c>
      <c r="AC60" s="4">
        <f>'Рейтинговая таблица организаций'!AM60</f>
        <v>593</v>
      </c>
      <c r="AD60" s="4">
        <f>ROUND('Рейтинговая таблица организаций'!AN60*100/AE60,0)</f>
        <v>98</v>
      </c>
      <c r="AE60" s="4">
        <f>'Рейтинговая таблица организаций'!AO60</f>
        <v>593</v>
      </c>
      <c r="AF60" s="4">
        <f>ROUND('Рейтинговая таблица организаций'!AP60*100/AG60,0)</f>
        <v>99</v>
      </c>
      <c r="AG60" s="4">
        <f>'Рейтинговая таблица организаций'!AQ60</f>
        <v>449</v>
      </c>
      <c r="AH60" s="4">
        <f>ROUND('Рейтинговая таблица организаций'!AV60*100/AI60,0)</f>
        <v>97</v>
      </c>
      <c r="AI60" s="4">
        <f>'Рейтинговая таблица организаций'!AW60</f>
        <v>593</v>
      </c>
      <c r="AJ60" s="4">
        <f>ROUND('Рейтинговая таблица организаций'!AX60*100/AK60,0)</f>
        <v>97</v>
      </c>
      <c r="AK60" s="4">
        <f>'Рейтинговая таблица организаций'!AY60</f>
        <v>593</v>
      </c>
      <c r="AL60" s="4">
        <f>ROUND('Рейтинговая таблица организаций'!AZ60*100/AM60,0)</f>
        <v>97</v>
      </c>
      <c r="AM60" s="4">
        <f>'Рейтинговая таблица организаций'!BA60</f>
        <v>593</v>
      </c>
    </row>
    <row r="61" spans="1:39">
      <c r="A61" s="5">
        <f>'Рейтинговая таблица организаций'!A61</f>
        <v>58</v>
      </c>
      <c r="B61" s="5" t="str">
        <f>'бланки '!A63</f>
        <v>Город Северодвинск</v>
      </c>
      <c r="C61" s="5" t="str">
        <f>'бланки '!C63</f>
        <v>Муниципальное бюджетное образовательное учреждение дополнительного образования «Детский морской центр «Североморец»</v>
      </c>
      <c r="D61" s="3">
        <f>'бланки '!E63+'бланки '!F63</f>
        <v>1468</v>
      </c>
      <c r="E61" s="5">
        <f>'Рейтинговая таблица организаций'!C61</f>
        <v>499</v>
      </c>
      <c r="F61" s="6">
        <f t="shared" si="0"/>
        <v>0.33991825613079019</v>
      </c>
      <c r="G61" s="3">
        <f>анкеты!I59</f>
        <v>29</v>
      </c>
      <c r="H61" s="73" t="str">
        <f>'для таблиц'!AY61</f>
        <v>Муниципальное автономное дошкольное образовательное учреждение «Детский сад № 86 «Жемчужинка» Центр развития ребенка»(Город Северодвинск)</v>
      </c>
      <c r="I61" s="74">
        <f>'Рейтинговая таблица организаций'!O33/100</f>
        <v>1</v>
      </c>
      <c r="J61" s="73"/>
      <c r="K61" s="73">
        <f>'Рейтинговая таблица организаций'!H61</f>
        <v>3</v>
      </c>
      <c r="L61" s="4">
        <f>ROUND('Рейтинговая таблица организаций'!D61*100/M61,0)</f>
        <v>100</v>
      </c>
      <c r="M61" s="4">
        <f>'Рейтинговая таблица организаций'!E61</f>
        <v>11</v>
      </c>
      <c r="N61" s="4">
        <f>ROUND('Рейтинговая таблица организаций'!F61*100/O61,0)</f>
        <v>98</v>
      </c>
      <c r="O61" s="4">
        <f>'Рейтинговая таблица организаций'!G61</f>
        <v>49</v>
      </c>
      <c r="P61" s="4">
        <f>'Рейтинговая таблица организаций'!H61</f>
        <v>3</v>
      </c>
      <c r="Q61" s="4">
        <f>ROUND('Рейтинговая таблица организаций'!I61*100/R61,0)</f>
        <v>99</v>
      </c>
      <c r="R61" s="4">
        <f>'Рейтинговая таблица организаций'!J61</f>
        <v>350</v>
      </c>
      <c r="S61" s="4">
        <f>ROUND('Рейтинговая таблица организаций'!K61*100/T61,0)</f>
        <v>95</v>
      </c>
      <c r="T61" s="4">
        <f>'Рейтинговая таблица организаций'!L61</f>
        <v>332</v>
      </c>
      <c r="U61" s="4">
        <f>'Рейтинговая таблица организаций'!U61</f>
        <v>5</v>
      </c>
      <c r="V61" s="4">
        <f>'Рейтинговая таблица организаций'!X61</f>
        <v>471</v>
      </c>
      <c r="W61" s="4">
        <f>'Рейтинговая таблица организаций'!Y61</f>
        <v>499</v>
      </c>
      <c r="X61" s="4">
        <f>'Рейтинговая таблица организаций'!AD61</f>
        <v>3</v>
      </c>
      <c r="Y61" s="4">
        <f>'Рейтинговая таблица организаций'!AE61</f>
        <v>3</v>
      </c>
      <c r="Z61" s="4">
        <f>'Рейтинговая таблица организаций'!AF61</f>
        <v>27</v>
      </c>
      <c r="AA61" s="4">
        <f>'Рейтинговая таблица организаций'!AG61</f>
        <v>29</v>
      </c>
      <c r="AB61" s="4">
        <f>ROUND('Рейтинговая таблица организаций'!AL61*100/AC61,0)</f>
        <v>98</v>
      </c>
      <c r="AC61" s="4">
        <f>'Рейтинговая таблица организаций'!AM61</f>
        <v>499</v>
      </c>
      <c r="AD61" s="4">
        <f>ROUND('Рейтинговая таблица организаций'!AN61*100/AE61,0)</f>
        <v>98</v>
      </c>
      <c r="AE61" s="4">
        <f>'Рейтинговая таблица организаций'!AO61</f>
        <v>499</v>
      </c>
      <c r="AF61" s="4">
        <f>ROUND('Рейтинговая таблица организаций'!AP61*100/AG61,0)</f>
        <v>99</v>
      </c>
      <c r="AG61" s="4">
        <f>'Рейтинговая таблица организаций'!AQ61</f>
        <v>333</v>
      </c>
      <c r="AH61" s="4">
        <f>ROUND('Рейтинговая таблица организаций'!AV61*100/AI61,0)</f>
        <v>97</v>
      </c>
      <c r="AI61" s="4">
        <f>'Рейтинговая таблица организаций'!AW61</f>
        <v>499</v>
      </c>
      <c r="AJ61" s="4">
        <f>ROUND('Рейтинговая таблица организаций'!AX61*100/AK61,0)</f>
        <v>96</v>
      </c>
      <c r="AK61" s="4">
        <f>'Рейтинговая таблица организаций'!AY61</f>
        <v>499</v>
      </c>
      <c r="AL61" s="4">
        <f>ROUND('Рейтинговая таблица организаций'!AZ61*100/AM61,0)</f>
        <v>97</v>
      </c>
      <c r="AM61" s="4">
        <f>'Рейтинговая таблица организаций'!BA61</f>
        <v>499</v>
      </c>
    </row>
    <row r="62" spans="1:39">
      <c r="A62" s="5">
        <f>'Рейтинговая таблица организаций'!A62</f>
        <v>59</v>
      </c>
      <c r="B62" s="5" t="str">
        <f>'бланки '!A64</f>
        <v>Город Северодвинск</v>
      </c>
      <c r="C62" s="5" t="str">
        <f>'бланки '!C64</f>
        <v>Муниципальное автономное образовательное учреждение дополнительного образования «Детский центр культуры»</v>
      </c>
      <c r="D62" s="3">
        <f>'бланки '!E64+'бланки '!F64</f>
        <v>1615</v>
      </c>
      <c r="E62" s="5">
        <f>'Рейтинговая таблица организаций'!C62</f>
        <v>820</v>
      </c>
      <c r="F62" s="6">
        <f t="shared" si="0"/>
        <v>0.50773993808049533</v>
      </c>
      <c r="G62" s="3">
        <f>анкеты!I60</f>
        <v>13</v>
      </c>
      <c r="H62" s="73" t="str">
        <f>'для таблиц'!AY62</f>
        <v>Муниципальное бюджетное дошкольное образовательное учреждение Центр развития ребенка – «Детский сад № 59 «Цыплята»(Город Северодвинск)</v>
      </c>
      <c r="I62" s="74">
        <f>'Рейтинговая таблица организаций'!O34/100</f>
        <v>0.95774647887323938</v>
      </c>
      <c r="J62" s="73"/>
      <c r="K62" s="73">
        <f>'Рейтинговая таблица организаций'!H62</f>
        <v>4</v>
      </c>
      <c r="L62" s="4">
        <f>ROUND('Рейтинговая таблица организаций'!D62*100/M62,0)</f>
        <v>100</v>
      </c>
      <c r="M62" s="4">
        <f>'Рейтинговая таблица организаций'!E62</f>
        <v>11</v>
      </c>
      <c r="N62" s="4">
        <f>ROUND('Рейтинговая таблица организаций'!F62*100/O62,0)</f>
        <v>98</v>
      </c>
      <c r="O62" s="4">
        <f>'Рейтинговая таблица организаций'!G62</f>
        <v>47</v>
      </c>
      <c r="P62" s="4">
        <f>'Рейтинговая таблица организаций'!H62</f>
        <v>4</v>
      </c>
      <c r="Q62" s="4">
        <f>ROUND('Рейтинговая таблица организаций'!I62*100/R62,0)</f>
        <v>99</v>
      </c>
      <c r="R62" s="4">
        <f>'Рейтинговая таблица организаций'!J62</f>
        <v>674</v>
      </c>
      <c r="S62" s="4">
        <f>ROUND('Рейтинговая таблица организаций'!K62*100/T62,0)</f>
        <v>99</v>
      </c>
      <c r="T62" s="4">
        <f>'Рейтинговая таблица организаций'!L62</f>
        <v>648</v>
      </c>
      <c r="U62" s="4">
        <f>'Рейтинговая таблица организаций'!U62</f>
        <v>5</v>
      </c>
      <c r="V62" s="4">
        <f>'Рейтинговая таблица организаций'!X62</f>
        <v>791</v>
      </c>
      <c r="W62" s="4">
        <f>'Рейтинговая таблица организаций'!Y62</f>
        <v>820</v>
      </c>
      <c r="X62" s="4">
        <f>'Рейтинговая таблица организаций'!AD62</f>
        <v>3</v>
      </c>
      <c r="Y62" s="4">
        <f>'Рейтинговая таблица организаций'!AE62</f>
        <v>3</v>
      </c>
      <c r="Z62" s="4">
        <f>'Рейтинговая таблица организаций'!AF62</f>
        <v>10</v>
      </c>
      <c r="AA62" s="4">
        <f>'Рейтинговая таблица организаций'!AG62</f>
        <v>13</v>
      </c>
      <c r="AB62" s="4">
        <f>ROUND('Рейтинговая таблица организаций'!AL62*100/AC62,0)</f>
        <v>100</v>
      </c>
      <c r="AC62" s="4">
        <f>'Рейтинговая таблица организаций'!AM62</f>
        <v>820</v>
      </c>
      <c r="AD62" s="4">
        <f>ROUND('Рейтинговая таблица организаций'!AN62*100/AE62,0)</f>
        <v>100</v>
      </c>
      <c r="AE62" s="4">
        <f>'Рейтинговая таблица организаций'!AO62</f>
        <v>820</v>
      </c>
      <c r="AF62" s="4">
        <f>ROUND('Рейтинговая таблица организаций'!AP62*100/AG62,0)</f>
        <v>100</v>
      </c>
      <c r="AG62" s="4">
        <f>'Рейтинговая таблица организаций'!AQ62</f>
        <v>717</v>
      </c>
      <c r="AH62" s="4">
        <f>ROUND('Рейтинговая таблица организаций'!AV62*100/AI62,0)</f>
        <v>100</v>
      </c>
      <c r="AI62" s="4">
        <f>'Рейтинговая таблица организаций'!AW62</f>
        <v>820</v>
      </c>
      <c r="AJ62" s="4">
        <f>ROUND('Рейтинговая таблица организаций'!AX62*100/AK62,0)</f>
        <v>100</v>
      </c>
      <c r="AK62" s="4">
        <f>'Рейтинговая таблица организаций'!AY62</f>
        <v>820</v>
      </c>
      <c r="AL62" s="4">
        <f>ROUND('Рейтинговая таблица организаций'!AZ62*100/AM62,0)</f>
        <v>100</v>
      </c>
      <c r="AM62" s="4">
        <f>'Рейтинговая таблица организаций'!BA62</f>
        <v>820</v>
      </c>
    </row>
    <row r="63" spans="1:39">
      <c r="A63" s="5">
        <f>'Рейтинговая таблица организаций'!A63</f>
        <v>60</v>
      </c>
      <c r="B63" s="5" t="str">
        <f>'бланки '!A65</f>
        <v>Город Северодвинск</v>
      </c>
      <c r="C63" s="5" t="str">
        <f>'бланки '!C65</f>
        <v>Муниципальное бюджетное образовательное учреждение «Центр психолого-педагогической, медицинской и социальной помощи»</v>
      </c>
      <c r="D63" s="3">
        <f>'бланки '!E65+'бланки '!F65</f>
        <v>1683</v>
      </c>
      <c r="E63" s="5">
        <f>'Рейтинговая таблица организаций'!C63</f>
        <v>600</v>
      </c>
      <c r="F63" s="6">
        <f t="shared" si="0"/>
        <v>0.35650623885918004</v>
      </c>
      <c r="G63" s="3">
        <f>анкеты!I61</f>
        <v>34</v>
      </c>
      <c r="H63" s="73" t="str">
        <f>'для таблиц'!AY63</f>
        <v>Муниципальное автономное общеобразовательное учреждение «Лингвистическая гимназия № 27»(Город Северодвинск)</v>
      </c>
      <c r="I63" s="74">
        <f>'Рейтинговая таблица организаций'!O35/100</f>
        <v>1</v>
      </c>
      <c r="J63" s="73"/>
      <c r="K63" s="73">
        <f>'Рейтинговая таблица организаций'!H63</f>
        <v>2</v>
      </c>
      <c r="L63" s="4">
        <f>ROUND('Рейтинговая таблица организаций'!D63*100/M63,0)</f>
        <v>91</v>
      </c>
      <c r="M63" s="4">
        <f>'Рейтинговая таблица организаций'!E63</f>
        <v>11</v>
      </c>
      <c r="N63" s="4">
        <f>ROUND('Рейтинговая таблица организаций'!F63*100/O63,0)</f>
        <v>87</v>
      </c>
      <c r="O63" s="4">
        <f>'Рейтинговая таблица организаций'!G63</f>
        <v>47</v>
      </c>
      <c r="P63" s="4">
        <f>'Рейтинговая таблица организаций'!H63</f>
        <v>2</v>
      </c>
      <c r="Q63" s="4">
        <f>ROUND('Рейтинговая таблица организаций'!I63*100/R63,0)</f>
        <v>99</v>
      </c>
      <c r="R63" s="4">
        <f>'Рейтинговая таблица организаций'!J63</f>
        <v>411</v>
      </c>
      <c r="S63" s="4">
        <f>ROUND('Рейтинговая таблица организаций'!K63*100/T63,0)</f>
        <v>95</v>
      </c>
      <c r="T63" s="4">
        <f>'Рейтинговая таблица организаций'!L63</f>
        <v>414</v>
      </c>
      <c r="U63" s="4">
        <f>'Рейтинговая таблица организаций'!U63</f>
        <v>5</v>
      </c>
      <c r="V63" s="4">
        <f>'Рейтинговая таблица организаций'!X63</f>
        <v>540</v>
      </c>
      <c r="W63" s="4">
        <f>'Рейтинговая таблица организаций'!Y63</f>
        <v>600</v>
      </c>
      <c r="X63" s="4">
        <f>'Рейтинговая таблица организаций'!AD63</f>
        <v>3</v>
      </c>
      <c r="Y63" s="4">
        <f>'Рейтинговая таблица организаций'!AE63</f>
        <v>5</v>
      </c>
      <c r="Z63" s="4">
        <f>'Рейтинговая таблица организаций'!AF63</f>
        <v>33</v>
      </c>
      <c r="AA63" s="4">
        <f>'Рейтинговая таблица организаций'!AG63</f>
        <v>34</v>
      </c>
      <c r="AB63" s="4">
        <f>ROUND('Рейтинговая таблица организаций'!AL63*100/AC63,0)</f>
        <v>98</v>
      </c>
      <c r="AC63" s="4">
        <f>'Рейтинговая таблица организаций'!AM63</f>
        <v>600</v>
      </c>
      <c r="AD63" s="4">
        <f>ROUND('Рейтинговая таблица организаций'!AN63*100/AE63,0)</f>
        <v>99</v>
      </c>
      <c r="AE63" s="4">
        <f>'Рейтинговая таблица организаций'!AO63</f>
        <v>600</v>
      </c>
      <c r="AF63" s="4">
        <f>ROUND('Рейтинговая таблица организаций'!AP63*100/AG63,0)</f>
        <v>99</v>
      </c>
      <c r="AG63" s="4">
        <f>'Рейтинговая таблица организаций'!AQ63</f>
        <v>394</v>
      </c>
      <c r="AH63" s="4">
        <f>ROUND('Рейтинговая таблица организаций'!AV63*100/AI63,0)</f>
        <v>99</v>
      </c>
      <c r="AI63" s="4">
        <f>'Рейтинговая таблица организаций'!AW63</f>
        <v>600</v>
      </c>
      <c r="AJ63" s="4">
        <f>ROUND('Рейтинговая таблица организаций'!AX63*100/AK63,0)</f>
        <v>96</v>
      </c>
      <c r="AK63" s="4">
        <f>'Рейтинговая таблица организаций'!AY63</f>
        <v>600</v>
      </c>
      <c r="AL63" s="4">
        <f>ROUND('Рейтинговая таблица организаций'!AZ63*100/AM63,0)</f>
        <v>96</v>
      </c>
      <c r="AM63" s="4">
        <f>'Рейтинговая таблица организаций'!BA63</f>
        <v>600</v>
      </c>
    </row>
    <row r="64" spans="1:39">
      <c r="A64" s="5">
        <f>'Рейтинговая таблица организаций'!A64</f>
        <v>61</v>
      </c>
      <c r="B64" s="5" t="str">
        <f>'бланки '!A66</f>
        <v>Город Северодвинск</v>
      </c>
      <c r="C64" s="5" t="str">
        <f>'бланки '!C66</f>
        <v>Муниципальное автономное образовательное учреждение дополнительного образования «Северный Кванториум»</v>
      </c>
      <c r="D64" s="3">
        <f>'бланки '!E66+'бланки '!F66</f>
        <v>2138</v>
      </c>
      <c r="E64" s="5">
        <f>'Рейтинговая таблица организаций'!C64</f>
        <v>648</v>
      </c>
      <c r="F64" s="6">
        <f t="shared" si="0"/>
        <v>0.30308699719363891</v>
      </c>
      <c r="G64" s="3">
        <f>анкеты!I62</f>
        <v>11</v>
      </c>
      <c r="H64" s="73" t="str">
        <f>'для таблиц'!AY64</f>
        <v>Муниципальное бюджетное общеобразовательное учреждение «Рембуевская средняя школа»(Холмогорский муниципальный округ)</v>
      </c>
      <c r="I64" s="74">
        <f>'Рейтинговая таблица организаций'!O36/100</f>
        <v>0.96108949416342415</v>
      </c>
      <c r="J64" s="73"/>
      <c r="K64" s="73">
        <f>'Рейтинговая таблица организаций'!H64</f>
        <v>4</v>
      </c>
      <c r="L64" s="4">
        <f>ROUND('Рейтинговая таблица организаций'!D64*100/M64,0)</f>
        <v>100</v>
      </c>
      <c r="M64" s="4">
        <f>'Рейтинговая таблица организаций'!E64</f>
        <v>11</v>
      </c>
      <c r="N64" s="4">
        <f>ROUND('Рейтинговая таблица организаций'!F64*100/O64,0)</f>
        <v>98</v>
      </c>
      <c r="O64" s="4">
        <f>'Рейтинговая таблица организаций'!G64</f>
        <v>49</v>
      </c>
      <c r="P64" s="4">
        <f>'Рейтинговая таблица организаций'!H64</f>
        <v>4</v>
      </c>
      <c r="Q64" s="4">
        <f>ROUND('Рейтинговая таблица организаций'!I64*100/R64,0)</f>
        <v>100</v>
      </c>
      <c r="R64" s="4">
        <f>'Рейтинговая таблица организаций'!J64</f>
        <v>638</v>
      </c>
      <c r="S64" s="4">
        <f>ROUND('Рейтинговая таблица организаций'!K64*100/T64,0)</f>
        <v>100</v>
      </c>
      <c r="T64" s="4">
        <f>'Рейтинговая таблица организаций'!L64</f>
        <v>636</v>
      </c>
      <c r="U64" s="4">
        <f>'Рейтинговая таблица организаций'!U64</f>
        <v>5</v>
      </c>
      <c r="V64" s="4">
        <f>'Рейтинговая таблица организаций'!X64</f>
        <v>640</v>
      </c>
      <c r="W64" s="4">
        <f>'Рейтинговая таблица организаций'!Y64</f>
        <v>648</v>
      </c>
      <c r="X64" s="4">
        <f>'Рейтинговая таблица организаций'!AD64</f>
        <v>6</v>
      </c>
      <c r="Y64" s="4">
        <f>'Рейтинговая таблица организаций'!AE64</f>
        <v>5</v>
      </c>
      <c r="Z64" s="4">
        <f>'Рейтинговая таблица организаций'!AF64</f>
        <v>11</v>
      </c>
      <c r="AA64" s="4">
        <f>'Рейтинговая таблица организаций'!AG64</f>
        <v>11</v>
      </c>
      <c r="AB64" s="4">
        <f>ROUND('Рейтинговая таблица организаций'!AL64*100/AC64,0)</f>
        <v>100</v>
      </c>
      <c r="AC64" s="4">
        <f>'Рейтинговая таблица организаций'!AM64</f>
        <v>648</v>
      </c>
      <c r="AD64" s="4">
        <f>ROUND('Рейтинговая таблица организаций'!AN64*100/AE64,0)</f>
        <v>100</v>
      </c>
      <c r="AE64" s="4">
        <f>'Рейтинговая таблица организаций'!AO64</f>
        <v>648</v>
      </c>
      <c r="AF64" s="4">
        <f>ROUND('Рейтинговая таблица организаций'!AP64*100/AG64,0)</f>
        <v>100</v>
      </c>
      <c r="AG64" s="4">
        <f>'Рейтинговая таблица организаций'!AQ64</f>
        <v>637</v>
      </c>
      <c r="AH64" s="4">
        <f>ROUND('Рейтинговая таблица организаций'!AV64*100/AI64,0)</f>
        <v>100</v>
      </c>
      <c r="AI64" s="4">
        <f>'Рейтинговая таблица организаций'!AW64</f>
        <v>648</v>
      </c>
      <c r="AJ64" s="4">
        <f>ROUND('Рейтинговая таблица организаций'!AX64*100/AK64,0)</f>
        <v>100</v>
      </c>
      <c r="AK64" s="4">
        <f>'Рейтинговая таблица организаций'!AY64</f>
        <v>648</v>
      </c>
      <c r="AL64" s="4">
        <f>ROUND('Рейтинговая таблица организаций'!AZ64*100/AM64,0)</f>
        <v>100</v>
      </c>
      <c r="AM64" s="4">
        <f>'Рейтинговая таблица организаций'!BA64</f>
        <v>648</v>
      </c>
    </row>
    <row r="65" spans="1:39">
      <c r="A65" s="5">
        <f>'Рейтинговая таблица организаций'!A65</f>
        <v>62</v>
      </c>
      <c r="B65" s="5" t="str">
        <f>'бланки '!A67</f>
        <v>Город Северодвинск</v>
      </c>
      <c r="C65" s="5" t="str">
        <f>'бланки '!C67</f>
        <v>Муниципальное автономное образовательное учреждение дополнительного образования Детско-юношеский центр</v>
      </c>
      <c r="D65" s="3">
        <f>'бланки '!E67+'бланки '!F67</f>
        <v>9178</v>
      </c>
      <c r="E65" s="5">
        <f>'Рейтинговая таблица организаций'!C65</f>
        <v>1475</v>
      </c>
      <c r="F65" s="6">
        <f t="shared" si="0"/>
        <v>0.16071039442144258</v>
      </c>
      <c r="G65" s="3">
        <f>анкеты!I63</f>
        <v>44</v>
      </c>
      <c r="H65" s="73" t="str">
        <f>'для таблиц'!AY65</f>
        <v>Муниципальное автономное общеобразовательное учреждение для детей дошкольного и младшего школьного возраста «Северодвинская прогимназия № 1»(Город Северодвинск)</v>
      </c>
      <c r="I65" s="74">
        <f>'Рейтинговая таблица организаций'!O37/100</f>
        <v>0.98355263157894735</v>
      </c>
      <c r="J65" s="73"/>
      <c r="K65" s="73">
        <f>'Рейтинговая таблица организаций'!H65</f>
        <v>4</v>
      </c>
      <c r="L65" s="4">
        <f>ROUND('Рейтинговая таблица организаций'!D65*100/M65,0)</f>
        <v>100</v>
      </c>
      <c r="M65" s="4">
        <f>'Рейтинговая таблица организаций'!E65</f>
        <v>11</v>
      </c>
      <c r="N65" s="4">
        <f>ROUND('Рейтинговая таблица организаций'!F65*100/O65,0)</f>
        <v>96</v>
      </c>
      <c r="O65" s="4">
        <f>'Рейтинговая таблица организаций'!G65</f>
        <v>49</v>
      </c>
      <c r="P65" s="4">
        <f>'Рейтинговая таблица организаций'!H65</f>
        <v>4</v>
      </c>
      <c r="Q65" s="4">
        <f>ROUND('Рейтинговая таблица организаций'!I65*100/R65,0)</f>
        <v>99</v>
      </c>
      <c r="R65" s="4">
        <f>'Рейтинговая таблица организаций'!J65</f>
        <v>1216</v>
      </c>
      <c r="S65" s="4">
        <f>ROUND('Рейтинговая таблица организаций'!K65*100/T65,0)</f>
        <v>98</v>
      </c>
      <c r="T65" s="4">
        <f>'Рейтинговая таблица организаций'!L65</f>
        <v>1150</v>
      </c>
      <c r="U65" s="4">
        <f>'Рейтинговая таблица организаций'!U65</f>
        <v>5</v>
      </c>
      <c r="V65" s="4">
        <f>'Рейтинговая таблица организаций'!X65</f>
        <v>1395</v>
      </c>
      <c r="W65" s="4">
        <f>'Рейтинговая таблица организаций'!Y65</f>
        <v>1475</v>
      </c>
      <c r="X65" s="4">
        <f>'Рейтинговая таблица организаций'!AD65</f>
        <v>2</v>
      </c>
      <c r="Y65" s="4">
        <f>'Рейтинговая таблица организаций'!AE65</f>
        <v>5</v>
      </c>
      <c r="Z65" s="4">
        <f>'Рейтинговая таблица организаций'!AF65</f>
        <v>39</v>
      </c>
      <c r="AA65" s="4">
        <f>'Рейтинговая таблица организаций'!AG65</f>
        <v>44</v>
      </c>
      <c r="AB65" s="4">
        <f>ROUND('Рейтинговая таблица организаций'!AL65*100/AC65,0)</f>
        <v>99</v>
      </c>
      <c r="AC65" s="4">
        <f>'Рейтинговая таблица организаций'!AM65</f>
        <v>1475</v>
      </c>
      <c r="AD65" s="4">
        <f>ROUND('Рейтинговая таблица организаций'!AN65*100/AE65,0)</f>
        <v>99</v>
      </c>
      <c r="AE65" s="4">
        <f>'Рейтинговая таблица организаций'!AO65</f>
        <v>1475</v>
      </c>
      <c r="AF65" s="4">
        <f>ROUND('Рейтинговая таблица организаций'!AP65*100/AG65,0)</f>
        <v>100</v>
      </c>
      <c r="AG65" s="4">
        <f>'Рейтинговая таблица организаций'!AQ65</f>
        <v>1118</v>
      </c>
      <c r="AH65" s="4">
        <f>ROUND('Рейтинговая таблица организаций'!AV65*100/AI65,0)</f>
        <v>99</v>
      </c>
      <c r="AI65" s="4">
        <f>'Рейтинговая таблица организаций'!AW65</f>
        <v>1475</v>
      </c>
      <c r="AJ65" s="4">
        <f>ROUND('Рейтинговая таблица организаций'!AX65*100/AK65,0)</f>
        <v>98</v>
      </c>
      <c r="AK65" s="4">
        <f>'Рейтинговая таблица организаций'!AY65</f>
        <v>1475</v>
      </c>
      <c r="AL65" s="4">
        <f>ROUND('Рейтинговая таблица организаций'!AZ65*100/AM65,0)</f>
        <v>99</v>
      </c>
      <c r="AM65" s="4">
        <f>'Рейтинговая таблица организаций'!BA65</f>
        <v>1475</v>
      </c>
    </row>
    <row r="66" spans="1:39">
      <c r="A66" s="5">
        <f>'Рейтинговая таблица организаций'!A66</f>
        <v>63</v>
      </c>
      <c r="B66" s="5" t="str">
        <f>'бланки '!A68</f>
        <v>Город Северодвинск</v>
      </c>
      <c r="C66" s="5" t="str">
        <f>'бланки '!C68</f>
        <v>Муниципальное бюджетное учреждение дополнительного образования «Детская музыкальная школа № 3»</v>
      </c>
      <c r="D66" s="3">
        <f>'бланки '!E68+'бланки '!F68</f>
        <v>451</v>
      </c>
      <c r="E66" s="5">
        <f>'Рейтинговая таблица организаций'!C66</f>
        <v>433</v>
      </c>
      <c r="F66" s="6">
        <f t="shared" si="0"/>
        <v>0.96008869179600886</v>
      </c>
      <c r="G66" s="3">
        <f>анкеты!I64</f>
        <v>25</v>
      </c>
      <c r="H66" s="73" t="str">
        <f>'для таблиц'!AY66</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области(Пинежский муниципальный округ)</v>
      </c>
      <c r="I66" s="74">
        <f>'Рейтинговая таблица организаций'!O38/100</f>
        <v>0.96955503512880559</v>
      </c>
      <c r="J66" s="73"/>
      <c r="K66" s="73">
        <f>'Рейтинговая таблица организаций'!H66</f>
        <v>4</v>
      </c>
      <c r="L66" s="4">
        <f>ROUND('Рейтинговая таблица организаций'!D66*100/M66,0)</f>
        <v>100</v>
      </c>
      <c r="M66" s="4">
        <f>'Рейтинговая таблица организаций'!E66</f>
        <v>11</v>
      </c>
      <c r="N66" s="4">
        <f>ROUND('Рейтинговая таблица организаций'!F66*100/O66,0)</f>
        <v>94</v>
      </c>
      <c r="O66" s="4">
        <f>'Рейтинговая таблица организаций'!G66</f>
        <v>47</v>
      </c>
      <c r="P66" s="4">
        <f>'Рейтинговая таблица организаций'!H66</f>
        <v>4</v>
      </c>
      <c r="Q66" s="4">
        <f>ROUND('Рейтинговая таблица организаций'!I66*100/R66,0)</f>
        <v>99</v>
      </c>
      <c r="R66" s="4">
        <f>'Рейтинговая таблица организаций'!J66</f>
        <v>408</v>
      </c>
      <c r="S66" s="4">
        <f>ROUND('Рейтинговая таблица организаций'!K66*100/T66,0)</f>
        <v>99</v>
      </c>
      <c r="T66" s="4">
        <f>'Рейтинговая таблица организаций'!L66</f>
        <v>402</v>
      </c>
      <c r="U66" s="4">
        <f>'Рейтинговая таблица организаций'!U66</f>
        <v>5</v>
      </c>
      <c r="V66" s="4">
        <f>'Рейтинговая таблица организаций'!X66</f>
        <v>422</v>
      </c>
      <c r="W66" s="4">
        <f>'Рейтинговая таблица организаций'!Y66</f>
        <v>433</v>
      </c>
      <c r="X66" s="4">
        <f>'Рейтинговая таблица организаций'!AD66</f>
        <v>4</v>
      </c>
      <c r="Y66" s="4">
        <f>'Рейтинговая таблица организаций'!AE66</f>
        <v>4</v>
      </c>
      <c r="Z66" s="4">
        <f>'Рейтинговая таблица организаций'!AF66</f>
        <v>24</v>
      </c>
      <c r="AA66" s="4">
        <f>'Рейтинговая таблица организаций'!AG66</f>
        <v>25</v>
      </c>
      <c r="AB66" s="4">
        <f>ROUND('Рейтинговая таблица организаций'!AL66*100/AC66,0)</f>
        <v>100</v>
      </c>
      <c r="AC66" s="4">
        <f>'Рейтинговая таблица организаций'!AM66</f>
        <v>433</v>
      </c>
      <c r="AD66" s="4">
        <f>ROUND('Рейтинговая таблица организаций'!AN66*100/AE66,0)</f>
        <v>100</v>
      </c>
      <c r="AE66" s="4">
        <f>'Рейтинговая таблица организаций'!AO66</f>
        <v>433</v>
      </c>
      <c r="AF66" s="4">
        <f>ROUND('Рейтинговая таблица организаций'!AP66*100/AG66,0)</f>
        <v>100</v>
      </c>
      <c r="AG66" s="4">
        <f>'Рейтинговая таблица организаций'!AQ66</f>
        <v>391</v>
      </c>
      <c r="AH66" s="4">
        <f>ROUND('Рейтинговая таблица организаций'!AV66*100/AI66,0)</f>
        <v>100</v>
      </c>
      <c r="AI66" s="4">
        <f>'Рейтинговая таблица организаций'!AW66</f>
        <v>433</v>
      </c>
      <c r="AJ66" s="4">
        <f>ROUND('Рейтинговая таблица организаций'!AX66*100/AK66,0)</f>
        <v>100</v>
      </c>
      <c r="AK66" s="4">
        <f>'Рейтинговая таблица организаций'!AY66</f>
        <v>433</v>
      </c>
      <c r="AL66" s="4">
        <f>ROUND('Рейтинговая таблица организаций'!AZ66*100/AM66,0)</f>
        <v>99</v>
      </c>
      <c r="AM66" s="4">
        <f>'Рейтинговая таблица организаций'!BA66</f>
        <v>433</v>
      </c>
    </row>
    <row r="67" spans="1:39">
      <c r="A67" s="5">
        <f>'Рейтинговая таблица организаций'!A67</f>
        <v>64</v>
      </c>
      <c r="B67" s="5" t="str">
        <f>'бланки '!A69</f>
        <v>Город Северодвинск</v>
      </c>
      <c r="C67" s="5" t="str">
        <f>'бланки '!C69</f>
        <v>Муниципальное автономное учреждение дополнительного образования «Детская музыкальная школа № 36»</v>
      </c>
      <c r="D67" s="3">
        <f>'бланки '!E69+'бланки '!F69</f>
        <v>507</v>
      </c>
      <c r="E67" s="5">
        <f>'Рейтинговая таблица организаций'!C67</f>
        <v>248</v>
      </c>
      <c r="F67" s="6">
        <f t="shared" si="0"/>
        <v>0.48915187376725838</v>
      </c>
      <c r="G67" s="3">
        <f>анкеты!I65</f>
        <v>5</v>
      </c>
      <c r="H67" s="73" t="str">
        <f>'для таблиц'!AY67</f>
        <v>Муниципальное автономное учреждение дополнительного образования «Детская художественная школа № 2»(Город Северодвинск)</v>
      </c>
      <c r="I67" s="74">
        <f>'Рейтинговая таблица организаций'!O39/100</f>
        <v>0.98364485981308425</v>
      </c>
      <c r="J67" s="73"/>
      <c r="K67" s="73">
        <f>'Рейтинговая таблица организаций'!H67</f>
        <v>4</v>
      </c>
      <c r="L67" s="4">
        <f>ROUND('Рейтинговая таблица организаций'!D67*100/M67,0)</f>
        <v>100</v>
      </c>
      <c r="M67" s="4">
        <f>'Рейтинговая таблица организаций'!E67</f>
        <v>11</v>
      </c>
      <c r="N67" s="4">
        <f>ROUND('Рейтинговая таблица организаций'!F67*100/O67,0)</f>
        <v>93</v>
      </c>
      <c r="O67" s="4">
        <f>'Рейтинговая таблица организаций'!G67</f>
        <v>47</v>
      </c>
      <c r="P67" s="4">
        <f>'Рейтинговая таблица организаций'!H67</f>
        <v>4</v>
      </c>
      <c r="Q67" s="4">
        <f>ROUND('Рейтинговая таблица организаций'!I67*100/R67,0)</f>
        <v>100</v>
      </c>
      <c r="R67" s="4">
        <f>'Рейтинговая таблица организаций'!J67</f>
        <v>246</v>
      </c>
      <c r="S67" s="4">
        <f>ROUND('Рейтинговая таблица организаций'!K67*100/T67,0)</f>
        <v>100</v>
      </c>
      <c r="T67" s="4">
        <f>'Рейтинговая таблица организаций'!L67</f>
        <v>247</v>
      </c>
      <c r="U67" s="4">
        <f>'Рейтинговая таблица организаций'!U67</f>
        <v>5</v>
      </c>
      <c r="V67" s="4">
        <f>'Рейтинговая таблица организаций'!X67</f>
        <v>248</v>
      </c>
      <c r="W67" s="4">
        <f>'Рейтинговая таблица организаций'!Y67</f>
        <v>248</v>
      </c>
      <c r="X67" s="4">
        <f>'Рейтинговая таблица организаций'!AD67</f>
        <v>4</v>
      </c>
      <c r="Y67" s="4">
        <f>'Рейтинговая таблица организаций'!AE67</f>
        <v>5</v>
      </c>
      <c r="Z67" s="4">
        <f>'Рейтинговая таблица организаций'!AF67</f>
        <v>5</v>
      </c>
      <c r="AA67" s="4">
        <f>'Рейтинговая таблица организаций'!AG67</f>
        <v>5</v>
      </c>
      <c r="AB67" s="4">
        <f>ROUND('Рейтинговая таблица организаций'!AL67*100/AC67,0)</f>
        <v>100</v>
      </c>
      <c r="AC67" s="4">
        <f>'Рейтинговая таблица организаций'!AM67</f>
        <v>248</v>
      </c>
      <c r="AD67" s="4">
        <f>ROUND('Рейтинговая таблица организаций'!AN67*100/AE67,0)</f>
        <v>100</v>
      </c>
      <c r="AE67" s="4">
        <f>'Рейтинговая таблица организаций'!AO67</f>
        <v>248</v>
      </c>
      <c r="AF67" s="4">
        <f>ROUND('Рейтинговая таблица организаций'!AP67*100/AG67,0)</f>
        <v>100</v>
      </c>
      <c r="AG67" s="4">
        <f>'Рейтинговая таблица организаций'!AQ67</f>
        <v>241</v>
      </c>
      <c r="AH67" s="4">
        <f>ROUND('Рейтинговая таблица организаций'!AV67*100/AI67,0)</f>
        <v>100</v>
      </c>
      <c r="AI67" s="4">
        <f>'Рейтинговая таблица организаций'!AW67</f>
        <v>248</v>
      </c>
      <c r="AJ67" s="4">
        <f>ROUND('Рейтинговая таблица организаций'!AX67*100/AK67,0)</f>
        <v>100</v>
      </c>
      <c r="AK67" s="4">
        <f>'Рейтинговая таблица организаций'!AY67</f>
        <v>248</v>
      </c>
      <c r="AL67" s="4">
        <f>ROUND('Рейтинговая таблица организаций'!AZ67*100/AM67,0)</f>
        <v>100</v>
      </c>
      <c r="AM67" s="4">
        <f>'Рейтинговая таблица организаций'!BA67</f>
        <v>248</v>
      </c>
    </row>
    <row r="68" spans="1:39">
      <c r="A68" s="5">
        <f>'Рейтинговая таблица организаций'!A68</f>
        <v>65</v>
      </c>
      <c r="B68" s="5" t="str">
        <f>'бланки '!A70</f>
        <v>Город Северодвинск</v>
      </c>
      <c r="C68" s="5" t="str">
        <f>'бланки '!C70</f>
        <v>Муниципальное бюджетное учреждение дополнительного образования «Детская школа искусств № 34»</v>
      </c>
      <c r="D68" s="3">
        <f>'бланки '!E70+'бланки '!F70</f>
        <v>410</v>
      </c>
      <c r="E68" s="5">
        <f>'Рейтинговая таблица организаций'!C68</f>
        <v>311</v>
      </c>
      <c r="F68" s="6">
        <f t="shared" si="0"/>
        <v>0.75853658536585367</v>
      </c>
      <c r="G68" s="3">
        <f>анкеты!I66</f>
        <v>14</v>
      </c>
      <c r="H68" s="73" t="str">
        <f>'для таблиц'!AY68</f>
        <v>Муниципальное бюджетное дошкольное образовательное учреждение «Детский сад № 89 «Умка» комбинированного вида»(Город Северодвинск)</v>
      </c>
      <c r="I68" s="74">
        <f>'Рейтинговая таблица организаций'!O40/100</f>
        <v>0.97419354838709682</v>
      </c>
      <c r="J68" s="73"/>
      <c r="K68" s="73">
        <f>'Рейтинговая таблица организаций'!H68</f>
        <v>4</v>
      </c>
      <c r="L68" s="4">
        <f>ROUND('Рейтинговая таблица организаций'!D68*100/M68,0)</f>
        <v>64</v>
      </c>
      <c r="M68" s="4">
        <f>'Рейтинговая таблица организаций'!E68</f>
        <v>11</v>
      </c>
      <c r="N68" s="4">
        <f>ROUND('Рейтинговая таблица организаций'!F68*100/O68,0)</f>
        <v>87</v>
      </c>
      <c r="O68" s="4">
        <f>'Рейтинговая таблица организаций'!G68</f>
        <v>49</v>
      </c>
      <c r="P68" s="4">
        <f>'Рейтинговая таблица организаций'!H68</f>
        <v>4</v>
      </c>
      <c r="Q68" s="4">
        <f>ROUND('Рейтинговая таблица организаций'!I68*100/R68,0)</f>
        <v>97</v>
      </c>
      <c r="R68" s="4">
        <f>'Рейтинговая таблица организаций'!J68</f>
        <v>285</v>
      </c>
      <c r="S68" s="4">
        <f>ROUND('Рейтинговая таблица организаций'!K68*100/T68,0)</f>
        <v>98</v>
      </c>
      <c r="T68" s="4">
        <f>'Рейтинговая таблица организаций'!L68</f>
        <v>268</v>
      </c>
      <c r="U68" s="4">
        <f>'Рейтинговая таблица организаций'!U68</f>
        <v>5</v>
      </c>
      <c r="V68" s="4">
        <f>'Рейтинговая таблица организаций'!X68</f>
        <v>282</v>
      </c>
      <c r="W68" s="4">
        <f>'Рейтинговая таблица организаций'!Y68</f>
        <v>311</v>
      </c>
      <c r="X68" s="4">
        <f>'Рейтинговая таблица организаций'!AD68</f>
        <v>3</v>
      </c>
      <c r="Y68" s="4">
        <f>'Рейтинговая таблица организаций'!AE68</f>
        <v>3</v>
      </c>
      <c r="Z68" s="4">
        <f>'Рейтинговая таблица организаций'!AF68</f>
        <v>14</v>
      </c>
      <c r="AA68" s="4">
        <f>'Рейтинговая таблица организаций'!AG68</f>
        <v>14</v>
      </c>
      <c r="AB68" s="4">
        <f>ROUND('Рейтинговая таблица организаций'!AL68*100/AC68,0)</f>
        <v>99</v>
      </c>
      <c r="AC68" s="4">
        <f>'Рейтинговая таблица организаций'!AM68</f>
        <v>311</v>
      </c>
      <c r="AD68" s="4">
        <f>ROUND('Рейтинговая таблица организаций'!AN68*100/AE68,0)</f>
        <v>99</v>
      </c>
      <c r="AE68" s="4">
        <f>'Рейтинговая таблица организаций'!AO68</f>
        <v>311</v>
      </c>
      <c r="AF68" s="4">
        <f>ROUND('Рейтинговая таблица организаций'!AP68*100/AG68,0)</f>
        <v>99</v>
      </c>
      <c r="AG68" s="4">
        <f>'Рейтинговая таблица организаций'!AQ68</f>
        <v>252</v>
      </c>
      <c r="AH68" s="4">
        <f>ROUND('Рейтинговая таблица организаций'!AV68*100/AI68,0)</f>
        <v>99</v>
      </c>
      <c r="AI68" s="4">
        <f>'Рейтинговая таблица организаций'!AW68</f>
        <v>311</v>
      </c>
      <c r="AJ68" s="4">
        <f>ROUND('Рейтинговая таблица организаций'!AX68*100/AK68,0)</f>
        <v>98</v>
      </c>
      <c r="AK68" s="4">
        <f>'Рейтинговая таблица организаций'!AY68</f>
        <v>311</v>
      </c>
      <c r="AL68" s="4">
        <f>ROUND('Рейтинговая таблица организаций'!AZ68*100/AM68,0)</f>
        <v>100</v>
      </c>
      <c r="AM68" s="4">
        <f>'Рейтинговая таблица организаций'!BA68</f>
        <v>311</v>
      </c>
    </row>
    <row r="69" spans="1:39">
      <c r="A69" s="5">
        <f>'Рейтинговая таблица организаций'!A69</f>
        <v>66</v>
      </c>
      <c r="B69" s="5" t="str">
        <f>'бланки '!A71</f>
        <v>Город Северодвинск</v>
      </c>
      <c r="C69" s="5" t="str">
        <f>'бланки '!C71</f>
        <v>Муниципальное автономное учреждение дополнительного образования «Детская художественная школа № 2»</v>
      </c>
      <c r="D69" s="3">
        <f>'бланки '!E71+'бланки '!F71</f>
        <v>631</v>
      </c>
      <c r="E69" s="5">
        <f>'Рейтинговая таблица организаций'!C69</f>
        <v>255</v>
      </c>
      <c r="F69" s="6">
        <f t="shared" ref="F69:F132" si="1">E69/D69</f>
        <v>0.40412044374009509</v>
      </c>
      <c r="G69" s="3">
        <f>анкеты!I67</f>
        <v>6</v>
      </c>
      <c r="H69" s="73" t="str">
        <f>'для таблиц'!AY69</f>
        <v>Муниципальное автономное учреждение дополнительного образования «Спортивная школа «Строитель»(Город Северодвинск)</v>
      </c>
      <c r="I69" s="74">
        <f>'Рейтинговая таблица организаций'!O41/100</f>
        <v>0.96726677577741393</v>
      </c>
      <c r="J69" s="73"/>
      <c r="K69" s="73">
        <f>'Рейтинговая таблица организаций'!H69</f>
        <v>4</v>
      </c>
      <c r="L69" s="4">
        <f>ROUND('Рейтинговая таблица организаций'!D69*100/M69,0)</f>
        <v>91</v>
      </c>
      <c r="M69" s="4">
        <f>'Рейтинговая таблица организаций'!E69</f>
        <v>11</v>
      </c>
      <c r="N69" s="4">
        <f>ROUND('Рейтинговая таблица организаций'!F69*100/O69,0)</f>
        <v>81</v>
      </c>
      <c r="O69" s="4">
        <f>'Рейтинговая таблица организаций'!G69</f>
        <v>49</v>
      </c>
      <c r="P69" s="4">
        <f>'Рейтинговая таблица организаций'!H69</f>
        <v>4</v>
      </c>
      <c r="Q69" s="4">
        <f>ROUND('Рейтинговая таблица организаций'!I69*100/R69,0)</f>
        <v>100</v>
      </c>
      <c r="R69" s="4">
        <f>'Рейтинговая таблица организаций'!J69</f>
        <v>229</v>
      </c>
      <c r="S69" s="4">
        <f>ROUND('Рейтинговая таблица организаций'!K69*100/T69,0)</f>
        <v>99</v>
      </c>
      <c r="T69" s="4">
        <f>'Рейтинговая таблица организаций'!L69</f>
        <v>245</v>
      </c>
      <c r="U69" s="4">
        <f>'Рейтинговая таблица организаций'!U69</f>
        <v>5</v>
      </c>
      <c r="V69" s="4">
        <f>'Рейтинговая таблица организаций'!X69</f>
        <v>249</v>
      </c>
      <c r="W69" s="4">
        <f>'Рейтинговая таблица организаций'!Y69</f>
        <v>255</v>
      </c>
      <c r="X69" s="4">
        <f>'Рейтинговая таблица организаций'!AD69</f>
        <v>2</v>
      </c>
      <c r="Y69" s="4">
        <f>'Рейтинговая таблица организаций'!AE69</f>
        <v>5</v>
      </c>
      <c r="Z69" s="4">
        <f>'Рейтинговая таблица организаций'!AF69</f>
        <v>6</v>
      </c>
      <c r="AA69" s="4">
        <f>'Рейтинговая таблица организаций'!AG69</f>
        <v>6</v>
      </c>
      <c r="AB69" s="4">
        <f>ROUND('Рейтинговая таблица организаций'!AL69*100/AC69,0)</f>
        <v>100</v>
      </c>
      <c r="AC69" s="4">
        <f>'Рейтинговая таблица организаций'!AM69</f>
        <v>255</v>
      </c>
      <c r="AD69" s="4">
        <f>ROUND('Рейтинговая таблица организаций'!AN69*100/AE69,0)</f>
        <v>99</v>
      </c>
      <c r="AE69" s="4">
        <f>'Рейтинговая таблица организаций'!AO69</f>
        <v>255</v>
      </c>
      <c r="AF69" s="4">
        <f>ROUND('Рейтинговая таблица организаций'!AP69*100/AG69,0)</f>
        <v>100</v>
      </c>
      <c r="AG69" s="4">
        <f>'Рейтинговая таблица организаций'!AQ69</f>
        <v>242</v>
      </c>
      <c r="AH69" s="4">
        <f>ROUND('Рейтинговая таблица организаций'!AV69*100/AI69,0)</f>
        <v>99</v>
      </c>
      <c r="AI69" s="4">
        <f>'Рейтинговая таблица организаций'!AW69</f>
        <v>255</v>
      </c>
      <c r="AJ69" s="4">
        <f>ROUND('Рейтинговая таблица организаций'!AX69*100/AK69,0)</f>
        <v>95</v>
      </c>
      <c r="AK69" s="4">
        <f>'Рейтинговая таблица организаций'!AY69</f>
        <v>255</v>
      </c>
      <c r="AL69" s="4">
        <f>ROUND('Рейтинговая таблица организаций'!AZ69*100/AM69,0)</f>
        <v>99</v>
      </c>
      <c r="AM69" s="4">
        <f>'Рейтинговая таблица организаций'!BA69</f>
        <v>255</v>
      </c>
    </row>
    <row r="70" spans="1:39">
      <c r="A70" s="5">
        <f>'Рейтинговая таблица организаций'!A70</f>
        <v>67</v>
      </c>
      <c r="B70" s="5" t="str">
        <f>'бланки '!A72</f>
        <v>Город Северодвинск</v>
      </c>
      <c r="C70" s="5" t="str">
        <f>'бланки '!C72</f>
        <v>Муниципальное автономное учреждение дополнительного образования «Спортивная школа «Строитель»</v>
      </c>
      <c r="D70" s="3">
        <f>'бланки '!E72+'бланки '!F72</f>
        <v>156</v>
      </c>
      <c r="E70" s="5">
        <f>'Рейтинговая таблица организаций'!C70</f>
        <v>72</v>
      </c>
      <c r="F70" s="6">
        <f t="shared" si="1"/>
        <v>0.46153846153846156</v>
      </c>
      <c r="G70" s="3">
        <f>анкеты!I68</f>
        <v>1</v>
      </c>
      <c r="H70" s="73" t="str">
        <f>'для таблиц'!AY70</f>
        <v>Муниципальное бюджетное учреждение дополнительного образования «Онежская детская школа искусств»(Онежский муниципальный район)</v>
      </c>
      <c r="I70" s="74">
        <f>'Рейтинговая таблица организаций'!O42/100</f>
        <v>0.92796610169491511</v>
      </c>
      <c r="J70" s="73"/>
      <c r="K70" s="73">
        <f>'Рейтинговая таблица организаций'!H70</f>
        <v>3</v>
      </c>
      <c r="L70" s="4">
        <f>ROUND('Рейтинговая таблица организаций'!D70*100/M70,0)</f>
        <v>100</v>
      </c>
      <c r="M70" s="4">
        <f>'Рейтинговая таблица организаций'!E70</f>
        <v>11</v>
      </c>
      <c r="N70" s="4">
        <f>ROUND('Рейтинговая таблица организаций'!F70*100/O70,0)</f>
        <v>96</v>
      </c>
      <c r="O70" s="4">
        <f>'Рейтинговая таблица организаций'!G70</f>
        <v>49</v>
      </c>
      <c r="P70" s="4">
        <f>'Рейтинговая таблица организаций'!H70</f>
        <v>3</v>
      </c>
      <c r="Q70" s="4">
        <f>ROUND('Рейтинговая таблица организаций'!I70*100/R70,0)</f>
        <v>98</v>
      </c>
      <c r="R70" s="4">
        <f>'Рейтинговая таблица организаций'!J70</f>
        <v>57</v>
      </c>
      <c r="S70" s="4">
        <f>ROUND('Рейтинговая таблица организаций'!K70*100/T70,0)</f>
        <v>93</v>
      </c>
      <c r="T70" s="4">
        <f>'Рейтинговая таблица организаций'!L70</f>
        <v>54</v>
      </c>
      <c r="U70" s="4">
        <f>'Рейтинговая таблица организаций'!U70</f>
        <v>5</v>
      </c>
      <c r="V70" s="4">
        <f>'Рейтинговая таблица организаций'!X70</f>
        <v>60</v>
      </c>
      <c r="W70" s="4">
        <f>'Рейтинговая таблица организаций'!Y70</f>
        <v>72</v>
      </c>
      <c r="X70" s="4">
        <f>'Рейтинговая таблица организаций'!AD70</f>
        <v>3</v>
      </c>
      <c r="Y70" s="4">
        <f>'Рейтинговая таблица организаций'!AE70</f>
        <v>2</v>
      </c>
      <c r="Z70" s="4">
        <f>'Рейтинговая таблица организаций'!AF70</f>
        <v>1</v>
      </c>
      <c r="AA70" s="4">
        <f>'Рейтинговая таблица организаций'!AG70</f>
        <v>1</v>
      </c>
      <c r="AB70" s="4">
        <f>ROUND('Рейтинговая таблица организаций'!AL70*100/AC70,0)</f>
        <v>97</v>
      </c>
      <c r="AC70" s="4">
        <f>'Рейтинговая таблица организаций'!AM70</f>
        <v>72</v>
      </c>
      <c r="AD70" s="4">
        <f>ROUND('Рейтинговая таблица организаций'!AN70*100/AE70,0)</f>
        <v>97</v>
      </c>
      <c r="AE70" s="4">
        <f>'Рейтинговая таблица организаций'!AO70</f>
        <v>72</v>
      </c>
      <c r="AF70" s="4">
        <f>ROUND('Рейтинговая таблица организаций'!AP70*100/AG70,0)</f>
        <v>100</v>
      </c>
      <c r="AG70" s="4">
        <f>'Рейтинговая таблица организаций'!AQ70</f>
        <v>58</v>
      </c>
      <c r="AH70" s="4">
        <f>ROUND('Рейтинговая таблица организаций'!AV70*100/AI70,0)</f>
        <v>96</v>
      </c>
      <c r="AI70" s="4">
        <f>'Рейтинговая таблица организаций'!AW70</f>
        <v>72</v>
      </c>
      <c r="AJ70" s="4">
        <f>ROUND('Рейтинговая таблица организаций'!AX70*100/AK70,0)</f>
        <v>99</v>
      </c>
      <c r="AK70" s="4">
        <f>'Рейтинговая таблица организаций'!AY70</f>
        <v>72</v>
      </c>
      <c r="AL70" s="4">
        <f>ROUND('Рейтинговая таблица организаций'!AZ70*100/AM70,0)</f>
        <v>99</v>
      </c>
      <c r="AM70" s="4">
        <f>'Рейтинговая таблица организаций'!BA70</f>
        <v>72</v>
      </c>
    </row>
    <row r="71" spans="1:39">
      <c r="A71" s="5">
        <f>'Рейтинговая таблица организаций'!A71</f>
        <v>68</v>
      </c>
      <c r="B71" s="5" t="str">
        <f>'бланки '!A73</f>
        <v>Город Новодвинск</v>
      </c>
      <c r="C71" s="5" t="str">
        <f>'бланки '!C73</f>
        <v>Муниципальное дошкольное образовательное учреждение «Детский сад «Солнышко»</v>
      </c>
      <c r="D71" s="3">
        <f>'бланки '!E73+'бланки '!F73</f>
        <v>301</v>
      </c>
      <c r="E71" s="5">
        <f>'Рейтинговая таблица организаций'!C71</f>
        <v>217</v>
      </c>
      <c r="F71" s="6">
        <f t="shared" si="1"/>
        <v>0.72093023255813948</v>
      </c>
      <c r="G71" s="3">
        <f>анкеты!I69</f>
        <v>8</v>
      </c>
      <c r="H71" s="73" t="str">
        <f>'для таблиц'!AY71</f>
        <v>Муниципальное образовательное учреждение дополнительного образования «Дом детского творчества»(Город Новодвинск)</v>
      </c>
      <c r="I71" s="74">
        <f>'Рейтинговая таблица организаций'!O43/100</f>
        <v>0.94509803921568614</v>
      </c>
      <c r="J71" s="73"/>
      <c r="K71" s="73">
        <f>'Рейтинговая таблица организаций'!H71</f>
        <v>3</v>
      </c>
      <c r="L71" s="4">
        <f>ROUND('Рейтинговая таблица организаций'!D71*100/M71,0)</f>
        <v>100</v>
      </c>
      <c r="M71" s="4">
        <f>'Рейтинговая таблица организаций'!E71</f>
        <v>10</v>
      </c>
      <c r="N71" s="4">
        <f>ROUND('Рейтинговая таблица организаций'!F71*100/O71,0)</f>
        <v>100</v>
      </c>
      <c r="O71" s="4">
        <f>'Рейтинговая таблица организаций'!G71</f>
        <v>48</v>
      </c>
      <c r="P71" s="4">
        <f>'Рейтинговая таблица организаций'!H71</f>
        <v>3</v>
      </c>
      <c r="Q71" s="4">
        <f>ROUND('Рейтинговая таблица организаций'!I71*100/R71,0)</f>
        <v>100</v>
      </c>
      <c r="R71" s="4">
        <f>'Рейтинговая таблица организаций'!J71</f>
        <v>205</v>
      </c>
      <c r="S71" s="4">
        <f>ROUND('Рейтинговая таблица организаций'!K71*100/T71,0)</f>
        <v>99</v>
      </c>
      <c r="T71" s="4">
        <f>'Рейтинговая таблица организаций'!L71</f>
        <v>186</v>
      </c>
      <c r="U71" s="4">
        <f>'Рейтинговая таблица организаций'!U71</f>
        <v>5</v>
      </c>
      <c r="V71" s="4">
        <f>'Рейтинговая таблица организаций'!X71</f>
        <v>214</v>
      </c>
      <c r="W71" s="4">
        <f>'Рейтинговая таблица организаций'!Y71</f>
        <v>217</v>
      </c>
      <c r="X71" s="4">
        <f>'Рейтинговая таблица организаций'!AD71</f>
        <v>2</v>
      </c>
      <c r="Y71" s="4">
        <f>'Рейтинговая таблица организаций'!AE71</f>
        <v>3</v>
      </c>
      <c r="Z71" s="4">
        <f>'Рейтинговая таблица организаций'!AF71</f>
        <v>8</v>
      </c>
      <c r="AA71" s="4">
        <f>'Рейтинговая таблица организаций'!AG71</f>
        <v>8</v>
      </c>
      <c r="AB71" s="4">
        <f>ROUND('Рейтинговая таблица организаций'!AL71*100/AC71,0)</f>
        <v>100</v>
      </c>
      <c r="AC71" s="4">
        <f>'Рейтинговая таблица организаций'!AM71</f>
        <v>217</v>
      </c>
      <c r="AD71" s="4">
        <f>ROUND('Рейтинговая таблица организаций'!AN71*100/AE71,0)</f>
        <v>100</v>
      </c>
      <c r="AE71" s="4">
        <f>'Рейтинговая таблица организаций'!AO71</f>
        <v>217</v>
      </c>
      <c r="AF71" s="4">
        <f>ROUND('Рейтинговая таблица организаций'!AP71*100/AG71,0)</f>
        <v>99</v>
      </c>
      <c r="AG71" s="4">
        <f>'Рейтинговая таблица организаций'!AQ71</f>
        <v>196</v>
      </c>
      <c r="AH71" s="4">
        <f>ROUND('Рейтинговая таблица организаций'!AV71*100/AI71,0)</f>
        <v>100</v>
      </c>
      <c r="AI71" s="4">
        <f>'Рейтинговая таблица организаций'!AW71</f>
        <v>217</v>
      </c>
      <c r="AJ71" s="4">
        <f>ROUND('Рейтинговая таблица организаций'!AX71*100/AK71,0)</f>
        <v>98</v>
      </c>
      <c r="AK71" s="4">
        <f>'Рейтинговая таблица организаций'!AY71</f>
        <v>217</v>
      </c>
      <c r="AL71" s="4">
        <f>ROUND('Рейтинговая таблица организаций'!AZ71*100/AM71,0)</f>
        <v>100</v>
      </c>
      <c r="AM71" s="4">
        <f>'Рейтинговая таблица организаций'!BA71</f>
        <v>217</v>
      </c>
    </row>
    <row r="72" spans="1:39">
      <c r="A72" s="5">
        <f>'Рейтинговая таблица организаций'!A72</f>
        <v>69</v>
      </c>
      <c r="B72" s="5" t="str">
        <f>'бланки '!A74</f>
        <v>Город Новодвинск</v>
      </c>
      <c r="C72" s="5" t="str">
        <f>'бланки '!C74</f>
        <v>Муниципальное дошкольное образовательное учреждение «Детский сад №14 «Родничок» общеразвивающего вида»</v>
      </c>
      <c r="D72" s="3">
        <f>'бланки '!E74+'бланки '!F74</f>
        <v>278</v>
      </c>
      <c r="E72" s="5">
        <f>'Рейтинговая таблица организаций'!C72</f>
        <v>110</v>
      </c>
      <c r="F72" s="6">
        <f t="shared" si="1"/>
        <v>0.39568345323741005</v>
      </c>
      <c r="G72" s="3">
        <f>анкеты!I70</f>
        <v>1</v>
      </c>
      <c r="H72" s="73" t="str">
        <f>'для таблиц'!AY72</f>
        <v>Муниципальное автономное дошкольное образовательное учреждение Центр развития ребенка «Детский сад № 20 «Дружный хоровод»(Город Северодвинск)</v>
      </c>
      <c r="I72" s="74">
        <f>'Рейтинговая таблица организаций'!O44/100</f>
        <v>0.96533333333333327</v>
      </c>
      <c r="J72" s="73"/>
      <c r="K72" s="73">
        <f>'Рейтинговая таблица организаций'!H72</f>
        <v>4</v>
      </c>
      <c r="L72" s="4">
        <f>ROUND('Рейтинговая таблица организаций'!D72*100/M72,0)</f>
        <v>100</v>
      </c>
      <c r="M72" s="4">
        <f>'Рейтинговая таблица организаций'!E72</f>
        <v>10</v>
      </c>
      <c r="N72" s="4">
        <f>ROUND('Рейтинговая таблица организаций'!F72*100/O72,0)</f>
        <v>91</v>
      </c>
      <c r="O72" s="4">
        <f>'Рейтинговая таблица организаций'!G72</f>
        <v>43</v>
      </c>
      <c r="P72" s="4">
        <f>'Рейтинговая таблица организаций'!H72</f>
        <v>4</v>
      </c>
      <c r="Q72" s="4">
        <f>ROUND('Рейтинговая таблица организаций'!I72*100/R72,0)</f>
        <v>97</v>
      </c>
      <c r="R72" s="4">
        <f>'Рейтинговая таблица организаций'!J72</f>
        <v>91</v>
      </c>
      <c r="S72" s="4">
        <f>ROUND('Рейтинговая таблица организаций'!K72*100/T72,0)</f>
        <v>97</v>
      </c>
      <c r="T72" s="4">
        <f>'Рейтинговая таблица организаций'!L72</f>
        <v>74</v>
      </c>
      <c r="U72" s="4">
        <f>'Рейтинговая таблица организаций'!U72</f>
        <v>5</v>
      </c>
      <c r="V72" s="4">
        <f>'Рейтинговая таблица организаций'!X72</f>
        <v>87</v>
      </c>
      <c r="W72" s="4">
        <f>'Рейтинговая таблица организаций'!Y72</f>
        <v>110</v>
      </c>
      <c r="X72" s="4">
        <f>'Рейтинговая таблица организаций'!AD72</f>
        <v>1</v>
      </c>
      <c r="Y72" s="4">
        <f>'Рейтинговая таблица организаций'!AE72</f>
        <v>3</v>
      </c>
      <c r="Z72" s="4">
        <f>'Рейтинговая таблица организаций'!AF72</f>
        <v>1</v>
      </c>
      <c r="AA72" s="4">
        <f>'Рейтинговая таблица организаций'!AG72</f>
        <v>1</v>
      </c>
      <c r="AB72" s="4">
        <f>ROUND('Рейтинговая таблица организаций'!AL72*100/AC72,0)</f>
        <v>94</v>
      </c>
      <c r="AC72" s="4">
        <f>'Рейтинговая таблица организаций'!AM72</f>
        <v>110</v>
      </c>
      <c r="AD72" s="4">
        <f>ROUND('Рейтинговая таблица организаций'!AN72*100/AE72,0)</f>
        <v>94</v>
      </c>
      <c r="AE72" s="4">
        <f>'Рейтинговая таблица организаций'!AO72</f>
        <v>110</v>
      </c>
      <c r="AF72" s="4">
        <f>ROUND('Рейтинговая таблица организаций'!AP72*100/AG72,0)</f>
        <v>95</v>
      </c>
      <c r="AG72" s="4">
        <f>'Рейтинговая таблица организаций'!AQ72</f>
        <v>81</v>
      </c>
      <c r="AH72" s="4">
        <f>ROUND('Рейтинговая таблица организаций'!AV72*100/AI72,0)</f>
        <v>91</v>
      </c>
      <c r="AI72" s="4">
        <f>'Рейтинговая таблица организаций'!AW72</f>
        <v>110</v>
      </c>
      <c r="AJ72" s="4">
        <f>ROUND('Рейтинговая таблица организаций'!AX72*100/AK72,0)</f>
        <v>97</v>
      </c>
      <c r="AK72" s="4">
        <f>'Рейтинговая таблица организаций'!AY72</f>
        <v>110</v>
      </c>
      <c r="AL72" s="4">
        <f>ROUND('Рейтинговая таблица организаций'!AZ72*100/AM72,0)</f>
        <v>91</v>
      </c>
      <c r="AM72" s="4">
        <f>'Рейтинговая таблица организаций'!BA72</f>
        <v>110</v>
      </c>
    </row>
    <row r="73" spans="1:39">
      <c r="A73" s="5">
        <f>'Рейтинговая таблица организаций'!A73</f>
        <v>70</v>
      </c>
      <c r="B73" s="5" t="str">
        <f>'бланки '!A75</f>
        <v>Город Новодвинск</v>
      </c>
      <c r="C73" s="5" t="str">
        <f>'бланки '!C75</f>
        <v>Муниципальное дошкольное образовательное учреждение «Детский сад «Радуга»</v>
      </c>
      <c r="D73" s="3">
        <f>'бланки '!E75+'бланки '!F75</f>
        <v>238</v>
      </c>
      <c r="E73" s="5">
        <f>'Рейтинговая таблица организаций'!C73</f>
        <v>78</v>
      </c>
      <c r="F73" s="6">
        <f t="shared" si="1"/>
        <v>0.32773109243697479</v>
      </c>
      <c r="G73" s="3">
        <f>анкеты!I71</f>
        <v>1</v>
      </c>
      <c r="H73" s="73" t="str">
        <f>'для таблиц'!AY73</f>
        <v>Муниципальное бюджетное общеобразовательное учреждение «Кодинская средняя общеобразовательная школа»(Онежский муниципальный район)</v>
      </c>
      <c r="I73" s="74">
        <f>'Рейтинговая таблица организаций'!O45/100</f>
        <v>0.98209718670076729</v>
      </c>
      <c r="J73" s="73"/>
      <c r="K73" s="73">
        <f>'Рейтинговая таблица организаций'!H73</f>
        <v>3</v>
      </c>
      <c r="L73" s="4">
        <f>ROUND('Рейтинговая таблица организаций'!D73*100/M73,0)</f>
        <v>85</v>
      </c>
      <c r="M73" s="4">
        <f>'Рейтинговая таблица организаций'!E73</f>
        <v>10</v>
      </c>
      <c r="N73" s="4">
        <f>ROUND('Рейтинговая таблица организаций'!F73*100/O73,0)</f>
        <v>100</v>
      </c>
      <c r="O73" s="4">
        <f>'Рейтинговая таблица организаций'!G73</f>
        <v>43</v>
      </c>
      <c r="P73" s="4">
        <f>'Рейтинговая таблица организаций'!H73</f>
        <v>3</v>
      </c>
      <c r="Q73" s="4">
        <f>ROUND('Рейтинговая таблица организаций'!I73*100/R73,0)</f>
        <v>100</v>
      </c>
      <c r="R73" s="4">
        <f>'Рейтинговая таблица организаций'!J73</f>
        <v>66</v>
      </c>
      <c r="S73" s="4">
        <f>ROUND('Рейтинговая таблица организаций'!K73*100/T73,0)</f>
        <v>88</v>
      </c>
      <c r="T73" s="4">
        <f>'Рейтинговая таблица организаций'!L73</f>
        <v>65</v>
      </c>
      <c r="U73" s="4">
        <f>'Рейтинговая таблица организаций'!U73</f>
        <v>5</v>
      </c>
      <c r="V73" s="4">
        <f>'Рейтинговая таблица организаций'!X73</f>
        <v>72</v>
      </c>
      <c r="W73" s="4">
        <f>'Рейтинговая таблица организаций'!Y73</f>
        <v>78</v>
      </c>
      <c r="X73" s="4">
        <f>'Рейтинговая таблица организаций'!AD73</f>
        <v>3</v>
      </c>
      <c r="Y73" s="4">
        <f>'Рейтинговая таблица организаций'!AE73</f>
        <v>3</v>
      </c>
      <c r="Z73" s="4">
        <f>'Рейтинговая таблица организаций'!AF73</f>
        <v>1</v>
      </c>
      <c r="AA73" s="4">
        <f>'Рейтинговая таблица организаций'!AG73</f>
        <v>1</v>
      </c>
      <c r="AB73" s="4">
        <f>ROUND('Рейтинговая таблица организаций'!AL73*100/AC73,0)</f>
        <v>99</v>
      </c>
      <c r="AC73" s="4">
        <f>'Рейтинговая таблица организаций'!AM73</f>
        <v>78</v>
      </c>
      <c r="AD73" s="4">
        <f>ROUND('Рейтинговая таблица организаций'!AN73*100/AE73,0)</f>
        <v>96</v>
      </c>
      <c r="AE73" s="4">
        <f>'Рейтинговая таблица организаций'!AO73</f>
        <v>78</v>
      </c>
      <c r="AF73" s="4">
        <f>ROUND('Рейтинговая таблица организаций'!AP73*100/AG73,0)</f>
        <v>100</v>
      </c>
      <c r="AG73" s="4">
        <f>'Рейтинговая таблица организаций'!AQ73</f>
        <v>64</v>
      </c>
      <c r="AH73" s="4">
        <f>ROUND('Рейтинговая таблица организаций'!AV73*100/AI73,0)</f>
        <v>96</v>
      </c>
      <c r="AI73" s="4">
        <f>'Рейтинговая таблица организаций'!AW73</f>
        <v>78</v>
      </c>
      <c r="AJ73" s="4">
        <f>ROUND('Рейтинговая таблица организаций'!AX73*100/AK73,0)</f>
        <v>100</v>
      </c>
      <c r="AK73" s="4">
        <f>'Рейтинговая таблица организаций'!AY73</f>
        <v>78</v>
      </c>
      <c r="AL73" s="4">
        <f>ROUND('Рейтинговая таблица организаций'!AZ73*100/AM73,0)</f>
        <v>100</v>
      </c>
      <c r="AM73" s="4">
        <f>'Рейтинговая таблица организаций'!BA73</f>
        <v>78</v>
      </c>
    </row>
    <row r="74" spans="1:39">
      <c r="A74" s="5">
        <f>'Рейтинговая таблица организаций'!A74</f>
        <v>71</v>
      </c>
      <c r="B74" s="5" t="str">
        <f>'бланки '!A76</f>
        <v>Город Новодвинск</v>
      </c>
      <c r="C74" s="5" t="str">
        <f>'бланки '!C76</f>
        <v>Муниципальное дошкольное образовательное учреждение «Центр развития ребенка - Детский сад №17 «Малыш»</v>
      </c>
      <c r="D74" s="3">
        <f>'бланки '!E76+'бланки '!F76</f>
        <v>240</v>
      </c>
      <c r="E74" s="5">
        <f>'Рейтинговая таблица организаций'!C74</f>
        <v>101</v>
      </c>
      <c r="F74" s="6">
        <f t="shared" si="1"/>
        <v>0.42083333333333334</v>
      </c>
      <c r="G74" s="3">
        <f>анкеты!I72</f>
        <v>4</v>
      </c>
      <c r="H74" s="73" t="str">
        <f>'для таблиц'!AY74</f>
        <v>Муниципальное бюджетное учреждение дополнительного образования «Детская школа искусств № 18»(Шенкурский муниципальный округ)</v>
      </c>
      <c r="I74" s="74">
        <f>'Рейтинговая таблица организаций'!O46/100</f>
        <v>0.95402298850574707</v>
      </c>
      <c r="J74" s="73"/>
      <c r="K74" s="73">
        <f>'Рейтинговая таблица организаций'!H74</f>
        <v>2</v>
      </c>
      <c r="L74" s="4">
        <f>ROUND('Рейтинговая таблица организаций'!D74*100/M74,0)</f>
        <v>100</v>
      </c>
      <c r="M74" s="4">
        <f>'Рейтинговая таблица организаций'!E74</f>
        <v>10</v>
      </c>
      <c r="N74" s="4">
        <f>ROUND('Рейтинговая таблица организаций'!F74*100/O74,0)</f>
        <v>81</v>
      </c>
      <c r="O74" s="4">
        <f>'Рейтинговая таблица организаций'!G74</f>
        <v>43</v>
      </c>
      <c r="P74" s="4">
        <f>'Рейтинговая таблица организаций'!H74</f>
        <v>2</v>
      </c>
      <c r="Q74" s="4">
        <f>ROUND('Рейтинговая таблица организаций'!I74*100/R74,0)</f>
        <v>100</v>
      </c>
      <c r="R74" s="4">
        <f>'Рейтинговая таблица организаций'!J74</f>
        <v>70</v>
      </c>
      <c r="S74" s="4">
        <f>ROUND('Рейтинговая таблица организаций'!K74*100/T74,0)</f>
        <v>95</v>
      </c>
      <c r="T74" s="4">
        <f>'Рейтинговая таблица организаций'!L74</f>
        <v>58</v>
      </c>
      <c r="U74" s="4">
        <f>'Рейтинговая таблица организаций'!U74</f>
        <v>5</v>
      </c>
      <c r="V74" s="4">
        <f>'Рейтинговая таблица организаций'!X74</f>
        <v>81</v>
      </c>
      <c r="W74" s="4">
        <f>'Рейтинговая таблица организаций'!Y74</f>
        <v>101</v>
      </c>
      <c r="X74" s="4">
        <f>'Рейтинговая таблица организаций'!AD74</f>
        <v>2</v>
      </c>
      <c r="Y74" s="4">
        <f>'Рейтинговая таблица организаций'!AE74</f>
        <v>3</v>
      </c>
      <c r="Z74" s="4">
        <f>'Рейтинговая таблица организаций'!AF74</f>
        <v>3</v>
      </c>
      <c r="AA74" s="4">
        <f>'Рейтинговая таблица организаций'!AG74</f>
        <v>4</v>
      </c>
      <c r="AB74" s="4">
        <f>ROUND('Рейтинговая таблица организаций'!AL74*100/AC74,0)</f>
        <v>94</v>
      </c>
      <c r="AC74" s="4">
        <f>'Рейтинговая таблица организаций'!AM74</f>
        <v>101</v>
      </c>
      <c r="AD74" s="4">
        <f>ROUND('Рейтинговая таблица организаций'!AN74*100/AE74,0)</f>
        <v>97</v>
      </c>
      <c r="AE74" s="4">
        <f>'Рейтинговая таблица организаций'!AO74</f>
        <v>101</v>
      </c>
      <c r="AF74" s="4">
        <f>ROUND('Рейтинговая таблица организаций'!AP74*100/AG74,0)</f>
        <v>97</v>
      </c>
      <c r="AG74" s="4">
        <f>'Рейтинговая таблица организаций'!AQ74</f>
        <v>67</v>
      </c>
      <c r="AH74" s="4">
        <f>ROUND('Рейтинговая таблица организаций'!AV74*100/AI74,0)</f>
        <v>90</v>
      </c>
      <c r="AI74" s="4">
        <f>'Рейтинговая таблица организаций'!AW74</f>
        <v>101</v>
      </c>
      <c r="AJ74" s="4">
        <f>ROUND('Рейтинговая таблица организаций'!AX74*100/AK74,0)</f>
        <v>97</v>
      </c>
      <c r="AK74" s="4">
        <f>'Рейтинговая таблица организаций'!AY74</f>
        <v>101</v>
      </c>
      <c r="AL74" s="4">
        <f>ROUND('Рейтинговая таблица организаций'!AZ74*100/AM74,0)</f>
        <v>95</v>
      </c>
      <c r="AM74" s="4">
        <f>'Рейтинговая таблица организаций'!BA74</f>
        <v>101</v>
      </c>
    </row>
    <row r="75" spans="1:39">
      <c r="A75" s="5">
        <f>'Рейтинговая таблица организаций'!A75</f>
        <v>72</v>
      </c>
      <c r="B75" s="5" t="str">
        <f>'бланки '!A77</f>
        <v>Город Новодвинск</v>
      </c>
      <c r="C75" s="5" t="str">
        <f>'бланки '!C77</f>
        <v>Муниципальное дошкольное образовательное учреждение «Детский сад «Лесовичок»</v>
      </c>
      <c r="D75" s="3">
        <f>'бланки '!E77+'бланки '!F77</f>
        <v>209</v>
      </c>
      <c r="E75" s="5">
        <f>'Рейтинговая таблица организаций'!C75</f>
        <v>157</v>
      </c>
      <c r="F75" s="6">
        <f t="shared" si="1"/>
        <v>0.75119617224880386</v>
      </c>
      <c r="G75" s="3">
        <f>анкеты!I73</f>
        <v>1</v>
      </c>
      <c r="H75" s="73" t="str">
        <f>'для таблиц'!AY75</f>
        <v>Муниципальное бюджетное учреждение дополнительного образования «Приморская детская школа искусств»(Приморский муниципальный округ)</v>
      </c>
      <c r="I75" s="74">
        <f>'Рейтинговая таблица организаций'!O47/100</f>
        <v>0.96320346320346317</v>
      </c>
      <c r="J75" s="73"/>
      <c r="K75" s="73">
        <f>'Рейтинговая таблица организаций'!H75</f>
        <v>4</v>
      </c>
      <c r="L75" s="4">
        <f>ROUND('Рейтинговая таблица организаций'!D75*100/M75,0)</f>
        <v>100</v>
      </c>
      <c r="M75" s="4">
        <f>'Рейтинговая таблица организаций'!E75</f>
        <v>10</v>
      </c>
      <c r="N75" s="4">
        <f>ROUND('Рейтинговая таблица организаций'!F75*100/O75,0)</f>
        <v>100</v>
      </c>
      <c r="O75" s="4">
        <f>'Рейтинговая таблица организаций'!G75</f>
        <v>43</v>
      </c>
      <c r="P75" s="4">
        <f>'Рейтинговая таблица организаций'!H75</f>
        <v>4</v>
      </c>
      <c r="Q75" s="4">
        <f>ROUND('Рейтинговая таблица организаций'!I75*100/R75,0)</f>
        <v>99</v>
      </c>
      <c r="R75" s="4">
        <f>'Рейтинговая таблица организаций'!J75</f>
        <v>138</v>
      </c>
      <c r="S75" s="4">
        <f>ROUND('Рейтинговая таблица организаций'!K75*100/T75,0)</f>
        <v>98</v>
      </c>
      <c r="T75" s="4">
        <f>'Рейтинговая таблица организаций'!L75</f>
        <v>105</v>
      </c>
      <c r="U75" s="4">
        <f>'Рейтинговая таблица организаций'!U75</f>
        <v>5</v>
      </c>
      <c r="V75" s="4">
        <f>'Рейтинговая таблица организаций'!X75</f>
        <v>154</v>
      </c>
      <c r="W75" s="4">
        <f>'Рейтинговая таблица организаций'!Y75</f>
        <v>157</v>
      </c>
      <c r="X75" s="4">
        <f>'Рейтинговая таблица организаций'!AD75</f>
        <v>2</v>
      </c>
      <c r="Y75" s="4">
        <f>'Рейтинговая таблица организаций'!AE75</f>
        <v>5</v>
      </c>
      <c r="Z75" s="4">
        <f>'Рейтинговая таблица организаций'!AF75</f>
        <v>1</v>
      </c>
      <c r="AA75" s="4">
        <f>'Рейтинговая таблица организаций'!AG75</f>
        <v>1</v>
      </c>
      <c r="AB75" s="4">
        <f>ROUND('Рейтинговая таблица организаций'!AL75*100/AC75,0)</f>
        <v>100</v>
      </c>
      <c r="AC75" s="4">
        <f>'Рейтинговая таблица организаций'!AM75</f>
        <v>157</v>
      </c>
      <c r="AD75" s="4">
        <f>ROUND('Рейтинговая таблица организаций'!AN75*100/AE75,0)</f>
        <v>100</v>
      </c>
      <c r="AE75" s="4">
        <f>'Рейтинговая таблица организаций'!AO75</f>
        <v>157</v>
      </c>
      <c r="AF75" s="4">
        <f>ROUND('Рейтинговая таблица организаций'!AP75*100/AG75,0)</f>
        <v>100</v>
      </c>
      <c r="AG75" s="4">
        <f>'Рейтинговая таблица организаций'!AQ75</f>
        <v>96</v>
      </c>
      <c r="AH75" s="4">
        <f>ROUND('Рейтинговая таблица организаций'!AV75*100/AI75,0)</f>
        <v>99</v>
      </c>
      <c r="AI75" s="4">
        <f>'Рейтинговая таблица организаций'!AW75</f>
        <v>157</v>
      </c>
      <c r="AJ75" s="4">
        <f>ROUND('Рейтинговая таблица организаций'!AX75*100/AK75,0)</f>
        <v>100</v>
      </c>
      <c r="AK75" s="4">
        <f>'Рейтинговая таблица организаций'!AY75</f>
        <v>157</v>
      </c>
      <c r="AL75" s="4">
        <f>ROUND('Рейтинговая таблица организаций'!AZ75*100/AM75,0)</f>
        <v>99</v>
      </c>
      <c r="AM75" s="4">
        <f>'Рейтинговая таблица организаций'!BA75</f>
        <v>157</v>
      </c>
    </row>
    <row r="76" spans="1:39">
      <c r="A76" s="5">
        <f>'Рейтинговая таблица организаций'!A76</f>
        <v>73</v>
      </c>
      <c r="B76" s="5" t="str">
        <f>'бланки '!A78</f>
        <v>Город Новодвинск</v>
      </c>
      <c r="C76" s="5" t="str">
        <f>'бланки '!C78</f>
        <v>Муниципальное дошкольное образовательное учреждение «Детский сад «Чебурашка»</v>
      </c>
      <c r="D76" s="3">
        <f>'бланки '!E78+'бланки '!F78</f>
        <v>289</v>
      </c>
      <c r="E76" s="5">
        <f>'Рейтинговая таблица организаций'!C76</f>
        <v>135</v>
      </c>
      <c r="F76" s="6">
        <f t="shared" si="1"/>
        <v>0.4671280276816609</v>
      </c>
      <c r="G76" s="3">
        <f>анкеты!I74</f>
        <v>7</v>
      </c>
      <c r="H76" s="73" t="str">
        <f>'для таблиц'!AY76</f>
        <v>Государственное бюджетное общеобразовательное учреждение Архангельской области «Специальная (коррекционная) общеобразовательная школа № 5»(Государственные образовательные организации)</v>
      </c>
      <c r="I76" s="74">
        <f>'Рейтинговая таблица организаций'!O48/100</f>
        <v>0.98742138364779874</v>
      </c>
      <c r="J76" s="73"/>
      <c r="K76" s="73">
        <f>'Рейтинговая таблица организаций'!H76</f>
        <v>4</v>
      </c>
      <c r="L76" s="4">
        <f>ROUND('Рейтинговая таблица организаций'!D76*100/M76,0)</f>
        <v>100</v>
      </c>
      <c r="M76" s="4">
        <f>'Рейтинговая таблица организаций'!E76</f>
        <v>10</v>
      </c>
      <c r="N76" s="4">
        <f>ROUND('Рейтинговая таблица организаций'!F76*100/O76,0)</f>
        <v>100</v>
      </c>
      <c r="O76" s="4">
        <f>'Рейтинговая таблица организаций'!G76</f>
        <v>48</v>
      </c>
      <c r="P76" s="4">
        <f>'Рейтинговая таблица организаций'!H76</f>
        <v>4</v>
      </c>
      <c r="Q76" s="4">
        <f>ROUND('Рейтинговая таблица организаций'!I76*100/R76,0)</f>
        <v>98</v>
      </c>
      <c r="R76" s="4">
        <f>'Рейтинговая таблица организаций'!J76</f>
        <v>133</v>
      </c>
      <c r="S76" s="4">
        <f>ROUND('Рейтинговая таблица организаций'!K76*100/T76,0)</f>
        <v>100</v>
      </c>
      <c r="T76" s="4">
        <f>'Рейтинговая таблица организаций'!L76</f>
        <v>133</v>
      </c>
      <c r="U76" s="4">
        <f>'Рейтинговая таблица организаций'!U76</f>
        <v>5</v>
      </c>
      <c r="V76" s="4">
        <f>'Рейтинговая таблица организаций'!X76</f>
        <v>135</v>
      </c>
      <c r="W76" s="4">
        <f>'Рейтинговая таблица организаций'!Y76</f>
        <v>135</v>
      </c>
      <c r="X76" s="4">
        <f>'Рейтинговая таблица организаций'!AD76</f>
        <v>3</v>
      </c>
      <c r="Y76" s="4">
        <f>'Рейтинговая таблица организаций'!AE76</f>
        <v>2</v>
      </c>
      <c r="Z76" s="4">
        <f>'Рейтинговая таблица организаций'!AF76</f>
        <v>6</v>
      </c>
      <c r="AA76" s="4">
        <f>'Рейтинговая таблица организаций'!AG76</f>
        <v>7</v>
      </c>
      <c r="AB76" s="4">
        <f>ROUND('Рейтинговая таблица организаций'!AL76*100/AC76,0)</f>
        <v>100</v>
      </c>
      <c r="AC76" s="4">
        <f>'Рейтинговая таблица организаций'!AM76</f>
        <v>135</v>
      </c>
      <c r="AD76" s="4">
        <f>ROUND('Рейтинговая таблица организаций'!AN76*100/AE76,0)</f>
        <v>100</v>
      </c>
      <c r="AE76" s="4">
        <f>'Рейтинговая таблица организаций'!AO76</f>
        <v>135</v>
      </c>
      <c r="AF76" s="4">
        <f>ROUND('Рейтинговая таблица организаций'!AP76*100/AG76,0)</f>
        <v>100</v>
      </c>
      <c r="AG76" s="4">
        <f>'Рейтинговая таблица организаций'!AQ76</f>
        <v>135</v>
      </c>
      <c r="AH76" s="4">
        <f>ROUND('Рейтинговая таблица организаций'!AV76*100/AI76,0)</f>
        <v>100</v>
      </c>
      <c r="AI76" s="4">
        <f>'Рейтинговая таблица организаций'!AW76</f>
        <v>135</v>
      </c>
      <c r="AJ76" s="4">
        <f>ROUND('Рейтинговая таблица организаций'!AX76*100/AK76,0)</f>
        <v>100</v>
      </c>
      <c r="AK76" s="4">
        <f>'Рейтинговая таблица организаций'!AY76</f>
        <v>135</v>
      </c>
      <c r="AL76" s="4">
        <f>ROUND('Рейтинговая таблица организаций'!AZ76*100/AM76,0)</f>
        <v>100</v>
      </c>
      <c r="AM76" s="4">
        <f>'Рейтинговая таблица организаций'!BA76</f>
        <v>135</v>
      </c>
    </row>
    <row r="77" spans="1:39">
      <c r="A77" s="5">
        <f>'Рейтинговая таблица организаций'!A77</f>
        <v>74</v>
      </c>
      <c r="B77" s="5" t="str">
        <f>'бланки '!A79</f>
        <v>Город Новодвинск</v>
      </c>
      <c r="C77" s="5" t="str">
        <f>'бланки '!C79</f>
        <v>Муниципальное образовательное учреждение «Средняя общеобразовательная школа № 2 имени В.И. Захарова»</v>
      </c>
      <c r="D77" s="3">
        <f>'бланки '!E79+'бланки '!F79</f>
        <v>1104</v>
      </c>
      <c r="E77" s="5">
        <f>'Рейтинговая таблица организаций'!C77</f>
        <v>121</v>
      </c>
      <c r="F77" s="6">
        <f t="shared" si="1"/>
        <v>0.10960144927536232</v>
      </c>
      <c r="G77" s="3">
        <f>анкеты!I75</f>
        <v>4</v>
      </c>
      <c r="H77" s="73" t="str">
        <f>'для таблиц'!AY77</f>
        <v>Муниципальное бюджетное дошкольное образовательное учреждение «Шенкурский детский сад комбинированного вида № 1 «Ваганочка»(Шенкурский муниципальный округ)</v>
      </c>
      <c r="I77" s="74">
        <f>'Рейтинговая таблица организаций'!O49/100</f>
        <v>0.99195710455764075</v>
      </c>
      <c r="J77" s="73"/>
      <c r="K77" s="73">
        <f>'Рейтинговая таблица организаций'!H77</f>
        <v>4</v>
      </c>
      <c r="L77" s="4">
        <f>ROUND('Рейтинговая таблица организаций'!D77*100/M77,0)</f>
        <v>89</v>
      </c>
      <c r="M77" s="4">
        <f>'Рейтинговая таблица организаций'!E77</f>
        <v>14</v>
      </c>
      <c r="N77" s="4">
        <f>ROUND('Рейтинговая таблица организаций'!F77*100/O77,0)</f>
        <v>100</v>
      </c>
      <c r="O77" s="4">
        <f>'Рейтинговая таблица организаций'!G77</f>
        <v>55</v>
      </c>
      <c r="P77" s="4">
        <f>'Рейтинговая таблица организаций'!H77</f>
        <v>4</v>
      </c>
      <c r="Q77" s="4">
        <f>ROUND('Рейтинговая таблица организаций'!I77*100/R77,0)</f>
        <v>99</v>
      </c>
      <c r="R77" s="4">
        <f>'Рейтинговая таблица организаций'!J77</f>
        <v>79</v>
      </c>
      <c r="S77" s="4">
        <f>ROUND('Рейтинговая таблица организаций'!K77*100/T77,0)</f>
        <v>96</v>
      </c>
      <c r="T77" s="4">
        <f>'Рейтинговая таблица организаций'!L77</f>
        <v>106</v>
      </c>
      <c r="U77" s="4">
        <f>'Рейтинговая таблица организаций'!U77</f>
        <v>5</v>
      </c>
      <c r="V77" s="4">
        <f>'Рейтинговая таблица организаций'!X77</f>
        <v>101</v>
      </c>
      <c r="W77" s="4">
        <f>'Рейтинговая таблица организаций'!Y77</f>
        <v>121</v>
      </c>
      <c r="X77" s="4">
        <f>'Рейтинговая таблица организаций'!AD77</f>
        <v>2</v>
      </c>
      <c r="Y77" s="4">
        <f>'Рейтинговая таблица организаций'!AE77</f>
        <v>3</v>
      </c>
      <c r="Z77" s="4">
        <f>'Рейтинговая таблица организаций'!AF77</f>
        <v>3</v>
      </c>
      <c r="AA77" s="4">
        <f>'Рейтинговая таблица организаций'!AG77</f>
        <v>4</v>
      </c>
      <c r="AB77" s="4">
        <f>ROUND('Рейтинговая таблица организаций'!AL77*100/AC77,0)</f>
        <v>97</v>
      </c>
      <c r="AC77" s="4">
        <f>'Рейтинговая таблица организаций'!AM77</f>
        <v>121</v>
      </c>
      <c r="AD77" s="4">
        <f>ROUND('Рейтинговая таблица организаций'!AN77*100/AE77,0)</f>
        <v>88</v>
      </c>
      <c r="AE77" s="4">
        <f>'Рейтинговая таблица организаций'!AO77</f>
        <v>121</v>
      </c>
      <c r="AF77" s="4">
        <f>ROUND('Рейтинговая таблица организаций'!AP77*100/AG77,0)</f>
        <v>97</v>
      </c>
      <c r="AG77" s="4">
        <f>'Рейтинговая таблица организаций'!AQ77</f>
        <v>88</v>
      </c>
      <c r="AH77" s="4">
        <f>ROUND('Рейтинговая таблица организаций'!AV77*100/AI77,0)</f>
        <v>96</v>
      </c>
      <c r="AI77" s="4">
        <f>'Рейтинговая таблица организаций'!AW77</f>
        <v>121</v>
      </c>
      <c r="AJ77" s="4">
        <f>ROUND('Рейтинговая таблица организаций'!AX77*100/AK77,0)</f>
        <v>83</v>
      </c>
      <c r="AK77" s="4">
        <f>'Рейтинговая таблица организаций'!AY77</f>
        <v>121</v>
      </c>
      <c r="AL77" s="4">
        <f>ROUND('Рейтинговая таблица организаций'!AZ77*100/AM77,0)</f>
        <v>95</v>
      </c>
      <c r="AM77" s="4">
        <f>'Рейтинговая таблица организаций'!BA77</f>
        <v>121</v>
      </c>
    </row>
    <row r="78" spans="1:39">
      <c r="A78" s="5">
        <f>'Рейтинговая таблица организаций'!A78</f>
        <v>75</v>
      </c>
      <c r="B78" s="5" t="str">
        <f>'бланки '!A80</f>
        <v>Город Новодвинск</v>
      </c>
      <c r="C78" s="5" t="str">
        <f>'бланки '!C80</f>
        <v>Муниципальное образовательное учреждение «Средняя общеобразовательная школа № 3»</v>
      </c>
      <c r="D78" s="3">
        <f>'бланки '!E80+'бланки '!F80</f>
        <v>1382</v>
      </c>
      <c r="E78" s="5">
        <f>'Рейтинговая таблица организаций'!C78</f>
        <v>525</v>
      </c>
      <c r="F78" s="6">
        <f t="shared" si="1"/>
        <v>0.37988422575976843</v>
      </c>
      <c r="G78" s="3">
        <f>анкеты!I76</f>
        <v>25</v>
      </c>
      <c r="H78" s="73" t="str">
        <f>'для таблиц'!AY78</f>
        <v>Государственное бюджетное профессиональное образовательное учреждение Архангельской области «Северодвинский техникум судостроения и судоремонта»(Государственные образовательные организации)</v>
      </c>
      <c r="I78" s="74">
        <f>'Рейтинговая таблица организаций'!O50/100</f>
        <v>0.94894894894894899</v>
      </c>
      <c r="J78" s="73"/>
      <c r="K78" s="73">
        <f>'Рейтинговая таблица организаций'!H78</f>
        <v>4</v>
      </c>
      <c r="L78" s="4">
        <f>ROUND('Рейтинговая таблица организаций'!D78*100/M78,0)</f>
        <v>82</v>
      </c>
      <c r="M78" s="4">
        <f>'Рейтинговая таблица организаций'!E78</f>
        <v>14</v>
      </c>
      <c r="N78" s="4">
        <f>ROUND('Рейтинговая таблица организаций'!F78*100/O78,0)</f>
        <v>93</v>
      </c>
      <c r="O78" s="4">
        <f>'Рейтинговая таблица организаций'!G78</f>
        <v>55</v>
      </c>
      <c r="P78" s="4">
        <f>'Рейтинговая таблица организаций'!H78</f>
        <v>4</v>
      </c>
      <c r="Q78" s="4">
        <f>ROUND('Рейтинговая таблица организаций'!I78*100/R78,0)</f>
        <v>92</v>
      </c>
      <c r="R78" s="4">
        <f>'Рейтинговая таблица организаций'!J78</f>
        <v>335</v>
      </c>
      <c r="S78" s="4">
        <f>ROUND('Рейтинговая таблица организаций'!K78*100/T78,0)</f>
        <v>89</v>
      </c>
      <c r="T78" s="4">
        <f>'Рейтинговая таблица организаций'!L78</f>
        <v>405</v>
      </c>
      <c r="U78" s="4">
        <f>'Рейтинговая таблица организаций'!U78</f>
        <v>5</v>
      </c>
      <c r="V78" s="4">
        <f>'Рейтинговая таблица организаций'!X78</f>
        <v>414</v>
      </c>
      <c r="W78" s="4">
        <f>'Рейтинговая таблица организаций'!Y78</f>
        <v>525</v>
      </c>
      <c r="X78" s="4">
        <f>'Рейтинговая таблица организаций'!AD78</f>
        <v>4</v>
      </c>
      <c r="Y78" s="4">
        <f>'Рейтинговая таблица организаций'!AE78</f>
        <v>3</v>
      </c>
      <c r="Z78" s="4">
        <f>'Рейтинговая таблица организаций'!AF78</f>
        <v>19</v>
      </c>
      <c r="AA78" s="4">
        <f>'Рейтинговая таблица организаций'!AG78</f>
        <v>25</v>
      </c>
      <c r="AB78" s="4">
        <f>ROUND('Рейтинговая таблица организаций'!AL78*100/AC78,0)</f>
        <v>88</v>
      </c>
      <c r="AC78" s="4">
        <f>'Рейтинговая таблица организаций'!AM78</f>
        <v>525</v>
      </c>
      <c r="AD78" s="4">
        <f>ROUND('Рейтинговая таблица организаций'!AN78*100/AE78,0)</f>
        <v>83</v>
      </c>
      <c r="AE78" s="4">
        <f>'Рейтинговая таблица организаций'!AO78</f>
        <v>525</v>
      </c>
      <c r="AF78" s="4">
        <f>ROUND('Рейтинговая таблица организаций'!AP78*100/AG78,0)</f>
        <v>94</v>
      </c>
      <c r="AG78" s="4">
        <f>'Рейтинговая таблица организаций'!AQ78</f>
        <v>366</v>
      </c>
      <c r="AH78" s="4">
        <f>ROUND('Рейтинговая таблица организаций'!AV78*100/AI78,0)</f>
        <v>83</v>
      </c>
      <c r="AI78" s="4">
        <f>'Рейтинговая таблица организаций'!AW78</f>
        <v>525</v>
      </c>
      <c r="AJ78" s="4">
        <f>ROUND('Рейтинговая таблица организаций'!AX78*100/AK78,0)</f>
        <v>82</v>
      </c>
      <c r="AK78" s="4">
        <f>'Рейтинговая таблица организаций'!AY78</f>
        <v>525</v>
      </c>
      <c r="AL78" s="4">
        <f>ROUND('Рейтинговая таблица организаций'!AZ78*100/AM78,0)</f>
        <v>83</v>
      </c>
      <c r="AM78" s="4">
        <f>'Рейтинговая таблица организаций'!BA78</f>
        <v>525</v>
      </c>
    </row>
    <row r="79" spans="1:39">
      <c r="A79" s="5">
        <f>'Рейтинговая таблица организаций'!A79</f>
        <v>76</v>
      </c>
      <c r="B79" s="5" t="str">
        <f>'бланки '!A81</f>
        <v>Город Новодвинск</v>
      </c>
      <c r="C79" s="5" t="str">
        <f>'бланки '!C81</f>
        <v>Муниципальное образовательное учреждение «Средняя общеобразовательная школа № 6»</v>
      </c>
      <c r="D79" s="3">
        <f>'бланки '!E81+'бланки '!F81</f>
        <v>989</v>
      </c>
      <c r="E79" s="5">
        <f>'Рейтинговая таблица организаций'!C79</f>
        <v>376</v>
      </c>
      <c r="F79" s="6">
        <f t="shared" si="1"/>
        <v>0.38018200202224467</v>
      </c>
      <c r="G79" s="3">
        <f>анкеты!I77</f>
        <v>6</v>
      </c>
      <c r="H79" s="73" t="str">
        <f>'для таблиц'!AY79</f>
        <v>Муниципальное бюджетное образовательное учреждение дополнительного образования «Спортивная школа № 2»(Город Северодвинск)</v>
      </c>
      <c r="I79" s="74">
        <f>'Рейтинговая таблица организаций'!O51/100</f>
        <v>0.96858638743455505</v>
      </c>
      <c r="J79" s="73"/>
      <c r="K79" s="73">
        <f>'Рейтинговая таблица организаций'!H79</f>
        <v>4</v>
      </c>
      <c r="L79" s="4">
        <f>ROUND('Рейтинговая таблица организаций'!D79*100/M79,0)</f>
        <v>100</v>
      </c>
      <c r="M79" s="4">
        <f>'Рейтинговая таблица организаций'!E79</f>
        <v>14</v>
      </c>
      <c r="N79" s="4">
        <f>ROUND('Рейтинговая таблица организаций'!F79*100/O79,0)</f>
        <v>100</v>
      </c>
      <c r="O79" s="4">
        <f>'Рейтинговая таблица организаций'!G79</f>
        <v>54</v>
      </c>
      <c r="P79" s="4">
        <f>'Рейтинговая таблица организаций'!H79</f>
        <v>4</v>
      </c>
      <c r="Q79" s="4">
        <f>ROUND('Рейтинговая таблица организаций'!I79*100/R79,0)</f>
        <v>100</v>
      </c>
      <c r="R79" s="4">
        <f>'Рейтинговая таблица организаций'!J79</f>
        <v>374</v>
      </c>
      <c r="S79" s="4">
        <f>ROUND('Рейтинговая таблица организаций'!K79*100/T79,0)</f>
        <v>100</v>
      </c>
      <c r="T79" s="4">
        <f>'Рейтинговая таблица организаций'!L79</f>
        <v>371</v>
      </c>
      <c r="U79" s="4">
        <f>'Рейтинговая таблица организаций'!U79</f>
        <v>5</v>
      </c>
      <c r="V79" s="4">
        <f>'Рейтинговая таблица организаций'!X79</f>
        <v>373</v>
      </c>
      <c r="W79" s="4">
        <f>'Рейтинговая таблица организаций'!Y79</f>
        <v>376</v>
      </c>
      <c r="X79" s="4">
        <f>'Рейтинговая таблица организаций'!AD79</f>
        <v>3</v>
      </c>
      <c r="Y79" s="4">
        <f>'Рейтинговая таблица организаций'!AE79</f>
        <v>3</v>
      </c>
      <c r="Z79" s="4">
        <f>'Рейтинговая таблица организаций'!AF79</f>
        <v>6</v>
      </c>
      <c r="AA79" s="4">
        <f>'Рейтинговая таблица организаций'!AG79</f>
        <v>6</v>
      </c>
      <c r="AB79" s="4">
        <f>ROUND('Рейтинговая таблица организаций'!AL79*100/AC79,0)</f>
        <v>100</v>
      </c>
      <c r="AC79" s="4">
        <f>'Рейтинговая таблица организаций'!AM79</f>
        <v>376</v>
      </c>
      <c r="AD79" s="4">
        <f>ROUND('Рейтинговая таблица организаций'!AN79*100/AE79,0)</f>
        <v>100</v>
      </c>
      <c r="AE79" s="4">
        <f>'Рейтинговая таблица организаций'!AO79</f>
        <v>376</v>
      </c>
      <c r="AF79" s="4">
        <f>ROUND('Рейтинговая таблица организаций'!AP79*100/AG79,0)</f>
        <v>100</v>
      </c>
      <c r="AG79" s="4">
        <f>'Рейтинговая таблица организаций'!AQ79</f>
        <v>373</v>
      </c>
      <c r="AH79" s="4">
        <f>ROUND('Рейтинговая таблица организаций'!AV79*100/AI79,0)</f>
        <v>99</v>
      </c>
      <c r="AI79" s="4">
        <f>'Рейтинговая таблица организаций'!AW79</f>
        <v>376</v>
      </c>
      <c r="AJ79" s="4">
        <f>ROUND('Рейтинговая таблица организаций'!AX79*100/AK79,0)</f>
        <v>99</v>
      </c>
      <c r="AK79" s="4">
        <f>'Рейтинговая таблица организаций'!AY79</f>
        <v>376</v>
      </c>
      <c r="AL79" s="4">
        <f>ROUND('Рейтинговая таблица организаций'!AZ79*100/AM79,0)</f>
        <v>100</v>
      </c>
      <c r="AM79" s="4">
        <f>'Рейтинговая таблица организаций'!BA79</f>
        <v>376</v>
      </c>
    </row>
    <row r="80" spans="1:39">
      <c r="A80" s="5">
        <f>'Рейтинговая таблица организаций'!A80</f>
        <v>77</v>
      </c>
      <c r="B80" s="5" t="str">
        <f>'бланки '!A82</f>
        <v>Город Новодвинск</v>
      </c>
      <c r="C80" s="5" t="str">
        <f>'бланки '!C82</f>
        <v>Муниципальное образовательное учреждение «Средняя общеобразовательная школа № 7»</v>
      </c>
      <c r="D80" s="3">
        <f>'бланки '!E82+'бланки '!F82</f>
        <v>1288</v>
      </c>
      <c r="E80" s="5">
        <f>'Рейтинговая таблица организаций'!C80</f>
        <v>400</v>
      </c>
      <c r="F80" s="6">
        <f t="shared" si="1"/>
        <v>0.3105590062111801</v>
      </c>
      <c r="G80" s="3">
        <f>анкеты!I78</f>
        <v>9</v>
      </c>
      <c r="H80" s="73" t="str">
        <f>'для таблиц'!AY80</f>
        <v>Муниципальное бюджетное общеобразовательное учреждение «Открытая (сменная) общеобразовательная школа г.Онеги»(Онежский муниципальный район)</v>
      </c>
      <c r="I80" s="74">
        <f>'Рейтинговая таблица организаций'!O52/100</f>
        <v>0.88888888888888884</v>
      </c>
      <c r="J80" s="73"/>
      <c r="K80" s="73">
        <f>'Рейтинговая таблица организаций'!H80</f>
        <v>4</v>
      </c>
      <c r="L80" s="4">
        <f>ROUND('Рейтинговая таблица организаций'!D80*100/M80,0)</f>
        <v>93</v>
      </c>
      <c r="M80" s="4">
        <f>'Рейтинговая таблица организаций'!E80</f>
        <v>14</v>
      </c>
      <c r="N80" s="4">
        <f>ROUND('Рейтинговая таблица организаций'!F80*100/O80,0)</f>
        <v>95</v>
      </c>
      <c r="O80" s="4">
        <f>'Рейтинговая таблица организаций'!G80</f>
        <v>54</v>
      </c>
      <c r="P80" s="4">
        <f>'Рейтинговая таблица организаций'!H80</f>
        <v>4</v>
      </c>
      <c r="Q80" s="4">
        <f>ROUND('Рейтинговая таблица организаций'!I80*100/R80,0)</f>
        <v>94</v>
      </c>
      <c r="R80" s="4">
        <f>'Рейтинговая таблица организаций'!J80</f>
        <v>246</v>
      </c>
      <c r="S80" s="4">
        <f>ROUND('Рейтинговая таблица организаций'!K80*100/T80,0)</f>
        <v>93</v>
      </c>
      <c r="T80" s="4">
        <f>'Рейтинговая таблица организаций'!L80</f>
        <v>291</v>
      </c>
      <c r="U80" s="4">
        <f>'Рейтинговая таблица организаций'!U80</f>
        <v>5</v>
      </c>
      <c r="V80" s="4">
        <f>'Рейтинговая таблица организаций'!X80</f>
        <v>303</v>
      </c>
      <c r="W80" s="4">
        <f>'Рейтинговая таблица организаций'!Y80</f>
        <v>400</v>
      </c>
      <c r="X80" s="4">
        <f>'Рейтинговая таблица организаций'!AD80</f>
        <v>2</v>
      </c>
      <c r="Y80" s="4">
        <f>'Рейтинговая таблица организаций'!AE80</f>
        <v>4</v>
      </c>
      <c r="Z80" s="4">
        <f>'Рейтинговая таблица организаций'!AF80</f>
        <v>7</v>
      </c>
      <c r="AA80" s="4">
        <f>'Рейтинговая таблица организаций'!AG80</f>
        <v>9</v>
      </c>
      <c r="AB80" s="4">
        <f>ROUND('Рейтинговая таблица организаций'!AL80*100/AC80,0)</f>
        <v>92</v>
      </c>
      <c r="AC80" s="4">
        <f>'Рейтинговая таблица организаций'!AM80</f>
        <v>400</v>
      </c>
      <c r="AD80" s="4">
        <f>ROUND('Рейтинговая таблица организаций'!AN80*100/AE80,0)</f>
        <v>91</v>
      </c>
      <c r="AE80" s="4">
        <f>'Рейтинговая таблица организаций'!AO80</f>
        <v>400</v>
      </c>
      <c r="AF80" s="4">
        <f>ROUND('Рейтинговая таблица организаций'!AP80*100/AG80,0)</f>
        <v>97</v>
      </c>
      <c r="AG80" s="4">
        <f>'Рейтинговая таблица организаций'!AQ80</f>
        <v>265</v>
      </c>
      <c r="AH80" s="4">
        <f>ROUND('Рейтинговая таблица организаций'!AV80*100/AI80,0)</f>
        <v>84</v>
      </c>
      <c r="AI80" s="4">
        <f>'Рейтинговая таблица организаций'!AW80</f>
        <v>400</v>
      </c>
      <c r="AJ80" s="4">
        <f>ROUND('Рейтинговая таблица организаций'!AX80*100/AK80,0)</f>
        <v>90</v>
      </c>
      <c r="AK80" s="4">
        <f>'Рейтинговая таблица организаций'!AY80</f>
        <v>400</v>
      </c>
      <c r="AL80" s="4">
        <f>ROUND('Рейтинговая таблица организаций'!AZ80*100/AM80,0)</f>
        <v>90</v>
      </c>
      <c r="AM80" s="4">
        <f>'Рейтинговая таблица организаций'!BA80</f>
        <v>400</v>
      </c>
    </row>
    <row r="81" spans="1:39">
      <c r="A81" s="5">
        <f>'Рейтинговая таблица организаций'!A81</f>
        <v>78</v>
      </c>
      <c r="B81" s="5" t="str">
        <f>'бланки '!A83</f>
        <v>Город Новодвинск</v>
      </c>
      <c r="C81" s="5" t="str">
        <f>'бланки '!C83</f>
        <v>Муниципальное образовательное учреждение «Новодвинская гимназия»</v>
      </c>
      <c r="D81" s="3">
        <f>'бланки '!E83+'бланки '!F83</f>
        <v>645</v>
      </c>
      <c r="E81" s="5">
        <f>'Рейтинговая таблица организаций'!C81</f>
        <v>122</v>
      </c>
      <c r="F81" s="6">
        <f t="shared" si="1"/>
        <v>0.18914728682170542</v>
      </c>
      <c r="G81" s="3">
        <f>анкеты!I79</f>
        <v>2</v>
      </c>
      <c r="H81" s="73" t="str">
        <f>'для таблиц'!AY81</f>
        <v>Муниципальное бюджетное дошкольное образовательное учреждение «Детский сад № 1 «Золотой петушок» комбинированного вида»(Город Северодвинск)</v>
      </c>
      <c r="I81" s="74">
        <f>'Рейтинговая таблица организаций'!O53/100</f>
        <v>0.99063670411985016</v>
      </c>
      <c r="J81" s="73"/>
      <c r="K81" s="73">
        <f>'Рейтинговая таблица организаций'!H81</f>
        <v>2</v>
      </c>
      <c r="L81" s="4">
        <f>ROUND('Рейтинговая таблица организаций'!D81*100/M81,0)</f>
        <v>100</v>
      </c>
      <c r="M81" s="4">
        <f>'Рейтинговая таблица организаций'!E81</f>
        <v>14</v>
      </c>
      <c r="N81" s="4">
        <f>ROUND('Рейтинговая таблица организаций'!F81*100/O81,0)</f>
        <v>100</v>
      </c>
      <c r="O81" s="4">
        <f>'Рейтинговая таблица организаций'!G81</f>
        <v>54</v>
      </c>
      <c r="P81" s="4">
        <f>'Рейтинговая таблица организаций'!H81</f>
        <v>2</v>
      </c>
      <c r="Q81" s="4">
        <f>ROUND('Рейтинговая таблица организаций'!I81*100/R81,0)</f>
        <v>99</v>
      </c>
      <c r="R81" s="4">
        <f>'Рейтинговая таблица организаций'!J81</f>
        <v>81</v>
      </c>
      <c r="S81" s="4">
        <f>ROUND('Рейтинговая таблица организаций'!K81*100/T81,0)</f>
        <v>97</v>
      </c>
      <c r="T81" s="4">
        <f>'Рейтинговая таблица организаций'!L81</f>
        <v>107</v>
      </c>
      <c r="U81" s="4">
        <f>'Рейтинговая таблица организаций'!U81</f>
        <v>5</v>
      </c>
      <c r="V81" s="4">
        <f>'Рейтинговая таблица организаций'!X81</f>
        <v>103</v>
      </c>
      <c r="W81" s="4">
        <f>'Рейтинговая таблица организаций'!Y81</f>
        <v>122</v>
      </c>
      <c r="X81" s="4">
        <f>'Рейтинговая таблица организаций'!AD81</f>
        <v>0</v>
      </c>
      <c r="Y81" s="4">
        <f>'Рейтинговая таблица организаций'!AE81</f>
        <v>3</v>
      </c>
      <c r="Z81" s="4">
        <f>'Рейтинговая таблица организаций'!AF81</f>
        <v>2</v>
      </c>
      <c r="AA81" s="4">
        <f>'Рейтинговая таблица организаций'!AG81</f>
        <v>2</v>
      </c>
      <c r="AB81" s="4">
        <f>ROUND('Рейтинговая таблица организаций'!AL81*100/AC81,0)</f>
        <v>98</v>
      </c>
      <c r="AC81" s="4">
        <f>'Рейтинговая таблица организаций'!AM81</f>
        <v>122</v>
      </c>
      <c r="AD81" s="4">
        <f>ROUND('Рейтинговая таблица организаций'!AN81*100/AE81,0)</f>
        <v>88</v>
      </c>
      <c r="AE81" s="4">
        <f>'Рейтинговая таблица организаций'!AO81</f>
        <v>122</v>
      </c>
      <c r="AF81" s="4">
        <f>ROUND('Рейтинговая таблица организаций'!AP81*100/AG81,0)</f>
        <v>98</v>
      </c>
      <c r="AG81" s="4">
        <f>'Рейтинговая таблица организаций'!AQ81</f>
        <v>82</v>
      </c>
      <c r="AH81" s="4">
        <f>ROUND('Рейтинговая таблица организаций'!AV81*100/AI81,0)</f>
        <v>95</v>
      </c>
      <c r="AI81" s="4">
        <f>'Рейтинговая таблица организаций'!AW81</f>
        <v>122</v>
      </c>
      <c r="AJ81" s="4">
        <f>ROUND('Рейтинговая таблица организаций'!AX81*100/AK81,0)</f>
        <v>99</v>
      </c>
      <c r="AK81" s="4">
        <f>'Рейтинговая таблица организаций'!AY81</f>
        <v>122</v>
      </c>
      <c r="AL81" s="4">
        <f>ROUND('Рейтинговая таблица организаций'!AZ81*100/AM81,0)</f>
        <v>93</v>
      </c>
      <c r="AM81" s="4">
        <f>'Рейтинговая таблица организаций'!BA81</f>
        <v>122</v>
      </c>
    </row>
    <row r="82" spans="1:39">
      <c r="A82" s="5">
        <f>'Рейтинговая таблица организаций'!A82</f>
        <v>79</v>
      </c>
      <c r="B82" s="5" t="str">
        <f>'бланки '!A84</f>
        <v>Город Новодвинск</v>
      </c>
      <c r="C82" s="5" t="str">
        <f>'бланки '!C84</f>
        <v>Муниципальное образовательное учреждение дополнительного образования «Дом детского творчества»</v>
      </c>
      <c r="D82" s="3">
        <f>'бланки '!E84+'бланки '!F84</f>
        <v>2271</v>
      </c>
      <c r="E82" s="5">
        <f>'Рейтинговая таблица организаций'!C82</f>
        <v>749</v>
      </c>
      <c r="F82" s="6">
        <f t="shared" si="1"/>
        <v>0.32981065609863497</v>
      </c>
      <c r="G82" s="3">
        <f>анкеты!I80</f>
        <v>51</v>
      </c>
      <c r="H82" s="73" t="str">
        <f>'для таблиц'!AY82</f>
        <v>Муниципальное бюджетное образовательное учреждение дополнительного образования «Детский морской центр «Североморец»(Город Северодвинск)</v>
      </c>
      <c r="I82" s="74">
        <f>'Рейтинговая таблица организаций'!O54/100</f>
        <v>1</v>
      </c>
      <c r="J82" s="73"/>
      <c r="K82" s="73">
        <f>'Рейтинговая таблица организаций'!H82</f>
        <v>4</v>
      </c>
      <c r="L82" s="4">
        <f>ROUND('Рейтинговая таблица организаций'!D82*100/M82,0)</f>
        <v>91</v>
      </c>
      <c r="M82" s="4">
        <f>'Рейтинговая таблица организаций'!E82</f>
        <v>11</v>
      </c>
      <c r="N82" s="4">
        <f>ROUND('Рейтинговая таблица организаций'!F82*100/O82,0)</f>
        <v>94</v>
      </c>
      <c r="O82" s="4">
        <f>'Рейтинговая таблица организаций'!G82</f>
        <v>49</v>
      </c>
      <c r="P82" s="4">
        <f>'Рейтинговая таблица организаций'!H82</f>
        <v>4</v>
      </c>
      <c r="Q82" s="4">
        <f>ROUND('Рейтинговая таблица организаций'!I82*100/R82,0)</f>
        <v>96</v>
      </c>
      <c r="R82" s="4">
        <f>'Рейтинговая таблица организаций'!J82</f>
        <v>566</v>
      </c>
      <c r="S82" s="4">
        <f>ROUND('Рейтинговая таблица организаций'!K82*100/T82,0)</f>
        <v>97</v>
      </c>
      <c r="T82" s="4">
        <f>'Рейтинговая таблица организаций'!L82</f>
        <v>583</v>
      </c>
      <c r="U82" s="4">
        <f>'Рейтинговая таблица организаций'!U82</f>
        <v>5</v>
      </c>
      <c r="V82" s="4">
        <f>'Рейтинговая таблица организаций'!X82</f>
        <v>687</v>
      </c>
      <c r="W82" s="4">
        <f>'Рейтинговая таблица организаций'!Y82</f>
        <v>749</v>
      </c>
      <c r="X82" s="4">
        <f>'Рейтинговая таблица организаций'!AD82</f>
        <v>3</v>
      </c>
      <c r="Y82" s="4">
        <f>'Рейтинговая таблица организаций'!AE82</f>
        <v>2</v>
      </c>
      <c r="Z82" s="4">
        <f>'Рейтинговая таблица организаций'!AF82</f>
        <v>49</v>
      </c>
      <c r="AA82" s="4">
        <f>'Рейтинговая таблица организаций'!AG82</f>
        <v>51</v>
      </c>
      <c r="AB82" s="4">
        <f>ROUND('Рейтинговая таблица организаций'!AL82*100/AC82,0)</f>
        <v>97</v>
      </c>
      <c r="AC82" s="4">
        <f>'Рейтинговая таблица организаций'!AM82</f>
        <v>749</v>
      </c>
      <c r="AD82" s="4">
        <f>ROUND('Рейтинговая таблица организаций'!AN82*100/AE82,0)</f>
        <v>99</v>
      </c>
      <c r="AE82" s="4">
        <f>'Рейтинговая таблица организаций'!AO82</f>
        <v>749</v>
      </c>
      <c r="AF82" s="4">
        <f>ROUND('Рейтинговая таблица организаций'!AP82*100/AG82,0)</f>
        <v>99</v>
      </c>
      <c r="AG82" s="4">
        <f>'Рейтинговая таблица организаций'!AQ82</f>
        <v>576</v>
      </c>
      <c r="AH82" s="4">
        <f>ROUND('Рейтинговая таблица организаций'!AV82*100/AI82,0)</f>
        <v>98</v>
      </c>
      <c r="AI82" s="4">
        <f>'Рейтинговая таблица организаций'!AW82</f>
        <v>749</v>
      </c>
      <c r="AJ82" s="4">
        <f>ROUND('Рейтинговая таблица организаций'!AX82*100/AK82,0)</f>
        <v>98</v>
      </c>
      <c r="AK82" s="4">
        <f>'Рейтинговая таблица организаций'!AY82</f>
        <v>749</v>
      </c>
      <c r="AL82" s="4">
        <f>ROUND('Рейтинговая таблица организаций'!AZ82*100/AM82,0)</f>
        <v>98</v>
      </c>
      <c r="AM82" s="4">
        <f>'Рейтинговая таблица организаций'!BA82</f>
        <v>749</v>
      </c>
    </row>
    <row r="83" spans="1:39">
      <c r="A83" s="5">
        <f>'Рейтинговая таблица организаций'!A83</f>
        <v>80</v>
      </c>
      <c r="B83" s="5" t="str">
        <f>'бланки '!A85</f>
        <v>Город Новодвинск</v>
      </c>
      <c r="C83" s="5" t="str">
        <f>'бланки '!C85</f>
        <v>Муниципальное бюджетное учреждение дополнительного образования «Новодвинская спортивная школа имени С.В. Быкова»</v>
      </c>
      <c r="D83" s="3">
        <f>'бланки '!E85+'бланки '!F85</f>
        <v>98</v>
      </c>
      <c r="E83" s="5">
        <f>'Рейтинговая таблица организаций'!C83</f>
        <v>88</v>
      </c>
      <c r="F83" s="6">
        <f t="shared" si="1"/>
        <v>0.89795918367346939</v>
      </c>
      <c r="G83" s="3">
        <f>анкеты!I81</f>
        <v>3</v>
      </c>
      <c r="H83" s="73" t="str">
        <f>'для таблиц'!AY83</f>
        <v>Муниципальное бюджетное дошкольное образовательное учреждение «Детский сад № 15 «Черемушка» комбинированного вида»(Город Северодвинск)</v>
      </c>
      <c r="I83" s="74">
        <f>'Рейтинговая таблица организаций'!O55/100</f>
        <v>0.98442367601246106</v>
      </c>
      <c r="J83" s="73"/>
      <c r="K83" s="73">
        <f>'Рейтинговая таблица организаций'!H83</f>
        <v>2</v>
      </c>
      <c r="L83" s="4">
        <f>ROUND('Рейтинговая таблица организаций'!D83*100/M83,0)</f>
        <v>105</v>
      </c>
      <c r="M83" s="4">
        <f>'Рейтинговая таблица организаций'!E83</f>
        <v>10</v>
      </c>
      <c r="N83" s="4">
        <f>ROUND('Рейтинговая таблица организаций'!F83*100/O83,0)</f>
        <v>103</v>
      </c>
      <c r="O83" s="4">
        <f>'Рейтинговая таблица организаций'!G83</f>
        <v>49</v>
      </c>
      <c r="P83" s="4">
        <f>'Рейтинговая таблица организаций'!H83</f>
        <v>2</v>
      </c>
      <c r="Q83" s="4">
        <f>ROUND('Рейтинговая таблица организаций'!I83*100/R83,0)</f>
        <v>98</v>
      </c>
      <c r="R83" s="4">
        <f>'Рейтинговая таблица организаций'!J83</f>
        <v>64</v>
      </c>
      <c r="S83" s="4">
        <f>ROUND('Рейтинговая таблица организаций'!K83*100/T83,0)</f>
        <v>90</v>
      </c>
      <c r="T83" s="4">
        <f>'Рейтинговая таблица организаций'!L83</f>
        <v>62</v>
      </c>
      <c r="U83" s="4">
        <f>'Рейтинговая таблица организаций'!U83</f>
        <v>5</v>
      </c>
      <c r="V83" s="4">
        <f>'Рейтинговая таблица организаций'!X83</f>
        <v>66</v>
      </c>
      <c r="W83" s="4">
        <f>'Рейтинговая таблица организаций'!Y83</f>
        <v>88</v>
      </c>
      <c r="X83" s="4">
        <f>'Рейтинговая таблица организаций'!AD83</f>
        <v>3</v>
      </c>
      <c r="Y83" s="4">
        <f>'Рейтинговая таблица организаций'!AE83</f>
        <v>3</v>
      </c>
      <c r="Z83" s="4">
        <f>'Рейтинговая таблица организаций'!AF83</f>
        <v>3</v>
      </c>
      <c r="AA83" s="4">
        <f>'Рейтинговая таблица организаций'!AG83</f>
        <v>3</v>
      </c>
      <c r="AB83" s="4">
        <f>ROUND('Рейтинговая таблица организаций'!AL83*100/AC83,0)</f>
        <v>91</v>
      </c>
      <c r="AC83" s="4">
        <f>'Рейтинговая таблица организаций'!AM83</f>
        <v>88</v>
      </c>
      <c r="AD83" s="4">
        <f>ROUND('Рейтинговая таблица организаций'!AN83*100/AE83,0)</f>
        <v>94</v>
      </c>
      <c r="AE83" s="4">
        <f>'Рейтинговая таблица организаций'!AO83</f>
        <v>88</v>
      </c>
      <c r="AF83" s="4">
        <f>ROUND('Рейтинговая таблица организаций'!AP83*100/AG83,0)</f>
        <v>97</v>
      </c>
      <c r="AG83" s="4">
        <f>'Рейтинговая таблица организаций'!AQ83</f>
        <v>69</v>
      </c>
      <c r="AH83" s="4">
        <f>ROUND('Рейтинговая таблица организаций'!AV83*100/AI83,0)</f>
        <v>95</v>
      </c>
      <c r="AI83" s="4">
        <f>'Рейтинговая таблица организаций'!AW83</f>
        <v>88</v>
      </c>
      <c r="AJ83" s="4">
        <f>ROUND('Рейтинговая таблица организаций'!AX83*100/AK83,0)</f>
        <v>92</v>
      </c>
      <c r="AK83" s="4">
        <f>'Рейтинговая таблица организаций'!AY83</f>
        <v>88</v>
      </c>
      <c r="AL83" s="4">
        <f>ROUND('Рейтинговая таблица организаций'!AZ83*100/AM83,0)</f>
        <v>91</v>
      </c>
      <c r="AM83" s="4">
        <f>'Рейтинговая таблица организаций'!BA83</f>
        <v>88</v>
      </c>
    </row>
    <row r="84" spans="1:39">
      <c r="A84" s="5">
        <f>'Рейтинговая таблица организаций'!A84</f>
        <v>81</v>
      </c>
      <c r="B84" s="5" t="str">
        <f>'бланки '!A86</f>
        <v>Город Новодвинск</v>
      </c>
      <c r="C84" s="5" t="str">
        <f>'бланки '!C86</f>
        <v>Муниципальное бюджетное учреждение дополнительного образования «Новодвинская детская школа искусств»</v>
      </c>
      <c r="D84" s="3">
        <f>'бланки '!E86+'бланки '!F86</f>
        <v>406</v>
      </c>
      <c r="E84" s="5">
        <f>'Рейтинговая таблица организаций'!C84</f>
        <v>190</v>
      </c>
      <c r="F84" s="6">
        <f t="shared" si="1"/>
        <v>0.46798029556650245</v>
      </c>
      <c r="G84" s="3">
        <f>анкеты!I82</f>
        <v>5</v>
      </c>
      <c r="H84" s="73" t="str">
        <f>'для таблиц'!AY84</f>
        <v>Муниципальное бюджетное дошкольное образовательное учреждение «Детский сад № 62 «Родничок» комбинированного вида»(Город Северодвинск)</v>
      </c>
      <c r="I84" s="74">
        <f>'Рейтинговая таблица организаций'!O56/100</f>
        <v>0.94285714285714273</v>
      </c>
      <c r="J84" s="73"/>
      <c r="K84" s="73">
        <f>'Рейтинговая таблица организаций'!H84</f>
        <v>4</v>
      </c>
      <c r="L84" s="4">
        <f>ROUND('Рейтинговая таблица организаций'!D84*100/M84,0)</f>
        <v>95</v>
      </c>
      <c r="M84" s="4">
        <f>'Рейтинговая таблица организаций'!E84</f>
        <v>11</v>
      </c>
      <c r="N84" s="4">
        <f>ROUND('Рейтинговая таблица организаций'!F84*100/O84,0)</f>
        <v>93</v>
      </c>
      <c r="O84" s="4">
        <f>'Рейтинговая таблица организаций'!G84</f>
        <v>47</v>
      </c>
      <c r="P84" s="4">
        <f>'Рейтинговая таблица организаций'!H84</f>
        <v>4</v>
      </c>
      <c r="Q84" s="4">
        <f>ROUND('Рейтинговая таблица организаций'!I84*100/R84,0)</f>
        <v>99</v>
      </c>
      <c r="R84" s="4">
        <f>'Рейтинговая таблица организаций'!J84</f>
        <v>143</v>
      </c>
      <c r="S84" s="4">
        <f>ROUND('Рейтинговая таблица организаций'!K84*100/T84,0)</f>
        <v>97</v>
      </c>
      <c r="T84" s="4">
        <f>'Рейтинговая таблица организаций'!L84</f>
        <v>161</v>
      </c>
      <c r="U84" s="4">
        <f>'Рейтинговая таблица организаций'!U84</f>
        <v>5</v>
      </c>
      <c r="V84" s="4">
        <f>'Рейтинговая таблица организаций'!X84</f>
        <v>176</v>
      </c>
      <c r="W84" s="4">
        <f>'Рейтинговая таблица организаций'!Y84</f>
        <v>190</v>
      </c>
      <c r="X84" s="4">
        <f>'Рейтинговая таблица организаций'!AD84</f>
        <v>2</v>
      </c>
      <c r="Y84" s="4">
        <f>'Рейтинговая таблица организаций'!AE84</f>
        <v>3</v>
      </c>
      <c r="Z84" s="4">
        <f>'Рейтинговая таблица организаций'!AF84</f>
        <v>5</v>
      </c>
      <c r="AA84" s="4">
        <f>'Рейтинговая таблица организаций'!AG84</f>
        <v>5</v>
      </c>
      <c r="AB84" s="4">
        <f>ROUND('Рейтинговая таблица организаций'!AL84*100/AC84,0)</f>
        <v>94</v>
      </c>
      <c r="AC84" s="4">
        <f>'Рейтинговая таблица организаций'!AM84</f>
        <v>190</v>
      </c>
      <c r="AD84" s="4">
        <f>ROUND('Рейтинговая таблица организаций'!AN84*100/AE84,0)</f>
        <v>96</v>
      </c>
      <c r="AE84" s="4">
        <f>'Рейтинговая таблица организаций'!AO84</f>
        <v>190</v>
      </c>
      <c r="AF84" s="4">
        <f>ROUND('Рейтинговая таблица организаций'!AP84*100/AG84,0)</f>
        <v>97</v>
      </c>
      <c r="AG84" s="4">
        <f>'Рейтинговая таблица организаций'!AQ84</f>
        <v>152</v>
      </c>
      <c r="AH84" s="4">
        <f>ROUND('Рейтинговая таблица организаций'!AV84*100/AI84,0)</f>
        <v>97</v>
      </c>
      <c r="AI84" s="4">
        <f>'Рейтинговая таблица организаций'!AW84</f>
        <v>190</v>
      </c>
      <c r="AJ84" s="4">
        <f>ROUND('Рейтинговая таблица организаций'!AX84*100/AK84,0)</f>
        <v>95</v>
      </c>
      <c r="AK84" s="4">
        <f>'Рейтинговая таблица организаций'!AY84</f>
        <v>190</v>
      </c>
      <c r="AL84" s="4">
        <f>ROUND('Рейтинговая таблица организаций'!AZ84*100/AM84,0)</f>
        <v>97</v>
      </c>
      <c r="AM84" s="4">
        <f>'Рейтинговая таблица организаций'!BA84</f>
        <v>190</v>
      </c>
    </row>
    <row r="85" spans="1:39">
      <c r="A85" s="5">
        <f>'Рейтинговая таблица организаций'!A85</f>
        <v>82</v>
      </c>
      <c r="B85" s="5" t="str">
        <f>'бланки '!A87</f>
        <v>Верхнетоемский муниципальный округ</v>
      </c>
      <c r="C85" s="5" t="str">
        <f>'бланки '!C87</f>
        <v>Муниципальное бюджетное образовательное учреждение Верхнетоемского муниципального округа «Авнюгская средняя общеобразовательная школа»</v>
      </c>
      <c r="D85" s="3">
        <f>'бланки '!E87+'бланки '!F87</f>
        <v>173</v>
      </c>
      <c r="E85" s="5">
        <f>'Рейтинговая таблица организаций'!C85</f>
        <v>79</v>
      </c>
      <c r="F85" s="6">
        <f t="shared" si="1"/>
        <v>0.45664739884393063</v>
      </c>
      <c r="G85" s="3">
        <f>анкеты!I83</f>
        <v>4</v>
      </c>
      <c r="H85" s="73" t="str">
        <f>'для таблиц'!AY85</f>
        <v>Муниципальное автономное общеобразовательное учреждение «Средняя общеобразовательная школа № 23»(Город Северодвинск)</v>
      </c>
      <c r="I85" s="74">
        <f>'Рейтинговая таблица организаций'!O57/100</f>
        <v>0.9385964912280701</v>
      </c>
      <c r="J85" s="73"/>
      <c r="K85" s="73">
        <f>'Рейтинговая таблица организаций'!H85</f>
        <v>3</v>
      </c>
      <c r="L85" s="4">
        <f>ROUND('Рейтинговая таблица организаций'!D85*100/M85,0)</f>
        <v>100</v>
      </c>
      <c r="M85" s="4">
        <f>'Рейтинговая таблица организаций'!E85</f>
        <v>14</v>
      </c>
      <c r="N85" s="4">
        <f>ROUND('Рейтинговая таблица организаций'!F85*100/O85,0)</f>
        <v>95</v>
      </c>
      <c r="O85" s="4">
        <f>'Рейтинговая таблица организаций'!G85</f>
        <v>54</v>
      </c>
      <c r="P85" s="4">
        <f>'Рейтинговая таблица организаций'!H85</f>
        <v>3</v>
      </c>
      <c r="Q85" s="4">
        <f>ROUND('Рейтинговая таблица организаций'!I85*100/R85,0)</f>
        <v>100</v>
      </c>
      <c r="R85" s="4">
        <f>'Рейтинговая таблица организаций'!J85</f>
        <v>52</v>
      </c>
      <c r="S85" s="4">
        <f>ROUND('Рейтинговая таблица организаций'!K85*100/T85,0)</f>
        <v>94</v>
      </c>
      <c r="T85" s="4">
        <f>'Рейтинговая таблица организаций'!L85</f>
        <v>54</v>
      </c>
      <c r="U85" s="4">
        <f>'Рейтинговая таблица организаций'!U85</f>
        <v>5</v>
      </c>
      <c r="V85" s="4">
        <f>'Рейтинговая таблица организаций'!X85</f>
        <v>66</v>
      </c>
      <c r="W85" s="4">
        <f>'Рейтинговая таблица организаций'!Y85</f>
        <v>79</v>
      </c>
      <c r="X85" s="4">
        <f>'Рейтинговая таблица организаций'!AD85</f>
        <v>3</v>
      </c>
      <c r="Y85" s="4">
        <f>'Рейтинговая таблица организаций'!AE85</f>
        <v>3</v>
      </c>
      <c r="Z85" s="4">
        <f>'Рейтинговая таблица организаций'!AF85</f>
        <v>3</v>
      </c>
      <c r="AA85" s="4">
        <f>'Рейтинговая таблица организаций'!AG85</f>
        <v>4</v>
      </c>
      <c r="AB85" s="4">
        <f>ROUND('Рейтинговая таблица организаций'!AL85*100/AC85,0)</f>
        <v>81</v>
      </c>
      <c r="AC85" s="4">
        <f>'Рейтинговая таблица организаций'!AM85</f>
        <v>79</v>
      </c>
      <c r="AD85" s="4">
        <f>ROUND('Рейтинговая таблица организаций'!AN85*100/AE85,0)</f>
        <v>78</v>
      </c>
      <c r="AE85" s="4">
        <f>'Рейтинговая таблица организаций'!AO85</f>
        <v>79</v>
      </c>
      <c r="AF85" s="4">
        <f>ROUND('Рейтинговая таблица организаций'!AP85*100/AG85,0)</f>
        <v>91</v>
      </c>
      <c r="AG85" s="4">
        <f>'Рейтинговая таблица организаций'!AQ85</f>
        <v>57</v>
      </c>
      <c r="AH85" s="4">
        <f>ROUND('Рейтинговая таблица организаций'!AV85*100/AI85,0)</f>
        <v>71</v>
      </c>
      <c r="AI85" s="4">
        <f>'Рейтинговая таблица организаций'!AW85</f>
        <v>79</v>
      </c>
      <c r="AJ85" s="4">
        <f>ROUND('Рейтинговая таблица организаций'!AX85*100/AK85,0)</f>
        <v>95</v>
      </c>
      <c r="AK85" s="4">
        <f>'Рейтинговая таблица организаций'!AY85</f>
        <v>79</v>
      </c>
      <c r="AL85" s="4">
        <f>ROUND('Рейтинговая таблица организаций'!AZ85*100/AM85,0)</f>
        <v>86</v>
      </c>
      <c r="AM85" s="4">
        <f>'Рейтинговая таблица организаций'!BA85</f>
        <v>79</v>
      </c>
    </row>
    <row r="86" spans="1:39">
      <c r="A86" s="5">
        <f>'Рейтинговая таблица организаций'!A86</f>
        <v>83</v>
      </c>
      <c r="B86" s="5" t="str">
        <f>'бланки '!A88</f>
        <v>Верхнетоемский муниципальный округ</v>
      </c>
      <c r="C86" s="5" t="str">
        <f>'бланки '!C88</f>
        <v>Муниципальное бюджетное образовательное учреждение Верхнетоемского муниципального округа «Афанасьевская средняя общеобразовательная школа»</v>
      </c>
      <c r="D86" s="3">
        <f>'бланки '!E88+'бланки '!F88</f>
        <v>156</v>
      </c>
      <c r="E86" s="5">
        <f>'Рейтинговая таблица организаций'!C86</f>
        <v>36</v>
      </c>
      <c r="F86" s="6">
        <f t="shared" si="1"/>
        <v>0.23076923076923078</v>
      </c>
      <c r="G86" s="3">
        <f>анкеты!I84</f>
        <v>1</v>
      </c>
      <c r="H86" s="73" t="str">
        <f>'для таблиц'!AY86</f>
        <v>Муниципальное бюджетное образовательное учреждение «Центр психолого-педагогической, медицинской и социальной помощи»(Город Северодвинск)</v>
      </c>
      <c r="I86" s="74">
        <f>'Рейтинговая таблица организаций'!O58/100</f>
        <v>1</v>
      </c>
      <c r="J86" s="73"/>
      <c r="K86" s="73">
        <f>'Рейтинговая таблица организаций'!H86</f>
        <v>3</v>
      </c>
      <c r="L86" s="4">
        <f>ROUND('Рейтинговая таблица организаций'!D86*100/M86,0)</f>
        <v>100</v>
      </c>
      <c r="M86" s="4">
        <f>'Рейтинговая таблица организаций'!E86</f>
        <v>14</v>
      </c>
      <c r="N86" s="4">
        <f>ROUND('Рейтинговая таблица организаций'!F86*100/O86,0)</f>
        <v>92</v>
      </c>
      <c r="O86" s="4">
        <f>'Рейтинговая таблица организаций'!G86</f>
        <v>59</v>
      </c>
      <c r="P86" s="4">
        <f>'Рейтинговая таблица организаций'!H86</f>
        <v>3</v>
      </c>
      <c r="Q86" s="4">
        <f>ROUND('Рейтинговая таблица организаций'!I86*100/R86,0)</f>
        <v>100</v>
      </c>
      <c r="R86" s="4">
        <f>'Рейтинговая таблица организаций'!J86</f>
        <v>27</v>
      </c>
      <c r="S86" s="4">
        <f>ROUND('Рейтинговая таблица организаций'!K86*100/T86,0)</f>
        <v>96</v>
      </c>
      <c r="T86" s="4">
        <f>'Рейтинговая таблица организаций'!L86</f>
        <v>23</v>
      </c>
      <c r="U86" s="4">
        <f>'Рейтинговая таблица организаций'!U86</f>
        <v>5</v>
      </c>
      <c r="V86" s="4">
        <f>'Рейтинговая таблица организаций'!X86</f>
        <v>32</v>
      </c>
      <c r="W86" s="4">
        <f>'Рейтинговая таблица организаций'!Y86</f>
        <v>36</v>
      </c>
      <c r="X86" s="4">
        <f>'Рейтинговая таблица организаций'!AD86</f>
        <v>4</v>
      </c>
      <c r="Y86" s="4">
        <f>'Рейтинговая таблица организаций'!AE86</f>
        <v>4</v>
      </c>
      <c r="Z86" s="4">
        <f>'Рейтинговая таблица организаций'!AF86</f>
        <v>1</v>
      </c>
      <c r="AA86" s="4">
        <f>'Рейтинговая таблица организаций'!AG86</f>
        <v>1</v>
      </c>
      <c r="AB86" s="4">
        <f>ROUND('Рейтинговая таблица организаций'!AL86*100/AC86,0)</f>
        <v>97</v>
      </c>
      <c r="AC86" s="4">
        <f>'Рейтинговая таблица организаций'!AM86</f>
        <v>36</v>
      </c>
      <c r="AD86" s="4">
        <f>ROUND('Рейтинговая таблица организаций'!AN86*100/AE86,0)</f>
        <v>100</v>
      </c>
      <c r="AE86" s="4">
        <f>'Рейтинговая таблица организаций'!AO86</f>
        <v>36</v>
      </c>
      <c r="AF86" s="4">
        <f>ROUND('Рейтинговая таблица организаций'!AP86*100/AG86,0)</f>
        <v>100</v>
      </c>
      <c r="AG86" s="4">
        <f>'Рейтинговая таблица организаций'!AQ86</f>
        <v>26</v>
      </c>
      <c r="AH86" s="4">
        <f>ROUND('Рейтинговая таблица организаций'!AV86*100/AI86,0)</f>
        <v>100</v>
      </c>
      <c r="AI86" s="4">
        <f>'Рейтинговая таблица организаций'!AW86</f>
        <v>36</v>
      </c>
      <c r="AJ86" s="4">
        <f>ROUND('Рейтинговая таблица организаций'!AX86*100/AK86,0)</f>
        <v>100</v>
      </c>
      <c r="AK86" s="4">
        <f>'Рейтинговая таблица организаций'!AY86</f>
        <v>36</v>
      </c>
      <c r="AL86" s="4">
        <f>ROUND('Рейтинговая таблица организаций'!AZ86*100/AM86,0)</f>
        <v>100</v>
      </c>
      <c r="AM86" s="4">
        <f>'Рейтинговая таблица организаций'!BA86</f>
        <v>36</v>
      </c>
    </row>
    <row r="87" spans="1:39">
      <c r="A87" s="5">
        <f>'Рейтинговая таблица организаций'!A87</f>
        <v>84</v>
      </c>
      <c r="B87" s="5" t="str">
        <f>'бланки '!A89</f>
        <v>Верхнетоемский муниципальный округ</v>
      </c>
      <c r="C87" s="5" t="str">
        <f>'бланки '!C89</f>
        <v>Муниципальное бюджетное образовательное учреждение Верхнетоемского муниципального округа «Верхнетоемская средняя общеобразовательная школа»</v>
      </c>
      <c r="D87" s="3">
        <f>'бланки '!E89+'бланки '!F89</f>
        <v>525</v>
      </c>
      <c r="E87" s="5">
        <f>'Рейтинговая таблица организаций'!C87</f>
        <v>135</v>
      </c>
      <c r="F87" s="6">
        <f t="shared" si="1"/>
        <v>0.25714285714285712</v>
      </c>
      <c r="G87" s="3">
        <f>анкеты!I85</f>
        <v>7</v>
      </c>
      <c r="H87" s="73" t="str">
        <f>'для таблиц'!AY87</f>
        <v>Муниципальное бюджетное учреждение дополнительного образования «Новодвинская детская школа искусств»(Город Новодвинск)</v>
      </c>
      <c r="I87" s="74">
        <f>'Рейтинговая таблица организаций'!O59/100</f>
        <v>0.97115384615384615</v>
      </c>
      <c r="J87" s="73"/>
      <c r="K87" s="73">
        <f>'Рейтинговая таблица организаций'!H87</f>
        <v>2</v>
      </c>
      <c r="L87" s="4">
        <f>ROUND('Рейтинговая таблица организаций'!D87*100/M87,0)</f>
        <v>100</v>
      </c>
      <c r="M87" s="4">
        <f>'Рейтинговая таблица организаций'!E87</f>
        <v>14</v>
      </c>
      <c r="N87" s="4">
        <f>ROUND('Рейтинговая таблица организаций'!F87*100/O87,0)</f>
        <v>99</v>
      </c>
      <c r="O87" s="4">
        <f>'Рейтинговая таблица организаций'!G87</f>
        <v>54</v>
      </c>
      <c r="P87" s="4">
        <f>'Рейтинговая таблица организаций'!H87</f>
        <v>2</v>
      </c>
      <c r="Q87" s="4">
        <f>ROUND('Рейтинговая таблица организаций'!I87*100/R87,0)</f>
        <v>97</v>
      </c>
      <c r="R87" s="4">
        <f>'Рейтинговая таблица организаций'!J87</f>
        <v>107</v>
      </c>
      <c r="S87" s="4">
        <f>ROUND('Рейтинговая таблица организаций'!K87*100/T87,0)</f>
        <v>97</v>
      </c>
      <c r="T87" s="4">
        <f>'Рейтинговая таблица организаций'!L87</f>
        <v>92</v>
      </c>
      <c r="U87" s="4">
        <f>'Рейтинговая таблица организаций'!U87</f>
        <v>5</v>
      </c>
      <c r="V87" s="4">
        <f>'Рейтинговая таблица организаций'!X87</f>
        <v>105</v>
      </c>
      <c r="W87" s="4">
        <f>'Рейтинговая таблица организаций'!Y87</f>
        <v>135</v>
      </c>
      <c r="X87" s="4">
        <f>'Рейтинговая таблица организаций'!AD87</f>
        <v>0</v>
      </c>
      <c r="Y87" s="4">
        <f>'Рейтинговая таблица организаций'!AE87</f>
        <v>3</v>
      </c>
      <c r="Z87" s="4">
        <f>'Рейтинговая таблица организаций'!AF87</f>
        <v>6</v>
      </c>
      <c r="AA87" s="4">
        <f>'Рейтинговая таблица организаций'!AG87</f>
        <v>7</v>
      </c>
      <c r="AB87" s="4">
        <f>ROUND('Рейтинговая таблица организаций'!AL87*100/AC87,0)</f>
        <v>97</v>
      </c>
      <c r="AC87" s="4">
        <f>'Рейтинговая таблица организаций'!AM87</f>
        <v>135</v>
      </c>
      <c r="AD87" s="4">
        <f>ROUND('Рейтинговая таблица организаций'!AN87*100/AE87,0)</f>
        <v>96</v>
      </c>
      <c r="AE87" s="4">
        <f>'Рейтинговая таблица организаций'!AO87</f>
        <v>135</v>
      </c>
      <c r="AF87" s="4">
        <f>ROUND('Рейтинговая таблица организаций'!AP87*100/AG87,0)</f>
        <v>95</v>
      </c>
      <c r="AG87" s="4">
        <f>'Рейтинговая таблица организаций'!AQ87</f>
        <v>102</v>
      </c>
      <c r="AH87" s="4">
        <f>ROUND('Рейтинговая таблица организаций'!AV87*100/AI87,0)</f>
        <v>85</v>
      </c>
      <c r="AI87" s="4">
        <f>'Рейтинговая таблица организаций'!AW87</f>
        <v>135</v>
      </c>
      <c r="AJ87" s="4">
        <f>ROUND('Рейтинговая таблица организаций'!AX87*100/AK87,0)</f>
        <v>84</v>
      </c>
      <c r="AK87" s="4">
        <f>'Рейтинговая таблица организаций'!AY87</f>
        <v>135</v>
      </c>
      <c r="AL87" s="4">
        <f>ROUND('Рейтинговая таблица организаций'!AZ87*100/AM87,0)</f>
        <v>91</v>
      </c>
      <c r="AM87" s="4">
        <f>'Рейтинговая таблица организаций'!BA87</f>
        <v>135</v>
      </c>
    </row>
    <row r="88" spans="1:39">
      <c r="A88" s="5">
        <f>'Рейтинговая таблица организаций'!A88</f>
        <v>85</v>
      </c>
      <c r="B88" s="5" t="str">
        <f>'бланки '!A90</f>
        <v>Верхнетоемский муниципальный округ</v>
      </c>
      <c r="C88" s="5" t="str">
        <f>'бланки '!C90</f>
        <v>Муниципальное бюджетное образовательное учреждение Верхнетоемского муниципального округа «Выйская средняя общеобразовательная школа»</v>
      </c>
      <c r="D88" s="3">
        <f>'бланки '!E90+'бланки '!F90</f>
        <v>27</v>
      </c>
      <c r="E88" s="5">
        <f>'Рейтинговая таблица организаций'!C88</f>
        <v>9</v>
      </c>
      <c r="F88" s="6">
        <f t="shared" si="1"/>
        <v>0.33333333333333331</v>
      </c>
      <c r="G88" s="3">
        <f>анкеты!I86</f>
        <v>1</v>
      </c>
      <c r="H88" s="73" t="str">
        <f>'для таблиц'!AY88</f>
        <v>Муниципальное бюджетное учреждение дополнительного образования «Детская школа искусств №17»(Виноградовский муниципальный округ)</v>
      </c>
      <c r="I88" s="74">
        <f>'Рейтинговая таблица организаций'!O60/100</f>
        <v>0.9887892376681614</v>
      </c>
      <c r="J88" s="73"/>
      <c r="K88" s="73">
        <f>'Рейтинговая таблица организаций'!H88</f>
        <v>4</v>
      </c>
      <c r="L88" s="4">
        <f>ROUND('Рейтинговая таблица организаций'!D88*100/M88,0)</f>
        <v>100</v>
      </c>
      <c r="M88" s="4">
        <f>'Рейтинговая таблица организаций'!E88</f>
        <v>14</v>
      </c>
      <c r="N88" s="4">
        <f>ROUND('Рейтинговая таблица организаций'!F88*100/O88,0)</f>
        <v>98</v>
      </c>
      <c r="O88" s="4">
        <f>'Рейтинговая таблица организаций'!G88</f>
        <v>59</v>
      </c>
      <c r="P88" s="4">
        <f>'Рейтинговая таблица организаций'!H88</f>
        <v>4</v>
      </c>
      <c r="Q88" s="4">
        <f>ROUND('Рейтинговая таблица организаций'!I88*100/R88,0)</f>
        <v>89</v>
      </c>
      <c r="R88" s="4">
        <f>'Рейтинговая таблица организаций'!J88</f>
        <v>9</v>
      </c>
      <c r="S88" s="4">
        <f>ROUND('Рейтинговая таблица организаций'!K88*100/T88,0)</f>
        <v>75</v>
      </c>
      <c r="T88" s="4">
        <f>'Рейтинговая таблица организаций'!L88</f>
        <v>8</v>
      </c>
      <c r="U88" s="4">
        <f>'Рейтинговая таблица организаций'!U88</f>
        <v>4</v>
      </c>
      <c r="V88" s="4">
        <f>'Рейтинговая таблица организаций'!X88</f>
        <v>7</v>
      </c>
      <c r="W88" s="4">
        <f>'Рейтинговая таблица организаций'!Y88</f>
        <v>9</v>
      </c>
      <c r="X88" s="4">
        <f>'Рейтинговая таблица организаций'!AD88</f>
        <v>1</v>
      </c>
      <c r="Y88" s="4">
        <f>'Рейтинговая таблица организаций'!AE88</f>
        <v>3</v>
      </c>
      <c r="Z88" s="4">
        <f>'Рейтинговая таблица организаций'!AF88</f>
        <v>1</v>
      </c>
      <c r="AA88" s="4">
        <f>'Рейтинговая таблица организаций'!AG88</f>
        <v>1</v>
      </c>
      <c r="AB88" s="4">
        <f>ROUND('Рейтинговая таблица организаций'!AL88*100/AC88,0)</f>
        <v>78</v>
      </c>
      <c r="AC88" s="4">
        <f>'Рейтинговая таблица организаций'!AM88</f>
        <v>9</v>
      </c>
      <c r="AD88" s="4">
        <f>ROUND('Рейтинговая таблица организаций'!AN88*100/AE88,0)</f>
        <v>89</v>
      </c>
      <c r="AE88" s="4">
        <f>'Рейтинговая таблица организаций'!AO88</f>
        <v>9</v>
      </c>
      <c r="AF88" s="4">
        <f>ROUND('Рейтинговая таблица организаций'!AP88*100/AG88,0)</f>
        <v>100</v>
      </c>
      <c r="AG88" s="4">
        <f>'Рейтинговая таблица организаций'!AQ88</f>
        <v>8</v>
      </c>
      <c r="AH88" s="4">
        <f>ROUND('Рейтинговая таблица организаций'!AV88*100/AI88,0)</f>
        <v>78</v>
      </c>
      <c r="AI88" s="4">
        <f>'Рейтинговая таблица организаций'!AW88</f>
        <v>9</v>
      </c>
      <c r="AJ88" s="4">
        <f>ROUND('Рейтинговая таблица организаций'!AX88*100/AK88,0)</f>
        <v>89</v>
      </c>
      <c r="AK88" s="4">
        <f>'Рейтинговая таблица организаций'!AY88</f>
        <v>9</v>
      </c>
      <c r="AL88" s="4">
        <f>ROUND('Рейтинговая таблица организаций'!AZ88*100/AM88,0)</f>
        <v>67</v>
      </c>
      <c r="AM88" s="4">
        <f>'Рейтинговая таблица организаций'!BA88</f>
        <v>9</v>
      </c>
    </row>
    <row r="89" spans="1:39">
      <c r="A89" s="5">
        <f>'Рейтинговая таблица организаций'!A89</f>
        <v>86</v>
      </c>
      <c r="B89" s="5" t="str">
        <f>'бланки '!A91</f>
        <v>Верхнетоемский муниципальный округ</v>
      </c>
      <c r="C89" s="5" t="str">
        <f>'бланки '!C91</f>
        <v>Муниципальное бюджетное образовательное учреждение Верхнетоемского муниципального округа «Горковская средняя общеобразовательная школа»</v>
      </c>
      <c r="D89" s="3">
        <f>'бланки '!E91+'бланки '!F91</f>
        <v>144</v>
      </c>
      <c r="E89" s="5">
        <f>'Рейтинговая таблица организаций'!C89</f>
        <v>33</v>
      </c>
      <c r="F89" s="6">
        <f t="shared" si="1"/>
        <v>0.22916666666666666</v>
      </c>
      <c r="G89" s="3">
        <f>анкеты!I87</f>
        <v>1</v>
      </c>
      <c r="H89" s="73" t="str">
        <f>'для таблиц'!AY89</f>
        <v>Профессиональное образовательное учреждение «Северодвинский колледж управления и информационных технологий»(Государственные образовательные организации)</v>
      </c>
      <c r="I89" s="74">
        <f>'Рейтинговая таблица организаций'!O61/100</f>
        <v>0.98571428571428588</v>
      </c>
      <c r="J89" s="73"/>
      <c r="K89" s="73">
        <f>'Рейтинговая таблица организаций'!H89</f>
        <v>3</v>
      </c>
      <c r="L89" s="4">
        <f>ROUND('Рейтинговая таблица организаций'!D89*100/M89,0)</f>
        <v>93</v>
      </c>
      <c r="M89" s="4">
        <f>'Рейтинговая таблица организаций'!E89</f>
        <v>14</v>
      </c>
      <c r="N89" s="4">
        <f>ROUND('Рейтинговая таблица организаций'!F89*100/O89,0)</f>
        <v>100</v>
      </c>
      <c r="O89" s="4">
        <f>'Рейтинговая таблица организаций'!G89</f>
        <v>57</v>
      </c>
      <c r="P89" s="4">
        <f>'Рейтинговая таблица организаций'!H89</f>
        <v>3</v>
      </c>
      <c r="Q89" s="4">
        <f>ROUND('Рейтинговая таблица организаций'!I89*100/R89,0)</f>
        <v>94</v>
      </c>
      <c r="R89" s="4">
        <f>'Рейтинговая таблица организаций'!J89</f>
        <v>31</v>
      </c>
      <c r="S89" s="4">
        <f>ROUND('Рейтинговая таблица организаций'!K89*100/T89,0)</f>
        <v>97</v>
      </c>
      <c r="T89" s="4">
        <f>'Рейтинговая таблица организаций'!L89</f>
        <v>30</v>
      </c>
      <c r="U89" s="4">
        <f>'Рейтинговая таблица организаций'!U89</f>
        <v>5</v>
      </c>
      <c r="V89" s="4">
        <f>'Рейтинговая таблица организаций'!X89</f>
        <v>25</v>
      </c>
      <c r="W89" s="4">
        <f>'Рейтинговая таблица организаций'!Y89</f>
        <v>33</v>
      </c>
      <c r="X89" s="4">
        <f>'Рейтинговая таблица организаций'!AD89</f>
        <v>6</v>
      </c>
      <c r="Y89" s="4">
        <f>'Рейтинговая таблица организаций'!AE89</f>
        <v>6</v>
      </c>
      <c r="Z89" s="4">
        <f>'Рейтинговая таблица организаций'!AF89</f>
        <v>1</v>
      </c>
      <c r="AA89" s="4">
        <f>'Рейтинговая таблица организаций'!AG89</f>
        <v>1</v>
      </c>
      <c r="AB89" s="4">
        <f>ROUND('Рейтинговая таблица организаций'!AL89*100/AC89,0)</f>
        <v>100</v>
      </c>
      <c r="AC89" s="4">
        <f>'Рейтинговая таблица организаций'!AM89</f>
        <v>33</v>
      </c>
      <c r="AD89" s="4">
        <f>ROUND('Рейтинговая таблица организаций'!AN89*100/AE89,0)</f>
        <v>97</v>
      </c>
      <c r="AE89" s="4">
        <f>'Рейтинговая таблица организаций'!AO89</f>
        <v>33</v>
      </c>
      <c r="AF89" s="4">
        <f>ROUND('Рейтинговая таблица организаций'!AP89*100/AG89,0)</f>
        <v>100</v>
      </c>
      <c r="AG89" s="4">
        <f>'Рейтинговая таблица организаций'!AQ89</f>
        <v>27</v>
      </c>
      <c r="AH89" s="4">
        <f>ROUND('Рейтинговая таблица организаций'!AV89*100/AI89,0)</f>
        <v>82</v>
      </c>
      <c r="AI89" s="4">
        <f>'Рейтинговая таблица организаций'!AW89</f>
        <v>33</v>
      </c>
      <c r="AJ89" s="4">
        <f>ROUND('Рейтинговая таблица организаций'!AX89*100/AK89,0)</f>
        <v>94</v>
      </c>
      <c r="AK89" s="4">
        <f>'Рейтинговая таблица организаций'!AY89</f>
        <v>33</v>
      </c>
      <c r="AL89" s="4">
        <f>ROUND('Рейтинговая таблица организаций'!AZ89*100/AM89,0)</f>
        <v>94</v>
      </c>
      <c r="AM89" s="4">
        <f>'Рейтинговая таблица организаций'!BA89</f>
        <v>33</v>
      </c>
    </row>
    <row r="90" spans="1:39">
      <c r="A90" s="5">
        <f>'Рейтинговая таблица организаций'!A90</f>
        <v>87</v>
      </c>
      <c r="B90" s="5" t="str">
        <f>'бланки '!A92</f>
        <v>Верхнетоемский муниципальный округ</v>
      </c>
      <c r="C90" s="5" t="str">
        <f>'бланки '!C92</f>
        <v>Муниципальное бюджетное образовательное учреждение Верхнетоемского муниципального округа «Зеленниковская средняя общеобразовательная школа»</v>
      </c>
      <c r="D90" s="3">
        <f>'бланки '!E92+'бланки '!F92</f>
        <v>40</v>
      </c>
      <c r="E90" s="5">
        <f>'Рейтинговая таблица организаций'!C90</f>
        <v>20</v>
      </c>
      <c r="F90" s="6">
        <f t="shared" si="1"/>
        <v>0.5</v>
      </c>
      <c r="G90" s="3">
        <f>анкеты!I88</f>
        <v>1</v>
      </c>
      <c r="H90" s="73" t="str">
        <f>'для таблиц'!AY90</f>
        <v>Муниципальное бюджетное дошкольное образовательное учреждение «Детский сад № 27 «Сказка» комбинированного вида»(Город Северодвинск)</v>
      </c>
      <c r="I90" s="74">
        <f>'Рейтинговая таблица организаций'!O62/100</f>
        <v>0.99406528189910981</v>
      </c>
      <c r="J90" s="73"/>
      <c r="K90" s="73">
        <f>'Рейтинговая таблица организаций'!H90</f>
        <v>3</v>
      </c>
      <c r="L90" s="4">
        <f>ROUND('Рейтинговая таблица организаций'!D90*100/M90,0)</f>
        <v>93</v>
      </c>
      <c r="M90" s="4">
        <f>'Рейтинговая таблица организаций'!E90</f>
        <v>14</v>
      </c>
      <c r="N90" s="4">
        <f>ROUND('Рейтинговая таблица организаций'!F90*100/O90,0)</f>
        <v>97</v>
      </c>
      <c r="O90" s="4">
        <f>'Рейтинговая таблица организаций'!G90</f>
        <v>54</v>
      </c>
      <c r="P90" s="4">
        <f>'Рейтинговая таблица организаций'!H90</f>
        <v>3</v>
      </c>
      <c r="Q90" s="4">
        <f>ROUND('Рейтинговая таблица организаций'!I90*100/R90,0)</f>
        <v>100</v>
      </c>
      <c r="R90" s="4">
        <f>'Рейтинговая таблица организаций'!J90</f>
        <v>17</v>
      </c>
      <c r="S90" s="4">
        <f>ROUND('Рейтинговая таблица организаций'!K90*100/T90,0)</f>
        <v>82</v>
      </c>
      <c r="T90" s="4">
        <f>'Рейтинговая таблица организаций'!L90</f>
        <v>11</v>
      </c>
      <c r="U90" s="4">
        <f>'Рейтинговая таблица организаций'!U90</f>
        <v>5</v>
      </c>
      <c r="V90" s="4">
        <f>'Рейтинговая таблица организаций'!X90</f>
        <v>16</v>
      </c>
      <c r="W90" s="4">
        <f>'Рейтинговая таблица организаций'!Y90</f>
        <v>20</v>
      </c>
      <c r="X90" s="4">
        <f>'Рейтинговая таблица организаций'!AD90</f>
        <v>3</v>
      </c>
      <c r="Y90" s="4">
        <f>'Рейтинговая таблица организаций'!AE90</f>
        <v>3</v>
      </c>
      <c r="Z90" s="4">
        <f>'Рейтинговая таблица организаций'!AF90</f>
        <v>1</v>
      </c>
      <c r="AA90" s="4">
        <f>'Рейтинговая таблица организаций'!AG90</f>
        <v>1</v>
      </c>
      <c r="AB90" s="4">
        <f>ROUND('Рейтинговая таблица организаций'!AL90*100/AC90,0)</f>
        <v>90</v>
      </c>
      <c r="AC90" s="4">
        <f>'Рейтинговая таблица организаций'!AM90</f>
        <v>20</v>
      </c>
      <c r="AD90" s="4">
        <f>ROUND('Рейтинговая таблица организаций'!AN90*100/AE90,0)</f>
        <v>100</v>
      </c>
      <c r="AE90" s="4">
        <f>'Рейтинговая таблица организаций'!AO90</f>
        <v>20</v>
      </c>
      <c r="AF90" s="4">
        <f>ROUND('Рейтинговая таблица организаций'!AP90*100/AG90,0)</f>
        <v>93</v>
      </c>
      <c r="AG90" s="4">
        <f>'Рейтинговая таблица организаций'!AQ90</f>
        <v>14</v>
      </c>
      <c r="AH90" s="4">
        <f>ROUND('Рейтинговая таблица организаций'!AV90*100/AI90,0)</f>
        <v>80</v>
      </c>
      <c r="AI90" s="4">
        <f>'Рейтинговая таблица организаций'!AW90</f>
        <v>20</v>
      </c>
      <c r="AJ90" s="4">
        <f>ROUND('Рейтинговая таблица организаций'!AX90*100/AK90,0)</f>
        <v>85</v>
      </c>
      <c r="AK90" s="4">
        <f>'Рейтинговая таблица организаций'!AY90</f>
        <v>20</v>
      </c>
      <c r="AL90" s="4">
        <f>ROUND('Рейтинговая таблица организаций'!AZ90*100/AM90,0)</f>
        <v>100</v>
      </c>
      <c r="AM90" s="4">
        <f>'Рейтинговая таблица организаций'!BA90</f>
        <v>20</v>
      </c>
    </row>
    <row r="91" spans="1:39">
      <c r="A91" s="5">
        <f>'Рейтинговая таблица организаций'!A91</f>
        <v>88</v>
      </c>
      <c r="B91" s="5" t="str">
        <f>'бланки '!A93</f>
        <v>Верхнетоемский муниципальный округ</v>
      </c>
      <c r="C91" s="5" t="str">
        <f>'бланки '!C93</f>
        <v>Муниципальное бюджетное образовательное учреждение Верхнетоемского муниципального округа «Корниловская средняя общеобразовательная школа»</v>
      </c>
      <c r="D91" s="3">
        <f>'бланки '!E93+'бланки '!F93</f>
        <v>320</v>
      </c>
      <c r="E91" s="5">
        <f>'Рейтинговая таблица организаций'!C91</f>
        <v>53</v>
      </c>
      <c r="F91" s="6">
        <f t="shared" si="1"/>
        <v>0.16562499999999999</v>
      </c>
      <c r="G91" s="3">
        <f>анкеты!I89</f>
        <v>1</v>
      </c>
      <c r="H91" s="73" t="str">
        <f>'для таблиц'!AY91</f>
        <v>Муниципальное бюджетное учреждение дополнительного образования «Центр дополнительного образования»(Виноградовский муниципальный округ)</v>
      </c>
      <c r="I91" s="74">
        <f>'Рейтинговая таблица организаций'!O63/100</f>
        <v>0.98540145985401462</v>
      </c>
      <c r="J91" s="73"/>
      <c r="K91" s="73">
        <f>'Рейтинговая таблица организаций'!H91</f>
        <v>4</v>
      </c>
      <c r="L91" s="4">
        <f>ROUND('Рейтинговая таблица организаций'!D91*100/M91,0)</f>
        <v>86</v>
      </c>
      <c r="M91" s="4">
        <f>'Рейтинговая таблица организаций'!E91</f>
        <v>14</v>
      </c>
      <c r="N91" s="4">
        <f>ROUND('Рейтинговая таблица организаций'!F91*100/O91,0)</f>
        <v>93</v>
      </c>
      <c r="O91" s="4">
        <f>'Рейтинговая таблица организаций'!G91</f>
        <v>54</v>
      </c>
      <c r="P91" s="4">
        <f>'Рейтинговая таблица организаций'!H91</f>
        <v>4</v>
      </c>
      <c r="Q91" s="4">
        <f>ROUND('Рейтинговая таблица организаций'!I91*100/R91,0)</f>
        <v>95</v>
      </c>
      <c r="R91" s="4">
        <f>'Рейтинговая таблица организаций'!J91</f>
        <v>41</v>
      </c>
      <c r="S91" s="4">
        <f>ROUND('Рейтинговая таблица организаций'!K91*100/T91,0)</f>
        <v>86</v>
      </c>
      <c r="T91" s="4">
        <f>'Рейтинговая таблица организаций'!L91</f>
        <v>36</v>
      </c>
      <c r="U91" s="4">
        <f>'Рейтинговая таблица организаций'!U91</f>
        <v>5</v>
      </c>
      <c r="V91" s="4">
        <f>'Рейтинговая таблица организаций'!X91</f>
        <v>43</v>
      </c>
      <c r="W91" s="4">
        <f>'Рейтинговая таблица организаций'!Y91</f>
        <v>53</v>
      </c>
      <c r="X91" s="4">
        <f>'Рейтинговая таблица организаций'!AD91</f>
        <v>3</v>
      </c>
      <c r="Y91" s="4">
        <f>'Рейтинговая таблица организаций'!AE91</f>
        <v>4</v>
      </c>
      <c r="Z91" s="4">
        <f>'Рейтинговая таблица организаций'!AF91</f>
        <v>1</v>
      </c>
      <c r="AA91" s="4">
        <f>'Рейтинговая таблица организаций'!AG91</f>
        <v>1</v>
      </c>
      <c r="AB91" s="4">
        <f>ROUND('Рейтинговая таблица организаций'!AL91*100/AC91,0)</f>
        <v>79</v>
      </c>
      <c r="AC91" s="4">
        <f>'Рейтинговая таблица организаций'!AM91</f>
        <v>53</v>
      </c>
      <c r="AD91" s="4">
        <f>ROUND('Рейтинговая таблица организаций'!AN91*100/AE91,0)</f>
        <v>92</v>
      </c>
      <c r="AE91" s="4">
        <f>'Рейтинговая таблица организаций'!AO91</f>
        <v>53</v>
      </c>
      <c r="AF91" s="4">
        <f>ROUND('Рейтинговая таблица организаций'!AP91*100/AG91,0)</f>
        <v>88</v>
      </c>
      <c r="AG91" s="4">
        <f>'Рейтинговая таблица организаций'!AQ91</f>
        <v>34</v>
      </c>
      <c r="AH91" s="4">
        <f>ROUND('Рейтинговая таблица организаций'!AV91*100/AI91,0)</f>
        <v>79</v>
      </c>
      <c r="AI91" s="4">
        <f>'Рейтинговая таблица организаций'!AW91</f>
        <v>53</v>
      </c>
      <c r="AJ91" s="4">
        <f>ROUND('Рейтинговая таблица организаций'!AX91*100/AK91,0)</f>
        <v>94</v>
      </c>
      <c r="AK91" s="4">
        <f>'Рейтинговая таблица организаций'!AY91</f>
        <v>53</v>
      </c>
      <c r="AL91" s="4">
        <f>ROUND('Рейтинговая таблица организаций'!AZ91*100/AM91,0)</f>
        <v>83</v>
      </c>
      <c r="AM91" s="4">
        <f>'Рейтинговая таблица организаций'!BA91</f>
        <v>53</v>
      </c>
    </row>
    <row r="92" spans="1:39">
      <c r="A92" s="5">
        <f>'Рейтинговая таблица организаций'!A92</f>
        <v>89</v>
      </c>
      <c r="B92" s="5" t="str">
        <f>'бланки '!A94</f>
        <v>Верхнетоемский муниципальный округ</v>
      </c>
      <c r="C92" s="5" t="str">
        <f>'бланки '!C94</f>
        <v>Муниципальное бюджетное образовательное учреждение Верхнетоемского муниципального округа «Нижнетоемская средняя общеобразовательная школа»</v>
      </c>
      <c r="D92" s="3">
        <f>'бланки '!E94+'бланки '!F94</f>
        <v>24</v>
      </c>
      <c r="E92" s="5">
        <f>'Рейтинговая таблица организаций'!C92</f>
        <v>14</v>
      </c>
      <c r="F92" s="6">
        <f t="shared" si="1"/>
        <v>0.58333333333333337</v>
      </c>
      <c r="G92" s="3">
        <f>анкеты!I90</f>
        <v>2</v>
      </c>
      <c r="H92" s="73" t="str">
        <f>'для таблиц'!AY92</f>
        <v>Муниципальное бюджетное общеобразовательное учреждение «Покровская средняя школа»(Онежский муниципальный район)</v>
      </c>
      <c r="I92" s="74">
        <f>'Рейтинговая таблица организаций'!O64/100</f>
        <v>0.99843260188087779</v>
      </c>
      <c r="J92" s="73"/>
      <c r="K92" s="73">
        <f>'Рейтинговая таблица организаций'!H92</f>
        <v>4</v>
      </c>
      <c r="L92" s="4">
        <f>ROUND('Рейтинговая таблица организаций'!D92*100/M92,0)</f>
        <v>100</v>
      </c>
      <c r="M92" s="4">
        <f>'Рейтинговая таблица организаций'!E92</f>
        <v>14</v>
      </c>
      <c r="N92" s="4">
        <f>ROUND('Рейтинговая таблица организаций'!F92*100/O92,0)</f>
        <v>99</v>
      </c>
      <c r="O92" s="4">
        <f>'Рейтинговая таблица организаций'!G92</f>
        <v>54</v>
      </c>
      <c r="P92" s="4">
        <f>'Рейтинговая таблица организаций'!H92</f>
        <v>4</v>
      </c>
      <c r="Q92" s="4">
        <f>ROUND('Рейтинговая таблица организаций'!I92*100/R92,0)</f>
        <v>100</v>
      </c>
      <c r="R92" s="4">
        <f>'Рейтинговая таблица организаций'!J92</f>
        <v>14</v>
      </c>
      <c r="S92" s="4">
        <f>ROUND('Рейтинговая таблица организаций'!K92*100/T92,0)</f>
        <v>100</v>
      </c>
      <c r="T92" s="4">
        <f>'Рейтинговая таблица организаций'!L92</f>
        <v>14</v>
      </c>
      <c r="U92" s="4">
        <f>'Рейтинговая таблица организаций'!U92</f>
        <v>5</v>
      </c>
      <c r="V92" s="4">
        <f>'Рейтинговая таблица организаций'!X92</f>
        <v>14</v>
      </c>
      <c r="W92" s="4">
        <f>'Рейтинговая таблица организаций'!Y92</f>
        <v>14</v>
      </c>
      <c r="X92" s="4">
        <f>'Рейтинговая таблица организаций'!AD92</f>
        <v>6</v>
      </c>
      <c r="Y92" s="4">
        <f>'Рейтинговая таблица организаций'!AE92</f>
        <v>4</v>
      </c>
      <c r="Z92" s="4">
        <f>'Рейтинговая таблица организаций'!AF92</f>
        <v>2</v>
      </c>
      <c r="AA92" s="4">
        <f>'Рейтинговая таблица организаций'!AG92</f>
        <v>2</v>
      </c>
      <c r="AB92" s="4">
        <f>ROUND('Рейтинговая таблица организаций'!AL92*100/AC92,0)</f>
        <v>100</v>
      </c>
      <c r="AC92" s="4">
        <f>'Рейтинговая таблица организаций'!AM92</f>
        <v>14</v>
      </c>
      <c r="AD92" s="4">
        <f>ROUND('Рейтинговая таблица организаций'!AN92*100/AE92,0)</f>
        <v>100</v>
      </c>
      <c r="AE92" s="4">
        <f>'Рейтинговая таблица организаций'!AO92</f>
        <v>14</v>
      </c>
      <c r="AF92" s="4">
        <f>ROUND('Рейтинговая таблица организаций'!AP92*100/AG92,0)</f>
        <v>100</v>
      </c>
      <c r="AG92" s="4">
        <f>'Рейтинговая таблица организаций'!AQ92</f>
        <v>14</v>
      </c>
      <c r="AH92" s="4">
        <f>ROUND('Рейтинговая таблица организаций'!AV92*100/AI92,0)</f>
        <v>100</v>
      </c>
      <c r="AI92" s="4">
        <f>'Рейтинговая таблица организаций'!AW92</f>
        <v>14</v>
      </c>
      <c r="AJ92" s="4">
        <f>ROUND('Рейтинговая таблица организаций'!AX92*100/AK92,0)</f>
        <v>100</v>
      </c>
      <c r="AK92" s="4">
        <f>'Рейтинговая таблица организаций'!AY92</f>
        <v>14</v>
      </c>
      <c r="AL92" s="4">
        <f>ROUND('Рейтинговая таблица организаций'!AZ92*100/AM92,0)</f>
        <v>100</v>
      </c>
      <c r="AM92" s="4">
        <f>'Рейтинговая таблица организаций'!BA92</f>
        <v>14</v>
      </c>
    </row>
    <row r="93" spans="1:39">
      <c r="A93" s="5">
        <f>'Рейтинговая таблица организаций'!A93</f>
        <v>90</v>
      </c>
      <c r="B93" s="5" t="str">
        <f>'бланки '!A95</f>
        <v>Верхнетоемский муниципальный округ</v>
      </c>
      <c r="C93" s="5" t="str">
        <f>'бланки '!C95</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D93" s="3">
        <f>'бланки '!E95+'бланки '!F95</f>
        <v>250</v>
      </c>
      <c r="E93" s="5">
        <f>'Рейтинговая таблица организаций'!C93</f>
        <v>113</v>
      </c>
      <c r="F93" s="6">
        <f t="shared" si="1"/>
        <v>0.45200000000000001</v>
      </c>
      <c r="G93" s="3">
        <f>анкеты!I91</f>
        <v>1</v>
      </c>
      <c r="H93" s="73" t="str">
        <f>'для таблиц'!AY93</f>
        <v>Муниципальное автономное общеобразовательное учреждение «Средняя общеобразовательная школа № 29»(Город Северодвинск)</v>
      </c>
      <c r="I93" s="74">
        <f>'Рейтинговая таблица организаций'!O65/100</f>
        <v>0.98519736842105265</v>
      </c>
      <c r="J93" s="73"/>
      <c r="K93" s="73">
        <f>'Рейтинговая таблица организаций'!H93</f>
        <v>2</v>
      </c>
      <c r="L93" s="4">
        <f>ROUND('Рейтинговая таблица организаций'!D93*100/M93,0)</f>
        <v>100</v>
      </c>
      <c r="M93" s="4">
        <f>'Рейтинговая таблица организаций'!E93</f>
        <v>10</v>
      </c>
      <c r="N93" s="4">
        <f>ROUND('Рейтинговая таблица организаций'!F93*100/O93,0)</f>
        <v>83</v>
      </c>
      <c r="O93" s="4">
        <f>'Рейтинговая таблица организаций'!G93</f>
        <v>47</v>
      </c>
      <c r="P93" s="4">
        <f>'Рейтинговая таблица организаций'!H93</f>
        <v>2</v>
      </c>
      <c r="Q93" s="4">
        <f>ROUND('Рейтинговая таблица организаций'!I93*100/R93,0)</f>
        <v>95</v>
      </c>
      <c r="R93" s="4">
        <f>'Рейтинговая таблица организаций'!J93</f>
        <v>73</v>
      </c>
      <c r="S93" s="4">
        <f>ROUND('Рейтинговая таблица организаций'!K93*100/T93,0)</f>
        <v>99</v>
      </c>
      <c r="T93" s="4">
        <f>'Рейтинговая таблица организаций'!L93</f>
        <v>69</v>
      </c>
      <c r="U93" s="4">
        <f>'Рейтинговая таблица организаций'!U93</f>
        <v>5</v>
      </c>
      <c r="V93" s="4">
        <f>'Рейтинговая таблица организаций'!X93</f>
        <v>94</v>
      </c>
      <c r="W93" s="4">
        <f>'Рейтинговая таблица организаций'!Y93</f>
        <v>113</v>
      </c>
      <c r="X93" s="4">
        <f>'Рейтинговая таблица организаций'!AD93</f>
        <v>3</v>
      </c>
      <c r="Y93" s="4">
        <f>'Рейтинговая таблица организаций'!AE93</f>
        <v>3</v>
      </c>
      <c r="Z93" s="4">
        <f>'Рейтинговая таблица организаций'!AF93</f>
        <v>1</v>
      </c>
      <c r="AA93" s="4">
        <f>'Рейтинговая таблица организаций'!AG93</f>
        <v>1</v>
      </c>
      <c r="AB93" s="4">
        <f>ROUND('Рейтинговая таблица организаций'!AL93*100/AC93,0)</f>
        <v>98</v>
      </c>
      <c r="AC93" s="4">
        <f>'Рейтинговая таблица организаций'!AM93</f>
        <v>113</v>
      </c>
      <c r="AD93" s="4">
        <f>ROUND('Рейтинговая таблица организаций'!AN93*100/AE93,0)</f>
        <v>100</v>
      </c>
      <c r="AE93" s="4">
        <f>'Рейтинговая таблица организаций'!AO93</f>
        <v>113</v>
      </c>
      <c r="AF93" s="4">
        <f>ROUND('Рейтинговая таблица организаций'!AP93*100/AG93,0)</f>
        <v>100</v>
      </c>
      <c r="AG93" s="4">
        <f>'Рейтинговая таблица организаций'!AQ93</f>
        <v>88</v>
      </c>
      <c r="AH93" s="4">
        <f>ROUND('Рейтинговая таблица организаций'!AV93*100/AI93,0)</f>
        <v>100</v>
      </c>
      <c r="AI93" s="4">
        <f>'Рейтинговая таблица организаций'!AW93</f>
        <v>113</v>
      </c>
      <c r="AJ93" s="4">
        <f>ROUND('Рейтинговая таблица организаций'!AX93*100/AK93,0)</f>
        <v>96</v>
      </c>
      <c r="AK93" s="4">
        <f>'Рейтинговая таблица организаций'!AY93</f>
        <v>113</v>
      </c>
      <c r="AL93" s="4">
        <f>ROUND('Рейтинговая таблица организаций'!AZ93*100/AM93,0)</f>
        <v>100</v>
      </c>
      <c r="AM93" s="4">
        <f>'Рейтинговая таблица организаций'!BA93</f>
        <v>113</v>
      </c>
    </row>
    <row r="94" spans="1:39">
      <c r="A94" s="5">
        <f>'Рейтинговая таблица организаций'!A94</f>
        <v>91</v>
      </c>
      <c r="B94" s="5" t="str">
        <f>'бланки '!A96</f>
        <v>Верхнетоемский муниципальный округ</v>
      </c>
      <c r="C94" s="5" t="str">
        <f>'бланки '!C96</f>
        <v>Муниципальное бюджетное учреждение дополнительного образования Верхнетоемского муниципального округа «Детская школа искусств №25»</v>
      </c>
      <c r="D94" s="3">
        <f>'бланки '!E96+'бланки '!F96</f>
        <v>106</v>
      </c>
      <c r="E94" s="5">
        <f>'Рейтинговая таблица организаций'!C94</f>
        <v>81</v>
      </c>
      <c r="F94" s="6">
        <f t="shared" si="1"/>
        <v>0.76415094339622647</v>
      </c>
      <c r="G94" s="3">
        <f>анкеты!I92</f>
        <v>1</v>
      </c>
      <c r="H94" s="73" t="str">
        <f>'для таблиц'!AY94</f>
        <v>Муниципальное бюджетное общеобразовательное учреждение «Кехотская средняя школа»(Холмогорский муниципальный округ)</v>
      </c>
      <c r="I94" s="74">
        <f>'Рейтинговая таблица организаций'!O66/100</f>
        <v>0.99019607843137269</v>
      </c>
      <c r="J94" s="73"/>
      <c r="K94" s="73">
        <f>'Рейтинговая таблица организаций'!H94</f>
        <v>4</v>
      </c>
      <c r="L94" s="4">
        <f>ROUND('Рейтинговая таблица организаций'!D94*100/M94,0)</f>
        <v>100</v>
      </c>
      <c r="M94" s="4">
        <f>'Рейтинговая таблица организаций'!E94</f>
        <v>11</v>
      </c>
      <c r="N94" s="4">
        <f>ROUND('Рейтинговая таблица организаций'!F94*100/O94,0)</f>
        <v>88</v>
      </c>
      <c r="O94" s="4">
        <f>'Рейтинговая таблица организаций'!G94</f>
        <v>49</v>
      </c>
      <c r="P94" s="4">
        <f>'Рейтинговая таблица организаций'!H94</f>
        <v>4</v>
      </c>
      <c r="Q94" s="4">
        <f>ROUND('Рейтинговая таблица организаций'!I94*100/R94,0)</f>
        <v>100</v>
      </c>
      <c r="R94" s="4">
        <f>'Рейтинговая таблица организаций'!J94</f>
        <v>65</v>
      </c>
      <c r="S94" s="4">
        <f>ROUND('Рейтинговая таблица организаций'!K94*100/T94,0)</f>
        <v>98</v>
      </c>
      <c r="T94" s="4">
        <f>'Рейтинговая таблица организаций'!L94</f>
        <v>54</v>
      </c>
      <c r="U94" s="4">
        <f>'Рейтинговая таблица организаций'!U94</f>
        <v>5</v>
      </c>
      <c r="V94" s="4">
        <f>'Рейтинговая таблица организаций'!X94</f>
        <v>67</v>
      </c>
      <c r="W94" s="4">
        <f>'Рейтинговая таблица организаций'!Y94</f>
        <v>81</v>
      </c>
      <c r="X94" s="4">
        <f>'Рейтинговая таблица организаций'!AD94</f>
        <v>3</v>
      </c>
      <c r="Y94" s="4">
        <f>'Рейтинговая таблица организаций'!AE94</f>
        <v>4</v>
      </c>
      <c r="Z94" s="4">
        <f>'Рейтинговая таблица организаций'!AF94</f>
        <v>1</v>
      </c>
      <c r="AA94" s="4">
        <f>'Рейтинговая таблица организаций'!AG94</f>
        <v>1</v>
      </c>
      <c r="AB94" s="4">
        <f>ROUND('Рейтинговая таблица организаций'!AL94*100/AC94,0)</f>
        <v>99</v>
      </c>
      <c r="AC94" s="4">
        <f>'Рейтинговая таблица организаций'!AM94</f>
        <v>81</v>
      </c>
      <c r="AD94" s="4">
        <f>ROUND('Рейтинговая таблица организаций'!AN94*100/AE94,0)</f>
        <v>100</v>
      </c>
      <c r="AE94" s="4">
        <f>'Рейтинговая таблица организаций'!AO94</f>
        <v>81</v>
      </c>
      <c r="AF94" s="4">
        <f>ROUND('Рейтинговая таблица организаций'!AP94*100/AG94,0)</f>
        <v>100</v>
      </c>
      <c r="AG94" s="4">
        <f>'Рейтинговая таблица организаций'!AQ94</f>
        <v>66</v>
      </c>
      <c r="AH94" s="4">
        <f>ROUND('Рейтинговая таблица организаций'!AV94*100/AI94,0)</f>
        <v>99</v>
      </c>
      <c r="AI94" s="4">
        <f>'Рейтинговая таблица организаций'!AW94</f>
        <v>81</v>
      </c>
      <c r="AJ94" s="4">
        <f>ROUND('Рейтинговая таблица организаций'!AX94*100/AK94,0)</f>
        <v>100</v>
      </c>
      <c r="AK94" s="4">
        <f>'Рейтинговая таблица организаций'!AY94</f>
        <v>81</v>
      </c>
      <c r="AL94" s="4">
        <f>ROUND('Рейтинговая таблица организаций'!AZ94*100/AM94,0)</f>
        <v>99</v>
      </c>
      <c r="AM94" s="4">
        <f>'Рейтинговая таблица организаций'!BA94</f>
        <v>81</v>
      </c>
    </row>
    <row r="95" spans="1:39">
      <c r="A95" s="5">
        <f>'Рейтинговая таблица организаций'!A95</f>
        <v>92</v>
      </c>
      <c r="B95" s="5" t="str">
        <f>'бланки '!A97</f>
        <v>Виноградовский муниципальный округ</v>
      </c>
      <c r="C95" s="5" t="str">
        <f>'бланки '!C97</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D95" s="3">
        <f>'бланки '!E97+'бланки '!F97</f>
        <v>1189</v>
      </c>
      <c r="E95" s="5">
        <f>'Рейтинговая таблица организаций'!C95</f>
        <v>420</v>
      </c>
      <c r="F95" s="6">
        <f t="shared" si="1"/>
        <v>0.35323801513877207</v>
      </c>
      <c r="G95" s="3">
        <f>анкеты!I93</f>
        <v>15</v>
      </c>
      <c r="H95" s="73" t="str">
        <f>'для таблиц'!AY95</f>
        <v>Муниципальное бюджетное общеобразовательное учреждение «Ластольская средняя школа»(Приморский муниципальный округ)</v>
      </c>
      <c r="I95" s="74">
        <f>'Рейтинговая таблица организаций'!O67/100</f>
        <v>1</v>
      </c>
      <c r="J95" s="73"/>
      <c r="K95" s="73">
        <f>'Рейтинговая таблица организаций'!H95</f>
        <v>3</v>
      </c>
      <c r="L95" s="4">
        <f>ROUND('Рейтинговая таблица организаций'!D95*100/M95,0)</f>
        <v>96</v>
      </c>
      <c r="M95" s="4">
        <f>'Рейтинговая таблица организаций'!E95</f>
        <v>14</v>
      </c>
      <c r="N95" s="4">
        <f>ROUND('Рейтинговая таблица организаций'!F95*100/O95,0)</f>
        <v>88</v>
      </c>
      <c r="O95" s="4">
        <f>'Рейтинговая таблица организаций'!G95</f>
        <v>57</v>
      </c>
      <c r="P95" s="4">
        <f>'Рейтинговая таблица организаций'!H95</f>
        <v>3</v>
      </c>
      <c r="Q95" s="4">
        <f>ROUND('Рейтинговая таблица организаций'!I95*100/R95,0)</f>
        <v>97</v>
      </c>
      <c r="R95" s="4">
        <f>'Рейтинговая таблица организаций'!J95</f>
        <v>229</v>
      </c>
      <c r="S95" s="4">
        <f>ROUND('Рейтинговая таблица организаций'!K95*100/T95,0)</f>
        <v>94</v>
      </c>
      <c r="T95" s="4">
        <f>'Рейтинговая таблица организаций'!L95</f>
        <v>243</v>
      </c>
      <c r="U95" s="4">
        <f>'Рейтинговая таблица организаций'!U95</f>
        <v>5</v>
      </c>
      <c r="V95" s="4">
        <f>'Рейтинговая таблица организаций'!X95</f>
        <v>355</v>
      </c>
      <c r="W95" s="4">
        <f>'Рейтинговая таблица организаций'!Y95</f>
        <v>420</v>
      </c>
      <c r="X95" s="4">
        <f>'Рейтинговая таблица организаций'!AD95</f>
        <v>5</v>
      </c>
      <c r="Y95" s="4">
        <f>'Рейтинговая таблица организаций'!AE95</f>
        <v>4</v>
      </c>
      <c r="Z95" s="4">
        <f>'Рейтинговая таблица организаций'!AF95</f>
        <v>14</v>
      </c>
      <c r="AA95" s="4">
        <f>'Рейтинговая таблица организаций'!AG95</f>
        <v>15</v>
      </c>
      <c r="AB95" s="4">
        <f>ROUND('Рейтинговая таблица организаций'!AL95*100/AC95,0)</f>
        <v>86</v>
      </c>
      <c r="AC95" s="4">
        <f>'Рейтинговая таблица организаций'!AM95</f>
        <v>420</v>
      </c>
      <c r="AD95" s="4">
        <f>ROUND('Рейтинговая таблица организаций'!AN95*100/AE95,0)</f>
        <v>93</v>
      </c>
      <c r="AE95" s="4">
        <f>'Рейтинговая таблица организаций'!AO95</f>
        <v>420</v>
      </c>
      <c r="AF95" s="4">
        <f>ROUND('Рейтинговая таблица организаций'!AP95*100/AG95,0)</f>
        <v>97</v>
      </c>
      <c r="AG95" s="4">
        <f>'Рейтинговая таблица организаций'!AQ95</f>
        <v>245</v>
      </c>
      <c r="AH95" s="4">
        <f>ROUND('Рейтинговая таблица организаций'!AV95*100/AI95,0)</f>
        <v>88</v>
      </c>
      <c r="AI95" s="4">
        <f>'Рейтинговая таблица организаций'!AW95</f>
        <v>420</v>
      </c>
      <c r="AJ95" s="4">
        <f>ROUND('Рейтинговая таблица организаций'!AX95*100/AK95,0)</f>
        <v>94</v>
      </c>
      <c r="AK95" s="4">
        <f>'Рейтинговая таблица организаций'!AY95</f>
        <v>420</v>
      </c>
      <c r="AL95" s="4">
        <f>ROUND('Рейтинговая таблица организаций'!AZ95*100/AM95,0)</f>
        <v>91</v>
      </c>
      <c r="AM95" s="4">
        <f>'Рейтинговая таблица организаций'!BA95</f>
        <v>420</v>
      </c>
    </row>
    <row r="96" spans="1:39">
      <c r="A96" s="5">
        <f>'Рейтинговая таблица организаций'!A96</f>
        <v>93</v>
      </c>
      <c r="B96" s="5" t="str">
        <f>'бланки '!A98</f>
        <v>Виноградовский муниципальный округ</v>
      </c>
      <c r="C96" s="5" t="str">
        <f>'бланки '!C98</f>
        <v>Муниципальное бюджетное общеобразовательное учреждение «Рочегодская средняя школа»</v>
      </c>
      <c r="D96" s="3">
        <f>'бланки '!E98+'бланки '!F98</f>
        <v>157</v>
      </c>
      <c r="E96" s="5">
        <f>'Рейтинговая таблица организаций'!C96</f>
        <v>94</v>
      </c>
      <c r="F96" s="6">
        <f t="shared" si="1"/>
        <v>0.59872611464968151</v>
      </c>
      <c r="G96" s="3">
        <f>анкеты!I94</f>
        <v>2</v>
      </c>
      <c r="H96" s="73" t="str">
        <f>'для таблиц'!AY96</f>
        <v>Муниципальное автономное общеобразовательное учреждение «Гуманитарная гимназия № 8»(Город Северодвинск)</v>
      </c>
      <c r="I96" s="74">
        <f>'Рейтинговая таблица организаций'!O68/100</f>
        <v>0.97192982456140353</v>
      </c>
      <c r="J96" s="73"/>
      <c r="K96" s="73">
        <f>'Рейтинговая таблица организаций'!H96</f>
        <v>4</v>
      </c>
      <c r="L96" s="4">
        <f>ROUND('Рейтинговая таблица организаций'!D96*100/M96,0)</f>
        <v>100</v>
      </c>
      <c r="M96" s="4">
        <f>'Рейтинговая таблица организаций'!E96</f>
        <v>14</v>
      </c>
      <c r="N96" s="4">
        <f>ROUND('Рейтинговая таблица организаций'!F96*100/O96,0)</f>
        <v>86</v>
      </c>
      <c r="O96" s="4">
        <f>'Рейтинговая таблица организаций'!G96</f>
        <v>54</v>
      </c>
      <c r="P96" s="4">
        <f>'Рейтинговая таблица организаций'!H96</f>
        <v>4</v>
      </c>
      <c r="Q96" s="4">
        <f>ROUND('Рейтинговая таблица организаций'!I96*100/R96,0)</f>
        <v>96</v>
      </c>
      <c r="R96" s="4">
        <f>'Рейтинговая таблица организаций'!J96</f>
        <v>67</v>
      </c>
      <c r="S96" s="4">
        <f>ROUND('Рейтинговая таблица организаций'!K96*100/T96,0)</f>
        <v>97</v>
      </c>
      <c r="T96" s="4">
        <f>'Рейтинговая таблица организаций'!L96</f>
        <v>59</v>
      </c>
      <c r="U96" s="4">
        <f>'Рейтинговая таблица организаций'!U96</f>
        <v>5</v>
      </c>
      <c r="V96" s="4">
        <f>'Рейтинговая таблица организаций'!X96</f>
        <v>82</v>
      </c>
      <c r="W96" s="4">
        <f>'Рейтинговая таблица организаций'!Y96</f>
        <v>94</v>
      </c>
      <c r="X96" s="4">
        <f>'Рейтинговая таблица организаций'!AD96</f>
        <v>3</v>
      </c>
      <c r="Y96" s="4">
        <f>'Рейтинговая таблица организаций'!AE96</f>
        <v>4</v>
      </c>
      <c r="Z96" s="4">
        <f>'Рейтинговая таблица организаций'!AF96</f>
        <v>2</v>
      </c>
      <c r="AA96" s="4">
        <f>'Рейтинговая таблица организаций'!AG96</f>
        <v>2</v>
      </c>
      <c r="AB96" s="4">
        <f>ROUND('Рейтинговая таблица организаций'!AL96*100/AC96,0)</f>
        <v>88</v>
      </c>
      <c r="AC96" s="4">
        <f>'Рейтинговая таблица организаций'!AM96</f>
        <v>94</v>
      </c>
      <c r="AD96" s="4">
        <f>ROUND('Рейтинговая таблица организаций'!AN96*100/AE96,0)</f>
        <v>89</v>
      </c>
      <c r="AE96" s="4">
        <f>'Рейтинговая таблица организаций'!AO96</f>
        <v>94</v>
      </c>
      <c r="AF96" s="4">
        <f>ROUND('Рейтинговая таблица организаций'!AP96*100/AG96,0)</f>
        <v>97</v>
      </c>
      <c r="AG96" s="4">
        <f>'Рейтинговая таблица организаций'!AQ96</f>
        <v>66</v>
      </c>
      <c r="AH96" s="4">
        <f>ROUND('Рейтинговая таблица организаций'!AV96*100/AI96,0)</f>
        <v>78</v>
      </c>
      <c r="AI96" s="4">
        <f>'Рейтинговая таблица организаций'!AW96</f>
        <v>94</v>
      </c>
      <c r="AJ96" s="4">
        <f>ROUND('Рейтинговая таблица организаций'!AX96*100/AK96,0)</f>
        <v>95</v>
      </c>
      <c r="AK96" s="4">
        <f>'Рейтинговая таблица организаций'!AY96</f>
        <v>94</v>
      </c>
      <c r="AL96" s="4">
        <f>ROUND('Рейтинговая таблица организаций'!AZ96*100/AM96,0)</f>
        <v>88</v>
      </c>
      <c r="AM96" s="4">
        <f>'Рейтинговая таблица организаций'!BA96</f>
        <v>94</v>
      </c>
    </row>
    <row r="97" spans="1:39">
      <c r="A97" s="5">
        <f>'Рейтинговая таблица организаций'!A97</f>
        <v>94</v>
      </c>
      <c r="B97" s="5" t="str">
        <f>'бланки '!A99</f>
        <v>Виноградовский муниципальный округ</v>
      </c>
      <c r="C97" s="5" t="str">
        <f>'бланки '!C99</f>
        <v>Муниципальное бюджетное общеобразовательное учреждение «Сельменьгская средняя школа»</v>
      </c>
      <c r="D97" s="3">
        <f>'бланки '!E99+'бланки '!F99</f>
        <v>180</v>
      </c>
      <c r="E97" s="5">
        <f>'Рейтинговая таблица организаций'!C97</f>
        <v>71</v>
      </c>
      <c r="F97" s="6">
        <f t="shared" si="1"/>
        <v>0.39444444444444443</v>
      </c>
      <c r="G97" s="3">
        <f>анкеты!I95</f>
        <v>4</v>
      </c>
      <c r="H97" s="73" t="str">
        <f>'для таблиц'!AY97</f>
        <v>Муниципальное бюджетное дошкольное образовательное учреждение «Детский сад № 69 «Дюймовочка» комбинированного вида»(Город Северодвинск)</v>
      </c>
      <c r="I97" s="74">
        <f>'Рейтинговая таблица организаций'!O69/100</f>
        <v>0.99563318777292575</v>
      </c>
      <c r="J97" s="73"/>
      <c r="K97" s="73">
        <f>'Рейтинговая таблица организаций'!H97</f>
        <v>4</v>
      </c>
      <c r="L97" s="4">
        <f>ROUND('Рейтинговая таблица организаций'!D97*100/M97,0)</f>
        <v>100</v>
      </c>
      <c r="M97" s="4">
        <f>'Рейтинговая таблица организаций'!E97</f>
        <v>14</v>
      </c>
      <c r="N97" s="4">
        <f>ROUND('Рейтинговая таблица организаций'!F97*100/O97,0)</f>
        <v>100</v>
      </c>
      <c r="O97" s="4">
        <f>'Рейтинговая таблица организаций'!G97</f>
        <v>54</v>
      </c>
      <c r="P97" s="4">
        <f>'Рейтинговая таблица организаций'!H97</f>
        <v>4</v>
      </c>
      <c r="Q97" s="4">
        <f>ROUND('Рейтинговая таблица организаций'!I97*100/R97,0)</f>
        <v>96</v>
      </c>
      <c r="R97" s="4">
        <f>'Рейтинговая таблица организаций'!J97</f>
        <v>55</v>
      </c>
      <c r="S97" s="4">
        <f>ROUND('Рейтинговая таблица организаций'!K97*100/T97,0)</f>
        <v>98</v>
      </c>
      <c r="T97" s="4">
        <f>'Рейтинговая таблица организаций'!L97</f>
        <v>54</v>
      </c>
      <c r="U97" s="4">
        <f>'Рейтинговая таблица организаций'!U97</f>
        <v>5</v>
      </c>
      <c r="V97" s="4">
        <f>'Рейтинговая таблица организаций'!X97</f>
        <v>67</v>
      </c>
      <c r="W97" s="4">
        <f>'Рейтинговая таблица организаций'!Y97</f>
        <v>71</v>
      </c>
      <c r="X97" s="4">
        <f>'Рейтинговая таблица организаций'!AD97</f>
        <v>6</v>
      </c>
      <c r="Y97" s="4">
        <f>'Рейтинговая таблица организаций'!AE97</f>
        <v>4</v>
      </c>
      <c r="Z97" s="4">
        <f>'Рейтинговая таблица организаций'!AF97</f>
        <v>3</v>
      </c>
      <c r="AA97" s="4">
        <f>'Рейтинговая таблица организаций'!AG97</f>
        <v>4</v>
      </c>
      <c r="AB97" s="4">
        <f>ROUND('Рейтинговая таблица организаций'!AL97*100/AC97,0)</f>
        <v>97</v>
      </c>
      <c r="AC97" s="4">
        <f>'Рейтинговая таблица организаций'!AM97</f>
        <v>71</v>
      </c>
      <c r="AD97" s="4">
        <f>ROUND('Рейтинговая таблица организаций'!AN97*100/AE97,0)</f>
        <v>93</v>
      </c>
      <c r="AE97" s="4">
        <f>'Рейтинговая таблица организаций'!AO97</f>
        <v>71</v>
      </c>
      <c r="AF97" s="4">
        <f>ROUND('Рейтинговая таблица организаций'!AP97*100/AG97,0)</f>
        <v>98</v>
      </c>
      <c r="AG97" s="4">
        <f>'Рейтинговая таблица организаций'!AQ97</f>
        <v>53</v>
      </c>
      <c r="AH97" s="4">
        <f>ROUND('Рейтинговая таблица организаций'!AV97*100/AI97,0)</f>
        <v>89</v>
      </c>
      <c r="AI97" s="4">
        <f>'Рейтинговая таблица организаций'!AW97</f>
        <v>71</v>
      </c>
      <c r="AJ97" s="4">
        <f>ROUND('Рейтинговая таблица организаций'!AX97*100/AK97,0)</f>
        <v>93</v>
      </c>
      <c r="AK97" s="4">
        <f>'Рейтинговая таблица организаций'!AY97</f>
        <v>71</v>
      </c>
      <c r="AL97" s="4">
        <f>ROUND('Рейтинговая таблица организаций'!AZ97*100/AM97,0)</f>
        <v>96</v>
      </c>
      <c r="AM97" s="4">
        <f>'Рейтинговая таблица организаций'!BA97</f>
        <v>71</v>
      </c>
    </row>
    <row r="98" spans="1:39">
      <c r="A98" s="5">
        <f>'Рейтинговая таблица организаций'!A98</f>
        <v>95</v>
      </c>
      <c r="B98" s="5" t="str">
        <f>'бланки '!A100</f>
        <v>Виноградовский муниципальный округ</v>
      </c>
      <c r="C98" s="5" t="str">
        <f>'бланки '!C100</f>
        <v>Муниципальное бюджетное общеобразовательное учреждение «Хетовская средняя школа»</v>
      </c>
      <c r="D98" s="3">
        <f>'бланки '!E100+'бланки '!F100</f>
        <v>124</v>
      </c>
      <c r="E98" s="5">
        <f>'Рейтинговая таблица организаций'!C98</f>
        <v>84</v>
      </c>
      <c r="F98" s="6">
        <f t="shared" si="1"/>
        <v>0.67741935483870963</v>
      </c>
      <c r="G98" s="3">
        <f>анкеты!I96</f>
        <v>6</v>
      </c>
      <c r="H98" s="73" t="str">
        <f>'для таблиц'!AY98</f>
        <v>Муниципальное бюджетное общеобразовательное учреждение «Новолавельская средняя школа № 3»(Пинежский муниципальный округ)</v>
      </c>
      <c r="I98" s="74">
        <f>'Рейтинговая таблица организаций'!O70/100</f>
        <v>0.98245614035087714</v>
      </c>
      <c r="J98" s="73"/>
      <c r="K98" s="73">
        <f>'Рейтинговая таблица организаций'!H98</f>
        <v>4</v>
      </c>
      <c r="L98" s="4">
        <f>ROUND('Рейтинговая таблица организаций'!D98*100/M98,0)</f>
        <v>100</v>
      </c>
      <c r="M98" s="4">
        <f>'Рейтинговая таблица организаций'!E98</f>
        <v>14</v>
      </c>
      <c r="N98" s="4">
        <f>ROUND('Рейтинговая таблица организаций'!F98*100/O98,0)</f>
        <v>72</v>
      </c>
      <c r="O98" s="4">
        <f>'Рейтинговая таблица организаций'!G98</f>
        <v>54</v>
      </c>
      <c r="P98" s="4">
        <f>'Рейтинговая таблица организаций'!H98</f>
        <v>4</v>
      </c>
      <c r="Q98" s="4">
        <f>ROUND('Рейтинговая таблица организаций'!I98*100/R98,0)</f>
        <v>99</v>
      </c>
      <c r="R98" s="4">
        <f>'Рейтинговая таблица организаций'!J98</f>
        <v>75</v>
      </c>
      <c r="S98" s="4">
        <f>ROUND('Рейтинговая таблица организаций'!K98*100/T98,0)</f>
        <v>98</v>
      </c>
      <c r="T98" s="4">
        <f>'Рейтинговая таблица организаций'!L98</f>
        <v>60</v>
      </c>
      <c r="U98" s="4">
        <f>'Рейтинговая таблица организаций'!U98</f>
        <v>5</v>
      </c>
      <c r="V98" s="4">
        <f>'Рейтинговая таблица организаций'!X98</f>
        <v>79</v>
      </c>
      <c r="W98" s="4">
        <f>'Рейтинговая таблица организаций'!Y98</f>
        <v>84</v>
      </c>
      <c r="X98" s="4">
        <f>'Рейтинговая таблица организаций'!AD98</f>
        <v>4</v>
      </c>
      <c r="Y98" s="4">
        <f>'Рейтинговая таблица организаций'!AE98</f>
        <v>3</v>
      </c>
      <c r="Z98" s="4">
        <f>'Рейтинговая таблица организаций'!AF98</f>
        <v>5</v>
      </c>
      <c r="AA98" s="4">
        <f>'Рейтинговая таблица организаций'!AG98</f>
        <v>6</v>
      </c>
      <c r="AB98" s="4">
        <f>ROUND('Рейтинговая таблица организаций'!AL98*100/AC98,0)</f>
        <v>95</v>
      </c>
      <c r="AC98" s="4">
        <f>'Рейтинговая таблица организаций'!AM98</f>
        <v>84</v>
      </c>
      <c r="AD98" s="4">
        <f>ROUND('Рейтинговая таблица организаций'!AN98*100/AE98,0)</f>
        <v>92</v>
      </c>
      <c r="AE98" s="4">
        <f>'Рейтинговая таблица организаций'!AO98</f>
        <v>84</v>
      </c>
      <c r="AF98" s="4">
        <f>ROUND('Рейтинговая таблица организаций'!AP98*100/AG98,0)</f>
        <v>100</v>
      </c>
      <c r="AG98" s="4">
        <f>'Рейтинговая таблица организаций'!AQ98</f>
        <v>59</v>
      </c>
      <c r="AH98" s="4">
        <f>ROUND('Рейтинговая таблица организаций'!AV98*100/AI98,0)</f>
        <v>88</v>
      </c>
      <c r="AI98" s="4">
        <f>'Рейтинговая таблица организаций'!AW98</f>
        <v>84</v>
      </c>
      <c r="AJ98" s="4">
        <f>ROUND('Рейтинговая таблица организаций'!AX98*100/AK98,0)</f>
        <v>98</v>
      </c>
      <c r="AK98" s="4">
        <f>'Рейтинговая таблица организаций'!AY98</f>
        <v>84</v>
      </c>
      <c r="AL98" s="4">
        <f>ROUND('Рейтинговая таблица организаций'!AZ98*100/AM98,0)</f>
        <v>96</v>
      </c>
      <c r="AM98" s="4">
        <f>'Рейтинговая таблица организаций'!BA98</f>
        <v>84</v>
      </c>
    </row>
    <row r="99" spans="1:39">
      <c r="A99" s="5">
        <f>'Рейтинговая таблица организаций'!A99</f>
        <v>96</v>
      </c>
      <c r="B99" s="5" t="str">
        <f>'бланки '!A101</f>
        <v>Виноградовский муниципальный округ</v>
      </c>
      <c r="C99" s="5" t="str">
        <f>'бланки '!C101</f>
        <v>Муниципальное бюджетное общеобразовательное учреждение «Важская основная школа»</v>
      </c>
      <c r="D99" s="3">
        <f>'бланки '!E101+'бланки '!F101</f>
        <v>45</v>
      </c>
      <c r="E99" s="5">
        <f>'Рейтинговая таблица организаций'!C99</f>
        <v>21</v>
      </c>
      <c r="F99" s="6">
        <f t="shared" si="1"/>
        <v>0.46666666666666667</v>
      </c>
      <c r="G99" s="3">
        <f>анкеты!I97</f>
        <v>1</v>
      </c>
      <c r="H99" s="73" t="str">
        <f>'для таблиц'!AY99</f>
        <v>Муниципальное бюджетное общеобразовательное учреждение «Соловецкая средняя школа»(Приморский муниципальный округ)</v>
      </c>
      <c r="I99" s="74">
        <f>'Рейтинговая таблица организаций'!O71/100</f>
        <v>1</v>
      </c>
      <c r="J99" s="73"/>
      <c r="K99" s="73">
        <f>'Рейтинговая таблица организаций'!H99</f>
        <v>3</v>
      </c>
      <c r="L99" s="4">
        <f>ROUND('Рейтинговая таблица организаций'!D99*100/M99,0)</f>
        <v>100</v>
      </c>
      <c r="M99" s="4">
        <f>'Рейтинговая таблица организаций'!E99</f>
        <v>14</v>
      </c>
      <c r="N99" s="4">
        <f>ROUND('Рейтинговая таблица организаций'!F99*100/O99,0)</f>
        <v>96</v>
      </c>
      <c r="O99" s="4">
        <f>'Рейтинговая таблица организаций'!G99</f>
        <v>54</v>
      </c>
      <c r="P99" s="4">
        <f>'Рейтинговая таблица организаций'!H99</f>
        <v>3</v>
      </c>
      <c r="Q99" s="4">
        <f>ROUND('Рейтинговая таблица организаций'!I99*100/R99,0)</f>
        <v>100</v>
      </c>
      <c r="R99" s="4">
        <f>'Рейтинговая таблица организаций'!J99</f>
        <v>15</v>
      </c>
      <c r="S99" s="4">
        <f>ROUND('Рейтинговая таблица организаций'!K99*100/T99,0)</f>
        <v>100</v>
      </c>
      <c r="T99" s="4">
        <f>'Рейтинговая таблица организаций'!L99</f>
        <v>11</v>
      </c>
      <c r="U99" s="4">
        <f>'Рейтинговая таблица организаций'!U99</f>
        <v>5</v>
      </c>
      <c r="V99" s="4">
        <f>'Рейтинговая таблица организаций'!X99</f>
        <v>20</v>
      </c>
      <c r="W99" s="4">
        <f>'Рейтинговая таблица организаций'!Y99</f>
        <v>21</v>
      </c>
      <c r="X99" s="4">
        <f>'Рейтинговая таблица организаций'!AD99</f>
        <v>3</v>
      </c>
      <c r="Y99" s="4">
        <f>'Рейтинговая таблица организаций'!AE99</f>
        <v>3</v>
      </c>
      <c r="Z99" s="4">
        <f>'Рейтинговая таблица организаций'!AF99</f>
        <v>1</v>
      </c>
      <c r="AA99" s="4">
        <f>'Рейтинговая таблица организаций'!AG99</f>
        <v>1</v>
      </c>
      <c r="AB99" s="4">
        <f>ROUND('Рейтинговая таблица организаций'!AL99*100/AC99,0)</f>
        <v>95</v>
      </c>
      <c r="AC99" s="4">
        <f>'Рейтинговая таблица организаций'!AM99</f>
        <v>21</v>
      </c>
      <c r="AD99" s="4">
        <f>ROUND('Рейтинговая таблица организаций'!AN99*100/AE99,0)</f>
        <v>95</v>
      </c>
      <c r="AE99" s="4">
        <f>'Рейтинговая таблица организаций'!AO99</f>
        <v>21</v>
      </c>
      <c r="AF99" s="4">
        <f>ROUND('Рейтинговая таблица организаций'!AP99*100/AG99,0)</f>
        <v>100</v>
      </c>
      <c r="AG99" s="4">
        <f>'Рейтинговая таблица организаций'!AQ99</f>
        <v>13</v>
      </c>
      <c r="AH99" s="4">
        <f>ROUND('Рейтинговая таблица организаций'!AV99*100/AI99,0)</f>
        <v>86</v>
      </c>
      <c r="AI99" s="4">
        <f>'Рейтинговая таблица организаций'!AW99</f>
        <v>21</v>
      </c>
      <c r="AJ99" s="4">
        <f>ROUND('Рейтинговая таблица организаций'!AX99*100/AK99,0)</f>
        <v>95</v>
      </c>
      <c r="AK99" s="4">
        <f>'Рейтинговая таблица организаций'!AY99</f>
        <v>21</v>
      </c>
      <c r="AL99" s="4">
        <f>ROUND('Рейтинговая таблица организаций'!AZ99*100/AM99,0)</f>
        <v>95</v>
      </c>
      <c r="AM99" s="4">
        <f>'Рейтинговая таблица организаций'!BA99</f>
        <v>21</v>
      </c>
    </row>
    <row r="100" spans="1:39">
      <c r="A100" s="5">
        <f>'Рейтинговая таблица организаций'!A100</f>
        <v>97</v>
      </c>
      <c r="B100" s="5" t="str">
        <f>'бланки '!A102</f>
        <v>Виноградовский муниципальный округ</v>
      </c>
      <c r="C100" s="5" t="str">
        <f>'бланки '!C102</f>
        <v>Муниципальное бюджетное общеобразовательное учреждение «Осиновская основная школа»</v>
      </c>
      <c r="D100" s="3">
        <f>'бланки '!E102+'бланки '!F102</f>
        <v>43</v>
      </c>
      <c r="E100" s="5">
        <f>'Рейтинговая таблица организаций'!C100</f>
        <v>18</v>
      </c>
      <c r="F100" s="6">
        <f t="shared" si="1"/>
        <v>0.41860465116279072</v>
      </c>
      <c r="G100" s="3">
        <f>анкеты!I98</f>
        <v>1</v>
      </c>
      <c r="H100" s="73" t="str">
        <f>'для таблиц'!AY100</f>
        <v>Государственное автономное профессиональное образовательное учреждение Архангельской области «Северодвинский техникум социальной инфраструктуры»(Государственные образовательные организации)</v>
      </c>
      <c r="I100" s="74">
        <f>'Рейтинговая таблица организаций'!O72/100</f>
        <v>0.96703296703296704</v>
      </c>
      <c r="J100" s="73"/>
      <c r="K100" s="73">
        <f>'Рейтинговая таблица организаций'!H100</f>
        <v>3</v>
      </c>
      <c r="L100" s="4">
        <f>ROUND('Рейтинговая таблица организаций'!D100*100/M100,0)</f>
        <v>71</v>
      </c>
      <c r="M100" s="4">
        <f>'Рейтинговая таблица организаций'!E100</f>
        <v>14</v>
      </c>
      <c r="N100" s="4">
        <f>ROUND('Рейтинговая таблица организаций'!F100*100/O100,0)</f>
        <v>80</v>
      </c>
      <c r="O100" s="4">
        <f>'Рейтинговая таблица организаций'!G100</f>
        <v>54</v>
      </c>
      <c r="P100" s="4">
        <f>'Рейтинговая таблица организаций'!H100</f>
        <v>3</v>
      </c>
      <c r="Q100" s="4">
        <f>ROUND('Рейтинговая таблица организаций'!I100*100/R100,0)</f>
        <v>100</v>
      </c>
      <c r="R100" s="4">
        <f>'Рейтинговая таблица организаций'!J100</f>
        <v>17</v>
      </c>
      <c r="S100" s="4">
        <f>ROUND('Рейтинговая таблица организаций'!K100*100/T100,0)</f>
        <v>100</v>
      </c>
      <c r="T100" s="4">
        <f>'Рейтинговая таблица организаций'!L100</f>
        <v>15</v>
      </c>
      <c r="U100" s="4">
        <f>'Рейтинговая таблица организаций'!U100</f>
        <v>5</v>
      </c>
      <c r="V100" s="4">
        <f>'Рейтинговая таблица организаций'!X100</f>
        <v>17</v>
      </c>
      <c r="W100" s="4">
        <f>'Рейтинговая таблица организаций'!Y100</f>
        <v>18</v>
      </c>
      <c r="X100" s="4">
        <f>'Рейтинговая таблица организаций'!AD100</f>
        <v>3</v>
      </c>
      <c r="Y100" s="4">
        <f>'Рейтинговая таблица организаций'!AE100</f>
        <v>5</v>
      </c>
      <c r="Z100" s="4">
        <f>'Рейтинговая таблица организаций'!AF100</f>
        <v>1</v>
      </c>
      <c r="AA100" s="4">
        <f>'Рейтинговая таблица организаций'!AG100</f>
        <v>1</v>
      </c>
      <c r="AB100" s="4">
        <f>ROUND('Рейтинговая таблица организаций'!AL100*100/AC100,0)</f>
        <v>100</v>
      </c>
      <c r="AC100" s="4">
        <f>'Рейтинговая таблица организаций'!AM100</f>
        <v>18</v>
      </c>
      <c r="AD100" s="4">
        <f>ROUND('Рейтинговая таблица организаций'!AN100*100/AE100,0)</f>
        <v>100</v>
      </c>
      <c r="AE100" s="4">
        <f>'Рейтинговая таблица организаций'!AO100</f>
        <v>18</v>
      </c>
      <c r="AF100" s="4">
        <f>ROUND('Рейтинговая таблица организаций'!AP100*100/AG100,0)</f>
        <v>100</v>
      </c>
      <c r="AG100" s="4">
        <f>'Рейтинговая таблица организаций'!AQ100</f>
        <v>15</v>
      </c>
      <c r="AH100" s="4">
        <f>ROUND('Рейтинговая таблица организаций'!AV100*100/AI100,0)</f>
        <v>94</v>
      </c>
      <c r="AI100" s="4">
        <f>'Рейтинговая таблица организаций'!AW100</f>
        <v>18</v>
      </c>
      <c r="AJ100" s="4">
        <f>ROUND('Рейтинговая таблица организаций'!AX100*100/AK100,0)</f>
        <v>100</v>
      </c>
      <c r="AK100" s="4">
        <f>'Рейтинговая таблица организаций'!AY100</f>
        <v>18</v>
      </c>
      <c r="AL100" s="4">
        <f>ROUND('Рейтинговая таблица организаций'!AZ100*100/AM100,0)</f>
        <v>94</v>
      </c>
      <c r="AM100" s="4">
        <f>'Рейтинговая таблица организаций'!BA100</f>
        <v>18</v>
      </c>
    </row>
    <row r="101" spans="1:39">
      <c r="A101" s="5">
        <f>'Рейтинговая таблица организаций'!A101</f>
        <v>98</v>
      </c>
      <c r="B101" s="5" t="str">
        <f>'бланки '!A103</f>
        <v>Виноградовский муниципальный округ</v>
      </c>
      <c r="C101" s="5" t="str">
        <f>'бланки '!C103</f>
        <v>Муниципальное бюджетное учреждение дополнительного образования «Центр дополнительного образования»</v>
      </c>
      <c r="D101" s="3">
        <f>'бланки '!E103+'бланки '!F103</f>
        <v>229</v>
      </c>
      <c r="E101" s="5">
        <f>'Рейтинговая таблица организаций'!C101</f>
        <v>126</v>
      </c>
      <c r="F101" s="6">
        <f t="shared" si="1"/>
        <v>0.55021834061135366</v>
      </c>
      <c r="G101" s="3">
        <f>анкеты!I99</f>
        <v>4</v>
      </c>
      <c r="H101" s="73" t="str">
        <f>'для таблиц'!AY101</f>
        <v>Муниципальное бюджетное общеобразовательное учреждение «Осиновская основная школа»(Виноградовский муниципальный округ)</v>
      </c>
      <c r="I101" s="74">
        <f>'Рейтинговая таблица организаций'!O73/100</f>
        <v>1</v>
      </c>
      <c r="J101" s="73"/>
      <c r="K101" s="73">
        <f>'Рейтинговая таблица организаций'!H101</f>
        <v>4</v>
      </c>
      <c r="L101" s="4">
        <f>ROUND('Рейтинговая таблица организаций'!D101*100/M101,0)</f>
        <v>82</v>
      </c>
      <c r="M101" s="4">
        <f>'Рейтинговая таблица организаций'!E101</f>
        <v>11</v>
      </c>
      <c r="N101" s="4">
        <f>ROUND('Рейтинговая таблица организаций'!F101*100/O101,0)</f>
        <v>72</v>
      </c>
      <c r="O101" s="4">
        <f>'Рейтинговая таблица организаций'!G101</f>
        <v>49</v>
      </c>
      <c r="P101" s="4">
        <f>'Рейтинговая таблица организаций'!H101</f>
        <v>4</v>
      </c>
      <c r="Q101" s="4">
        <f>ROUND('Рейтинговая таблица организаций'!I101*100/R101,0)</f>
        <v>97</v>
      </c>
      <c r="R101" s="4">
        <f>'Рейтинговая таблица организаций'!J101</f>
        <v>89</v>
      </c>
      <c r="S101" s="4">
        <f>ROUND('Рейтинговая таблица организаций'!K101*100/T101,0)</f>
        <v>97</v>
      </c>
      <c r="T101" s="4">
        <f>'Рейтинговая таблица организаций'!L101</f>
        <v>72</v>
      </c>
      <c r="U101" s="4">
        <f>'Рейтинговая таблица организаций'!U101</f>
        <v>5</v>
      </c>
      <c r="V101" s="4">
        <f>'Рейтинговая таблица организаций'!X101</f>
        <v>113</v>
      </c>
      <c r="W101" s="4">
        <f>'Рейтинговая таблица организаций'!Y101</f>
        <v>126</v>
      </c>
      <c r="X101" s="4">
        <f>'Рейтинговая таблица организаций'!AD101</f>
        <v>4</v>
      </c>
      <c r="Y101" s="4">
        <f>'Рейтинговая таблица организаций'!AE101</f>
        <v>2</v>
      </c>
      <c r="Z101" s="4">
        <f>'Рейтинговая таблица организаций'!AF101</f>
        <v>3</v>
      </c>
      <c r="AA101" s="4">
        <f>'Рейтинговая таблица организаций'!AG101</f>
        <v>4</v>
      </c>
      <c r="AB101" s="4">
        <f>ROUND('Рейтинговая таблица организаций'!AL101*100/AC101,0)</f>
        <v>99</v>
      </c>
      <c r="AC101" s="4">
        <f>'Рейтинговая таблица организаций'!AM101</f>
        <v>126</v>
      </c>
      <c r="AD101" s="4">
        <f>ROUND('Рейтинговая таблица организаций'!AN101*100/AE101,0)</f>
        <v>99</v>
      </c>
      <c r="AE101" s="4">
        <f>'Рейтинговая таблица организаций'!AO101</f>
        <v>126</v>
      </c>
      <c r="AF101" s="4">
        <f>ROUND('Рейтинговая таблица организаций'!AP101*100/AG101,0)</f>
        <v>99</v>
      </c>
      <c r="AG101" s="4">
        <f>'Рейтинговая таблица организаций'!AQ101</f>
        <v>94</v>
      </c>
      <c r="AH101" s="4">
        <f>ROUND('Рейтинговая таблица организаций'!AV101*100/AI101,0)</f>
        <v>98</v>
      </c>
      <c r="AI101" s="4">
        <f>'Рейтинговая таблица организаций'!AW101</f>
        <v>126</v>
      </c>
      <c r="AJ101" s="4">
        <f>ROUND('Рейтинговая таблица организаций'!AX101*100/AK101,0)</f>
        <v>94</v>
      </c>
      <c r="AK101" s="4">
        <f>'Рейтинговая таблица организаций'!AY101</f>
        <v>126</v>
      </c>
      <c r="AL101" s="4">
        <f>ROUND('Рейтинговая таблица организаций'!AZ101*100/AM101,0)</f>
        <v>96</v>
      </c>
      <c r="AM101" s="4">
        <f>'Рейтинговая таблица организаций'!BA101</f>
        <v>126</v>
      </c>
    </row>
    <row r="102" spans="1:39">
      <c r="A102" s="5">
        <f>'Рейтинговая таблица организаций'!A102</f>
        <v>99</v>
      </c>
      <c r="B102" s="5" t="str">
        <f>'бланки '!A104</f>
        <v>Виноградовский муниципальный округ</v>
      </c>
      <c r="C102" s="5" t="str">
        <f>'бланки '!C104</f>
        <v>Муниципальное бюджетное учреждение дополнительного образования «Детская школа искусств №17»</v>
      </c>
      <c r="D102" s="3">
        <f>'бланки '!E104+'бланки '!F104</f>
        <v>105</v>
      </c>
      <c r="E102" s="5">
        <f>'Рейтинговая таблица организаций'!C102</f>
        <v>55</v>
      </c>
      <c r="F102" s="6">
        <f t="shared" si="1"/>
        <v>0.52380952380952384</v>
      </c>
      <c r="G102" s="3">
        <f>анкеты!I100</f>
        <v>1</v>
      </c>
      <c r="H102" s="73" t="str">
        <f>'для таблиц'!AY102</f>
        <v>Муниципальное бюджетное общеобразовательное учреждение «Нюхченская основная школа № 11»(Пинежский муниципальный округ)</v>
      </c>
      <c r="I102" s="74">
        <f>'Рейтинговая таблица организаций'!O74/100</f>
        <v>1</v>
      </c>
      <c r="J102" s="73"/>
      <c r="K102" s="73">
        <f>'Рейтинговая таблица организаций'!H102</f>
        <v>4</v>
      </c>
      <c r="L102" s="4">
        <f>ROUND('Рейтинговая таблица организаций'!D102*100/M102,0)</f>
        <v>73</v>
      </c>
      <c r="M102" s="4">
        <f>'Рейтинговая таблица организаций'!E102</f>
        <v>11</v>
      </c>
      <c r="N102" s="4">
        <f>ROUND('Рейтинговая таблица организаций'!F102*100/O102,0)</f>
        <v>58</v>
      </c>
      <c r="O102" s="4">
        <f>'Рейтинговая таблица организаций'!G102</f>
        <v>49</v>
      </c>
      <c r="P102" s="4">
        <f>'Рейтинговая таблица организаций'!H102</f>
        <v>4</v>
      </c>
      <c r="Q102" s="4">
        <f>ROUND('Рейтинговая таблица организаций'!I102*100/R102,0)</f>
        <v>98</v>
      </c>
      <c r="R102" s="4">
        <f>'Рейтинговая таблица организаций'!J102</f>
        <v>49</v>
      </c>
      <c r="S102" s="4">
        <f>ROUND('Рейтинговая таблица организаций'!K102*100/T102,0)</f>
        <v>98</v>
      </c>
      <c r="T102" s="4">
        <f>'Рейтинговая таблица организаций'!L102</f>
        <v>41</v>
      </c>
      <c r="U102" s="4">
        <f>'Рейтинговая таблица организаций'!U102</f>
        <v>5</v>
      </c>
      <c r="V102" s="4">
        <f>'Рейтинговая таблица организаций'!X102</f>
        <v>46</v>
      </c>
      <c r="W102" s="4">
        <f>'Рейтинговая таблица организаций'!Y102</f>
        <v>55</v>
      </c>
      <c r="X102" s="4">
        <f>'Рейтинговая таблица организаций'!AD102</f>
        <v>3</v>
      </c>
      <c r="Y102" s="4">
        <f>'Рейтинговая таблица организаций'!AE102</f>
        <v>3</v>
      </c>
      <c r="Z102" s="4">
        <f>'Рейтинговая таблица организаций'!AF102</f>
        <v>1</v>
      </c>
      <c r="AA102" s="4">
        <f>'Рейтинговая таблица организаций'!AG102</f>
        <v>1</v>
      </c>
      <c r="AB102" s="4">
        <f>ROUND('Рейтинговая таблица организаций'!AL102*100/AC102,0)</f>
        <v>100</v>
      </c>
      <c r="AC102" s="4">
        <f>'Рейтинговая таблица организаций'!AM102</f>
        <v>55</v>
      </c>
      <c r="AD102" s="4">
        <f>ROUND('Рейтинговая таблица организаций'!AN102*100/AE102,0)</f>
        <v>100</v>
      </c>
      <c r="AE102" s="4">
        <f>'Рейтинговая таблица организаций'!AO102</f>
        <v>55</v>
      </c>
      <c r="AF102" s="4">
        <f>ROUND('Рейтинговая таблица организаций'!AP102*100/AG102,0)</f>
        <v>100</v>
      </c>
      <c r="AG102" s="4">
        <f>'Рейтинговая таблица организаций'!AQ102</f>
        <v>42</v>
      </c>
      <c r="AH102" s="4">
        <f>ROUND('Рейтинговая таблица организаций'!AV102*100/AI102,0)</f>
        <v>98</v>
      </c>
      <c r="AI102" s="4">
        <f>'Рейтинговая таблица организаций'!AW102</f>
        <v>55</v>
      </c>
      <c r="AJ102" s="4">
        <f>ROUND('Рейтинговая таблица организаций'!AX102*100/AK102,0)</f>
        <v>96</v>
      </c>
      <c r="AK102" s="4">
        <f>'Рейтинговая таблица организаций'!AY102</f>
        <v>55</v>
      </c>
      <c r="AL102" s="4">
        <f>ROUND('Рейтинговая таблица организаций'!AZ102*100/AM102,0)</f>
        <v>96</v>
      </c>
      <c r="AM102" s="4">
        <f>'Рейтинговая таблица организаций'!BA102</f>
        <v>55</v>
      </c>
    </row>
    <row r="103" spans="1:39">
      <c r="A103" s="5">
        <f>'Рейтинговая таблица организаций'!A103</f>
        <v>100</v>
      </c>
      <c r="B103" s="5" t="str">
        <f>'бланки '!A105</f>
        <v>Онежский муниципальный район</v>
      </c>
      <c r="C103" s="5" t="str">
        <f>'бланки '!C105</f>
        <v>Муниципальное бюджетное общеобразовательное учреждение «Средняя общеобразовательная школа №1 г.Онеги»</v>
      </c>
      <c r="D103" s="3">
        <f>'бланки '!E105+'бланки '!F105</f>
        <v>983</v>
      </c>
      <c r="E103" s="5">
        <f>'Рейтинговая таблица организаций'!C103</f>
        <v>547</v>
      </c>
      <c r="F103" s="6">
        <f t="shared" si="1"/>
        <v>0.55645981688708035</v>
      </c>
      <c r="G103" s="3">
        <f>анкеты!I101</f>
        <v>7</v>
      </c>
      <c r="H103" s="73" t="str">
        <f>'для таблиц'!AY103</f>
        <v>Муниципальное бюджетное дошкольное образовательное учреждение «Детский сад № 13 «Незабудка» комбинированного вида»(Город Северодвинск)</v>
      </c>
      <c r="I103" s="74">
        <f>'Рейтинговая таблица организаций'!O75/100</f>
        <v>0.99275362318840576</v>
      </c>
      <c r="J103" s="73"/>
      <c r="K103" s="73">
        <f>'Рейтинговая таблица организаций'!H103</f>
        <v>2</v>
      </c>
      <c r="L103" s="4">
        <f>ROUND('Рейтинговая таблица организаций'!D103*100/M103,0)</f>
        <v>93</v>
      </c>
      <c r="M103" s="4">
        <f>'Рейтинговая таблица организаций'!E103</f>
        <v>14</v>
      </c>
      <c r="N103" s="4">
        <f>ROUND('Рейтинговая таблица организаций'!F103*100/O103,0)</f>
        <v>94</v>
      </c>
      <c r="O103" s="4">
        <f>'Рейтинговая таблица организаций'!G103</f>
        <v>54</v>
      </c>
      <c r="P103" s="4">
        <f>'Рейтинговая таблица организаций'!H103</f>
        <v>2</v>
      </c>
      <c r="Q103" s="4">
        <f>ROUND('Рейтинговая таблица организаций'!I103*100/R103,0)</f>
        <v>94</v>
      </c>
      <c r="R103" s="4">
        <f>'Рейтинговая таблица организаций'!J103</f>
        <v>334</v>
      </c>
      <c r="S103" s="4">
        <f>ROUND('Рейтинговая таблица организаций'!K103*100/T103,0)</f>
        <v>92</v>
      </c>
      <c r="T103" s="4">
        <f>'Рейтинговая таблица организаций'!L103</f>
        <v>364</v>
      </c>
      <c r="U103" s="4">
        <f>'Рейтинговая таблица организаций'!U103</f>
        <v>5</v>
      </c>
      <c r="V103" s="4">
        <f>'Рейтинговая таблица организаций'!X103</f>
        <v>425</v>
      </c>
      <c r="W103" s="4">
        <f>'Рейтинговая таблица организаций'!Y103</f>
        <v>547</v>
      </c>
      <c r="X103" s="4">
        <f>'Рейтинговая таблица организаций'!AD103</f>
        <v>4</v>
      </c>
      <c r="Y103" s="4">
        <f>'Рейтинговая таблица организаций'!AE103</f>
        <v>3</v>
      </c>
      <c r="Z103" s="4">
        <f>'Рейтинговая таблица организаций'!AF103</f>
        <v>6</v>
      </c>
      <c r="AA103" s="4">
        <f>'Рейтинговая таблица организаций'!AG103</f>
        <v>7</v>
      </c>
      <c r="AB103" s="4">
        <f>ROUND('Рейтинговая таблица организаций'!AL103*100/AC103,0)</f>
        <v>93</v>
      </c>
      <c r="AC103" s="4">
        <f>'Рейтинговая таблица организаций'!AM103</f>
        <v>547</v>
      </c>
      <c r="AD103" s="4">
        <f>ROUND('Рейтинговая таблица организаций'!AN103*100/AE103,0)</f>
        <v>91</v>
      </c>
      <c r="AE103" s="4">
        <f>'Рейтинговая таблица организаций'!AO103</f>
        <v>547</v>
      </c>
      <c r="AF103" s="4">
        <f>ROUND('Рейтинговая таблица организаций'!AP103*100/AG103,0)</f>
        <v>96</v>
      </c>
      <c r="AG103" s="4">
        <f>'Рейтинговая таблица организаций'!AQ103</f>
        <v>338</v>
      </c>
      <c r="AH103" s="4">
        <f>ROUND('Рейтинговая таблица организаций'!AV103*100/AI103,0)</f>
        <v>86</v>
      </c>
      <c r="AI103" s="4">
        <f>'Рейтинговая таблица организаций'!AW103</f>
        <v>547</v>
      </c>
      <c r="AJ103" s="4">
        <f>ROUND('Рейтинговая таблица организаций'!AX103*100/AK103,0)</f>
        <v>67</v>
      </c>
      <c r="AK103" s="4">
        <f>'Рейтинговая таблица организаций'!AY103</f>
        <v>547</v>
      </c>
      <c r="AL103" s="4">
        <f>ROUND('Рейтинговая таблица организаций'!AZ103*100/AM103,0)</f>
        <v>90</v>
      </c>
      <c r="AM103" s="4">
        <f>'Рейтинговая таблица организаций'!BA103</f>
        <v>547</v>
      </c>
    </row>
    <row r="104" spans="1:39">
      <c r="A104" s="5">
        <f>'Рейтинговая таблица организаций'!A104</f>
        <v>101</v>
      </c>
      <c r="B104" s="5" t="str">
        <f>'бланки '!A106</f>
        <v>Онежский муниципальный район</v>
      </c>
      <c r="C104" s="5" t="str">
        <f>'бланки '!C106</f>
        <v>Муниципальное бюджетное общеобразовательное учреждение «Средняя школа №2 г.Онеги»</v>
      </c>
      <c r="D104" s="3">
        <f>'бланки '!E106+'бланки '!F106</f>
        <v>481</v>
      </c>
      <c r="E104" s="5">
        <f>'Рейтинговая таблица организаций'!C104</f>
        <v>265</v>
      </c>
      <c r="F104" s="6">
        <f t="shared" si="1"/>
        <v>0.55093555093555091</v>
      </c>
      <c r="G104" s="3">
        <f>анкеты!I102</f>
        <v>12</v>
      </c>
      <c r="H104" s="73" t="str">
        <f>'для таблиц'!AY104</f>
        <v>Муниципальное автономное общеобразовательное учреждение «Морская кадетская школа имени адмирала Котова Павла Григорьевича»(Город Северодвинск)</v>
      </c>
      <c r="I104" s="74">
        <f>'Рейтинговая таблица организаций'!O76/100</f>
        <v>0.98496240601503759</v>
      </c>
      <c r="J104" s="73"/>
      <c r="K104" s="73">
        <f>'Рейтинговая таблица организаций'!H104</f>
        <v>3</v>
      </c>
      <c r="L104" s="4">
        <f>ROUND('Рейтинговая таблица организаций'!D104*100/M104,0)</f>
        <v>100</v>
      </c>
      <c r="M104" s="4">
        <f>'Рейтинговая таблица организаций'!E104</f>
        <v>14</v>
      </c>
      <c r="N104" s="4">
        <f>ROUND('Рейтинговая таблица организаций'!F104*100/O104,0)</f>
        <v>100</v>
      </c>
      <c r="O104" s="4">
        <f>'Рейтинговая таблица организаций'!G104</f>
        <v>57</v>
      </c>
      <c r="P104" s="4">
        <f>'Рейтинговая таблица организаций'!H104</f>
        <v>3</v>
      </c>
      <c r="Q104" s="4">
        <f>ROUND('Рейтинговая таблица организаций'!I104*100/R104,0)</f>
        <v>92</v>
      </c>
      <c r="R104" s="4">
        <f>'Рейтинговая таблица организаций'!J104</f>
        <v>146</v>
      </c>
      <c r="S104" s="4">
        <f>ROUND('Рейтинговая таблица организаций'!K104*100/T104,0)</f>
        <v>91</v>
      </c>
      <c r="T104" s="4">
        <f>'Рейтинговая таблица организаций'!L104</f>
        <v>159</v>
      </c>
      <c r="U104" s="4">
        <f>'Рейтинговая таблица организаций'!U104</f>
        <v>5</v>
      </c>
      <c r="V104" s="4">
        <f>'Рейтинговая таблица организаций'!X104</f>
        <v>211</v>
      </c>
      <c r="W104" s="4">
        <f>'Рейтинговая таблица организаций'!Y104</f>
        <v>265</v>
      </c>
      <c r="X104" s="4">
        <f>'Рейтинговая таблица организаций'!AD104</f>
        <v>4</v>
      </c>
      <c r="Y104" s="4">
        <f>'Рейтинговая таблица организаций'!AE104</f>
        <v>3</v>
      </c>
      <c r="Z104" s="4">
        <f>'Рейтинговая таблица организаций'!AF104</f>
        <v>10</v>
      </c>
      <c r="AA104" s="4">
        <f>'Рейтинговая таблица организаций'!AG104</f>
        <v>12</v>
      </c>
      <c r="AB104" s="4">
        <f>ROUND('Рейтинговая таблица организаций'!AL104*100/AC104,0)</f>
        <v>91</v>
      </c>
      <c r="AC104" s="4">
        <f>'Рейтинговая таблица организаций'!AM104</f>
        <v>265</v>
      </c>
      <c r="AD104" s="4">
        <f>ROUND('Рейтинговая таблица организаций'!AN104*100/AE104,0)</f>
        <v>88</v>
      </c>
      <c r="AE104" s="4">
        <f>'Рейтинговая таблица организаций'!AO104</f>
        <v>265</v>
      </c>
      <c r="AF104" s="4">
        <f>ROUND('Рейтинговая таблица организаций'!AP104*100/AG104,0)</f>
        <v>94</v>
      </c>
      <c r="AG104" s="4">
        <f>'Рейтинговая таблица организаций'!AQ104</f>
        <v>182</v>
      </c>
      <c r="AH104" s="4">
        <f>ROUND('Рейтинговая таблица организаций'!AV104*100/AI104,0)</f>
        <v>80</v>
      </c>
      <c r="AI104" s="4">
        <f>'Рейтинговая таблица организаций'!AW104</f>
        <v>265</v>
      </c>
      <c r="AJ104" s="4">
        <f>ROUND('Рейтинговая таблица организаций'!AX104*100/AK104,0)</f>
        <v>91</v>
      </c>
      <c r="AK104" s="4">
        <f>'Рейтинговая таблица организаций'!AY104</f>
        <v>265</v>
      </c>
      <c r="AL104" s="4">
        <f>ROUND('Рейтинговая таблица организаций'!AZ104*100/AM104,0)</f>
        <v>87</v>
      </c>
      <c r="AM104" s="4">
        <f>'Рейтинговая таблица организаций'!BA104</f>
        <v>265</v>
      </c>
    </row>
    <row r="105" spans="1:39">
      <c r="A105" s="5">
        <f>'Рейтинговая таблица организаций'!A105</f>
        <v>102</v>
      </c>
      <c r="B105" s="5" t="str">
        <f>'бланки '!A107</f>
        <v>Онежский муниципальный район</v>
      </c>
      <c r="C105" s="5" t="str">
        <f>'бланки '!C107</f>
        <v>Муниципальное бюджетное общеобразовательное учреждение «Средняя школа №4 имени Дважды Героя Советского Союза Александра Осиповича Шабалина»</v>
      </c>
      <c r="D105" s="3">
        <f>'бланки '!E107+'бланки '!F107</f>
        <v>1015</v>
      </c>
      <c r="E105" s="5">
        <f>'Рейтинговая таблица организаций'!C105</f>
        <v>544</v>
      </c>
      <c r="F105" s="6">
        <f t="shared" si="1"/>
        <v>0.53596059113300487</v>
      </c>
      <c r="G105" s="3">
        <f>анкеты!I103</f>
        <v>15</v>
      </c>
      <c r="H105" s="73" t="str">
        <f>'для таблиц'!AY105</f>
        <v>Государственное бюджетное общеобразовательное учреждение Архангельской области «Специальная (коррекционная) общеобразовательная школа №15»(Государственные образовательные организации)</v>
      </c>
      <c r="I105" s="74">
        <f>'Рейтинговая таблица организаций'!O77/100</f>
        <v>0.98734177215189878</v>
      </c>
      <c r="J105" s="73"/>
      <c r="K105" s="73">
        <f>'Рейтинговая таблица организаций'!H105</f>
        <v>3</v>
      </c>
      <c r="L105" s="4">
        <f>ROUND('Рейтинговая таблица организаций'!D105*100/M105,0)</f>
        <v>96</v>
      </c>
      <c r="M105" s="4">
        <f>'Рейтинговая таблица организаций'!E105</f>
        <v>14</v>
      </c>
      <c r="N105" s="4">
        <f>ROUND('Рейтинговая таблица организаций'!F105*100/O105,0)</f>
        <v>91</v>
      </c>
      <c r="O105" s="4">
        <f>'Рейтинговая таблица организаций'!G105</f>
        <v>54</v>
      </c>
      <c r="P105" s="4">
        <f>'Рейтинговая таблица организаций'!H105</f>
        <v>3</v>
      </c>
      <c r="Q105" s="4">
        <f>ROUND('Рейтинговая таблица организаций'!I105*100/R105,0)</f>
        <v>93</v>
      </c>
      <c r="R105" s="4">
        <f>'Рейтинговая таблица организаций'!J105</f>
        <v>329</v>
      </c>
      <c r="S105" s="4">
        <f>ROUND('Рейтинговая таблица организаций'!K105*100/T105,0)</f>
        <v>92</v>
      </c>
      <c r="T105" s="4">
        <f>'Рейтинговая таблица организаций'!L105</f>
        <v>368</v>
      </c>
      <c r="U105" s="4">
        <f>'Рейтинговая таблица организаций'!U105</f>
        <v>5</v>
      </c>
      <c r="V105" s="4">
        <f>'Рейтинговая таблица организаций'!X105</f>
        <v>418</v>
      </c>
      <c r="W105" s="4">
        <f>'Рейтинговая таблица организаций'!Y105</f>
        <v>544</v>
      </c>
      <c r="X105" s="4">
        <f>'Рейтинговая таблица организаций'!AD105</f>
        <v>4</v>
      </c>
      <c r="Y105" s="4">
        <f>'Рейтинговая таблица организаций'!AE105</f>
        <v>4</v>
      </c>
      <c r="Z105" s="4">
        <f>'Рейтинговая таблица организаций'!AF105</f>
        <v>12</v>
      </c>
      <c r="AA105" s="4">
        <f>'Рейтинговая таблица организаций'!AG105</f>
        <v>15</v>
      </c>
      <c r="AB105" s="4">
        <f>ROUND('Рейтинговая таблица организаций'!AL105*100/AC105,0)</f>
        <v>90</v>
      </c>
      <c r="AC105" s="4">
        <f>'Рейтинговая таблица организаций'!AM105</f>
        <v>544</v>
      </c>
      <c r="AD105" s="4">
        <f>ROUND('Рейтинговая таблица организаций'!AN105*100/AE105,0)</f>
        <v>89</v>
      </c>
      <c r="AE105" s="4">
        <f>'Рейтинговая таблица организаций'!AO105</f>
        <v>544</v>
      </c>
      <c r="AF105" s="4">
        <f>ROUND('Рейтинговая таблица организаций'!AP105*100/AG105,0)</f>
        <v>93</v>
      </c>
      <c r="AG105" s="4">
        <f>'Рейтинговая таблица организаций'!AQ105</f>
        <v>334</v>
      </c>
      <c r="AH105" s="4">
        <f>ROUND('Рейтинговая таблица организаций'!AV105*100/AI105,0)</f>
        <v>90</v>
      </c>
      <c r="AI105" s="4">
        <f>'Рейтинговая таблица организаций'!AW105</f>
        <v>544</v>
      </c>
      <c r="AJ105" s="4">
        <f>ROUND('Рейтинговая таблица организаций'!AX105*100/AK105,0)</f>
        <v>94</v>
      </c>
      <c r="AK105" s="4">
        <f>'Рейтинговая таблица организаций'!AY105</f>
        <v>544</v>
      </c>
      <c r="AL105" s="4">
        <f>ROUND('Рейтинговая таблица организаций'!AZ105*100/AM105,0)</f>
        <v>93</v>
      </c>
      <c r="AM105" s="4">
        <f>'Рейтинговая таблица организаций'!BA105</f>
        <v>544</v>
      </c>
    </row>
    <row r="106" spans="1:39">
      <c r="A106" s="5">
        <f>'Рейтинговая таблица организаций'!A106</f>
        <v>103</v>
      </c>
      <c r="B106" s="5" t="str">
        <f>'бланки '!A108</f>
        <v>Онежский муниципальный район</v>
      </c>
      <c r="C106" s="5" t="str">
        <f>'бланки '!C108</f>
        <v>Муниципальное бюджетное общеобразовательное учреждение «Открытая (сменная) общеобразовательная школа г.Онеги»</v>
      </c>
      <c r="D106" s="3">
        <f>'бланки '!E108+'бланки '!F108</f>
        <v>89</v>
      </c>
      <c r="E106" s="5">
        <f>'Рейтинговая таблица организаций'!C106</f>
        <v>54</v>
      </c>
      <c r="F106" s="6">
        <f t="shared" si="1"/>
        <v>0.6067415730337079</v>
      </c>
      <c r="G106" s="3">
        <f>анкеты!I104</f>
        <v>4</v>
      </c>
      <c r="H106" s="73" t="str">
        <f>'для таблиц'!AY106</f>
        <v>Муниципальное бюджетное дошкольное образовательное учреждение «Детский сад № 19 «Снежинка» комбинированного вида»(Город Северодвинск)</v>
      </c>
      <c r="I106" s="74">
        <f>'Рейтинговая таблица организаций'!O78/100</f>
        <v>0.91641791044776122</v>
      </c>
      <c r="J106" s="73"/>
      <c r="K106" s="73">
        <f>'Рейтинговая таблица организаций'!H106</f>
        <v>2</v>
      </c>
      <c r="L106" s="4">
        <f>ROUND('Рейтинговая таблица организаций'!D106*100/M106,0)</f>
        <v>96</v>
      </c>
      <c r="M106" s="4">
        <f>'Рейтинговая таблица организаций'!E106</f>
        <v>14</v>
      </c>
      <c r="N106" s="4">
        <f>ROUND('Рейтинговая таблица организаций'!F106*100/O106,0)</f>
        <v>77</v>
      </c>
      <c r="O106" s="4">
        <f>'Рейтинговая таблица организаций'!G106</f>
        <v>56</v>
      </c>
      <c r="P106" s="4">
        <f>'Рейтинговая таблица организаций'!H106</f>
        <v>2</v>
      </c>
      <c r="Q106" s="4">
        <f>ROUND('Рейтинговая таблица организаций'!I106*100/R106,0)</f>
        <v>100</v>
      </c>
      <c r="R106" s="4">
        <f>'Рейтинговая таблица организаций'!J106</f>
        <v>29</v>
      </c>
      <c r="S106" s="4">
        <f>ROUND('Рейтинговая таблица организаций'!K106*100/T106,0)</f>
        <v>100</v>
      </c>
      <c r="T106" s="4">
        <f>'Рейтинговая таблица организаций'!L106</f>
        <v>13</v>
      </c>
      <c r="U106" s="4">
        <f>'Рейтинговая таблица организаций'!U106</f>
        <v>5</v>
      </c>
      <c r="V106" s="4">
        <f>'Рейтинговая таблица организаций'!X106</f>
        <v>53</v>
      </c>
      <c r="W106" s="4">
        <f>'Рейтинговая таблица организаций'!Y106</f>
        <v>54</v>
      </c>
      <c r="X106" s="4">
        <f>'Рейтинговая таблица организаций'!AD106</f>
        <v>2</v>
      </c>
      <c r="Y106" s="4">
        <f>'Рейтинговая таблица организаций'!AE106</f>
        <v>3</v>
      </c>
      <c r="Z106" s="4">
        <f>'Рейтинговая таблица организаций'!AF106</f>
        <v>3</v>
      </c>
      <c r="AA106" s="4">
        <f>'Рейтинговая таблица организаций'!AG106</f>
        <v>4</v>
      </c>
      <c r="AB106" s="4">
        <f>ROUND('Рейтинговая таблица организаций'!AL106*100/AC106,0)</f>
        <v>94</v>
      </c>
      <c r="AC106" s="4">
        <f>'Рейтинговая таблица организаций'!AM106</f>
        <v>54</v>
      </c>
      <c r="AD106" s="4">
        <f>ROUND('Рейтинговая таблица организаций'!AN106*100/AE106,0)</f>
        <v>98</v>
      </c>
      <c r="AE106" s="4">
        <f>'Рейтинговая таблица организаций'!AO106</f>
        <v>54</v>
      </c>
      <c r="AF106" s="4">
        <f>ROUND('Рейтинговая таблица организаций'!AP106*100/AG106,0)</f>
        <v>100</v>
      </c>
      <c r="AG106" s="4">
        <f>'Рейтинговая таблица организаций'!AQ106</f>
        <v>44</v>
      </c>
      <c r="AH106" s="4">
        <f>ROUND('Рейтинговая таблица организаций'!AV106*100/AI106,0)</f>
        <v>98</v>
      </c>
      <c r="AI106" s="4">
        <f>'Рейтинговая таблица организаций'!AW106</f>
        <v>54</v>
      </c>
      <c r="AJ106" s="4">
        <f>ROUND('Рейтинговая таблица организаций'!AX106*100/AK106,0)</f>
        <v>93</v>
      </c>
      <c r="AK106" s="4">
        <f>'Рейтинговая таблица организаций'!AY106</f>
        <v>54</v>
      </c>
      <c r="AL106" s="4">
        <f>ROUND('Рейтинговая таблица организаций'!AZ106*100/AM106,0)</f>
        <v>98</v>
      </c>
      <c r="AM106" s="4">
        <f>'Рейтинговая таблица организаций'!BA106</f>
        <v>54</v>
      </c>
    </row>
    <row r="107" spans="1:39">
      <c r="A107" s="5">
        <f>'Рейтинговая таблица организаций'!A107</f>
        <v>104</v>
      </c>
      <c r="B107" s="5" t="str">
        <f>'бланки '!A109</f>
        <v>Онежский муниципальный район</v>
      </c>
      <c r="C107" s="5" t="str">
        <f>'бланки '!C109</f>
        <v>Муниципальное бюджетное общеобразовательное учреждение «Кодинская средняя общеобразовательная школа»</v>
      </c>
      <c r="D107" s="3">
        <f>'бланки '!E109+'бланки '!F109</f>
        <v>84</v>
      </c>
      <c r="E107" s="5">
        <f>'Рейтинговая таблица организаций'!C107</f>
        <v>26</v>
      </c>
      <c r="F107" s="6">
        <f t="shared" si="1"/>
        <v>0.30952380952380953</v>
      </c>
      <c r="G107" s="3">
        <f>анкеты!I105</f>
        <v>1</v>
      </c>
      <c r="H107" s="73" t="str">
        <f>'для таблиц'!AY107</f>
        <v>Муниципальное образовательное учреждение «Новодвинская гимназия»(Город Новодвинск)</v>
      </c>
      <c r="I107" s="74">
        <f>'Рейтинговая таблица организаций'!O79/100</f>
        <v>0.99732620320855614</v>
      </c>
      <c r="J107" s="73"/>
      <c r="K107" s="73">
        <f>'Рейтинговая таблица организаций'!H107</f>
        <v>4</v>
      </c>
      <c r="L107" s="4">
        <f>ROUND('Рейтинговая таблица организаций'!D107*100/M107,0)</f>
        <v>93</v>
      </c>
      <c r="M107" s="4">
        <f>'Рейтинговая таблица организаций'!E107</f>
        <v>14</v>
      </c>
      <c r="N107" s="4">
        <f>ROUND('Рейтинговая таблица организаций'!F107*100/O107,0)</f>
        <v>100</v>
      </c>
      <c r="O107" s="4">
        <f>'Рейтинговая таблица организаций'!G107</f>
        <v>55</v>
      </c>
      <c r="P107" s="4">
        <f>'Рейтинговая таблица организаций'!H107</f>
        <v>4</v>
      </c>
      <c r="Q107" s="4">
        <f>ROUND('Рейтинговая таблица организаций'!I107*100/R107,0)</f>
        <v>100</v>
      </c>
      <c r="R107" s="4">
        <f>'Рейтинговая таблица организаций'!J107</f>
        <v>23</v>
      </c>
      <c r="S107" s="4">
        <f>ROUND('Рейтинговая таблица организаций'!K107*100/T107,0)</f>
        <v>96</v>
      </c>
      <c r="T107" s="4">
        <f>'Рейтинговая таблица организаций'!L107</f>
        <v>25</v>
      </c>
      <c r="U107" s="4">
        <f>'Рейтинговая таблица организаций'!U107</f>
        <v>5</v>
      </c>
      <c r="V107" s="4">
        <f>'Рейтинговая таблица организаций'!X107</f>
        <v>25</v>
      </c>
      <c r="W107" s="4">
        <f>'Рейтинговая таблица организаций'!Y107</f>
        <v>26</v>
      </c>
      <c r="X107" s="4">
        <f>'Рейтинговая таблица организаций'!AD107</f>
        <v>3</v>
      </c>
      <c r="Y107" s="4">
        <f>'Рейтинговая таблица организаций'!AE107</f>
        <v>4</v>
      </c>
      <c r="Z107" s="4">
        <f>'Рейтинговая таблица организаций'!AF107</f>
        <v>1</v>
      </c>
      <c r="AA107" s="4">
        <f>'Рейтинговая таблица организаций'!AG107</f>
        <v>1</v>
      </c>
      <c r="AB107" s="4">
        <f>ROUND('Рейтинговая таблица организаций'!AL107*100/AC107,0)</f>
        <v>100</v>
      </c>
      <c r="AC107" s="4">
        <f>'Рейтинговая таблица организаций'!AM107</f>
        <v>26</v>
      </c>
      <c r="AD107" s="4">
        <f>ROUND('Рейтинговая таблица организаций'!AN107*100/AE107,0)</f>
        <v>96</v>
      </c>
      <c r="AE107" s="4">
        <f>'Рейтинговая таблица организаций'!AO107</f>
        <v>26</v>
      </c>
      <c r="AF107" s="4">
        <f>ROUND('Рейтинговая таблица организаций'!AP107*100/AG107,0)</f>
        <v>96</v>
      </c>
      <c r="AG107" s="4">
        <f>'Рейтинговая таблица организаций'!AQ107</f>
        <v>25</v>
      </c>
      <c r="AH107" s="4">
        <f>ROUND('Рейтинговая таблица организаций'!AV107*100/AI107,0)</f>
        <v>92</v>
      </c>
      <c r="AI107" s="4">
        <f>'Рейтинговая таблица организаций'!AW107</f>
        <v>26</v>
      </c>
      <c r="AJ107" s="4">
        <f>ROUND('Рейтинговая таблица организаций'!AX107*100/AK107,0)</f>
        <v>100</v>
      </c>
      <c r="AK107" s="4">
        <f>'Рейтинговая таблица организаций'!AY107</f>
        <v>26</v>
      </c>
      <c r="AL107" s="4">
        <f>ROUND('Рейтинговая таблица организаций'!AZ107*100/AM107,0)</f>
        <v>100</v>
      </c>
      <c r="AM107" s="4">
        <f>'Рейтинговая таблица организаций'!BA107</f>
        <v>26</v>
      </c>
    </row>
    <row r="108" spans="1:39">
      <c r="A108" s="5">
        <f>'Рейтинговая таблица организаций'!A108</f>
        <v>105</v>
      </c>
      <c r="B108" s="5" t="str">
        <f>'бланки '!A110</f>
        <v>Онежский муниципальный район</v>
      </c>
      <c r="C108" s="5" t="str">
        <f>'бланки '!C110</f>
        <v>Муниципальное бюджетное общеобразовательное учреждение «Малошуйская средняя общеобразовательная школа»</v>
      </c>
      <c r="D108" s="3">
        <f>'бланки '!E110+'бланки '!F110</f>
        <v>328</v>
      </c>
      <c r="E108" s="5">
        <f>'Рейтинговая таблица организаций'!C108</f>
        <v>189</v>
      </c>
      <c r="F108" s="6">
        <f t="shared" si="1"/>
        <v>0.57621951219512191</v>
      </c>
      <c r="G108" s="3">
        <f>анкеты!I106</f>
        <v>4</v>
      </c>
      <c r="H108" s="73" t="str">
        <f>'для таблиц'!AY108</f>
        <v>Муниципальное автономное общеобразовательное учреждение «Лицей № 17»(Город Северодвинск)</v>
      </c>
      <c r="I108" s="74">
        <f>'Рейтинговая таблица организаций'!O80/100</f>
        <v>0.94308943089430897</v>
      </c>
      <c r="J108" s="73"/>
      <c r="K108" s="73">
        <f>'Рейтинговая таблица организаций'!H108</f>
        <v>4</v>
      </c>
      <c r="L108" s="4">
        <f>ROUND('Рейтинговая таблица организаций'!D108*100/M108,0)</f>
        <v>100</v>
      </c>
      <c r="M108" s="4">
        <f>'Рейтинговая таблица организаций'!E108</f>
        <v>14</v>
      </c>
      <c r="N108" s="4">
        <f>ROUND('Рейтинговая таблица организаций'!F108*100/O108,0)</f>
        <v>81</v>
      </c>
      <c r="O108" s="4">
        <f>'Рейтинговая таблица организаций'!G108</f>
        <v>54</v>
      </c>
      <c r="P108" s="4">
        <f>'Рейтинговая таблица организаций'!H108</f>
        <v>4</v>
      </c>
      <c r="Q108" s="4">
        <f>ROUND('Рейтинговая таблица организаций'!I108*100/R108,0)</f>
        <v>90</v>
      </c>
      <c r="R108" s="4">
        <f>'Рейтинговая таблица организаций'!J108</f>
        <v>111</v>
      </c>
      <c r="S108" s="4">
        <f>ROUND('Рейтинговая таблица организаций'!K108*100/T108,0)</f>
        <v>95</v>
      </c>
      <c r="T108" s="4">
        <f>'Рейтинговая таблица организаций'!L108</f>
        <v>97</v>
      </c>
      <c r="U108" s="4">
        <f>'Рейтинговая таблица организаций'!U108</f>
        <v>5</v>
      </c>
      <c r="V108" s="4">
        <f>'Рейтинговая таблица организаций'!X108</f>
        <v>149</v>
      </c>
      <c r="W108" s="4">
        <f>'Рейтинговая таблица организаций'!Y108</f>
        <v>189</v>
      </c>
      <c r="X108" s="4">
        <f>'Рейтинговая таблица организаций'!AD108</f>
        <v>2</v>
      </c>
      <c r="Y108" s="4">
        <f>'Рейтинговая таблица организаций'!AE108</f>
        <v>4</v>
      </c>
      <c r="Z108" s="4">
        <f>'Рейтинговая таблица организаций'!AF108</f>
        <v>3</v>
      </c>
      <c r="AA108" s="4">
        <f>'Рейтинговая таблица организаций'!AG108</f>
        <v>4</v>
      </c>
      <c r="AB108" s="4">
        <f>ROUND('Рейтинговая таблица организаций'!AL108*100/AC108,0)</f>
        <v>86</v>
      </c>
      <c r="AC108" s="4">
        <f>'Рейтинговая таблица организаций'!AM108</f>
        <v>189</v>
      </c>
      <c r="AD108" s="4">
        <f>ROUND('Рейтинговая таблица организаций'!AN108*100/AE108,0)</f>
        <v>88</v>
      </c>
      <c r="AE108" s="4">
        <f>'Рейтинговая таблица организаций'!AO108</f>
        <v>189</v>
      </c>
      <c r="AF108" s="4">
        <f>ROUND('Рейтинговая таблица организаций'!AP108*100/AG108,0)</f>
        <v>96</v>
      </c>
      <c r="AG108" s="4">
        <f>'Рейтинговая таблица организаций'!AQ108</f>
        <v>108</v>
      </c>
      <c r="AH108" s="4">
        <f>ROUND('Рейтинговая таблица организаций'!AV108*100/AI108,0)</f>
        <v>75</v>
      </c>
      <c r="AI108" s="4">
        <f>'Рейтинговая таблица организаций'!AW108</f>
        <v>189</v>
      </c>
      <c r="AJ108" s="4">
        <f>ROUND('Рейтинговая таблица организаций'!AX108*100/AK108,0)</f>
        <v>95</v>
      </c>
      <c r="AK108" s="4">
        <f>'Рейтинговая таблица организаций'!AY108</f>
        <v>189</v>
      </c>
      <c r="AL108" s="4">
        <f>ROUND('Рейтинговая таблица организаций'!AZ108*100/AM108,0)</f>
        <v>86</v>
      </c>
      <c r="AM108" s="4">
        <f>'Рейтинговая таблица организаций'!BA108</f>
        <v>189</v>
      </c>
    </row>
    <row r="109" spans="1:39">
      <c r="A109" s="5">
        <f>'Рейтинговая таблица организаций'!A109</f>
        <v>106</v>
      </c>
      <c r="B109" s="5" t="str">
        <f>'бланки '!A111</f>
        <v>Онежский муниципальный район</v>
      </c>
      <c r="C109" s="5" t="str">
        <f>'бланки '!C111</f>
        <v>Муниципальное бюджетное общеобразовательное учреждение «Покровская средняя школа»</v>
      </c>
      <c r="D109" s="3">
        <f>'бланки '!E111+'бланки '!F111</f>
        <v>115</v>
      </c>
      <c r="E109" s="5">
        <f>'Рейтинговая таблица организаций'!C109</f>
        <v>50</v>
      </c>
      <c r="F109" s="6">
        <f t="shared" si="1"/>
        <v>0.43478260869565216</v>
      </c>
      <c r="G109" s="3">
        <f>анкеты!I107</f>
        <v>1</v>
      </c>
      <c r="H109" s="73" t="str">
        <f>'для таблиц'!AY109</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дисциплин»(Город Северодвинск)</v>
      </c>
      <c r="I109" s="74">
        <f>'Рейтинговая таблица организаций'!O81/100</f>
        <v>0.98765432098765427</v>
      </c>
      <c r="J109" s="73"/>
      <c r="K109" s="73">
        <f>'Рейтинговая таблица организаций'!H109</f>
        <v>2</v>
      </c>
      <c r="L109" s="4">
        <f>ROUND('Рейтинговая таблица организаций'!D109*100/M109,0)</f>
        <v>100</v>
      </c>
      <c r="M109" s="4">
        <f>'Рейтинговая таблица организаций'!E109</f>
        <v>14</v>
      </c>
      <c r="N109" s="4">
        <f>ROUND('Рейтинговая таблица организаций'!F109*100/O109,0)</f>
        <v>65</v>
      </c>
      <c r="O109" s="4">
        <f>'Рейтинговая таблица организаций'!G109</f>
        <v>59</v>
      </c>
      <c r="P109" s="4">
        <f>'Рейтинговая таблица организаций'!H109</f>
        <v>2</v>
      </c>
      <c r="Q109" s="4">
        <f>ROUND('Рейтинговая таблица организаций'!I109*100/R109,0)</f>
        <v>95</v>
      </c>
      <c r="R109" s="4">
        <f>'Рейтинговая таблица организаций'!J109</f>
        <v>39</v>
      </c>
      <c r="S109" s="4">
        <f>ROUND('Рейтинговая таблица организаций'!K109*100/T109,0)</f>
        <v>97</v>
      </c>
      <c r="T109" s="4">
        <f>'Рейтинговая таблица организаций'!L109</f>
        <v>32</v>
      </c>
      <c r="U109" s="4">
        <f>'Рейтинговая таблица организаций'!U109</f>
        <v>5</v>
      </c>
      <c r="V109" s="4">
        <f>'Рейтинговая таблица организаций'!X109</f>
        <v>41</v>
      </c>
      <c r="W109" s="4">
        <f>'Рейтинговая таблица организаций'!Y109</f>
        <v>50</v>
      </c>
      <c r="X109" s="4">
        <f>'Рейтинговая таблица организаций'!AD109</f>
        <v>2</v>
      </c>
      <c r="Y109" s="4">
        <f>'Рейтинговая таблица организаций'!AE109</f>
        <v>3</v>
      </c>
      <c r="Z109" s="4">
        <f>'Рейтинговая таблица организаций'!AF109</f>
        <v>1</v>
      </c>
      <c r="AA109" s="4">
        <f>'Рейтинговая таблица организаций'!AG109</f>
        <v>1</v>
      </c>
      <c r="AB109" s="4">
        <f>ROUND('Рейтинговая таблица организаций'!AL109*100/AC109,0)</f>
        <v>96</v>
      </c>
      <c r="AC109" s="4">
        <f>'Рейтинговая таблица организаций'!AM109</f>
        <v>50</v>
      </c>
      <c r="AD109" s="4">
        <f>ROUND('Рейтинговая таблица организаций'!AN109*100/AE109,0)</f>
        <v>96</v>
      </c>
      <c r="AE109" s="4">
        <f>'Рейтинговая таблица организаций'!AO109</f>
        <v>50</v>
      </c>
      <c r="AF109" s="4">
        <f>ROUND('Рейтинговая таблица организаций'!AP109*100/AG109,0)</f>
        <v>100</v>
      </c>
      <c r="AG109" s="4">
        <f>'Рейтинговая таблица организаций'!AQ109</f>
        <v>41</v>
      </c>
      <c r="AH109" s="4">
        <f>ROUND('Рейтинговая таблица организаций'!AV109*100/AI109,0)</f>
        <v>90</v>
      </c>
      <c r="AI109" s="4">
        <f>'Рейтинговая таблица организаций'!AW109</f>
        <v>50</v>
      </c>
      <c r="AJ109" s="4">
        <f>ROUND('Рейтинговая таблица организаций'!AX109*100/AK109,0)</f>
        <v>96</v>
      </c>
      <c r="AK109" s="4">
        <f>'Рейтинговая таблица организаций'!AY109</f>
        <v>50</v>
      </c>
      <c r="AL109" s="4">
        <f>ROUND('Рейтинговая таблица организаций'!AZ109*100/AM109,0)</f>
        <v>100</v>
      </c>
      <c r="AM109" s="4">
        <f>'Рейтинговая таблица организаций'!BA109</f>
        <v>50</v>
      </c>
    </row>
    <row r="110" spans="1:39">
      <c r="A110" s="5">
        <f>'Рейтинговая таблица организаций'!A110</f>
        <v>107</v>
      </c>
      <c r="B110" s="5" t="str">
        <f>'бланки '!A112</f>
        <v>Онежский муниципальный район</v>
      </c>
      <c r="C110" s="5" t="str">
        <f>'бланки '!C112</f>
        <v>Муниципальное бюджетное общеобразовательное учреждение «Чекуевская средняя общеобразовательная школа»</v>
      </c>
      <c r="D110" s="3">
        <f>'бланки '!E112+'бланки '!F112</f>
        <v>85</v>
      </c>
      <c r="E110" s="5">
        <f>'Рейтинговая таблица организаций'!C110</f>
        <v>29</v>
      </c>
      <c r="F110" s="6">
        <f t="shared" si="1"/>
        <v>0.3411764705882353</v>
      </c>
      <c r="G110" s="3">
        <f>анкеты!I108</f>
        <v>2</v>
      </c>
      <c r="H110" s="73" t="str">
        <f>'для таблиц'!AY110</f>
        <v>Муниципальное автономное общеобразовательное учреждение «Средняя общеобразовательная школа № 9»(Город Северодвинск)</v>
      </c>
      <c r="I110" s="74">
        <f>'Рейтинговая таблица организаций'!O82/100</f>
        <v>0.96289752650176685</v>
      </c>
      <c r="J110" s="73"/>
      <c r="K110" s="73">
        <f>'Рейтинговая таблица организаций'!H110</f>
        <v>4</v>
      </c>
      <c r="L110" s="4">
        <f>ROUND('Рейтинговая таблица организаций'!D110*100/M110,0)</f>
        <v>100</v>
      </c>
      <c r="M110" s="4">
        <f>'Рейтинговая таблица организаций'!E110</f>
        <v>14</v>
      </c>
      <c r="N110" s="4">
        <f>ROUND('Рейтинговая таблица организаций'!F110*100/O110,0)</f>
        <v>100</v>
      </c>
      <c r="O110" s="4">
        <f>'Рейтинговая таблица организаций'!G110</f>
        <v>54</v>
      </c>
      <c r="P110" s="4">
        <f>'Рейтинговая таблица организаций'!H110</f>
        <v>4</v>
      </c>
      <c r="Q110" s="4">
        <f>ROUND('Рейтинговая таблица организаций'!I110*100/R110,0)</f>
        <v>88</v>
      </c>
      <c r="R110" s="4">
        <f>'Рейтинговая таблица организаций'!J110</f>
        <v>17</v>
      </c>
      <c r="S110" s="4">
        <f>ROUND('Рейтинговая таблица организаций'!K110*100/T110,0)</f>
        <v>85</v>
      </c>
      <c r="T110" s="4">
        <f>'Рейтинговая таблица организаций'!L110</f>
        <v>13</v>
      </c>
      <c r="U110" s="4">
        <f>'Рейтинговая таблица организаций'!U110</f>
        <v>5</v>
      </c>
      <c r="V110" s="4">
        <f>'Рейтинговая таблица организаций'!X110</f>
        <v>22</v>
      </c>
      <c r="W110" s="4">
        <f>'Рейтинговая таблица организаций'!Y110</f>
        <v>29</v>
      </c>
      <c r="X110" s="4">
        <f>'Рейтинговая таблица организаций'!AD110</f>
        <v>2</v>
      </c>
      <c r="Y110" s="4">
        <f>'Рейтинговая таблица организаций'!AE110</f>
        <v>5</v>
      </c>
      <c r="Z110" s="4">
        <f>'Рейтинговая таблица организаций'!AF110</f>
        <v>2</v>
      </c>
      <c r="AA110" s="4">
        <f>'Рейтинговая таблица организаций'!AG110</f>
        <v>2</v>
      </c>
      <c r="AB110" s="4">
        <f>ROUND('Рейтинговая таблица организаций'!AL110*100/AC110,0)</f>
        <v>90</v>
      </c>
      <c r="AC110" s="4">
        <f>'Рейтинговая таблица организаций'!AM110</f>
        <v>29</v>
      </c>
      <c r="AD110" s="4">
        <f>ROUND('Рейтинговая таблица организаций'!AN110*100/AE110,0)</f>
        <v>79</v>
      </c>
      <c r="AE110" s="4">
        <f>'Рейтинговая таблица организаций'!AO110</f>
        <v>29</v>
      </c>
      <c r="AF110" s="4">
        <f>ROUND('Рейтинговая таблица организаций'!AP110*100/AG110,0)</f>
        <v>76</v>
      </c>
      <c r="AG110" s="4">
        <f>'Рейтинговая таблица организаций'!AQ110</f>
        <v>21</v>
      </c>
      <c r="AH110" s="4">
        <f>ROUND('Рейтинговая таблица организаций'!AV110*100/AI110,0)</f>
        <v>62</v>
      </c>
      <c r="AI110" s="4">
        <f>'Рейтинговая таблица организаций'!AW110</f>
        <v>29</v>
      </c>
      <c r="AJ110" s="4">
        <f>ROUND('Рейтинговая таблица организаций'!AX110*100/AK110,0)</f>
        <v>97</v>
      </c>
      <c r="AK110" s="4">
        <f>'Рейтинговая таблица организаций'!AY110</f>
        <v>29</v>
      </c>
      <c r="AL110" s="4">
        <f>ROUND('Рейтинговая таблица организаций'!AZ110*100/AM110,0)</f>
        <v>76</v>
      </c>
      <c r="AM110" s="4">
        <f>'Рейтинговая таблица организаций'!BA110</f>
        <v>29</v>
      </c>
    </row>
    <row r="111" spans="1:39">
      <c r="A111" s="5">
        <f>'Рейтинговая таблица организаций'!A111</f>
        <v>108</v>
      </c>
      <c r="B111" s="5" t="str">
        <f>'бланки '!A113</f>
        <v>Онежский муниципальный район</v>
      </c>
      <c r="C111" s="5" t="str">
        <f>'бланки '!C113</f>
        <v>Муниципальное бюджетное общеобразовательное учреждение «Глазанская основная общеобразовательная школа»</v>
      </c>
      <c r="D111" s="3">
        <f>'бланки '!E113+'бланки '!F113</f>
        <v>13</v>
      </c>
      <c r="E111" s="5">
        <f>'Рейтинговая таблица организаций'!C111</f>
        <v>22</v>
      </c>
      <c r="F111" s="6">
        <f t="shared" si="1"/>
        <v>1.6923076923076923</v>
      </c>
      <c r="G111" s="3">
        <f>анкеты!I109</f>
        <v>1</v>
      </c>
      <c r="H111" s="73" t="str">
        <f>'для таблиц'!AY111</f>
        <v>Муниципальное бюджетное общеобразовательное учреждение «Хетовская средняя школа»(Виноградовский муниципальный округ)</v>
      </c>
      <c r="I111" s="74">
        <f>'Рейтинговая таблица организаций'!O83/100</f>
        <v>0.984375</v>
      </c>
      <c r="J111" s="73"/>
      <c r="K111" s="73">
        <f>'Рейтинговая таблица организаций'!H111</f>
        <v>4</v>
      </c>
      <c r="L111" s="4">
        <f>ROUND('Рейтинговая таблица организаций'!D111*100/M111,0)</f>
        <v>96</v>
      </c>
      <c r="M111" s="4">
        <f>'Рейтинговая таблица организаций'!E111</f>
        <v>14</v>
      </c>
      <c r="N111" s="4">
        <f>ROUND('Рейтинговая таблица организаций'!F111*100/O111,0)</f>
        <v>82</v>
      </c>
      <c r="O111" s="4">
        <f>'Рейтинговая таблица организаций'!G111</f>
        <v>56</v>
      </c>
      <c r="P111" s="4">
        <f>'Рейтинговая таблица организаций'!H111</f>
        <v>4</v>
      </c>
      <c r="Q111" s="4">
        <f>ROUND('Рейтинговая таблица организаций'!I111*100/R111,0)</f>
        <v>100</v>
      </c>
      <c r="R111" s="4">
        <f>'Рейтинговая таблица организаций'!J111</f>
        <v>22</v>
      </c>
      <c r="S111" s="4">
        <f>ROUND('Рейтинговая таблица организаций'!K111*100/T111,0)</f>
        <v>100</v>
      </c>
      <c r="T111" s="4">
        <f>'Рейтинговая таблица организаций'!L111</f>
        <v>19</v>
      </c>
      <c r="U111" s="4">
        <f>'Рейтинговая таблица организаций'!U111</f>
        <v>5</v>
      </c>
      <c r="V111" s="4">
        <f>'Рейтинговая таблица организаций'!X111</f>
        <v>22</v>
      </c>
      <c r="W111" s="4">
        <f>'Рейтинговая таблица организаций'!Y111</f>
        <v>22</v>
      </c>
      <c r="X111" s="4">
        <f>'Рейтинговая таблица организаций'!AD111</f>
        <v>3</v>
      </c>
      <c r="Y111" s="4">
        <f>'Рейтинговая таблица организаций'!AE111</f>
        <v>5</v>
      </c>
      <c r="Z111" s="4">
        <f>'Рейтинговая таблица организаций'!AF111</f>
        <v>1</v>
      </c>
      <c r="AA111" s="4">
        <f>'Рейтинговая таблица организаций'!AG111</f>
        <v>1</v>
      </c>
      <c r="AB111" s="4">
        <f>ROUND('Рейтинговая таблица организаций'!AL111*100/AC111,0)</f>
        <v>100</v>
      </c>
      <c r="AC111" s="4">
        <f>'Рейтинговая таблица организаций'!AM111</f>
        <v>22</v>
      </c>
      <c r="AD111" s="4">
        <f>ROUND('Рейтинговая таблица организаций'!AN111*100/AE111,0)</f>
        <v>100</v>
      </c>
      <c r="AE111" s="4">
        <f>'Рейтинговая таблица организаций'!AO111</f>
        <v>22</v>
      </c>
      <c r="AF111" s="4">
        <f>ROUND('Рейтинговая таблица организаций'!AP111*100/AG111,0)</f>
        <v>100</v>
      </c>
      <c r="AG111" s="4">
        <f>'Рейтинговая таблица организаций'!AQ111</f>
        <v>19</v>
      </c>
      <c r="AH111" s="4">
        <f>ROUND('Рейтинговая таблица организаций'!AV111*100/AI111,0)</f>
        <v>100</v>
      </c>
      <c r="AI111" s="4">
        <f>'Рейтинговая таблица организаций'!AW111</f>
        <v>22</v>
      </c>
      <c r="AJ111" s="4">
        <f>ROUND('Рейтинговая таблица организаций'!AX111*100/AK111,0)</f>
        <v>100</v>
      </c>
      <c r="AK111" s="4">
        <f>'Рейтинговая таблица организаций'!AY111</f>
        <v>22</v>
      </c>
      <c r="AL111" s="4">
        <f>ROUND('Рейтинговая таблица организаций'!AZ111*100/AM111,0)</f>
        <v>100</v>
      </c>
      <c r="AM111" s="4">
        <f>'Рейтинговая таблица организаций'!BA111</f>
        <v>22</v>
      </c>
    </row>
    <row r="112" spans="1:39">
      <c r="A112" s="5">
        <f>'Рейтинговая таблица организаций'!A112</f>
        <v>109</v>
      </c>
      <c r="B112" s="5" t="str">
        <f>'бланки '!A114</f>
        <v>Онежский муниципальный район</v>
      </c>
      <c r="C112" s="5" t="str">
        <f>'бланки '!C114</f>
        <v>Муниципальное бюджетное общеобразовательное учреждение «Золотухская основная общеобразовательная школа»</v>
      </c>
      <c r="D112" s="3">
        <f>'бланки '!E114+'бланки '!F114</f>
        <v>15</v>
      </c>
      <c r="E112" s="5">
        <f>'Рейтинговая таблица организаций'!C112</f>
        <v>24</v>
      </c>
      <c r="F112" s="6">
        <f t="shared" si="1"/>
        <v>1.6</v>
      </c>
      <c r="G112" s="3">
        <f>анкеты!I110</f>
        <v>1</v>
      </c>
      <c r="H112" s="73" t="str">
        <f>'для таблиц'!AY112</f>
        <v>Муниципальное бюджетное общеобразовательное учреждение «Пинежская средняя школа № 117(Пинежский муниципальный округ)</v>
      </c>
      <c r="I112" s="74">
        <f>'Рейтинговая таблица организаций'!O84/100</f>
        <v>0.99300699300699302</v>
      </c>
      <c r="J112" s="73"/>
      <c r="K112" s="73">
        <f>'Рейтинговая таблица организаций'!H112</f>
        <v>4</v>
      </c>
      <c r="L112" s="4">
        <f>ROUND('Рейтинговая таблица организаций'!D112*100/M112,0)</f>
        <v>100</v>
      </c>
      <c r="M112" s="4">
        <f>'Рейтинговая таблица организаций'!E112</f>
        <v>14</v>
      </c>
      <c r="N112" s="4">
        <f>ROUND('Рейтинговая таблица организаций'!F112*100/O112,0)</f>
        <v>96</v>
      </c>
      <c r="O112" s="4">
        <f>'Рейтинговая таблица организаций'!G112</f>
        <v>54</v>
      </c>
      <c r="P112" s="4">
        <f>'Рейтинговая таблица организаций'!H112</f>
        <v>4</v>
      </c>
      <c r="Q112" s="4">
        <f>ROUND('Рейтинговая таблица организаций'!I112*100/R112,0)</f>
        <v>95</v>
      </c>
      <c r="R112" s="4">
        <f>'Рейтинговая таблица организаций'!J112</f>
        <v>19</v>
      </c>
      <c r="S112" s="4">
        <f>ROUND('Рейтинговая таблица организаций'!K112*100/T112,0)</f>
        <v>84</v>
      </c>
      <c r="T112" s="4">
        <f>'Рейтинговая таблица организаций'!L112</f>
        <v>19</v>
      </c>
      <c r="U112" s="4">
        <f>'Рейтинговая таблица организаций'!U112</f>
        <v>5</v>
      </c>
      <c r="V112" s="4">
        <f>'Рейтинговая таблица организаций'!X112</f>
        <v>24</v>
      </c>
      <c r="W112" s="4">
        <f>'Рейтинговая таблица организаций'!Y112</f>
        <v>24</v>
      </c>
      <c r="X112" s="4">
        <f>'Рейтинговая таблица организаций'!AD112</f>
        <v>3</v>
      </c>
      <c r="Y112" s="4">
        <f>'Рейтинговая таблица организаций'!AE112</f>
        <v>3</v>
      </c>
      <c r="Z112" s="4">
        <f>'Рейтинговая таблица организаций'!AF112</f>
        <v>1</v>
      </c>
      <c r="AA112" s="4">
        <f>'Рейтинговая таблица организаций'!AG112</f>
        <v>1</v>
      </c>
      <c r="AB112" s="4">
        <f>ROUND('Рейтинговая таблица организаций'!AL112*100/AC112,0)</f>
        <v>100</v>
      </c>
      <c r="AC112" s="4">
        <f>'Рейтинговая таблица организаций'!AM112</f>
        <v>24</v>
      </c>
      <c r="AD112" s="4">
        <f>ROUND('Рейтинговая таблица организаций'!AN112*100/AE112,0)</f>
        <v>100</v>
      </c>
      <c r="AE112" s="4">
        <f>'Рейтинговая таблица организаций'!AO112</f>
        <v>24</v>
      </c>
      <c r="AF112" s="4">
        <f>ROUND('Рейтинговая таблица организаций'!AP112*100/AG112,0)</f>
        <v>100</v>
      </c>
      <c r="AG112" s="4">
        <f>'Рейтинговая таблица организаций'!AQ112</f>
        <v>22</v>
      </c>
      <c r="AH112" s="4">
        <f>ROUND('Рейтинговая таблица организаций'!AV112*100/AI112,0)</f>
        <v>96</v>
      </c>
      <c r="AI112" s="4">
        <f>'Рейтинговая таблица организаций'!AW112</f>
        <v>24</v>
      </c>
      <c r="AJ112" s="4">
        <f>ROUND('Рейтинговая таблица организаций'!AX112*100/AK112,0)</f>
        <v>100</v>
      </c>
      <c r="AK112" s="4">
        <f>'Рейтинговая таблица организаций'!AY112</f>
        <v>24</v>
      </c>
      <c r="AL112" s="4">
        <f>ROUND('Рейтинговая таблица организаций'!AZ112*100/AM112,0)</f>
        <v>100</v>
      </c>
      <c r="AM112" s="4">
        <f>'Рейтинговая таблица организаций'!BA112</f>
        <v>24</v>
      </c>
    </row>
    <row r="113" spans="1:39">
      <c r="A113" s="5">
        <f>'Рейтинговая таблица организаций'!A113</f>
        <v>110</v>
      </c>
      <c r="B113" s="5" t="str">
        <f>'бланки '!A115</f>
        <v>Онежский муниципальный район</v>
      </c>
      <c r="C113" s="5" t="str">
        <f>'бланки '!C115</f>
        <v>Муниципальное бюджетное общеобразовательное учреждение «Нименьгская основная общеобразовательная школа»</v>
      </c>
      <c r="D113" s="3">
        <f>'бланки '!E115+'бланки '!F115</f>
        <v>45</v>
      </c>
      <c r="E113" s="5">
        <f>'Рейтинговая таблица организаций'!C113</f>
        <v>16</v>
      </c>
      <c r="F113" s="6">
        <f t="shared" si="1"/>
        <v>0.35555555555555557</v>
      </c>
      <c r="G113" s="3">
        <f>анкеты!I111</f>
        <v>1</v>
      </c>
      <c r="H113" s="73" t="str">
        <f>'для таблиц'!AY113</f>
        <v>Муниципальное дошкольное образовательное учреждение «Центр развития ребенка - Детский сад №17 «Малыш»(Город Новодвинск)</v>
      </c>
      <c r="I113" s="74">
        <f>'Рейтинговая таблица организаций'!O85/100</f>
        <v>1</v>
      </c>
      <c r="J113" s="73"/>
      <c r="K113" s="73">
        <f>'Рейтинговая таблица организаций'!H113</f>
        <v>2</v>
      </c>
      <c r="L113" s="4">
        <f>ROUND('Рейтинговая таблица организаций'!D113*100/M113,0)</f>
        <v>100</v>
      </c>
      <c r="M113" s="4">
        <f>'Рейтинговая таблица организаций'!E113</f>
        <v>14</v>
      </c>
      <c r="N113" s="4">
        <f>ROUND('Рейтинговая таблица организаций'!F113*100/O113,0)</f>
        <v>85</v>
      </c>
      <c r="O113" s="4">
        <f>'Рейтинговая таблица организаций'!G113</f>
        <v>54</v>
      </c>
      <c r="P113" s="4">
        <f>'Рейтинговая таблица организаций'!H113</f>
        <v>2</v>
      </c>
      <c r="Q113" s="4">
        <f>ROUND('Рейтинговая таблица организаций'!I113*100/R113,0)</f>
        <v>100</v>
      </c>
      <c r="R113" s="4">
        <f>'Рейтинговая таблица организаций'!J113</f>
        <v>11</v>
      </c>
      <c r="S113" s="4">
        <f>ROUND('Рейтинговая таблица организаций'!K113*100/T113,0)</f>
        <v>100</v>
      </c>
      <c r="T113" s="4">
        <f>'Рейтинговая таблица организаций'!L113</f>
        <v>10</v>
      </c>
      <c r="U113" s="4">
        <f>'Рейтинговая таблица организаций'!U113</f>
        <v>5</v>
      </c>
      <c r="V113" s="4">
        <f>'Рейтинговая таблица организаций'!X113</f>
        <v>14</v>
      </c>
      <c r="W113" s="4">
        <f>'Рейтинговая таблица организаций'!Y113</f>
        <v>16</v>
      </c>
      <c r="X113" s="4">
        <f>'Рейтинговая таблица организаций'!AD113</f>
        <v>3</v>
      </c>
      <c r="Y113" s="4">
        <f>'Рейтинговая таблица организаций'!AE113</f>
        <v>5</v>
      </c>
      <c r="Z113" s="4">
        <f>'Рейтинговая таблица организаций'!AF113</f>
        <v>1</v>
      </c>
      <c r="AA113" s="4">
        <f>'Рейтинговая таблица организаций'!AG113</f>
        <v>1</v>
      </c>
      <c r="AB113" s="4">
        <f>ROUND('Рейтинговая таблица организаций'!AL113*100/AC113,0)</f>
        <v>100</v>
      </c>
      <c r="AC113" s="4">
        <f>'Рейтинговая таблица организаций'!AM113</f>
        <v>16</v>
      </c>
      <c r="AD113" s="4">
        <f>ROUND('Рейтинговая таблица организаций'!AN113*100/AE113,0)</f>
        <v>94</v>
      </c>
      <c r="AE113" s="4">
        <f>'Рейтинговая таблица организаций'!AO113</f>
        <v>16</v>
      </c>
      <c r="AF113" s="4">
        <f>ROUND('Рейтинговая таблица организаций'!AP113*100/AG113,0)</f>
        <v>100</v>
      </c>
      <c r="AG113" s="4">
        <f>'Рейтинговая таблица организаций'!AQ113</f>
        <v>11</v>
      </c>
      <c r="AH113" s="4">
        <f>ROUND('Рейтинговая таблица организаций'!AV113*100/AI113,0)</f>
        <v>88</v>
      </c>
      <c r="AI113" s="4">
        <f>'Рейтинговая таблица организаций'!AW113</f>
        <v>16</v>
      </c>
      <c r="AJ113" s="4">
        <f>ROUND('Рейтинговая таблица организаций'!AX113*100/AK113,0)</f>
        <v>100</v>
      </c>
      <c r="AK113" s="4">
        <f>'Рейтинговая таблица организаций'!AY113</f>
        <v>16</v>
      </c>
      <c r="AL113" s="4">
        <f>ROUND('Рейтинговая таблица организаций'!AZ113*100/AM113,0)</f>
        <v>94</v>
      </c>
      <c r="AM113" s="4">
        <f>'Рейтинговая таблица организаций'!BA113</f>
        <v>16</v>
      </c>
    </row>
    <row r="114" spans="1:39">
      <c r="A114" s="5">
        <f>'Рейтинговая таблица организаций'!A114</f>
        <v>111</v>
      </c>
      <c r="B114" s="5" t="str">
        <f>'бланки '!A116</f>
        <v>Онежский муниципальный район</v>
      </c>
      <c r="C114" s="5" t="str">
        <f>'бланки '!C116</f>
        <v>Муниципальное бюджетное общеобразовательное учреждение «Порожская основная общеобразовательная школа»</v>
      </c>
      <c r="D114" s="3">
        <f>'бланки '!E116+'бланки '!F116</f>
        <v>50</v>
      </c>
      <c r="E114" s="5">
        <f>'Рейтинговая таблица организаций'!C114</f>
        <v>24</v>
      </c>
      <c r="F114" s="6">
        <f t="shared" si="1"/>
        <v>0.48</v>
      </c>
      <c r="G114" s="3">
        <f>анкеты!I112</f>
        <v>1</v>
      </c>
      <c r="H114" s="73" t="str">
        <f>'для таблиц'!AY114</f>
        <v>Муниципальное бюджетное общеобразовательное учреждение «Верхне-Матигорская средняя школа»(Холмогорский муниципальный округ)</v>
      </c>
      <c r="I114" s="74">
        <f>'Рейтинговая таблица организаций'!O86/100</f>
        <v>1</v>
      </c>
      <c r="J114" s="73"/>
      <c r="K114" s="73">
        <f>'Рейтинговая таблица организаций'!H114</f>
        <v>2</v>
      </c>
      <c r="L114" s="4">
        <f>ROUND('Рейтинговая таблица организаций'!D114*100/M114,0)</f>
        <v>89</v>
      </c>
      <c r="M114" s="4">
        <f>'Рейтинговая таблица организаций'!E114</f>
        <v>14</v>
      </c>
      <c r="N114" s="4">
        <f>ROUND('Рейтинговая таблица организаций'!F114*100/O114,0)</f>
        <v>90</v>
      </c>
      <c r="O114" s="4">
        <f>'Рейтинговая таблица организаций'!G114</f>
        <v>58</v>
      </c>
      <c r="P114" s="4">
        <f>'Рейтинговая таблица организаций'!H114</f>
        <v>2</v>
      </c>
      <c r="Q114" s="4">
        <f>ROUND('Рейтинговая таблица организаций'!I114*100/R114,0)</f>
        <v>93</v>
      </c>
      <c r="R114" s="4">
        <f>'Рейтинговая таблица организаций'!J114</f>
        <v>15</v>
      </c>
      <c r="S114" s="4">
        <f>ROUND('Рейтинговая таблица организаций'!K114*100/T114,0)</f>
        <v>90</v>
      </c>
      <c r="T114" s="4">
        <f>'Рейтинговая таблица организаций'!L114</f>
        <v>10</v>
      </c>
      <c r="U114" s="4">
        <f>'Рейтинговая таблица организаций'!U114</f>
        <v>5</v>
      </c>
      <c r="V114" s="4">
        <f>'Рейтинговая таблица организаций'!X114</f>
        <v>20</v>
      </c>
      <c r="W114" s="4">
        <f>'Рейтинговая таблица организаций'!Y114</f>
        <v>24</v>
      </c>
      <c r="X114" s="4">
        <f>'Рейтинговая таблица организаций'!AD114</f>
        <v>3</v>
      </c>
      <c r="Y114" s="4">
        <f>'Рейтинговая таблица организаций'!AE114</f>
        <v>3</v>
      </c>
      <c r="Z114" s="4">
        <f>'Рейтинговая таблица организаций'!AF114</f>
        <v>1</v>
      </c>
      <c r="AA114" s="4">
        <f>'Рейтинговая таблица организаций'!AG114</f>
        <v>1</v>
      </c>
      <c r="AB114" s="4">
        <f>ROUND('Рейтинговая таблица организаций'!AL114*100/AC114,0)</f>
        <v>96</v>
      </c>
      <c r="AC114" s="4">
        <f>'Рейтинговая таблица организаций'!AM114</f>
        <v>24</v>
      </c>
      <c r="AD114" s="4">
        <f>ROUND('Рейтинговая таблица организаций'!AN114*100/AE114,0)</f>
        <v>100</v>
      </c>
      <c r="AE114" s="4">
        <f>'Рейтинговая таблица организаций'!AO114</f>
        <v>24</v>
      </c>
      <c r="AF114" s="4">
        <f>ROUND('Рейтинговая таблица организаций'!AP114*100/AG114,0)</f>
        <v>100</v>
      </c>
      <c r="AG114" s="4">
        <f>'Рейтинговая таблица организаций'!AQ114</f>
        <v>19</v>
      </c>
      <c r="AH114" s="4">
        <f>ROUND('Рейтинговая таблица организаций'!AV114*100/AI114,0)</f>
        <v>75</v>
      </c>
      <c r="AI114" s="4">
        <f>'Рейтинговая таблица организаций'!AW114</f>
        <v>24</v>
      </c>
      <c r="AJ114" s="4">
        <f>ROUND('Рейтинговая таблица организаций'!AX114*100/AK114,0)</f>
        <v>92</v>
      </c>
      <c r="AK114" s="4">
        <f>'Рейтинговая таблица организаций'!AY114</f>
        <v>24</v>
      </c>
      <c r="AL114" s="4">
        <f>ROUND('Рейтинговая таблица организаций'!AZ114*100/AM114,0)</f>
        <v>88</v>
      </c>
      <c r="AM114" s="4">
        <f>'Рейтинговая таблица организаций'!BA114</f>
        <v>24</v>
      </c>
    </row>
    <row r="115" spans="1:39">
      <c r="A115" s="5">
        <f>'Рейтинговая таблица организаций'!A115</f>
        <v>112</v>
      </c>
      <c r="B115" s="5" t="str">
        <f>'бланки '!A117</f>
        <v>Онежский муниципальный район</v>
      </c>
      <c r="C115" s="5" t="str">
        <f>'бланки '!C117</f>
        <v>Муниципальное бюджетное учреждение дополнительного образования «Спортивная школа г.Онеги»</v>
      </c>
      <c r="D115" s="3">
        <f>'бланки '!E117+'бланки '!F117</f>
        <v>548</v>
      </c>
      <c r="E115" s="5">
        <f>'Рейтинговая таблица организаций'!C115</f>
        <v>152</v>
      </c>
      <c r="F115" s="6">
        <f t="shared" si="1"/>
        <v>0.27737226277372262</v>
      </c>
      <c r="G115" s="3">
        <f>анкеты!I113</f>
        <v>4</v>
      </c>
      <c r="H115" s="73" t="str">
        <f>'для таблиц'!AY115</f>
        <v>Муниципальное бюджетное дошкольное образовательное учреждение «Детский сад № 57 «Лукоморье» комбинированного вида»(Город Северодвинск)</v>
      </c>
      <c r="I115" s="74">
        <f>'Рейтинговая таблица организаций'!O87/100</f>
        <v>0.9719626168224299</v>
      </c>
      <c r="J115" s="73"/>
      <c r="K115" s="73">
        <f>'Рейтинговая таблица организаций'!H115</f>
        <v>4</v>
      </c>
      <c r="L115" s="4">
        <f>ROUND('Рейтинговая таблица организаций'!D115*100/M115,0)</f>
        <v>100</v>
      </c>
      <c r="M115" s="4">
        <f>'Рейтинговая таблица организаций'!E115</f>
        <v>11</v>
      </c>
      <c r="N115" s="4">
        <f>ROUND('Рейтинговая таблица организаций'!F115*100/O115,0)</f>
        <v>100</v>
      </c>
      <c r="O115" s="4">
        <f>'Рейтинговая таблица организаций'!G115</f>
        <v>49</v>
      </c>
      <c r="P115" s="4">
        <f>'Рейтинговая таблица организаций'!H115</f>
        <v>4</v>
      </c>
      <c r="Q115" s="4">
        <f>ROUND('Рейтинговая таблица организаций'!I115*100/R115,0)</f>
        <v>98</v>
      </c>
      <c r="R115" s="4">
        <f>'Рейтинговая таблица организаций'!J115</f>
        <v>106</v>
      </c>
      <c r="S115" s="4">
        <f>ROUND('Рейтинговая таблица организаций'!K115*100/T115,0)</f>
        <v>92</v>
      </c>
      <c r="T115" s="4">
        <f>'Рейтинговая таблица организаций'!L115</f>
        <v>106</v>
      </c>
      <c r="U115" s="4">
        <f>'Рейтинговая таблица организаций'!U115</f>
        <v>5</v>
      </c>
      <c r="V115" s="4">
        <f>'Рейтинговая таблица организаций'!X115</f>
        <v>132</v>
      </c>
      <c r="W115" s="4">
        <f>'Рейтинговая таблица организаций'!Y115</f>
        <v>152</v>
      </c>
      <c r="X115" s="4">
        <f>'Рейтинговая таблица организаций'!AD115</f>
        <v>3</v>
      </c>
      <c r="Y115" s="4">
        <f>'Рейтинговая таблица организаций'!AE115</f>
        <v>3</v>
      </c>
      <c r="Z115" s="4">
        <f>'Рейтинговая таблица организаций'!AF115</f>
        <v>4</v>
      </c>
      <c r="AA115" s="4">
        <f>'Рейтинговая таблица организаций'!AG115</f>
        <v>4</v>
      </c>
      <c r="AB115" s="4">
        <f>ROUND('Рейтинговая таблица организаций'!AL115*100/AC115,0)</f>
        <v>95</v>
      </c>
      <c r="AC115" s="4">
        <f>'Рейтинговая таблица организаций'!AM115</f>
        <v>152</v>
      </c>
      <c r="AD115" s="4">
        <f>ROUND('Рейтинговая таблица организаций'!AN115*100/AE115,0)</f>
        <v>97</v>
      </c>
      <c r="AE115" s="4">
        <f>'Рейтинговая таблица организаций'!AO115</f>
        <v>152</v>
      </c>
      <c r="AF115" s="4">
        <f>ROUND('Рейтинговая таблица организаций'!AP115*100/AG115,0)</f>
        <v>98</v>
      </c>
      <c r="AG115" s="4">
        <f>'Рейтинговая таблица организаций'!AQ115</f>
        <v>93</v>
      </c>
      <c r="AH115" s="4">
        <f>ROUND('Рейтинговая таблица организаций'!AV115*100/AI115,0)</f>
        <v>95</v>
      </c>
      <c r="AI115" s="4">
        <f>'Рейтинговая таблица организаций'!AW115</f>
        <v>152</v>
      </c>
      <c r="AJ115" s="4">
        <f>ROUND('Рейтинговая таблица организаций'!AX115*100/AK115,0)</f>
        <v>91</v>
      </c>
      <c r="AK115" s="4">
        <f>'Рейтинговая таблица организаций'!AY115</f>
        <v>152</v>
      </c>
      <c r="AL115" s="4">
        <f>ROUND('Рейтинговая таблица организаций'!AZ115*100/AM115,0)</f>
        <v>94</v>
      </c>
      <c r="AM115" s="4">
        <f>'Рейтинговая таблица организаций'!BA115</f>
        <v>152</v>
      </c>
    </row>
    <row r="116" spans="1:39">
      <c r="A116" s="5">
        <f>'Рейтинговая таблица организаций'!A116</f>
        <v>113</v>
      </c>
      <c r="B116" s="5" t="str">
        <f>'бланки '!A118</f>
        <v>Онежский муниципальный район</v>
      </c>
      <c r="C116" s="5" t="str">
        <f>'бланки '!C118</f>
        <v>Муниципальное бюджетное учреждение дополнительного образования «Онежская детская школа искусств»</v>
      </c>
      <c r="D116" s="3">
        <f>'бланки '!E118+'бланки '!F118</f>
        <v>237</v>
      </c>
      <c r="E116" s="5">
        <f>'Рейтинговая таблица организаций'!C116</f>
        <v>83</v>
      </c>
      <c r="F116" s="6">
        <f t="shared" si="1"/>
        <v>0.35021097046413502</v>
      </c>
      <c r="G116" s="3">
        <f>анкеты!I114</f>
        <v>1</v>
      </c>
      <c r="H116" s="73" t="str">
        <f>'для таблиц'!AY116</f>
        <v>Муниципальное бюджетное учреждение дополнительного образования «Спортивная школа г.Онеги»(Онежский муниципальный район)</v>
      </c>
      <c r="I116" s="74">
        <f>'Рейтинговая таблица организаций'!O88/100</f>
        <v>0.88888888888888884</v>
      </c>
      <c r="J116" s="73"/>
      <c r="K116" s="73">
        <f>'Рейтинговая таблица организаций'!H116</f>
        <v>4</v>
      </c>
      <c r="L116" s="4">
        <f>ROUND('Рейтинговая таблица организаций'!D116*100/M116,0)</f>
        <v>100</v>
      </c>
      <c r="M116" s="4">
        <f>'Рейтинговая таблица организаций'!E116</f>
        <v>11</v>
      </c>
      <c r="N116" s="4">
        <f>ROUND('Рейтинговая таблица организаций'!F116*100/O116,0)</f>
        <v>100</v>
      </c>
      <c r="O116" s="4">
        <f>'Рейтинговая таблица организаций'!G116</f>
        <v>45</v>
      </c>
      <c r="P116" s="4">
        <f>'Рейтинговая таблица организаций'!H116</f>
        <v>4</v>
      </c>
      <c r="Q116" s="4">
        <f>ROUND('Рейтинговая таблица организаций'!I116*100/R116,0)</f>
        <v>93</v>
      </c>
      <c r="R116" s="4">
        <f>'Рейтинговая таблица организаций'!J116</f>
        <v>67</v>
      </c>
      <c r="S116" s="4">
        <f>ROUND('Рейтинговая таблица организаций'!K116*100/T116,0)</f>
        <v>97</v>
      </c>
      <c r="T116" s="4">
        <f>'Рейтинговая таблица организаций'!L116</f>
        <v>59</v>
      </c>
      <c r="U116" s="4">
        <f>'Рейтинговая таблица организаций'!U116</f>
        <v>5</v>
      </c>
      <c r="V116" s="4">
        <f>'Рейтинговая таблица организаций'!X116</f>
        <v>73</v>
      </c>
      <c r="W116" s="4">
        <f>'Рейтинговая таблица организаций'!Y116</f>
        <v>83</v>
      </c>
      <c r="X116" s="4">
        <f>'Рейтинговая таблица организаций'!AD116</f>
        <v>3</v>
      </c>
      <c r="Y116" s="4">
        <f>'Рейтинговая таблица организаций'!AE116</f>
        <v>5</v>
      </c>
      <c r="Z116" s="4">
        <f>'Рейтинговая таблица организаций'!AF116</f>
        <v>1</v>
      </c>
      <c r="AA116" s="4">
        <f>'Рейтинговая таблица организаций'!AG116</f>
        <v>1</v>
      </c>
      <c r="AB116" s="4">
        <f>ROUND('Рейтинговая таблица организаций'!AL116*100/AC116,0)</f>
        <v>95</v>
      </c>
      <c r="AC116" s="4">
        <f>'Рейтинговая таблица организаций'!AM116</f>
        <v>83</v>
      </c>
      <c r="AD116" s="4">
        <f>ROUND('Рейтинговая таблица организаций'!AN116*100/AE116,0)</f>
        <v>96</v>
      </c>
      <c r="AE116" s="4">
        <f>'Рейтинговая таблица организаций'!AO116</f>
        <v>83</v>
      </c>
      <c r="AF116" s="4">
        <f>ROUND('Рейтинговая таблица организаций'!AP116*100/AG116,0)</f>
        <v>100</v>
      </c>
      <c r="AG116" s="4">
        <f>'Рейтинговая таблица организаций'!AQ116</f>
        <v>50</v>
      </c>
      <c r="AH116" s="4">
        <f>ROUND('Рейтинговая таблица организаций'!AV116*100/AI116,0)</f>
        <v>98</v>
      </c>
      <c r="AI116" s="4">
        <f>'Рейтинговая таблица организаций'!AW116</f>
        <v>83</v>
      </c>
      <c r="AJ116" s="4">
        <f>ROUND('Рейтинговая таблица организаций'!AX116*100/AK116,0)</f>
        <v>96</v>
      </c>
      <c r="AK116" s="4">
        <f>'Рейтинговая таблица организаций'!AY116</f>
        <v>83</v>
      </c>
      <c r="AL116" s="4">
        <f>ROUND('Рейтинговая таблица организаций'!AZ116*100/AM116,0)</f>
        <v>99</v>
      </c>
      <c r="AM116" s="4">
        <f>'Рейтинговая таблица организаций'!BA116</f>
        <v>83</v>
      </c>
    </row>
    <row r="117" spans="1:39">
      <c r="A117" s="5">
        <f>'Рейтинговая таблица организаций'!A117</f>
        <v>114</v>
      </c>
      <c r="B117" s="5" t="str">
        <f>'бланки '!A119</f>
        <v>Пинежский муниципальный округ</v>
      </c>
      <c r="C117" s="5" t="str">
        <f>'бланки '!C119</f>
        <v>Муниципальное бюджетное общеобразовательное учреждение «Нюхченская основная школа № 11»</v>
      </c>
      <c r="D117" s="3">
        <f>'бланки '!E119+'бланки '!F119</f>
        <v>17</v>
      </c>
      <c r="E117" s="5">
        <f>'Рейтинговая таблица организаций'!C117</f>
        <v>18</v>
      </c>
      <c r="F117" s="6">
        <f t="shared" si="1"/>
        <v>1.0588235294117647</v>
      </c>
      <c r="G117" s="3">
        <f>анкеты!I115</f>
        <v>1</v>
      </c>
      <c r="H117" s="73" t="str">
        <f>'для таблиц'!AY117</f>
        <v>Муниципальное автономное общеобразовательное учреждение «Средняя общеобразовательная школа № 12»(Город Северодвинск)</v>
      </c>
      <c r="I117" s="74">
        <f>'Рейтинговая таблица организаций'!O89/100</f>
        <v>0.93548387096774188</v>
      </c>
      <c r="J117" s="73"/>
      <c r="K117" s="73">
        <f>'Рейтинговая таблица организаций'!H117</f>
        <v>2</v>
      </c>
      <c r="L117" s="4">
        <f>ROUND('Рейтинговая таблица организаций'!D117*100/M117,0)</f>
        <v>96</v>
      </c>
      <c r="M117" s="4">
        <f>'Рейтинговая таблица организаций'!E117</f>
        <v>14</v>
      </c>
      <c r="N117" s="4">
        <f>ROUND('Рейтинговая таблица организаций'!F117*100/O117,0)</f>
        <v>87</v>
      </c>
      <c r="O117" s="4">
        <f>'Рейтинговая таблица организаций'!G117</f>
        <v>54</v>
      </c>
      <c r="P117" s="4">
        <f>'Рейтинговая таблица организаций'!H117</f>
        <v>2</v>
      </c>
      <c r="Q117" s="4">
        <f>ROUND('Рейтинговая таблица организаций'!I117*100/R117,0)</f>
        <v>100</v>
      </c>
      <c r="R117" s="4">
        <f>'Рейтинговая таблица организаций'!J117</f>
        <v>11</v>
      </c>
      <c r="S117" s="4">
        <f>ROUND('Рейтинговая таблица организаций'!K117*100/T117,0)</f>
        <v>100</v>
      </c>
      <c r="T117" s="4">
        <f>'Рейтинговая таблица организаций'!L117</f>
        <v>12</v>
      </c>
      <c r="U117" s="4">
        <f>'Рейтинговая таблица организаций'!U117</f>
        <v>5</v>
      </c>
      <c r="V117" s="4">
        <f>'Рейтинговая таблица организаций'!X117</f>
        <v>14</v>
      </c>
      <c r="W117" s="4">
        <f>'Рейтинговая таблица организаций'!Y117</f>
        <v>18</v>
      </c>
      <c r="X117" s="4">
        <f>'Рейтинговая таблица организаций'!AD117</f>
        <v>3</v>
      </c>
      <c r="Y117" s="4">
        <f>'Рейтинговая таблица организаций'!AE117</f>
        <v>3</v>
      </c>
      <c r="Z117" s="4">
        <f>'Рейтинговая таблица организаций'!AF117</f>
        <v>1</v>
      </c>
      <c r="AA117" s="4">
        <f>'Рейтинговая таблица организаций'!AG117</f>
        <v>1</v>
      </c>
      <c r="AB117" s="4">
        <f>ROUND('Рейтинговая таблица организаций'!AL117*100/AC117,0)</f>
        <v>100</v>
      </c>
      <c r="AC117" s="4">
        <f>'Рейтинговая таблица организаций'!AM117</f>
        <v>18</v>
      </c>
      <c r="AD117" s="4">
        <f>ROUND('Рейтинговая таблица организаций'!AN117*100/AE117,0)</f>
        <v>100</v>
      </c>
      <c r="AE117" s="4">
        <f>'Рейтинговая таблица организаций'!AO117</f>
        <v>18</v>
      </c>
      <c r="AF117" s="4">
        <f>ROUND('Рейтинговая таблица организаций'!AP117*100/AG117,0)</f>
        <v>93</v>
      </c>
      <c r="AG117" s="4">
        <f>'Рейтинговая таблица организаций'!AQ117</f>
        <v>15</v>
      </c>
      <c r="AH117" s="4">
        <f>ROUND('Рейтинговая таблица организаций'!AV117*100/AI117,0)</f>
        <v>94</v>
      </c>
      <c r="AI117" s="4">
        <f>'Рейтинговая таблица организаций'!AW117</f>
        <v>18</v>
      </c>
      <c r="AJ117" s="4">
        <f>ROUND('Рейтинговая таблица организаций'!AX117*100/AK117,0)</f>
        <v>100</v>
      </c>
      <c r="AK117" s="4">
        <f>'Рейтинговая таблица организаций'!AY117</f>
        <v>18</v>
      </c>
      <c r="AL117" s="4">
        <f>ROUND('Рейтинговая таблица организаций'!AZ117*100/AM117,0)</f>
        <v>94</v>
      </c>
      <c r="AM117" s="4">
        <f>'Рейтинговая таблица организаций'!BA117</f>
        <v>18</v>
      </c>
    </row>
    <row r="118" spans="1:39">
      <c r="A118" s="5">
        <f>'Рейтинговая таблица организаций'!A118</f>
        <v>115</v>
      </c>
      <c r="B118" s="5" t="str">
        <f>'бланки '!A120</f>
        <v>Пинежский муниципальный округ</v>
      </c>
      <c r="C118" s="5" t="str">
        <f>'бланки '!C120</f>
        <v>Муниципальное бюджетное общеобразовательное учреждение  «Сосновская средняя школа № 1»</v>
      </c>
      <c r="D118" s="3">
        <f>'бланки '!E120+'бланки '!F120</f>
        <v>134</v>
      </c>
      <c r="E118" s="5">
        <f>'Рейтинговая таблица организаций'!C118</f>
        <v>85</v>
      </c>
      <c r="F118" s="6">
        <f t="shared" si="1"/>
        <v>0.63432835820895528</v>
      </c>
      <c r="G118" s="3">
        <f>анкеты!I116</f>
        <v>4</v>
      </c>
      <c r="H118" s="73" t="str">
        <f>'для таблиц'!AY118</f>
        <v>Муниципальное бюджетное общеобразовательное учреждение «Сельменьгская средняя школа»(Виноградовский муниципальный округ)</v>
      </c>
      <c r="I118" s="74">
        <f>'Рейтинговая таблица организаций'!O90/100</f>
        <v>1</v>
      </c>
      <c r="J118" s="73"/>
      <c r="K118" s="73">
        <f>'Рейтинговая таблица организаций'!H118</f>
        <v>3</v>
      </c>
      <c r="L118" s="4">
        <f>ROUND('Рейтинговая таблица организаций'!D118*100/M118,0)</f>
        <v>100</v>
      </c>
      <c r="M118" s="4">
        <f>'Рейтинговая таблица организаций'!E118</f>
        <v>14</v>
      </c>
      <c r="N118" s="4">
        <f>ROUND('Рейтинговая таблица организаций'!F118*100/O118,0)</f>
        <v>97</v>
      </c>
      <c r="O118" s="4">
        <f>'Рейтинговая таблица организаций'!G118</f>
        <v>56</v>
      </c>
      <c r="P118" s="4">
        <f>'Рейтинговая таблица организаций'!H118</f>
        <v>3</v>
      </c>
      <c r="Q118" s="4">
        <f>ROUND('Рейтинговая таблица организаций'!I118*100/R118,0)</f>
        <v>93</v>
      </c>
      <c r="R118" s="4">
        <f>'Рейтинговая таблица организаций'!J118</f>
        <v>56</v>
      </c>
      <c r="S118" s="4">
        <f>ROUND('Рейтинговая таблица организаций'!K118*100/T118,0)</f>
        <v>94</v>
      </c>
      <c r="T118" s="4">
        <f>'Рейтинговая таблица организаций'!L118</f>
        <v>54</v>
      </c>
      <c r="U118" s="4">
        <f>'Рейтинговая таблица организаций'!U118</f>
        <v>5</v>
      </c>
      <c r="V118" s="4">
        <f>'Рейтинговая таблица организаций'!X118</f>
        <v>63</v>
      </c>
      <c r="W118" s="4">
        <f>'Рейтинговая таблица организаций'!Y118</f>
        <v>85</v>
      </c>
      <c r="X118" s="4">
        <f>'Рейтинговая таблица организаций'!AD118</f>
        <v>6</v>
      </c>
      <c r="Y118" s="4">
        <f>'Рейтинговая таблица организаций'!AE118</f>
        <v>3</v>
      </c>
      <c r="Z118" s="4">
        <f>'Рейтинговая таблица организаций'!AF118</f>
        <v>3</v>
      </c>
      <c r="AA118" s="4">
        <f>'Рейтинговая таблица организаций'!AG118</f>
        <v>4</v>
      </c>
      <c r="AB118" s="4">
        <f>ROUND('Рейтинговая таблица организаций'!AL118*100/AC118,0)</f>
        <v>86</v>
      </c>
      <c r="AC118" s="4">
        <f>'Рейтинговая таблица организаций'!AM118</f>
        <v>85</v>
      </c>
      <c r="AD118" s="4">
        <f>ROUND('Рейтинговая таблица организаций'!AN118*100/AE118,0)</f>
        <v>88</v>
      </c>
      <c r="AE118" s="4">
        <f>'Рейтинговая таблица организаций'!AO118</f>
        <v>85</v>
      </c>
      <c r="AF118" s="4">
        <f>ROUND('Рейтинговая таблица организаций'!AP118*100/AG118,0)</f>
        <v>98</v>
      </c>
      <c r="AG118" s="4">
        <f>'Рейтинговая таблица организаций'!AQ118</f>
        <v>60</v>
      </c>
      <c r="AH118" s="4">
        <f>ROUND('Рейтинговая таблица организаций'!AV118*100/AI118,0)</f>
        <v>69</v>
      </c>
      <c r="AI118" s="4">
        <f>'Рейтинговая таблица организаций'!AW118</f>
        <v>85</v>
      </c>
      <c r="AJ118" s="4">
        <f>ROUND('Рейтинговая таблица организаций'!AX118*100/AK118,0)</f>
        <v>95</v>
      </c>
      <c r="AK118" s="4">
        <f>'Рейтинговая таблица организаций'!AY118</f>
        <v>85</v>
      </c>
      <c r="AL118" s="4">
        <f>ROUND('Рейтинговая таблица организаций'!AZ118*100/AM118,0)</f>
        <v>84</v>
      </c>
      <c r="AM118" s="4">
        <f>'Рейтинговая таблица организаций'!BA118</f>
        <v>85</v>
      </c>
    </row>
    <row r="119" spans="1:39">
      <c r="A119" s="5">
        <f>'Рейтинговая таблица организаций'!A119</f>
        <v>116</v>
      </c>
      <c r="B119" s="5" t="str">
        <f>'бланки '!A121</f>
        <v>Пинежский муниципальный округ</v>
      </c>
      <c r="C119" s="5" t="str">
        <f>'бланки '!C121</f>
        <v>Муниципальное бюджетное общеобразовательное учреждение «Сурская средняя школа № 2»</v>
      </c>
      <c r="D119" s="3">
        <f>'бланки '!E121+'бланки '!F121</f>
        <v>175</v>
      </c>
      <c r="E119" s="5">
        <f>'Рейтинговая таблица организаций'!C119</f>
        <v>81</v>
      </c>
      <c r="F119" s="6">
        <f t="shared" si="1"/>
        <v>0.46285714285714286</v>
      </c>
      <c r="G119" s="3">
        <f>анкеты!I117</f>
        <v>6</v>
      </c>
      <c r="H119" s="73" t="str">
        <f>'для таблиц'!AY119</f>
        <v>Муниципальное бюджетное общеобразовательное учреждение «Нименьгская основная общеобразовательная школа»(Онежский муниципальный район)</v>
      </c>
      <c r="I119" s="74">
        <f>'Рейтинговая таблица организаций'!O91/100</f>
        <v>0.95121951219512202</v>
      </c>
      <c r="J119" s="73"/>
      <c r="K119" s="73">
        <f>'Рейтинговая таблица организаций'!H119</f>
        <v>4</v>
      </c>
      <c r="L119" s="4">
        <f>ROUND('Рейтинговая таблица организаций'!D119*100/M119,0)</f>
        <v>100</v>
      </c>
      <c r="M119" s="4">
        <f>'Рейтинговая таблица организаций'!E119</f>
        <v>14</v>
      </c>
      <c r="N119" s="4">
        <f>ROUND('Рейтинговая таблица организаций'!F119*100/O119,0)</f>
        <v>100</v>
      </c>
      <c r="O119" s="4">
        <f>'Рейтинговая таблица организаций'!G119</f>
        <v>56</v>
      </c>
      <c r="P119" s="4">
        <f>'Рейтинговая таблица организаций'!H119</f>
        <v>4</v>
      </c>
      <c r="Q119" s="4">
        <f>ROUND('Рейтинговая таблица организаций'!I119*100/R119,0)</f>
        <v>100</v>
      </c>
      <c r="R119" s="4">
        <f>'Рейтинговая таблица организаций'!J119</f>
        <v>81</v>
      </c>
      <c r="S119" s="4">
        <f>ROUND('Рейтинговая таблица организаций'!K119*100/T119,0)</f>
        <v>100</v>
      </c>
      <c r="T119" s="4">
        <f>'Рейтинговая таблица организаций'!L119</f>
        <v>77</v>
      </c>
      <c r="U119" s="4">
        <f>'Рейтинговая таблица организаций'!U119</f>
        <v>5</v>
      </c>
      <c r="V119" s="4">
        <f>'Рейтинговая таблица организаций'!X119</f>
        <v>81</v>
      </c>
      <c r="W119" s="4">
        <f>'Рейтинговая таблица организаций'!Y119</f>
        <v>81</v>
      </c>
      <c r="X119" s="4">
        <f>'Рейтинговая таблица организаций'!AD119</f>
        <v>3</v>
      </c>
      <c r="Y119" s="4">
        <f>'Рейтинговая таблица организаций'!AE119</f>
        <v>3</v>
      </c>
      <c r="Z119" s="4">
        <f>'Рейтинговая таблица организаций'!AF119</f>
        <v>6</v>
      </c>
      <c r="AA119" s="4">
        <f>'Рейтинговая таблица организаций'!AG119</f>
        <v>6</v>
      </c>
      <c r="AB119" s="4">
        <f>ROUND('Рейтинговая таблица организаций'!AL119*100/AC119,0)</f>
        <v>100</v>
      </c>
      <c r="AC119" s="4">
        <f>'Рейтинговая таблица организаций'!AM119</f>
        <v>81</v>
      </c>
      <c r="AD119" s="4">
        <f>ROUND('Рейтинговая таблица организаций'!AN119*100/AE119,0)</f>
        <v>100</v>
      </c>
      <c r="AE119" s="4">
        <f>'Рейтинговая таблица организаций'!AO119</f>
        <v>81</v>
      </c>
      <c r="AF119" s="4">
        <f>ROUND('Рейтинговая таблица организаций'!AP119*100/AG119,0)</f>
        <v>100</v>
      </c>
      <c r="AG119" s="4">
        <f>'Рейтинговая таблица организаций'!AQ119</f>
        <v>81</v>
      </c>
      <c r="AH119" s="4">
        <f>ROUND('Рейтинговая таблица организаций'!AV119*100/AI119,0)</f>
        <v>100</v>
      </c>
      <c r="AI119" s="4">
        <f>'Рейтинговая таблица организаций'!AW119</f>
        <v>81</v>
      </c>
      <c r="AJ119" s="4">
        <f>ROUND('Рейтинговая таблица организаций'!AX119*100/AK119,0)</f>
        <v>100</v>
      </c>
      <c r="AK119" s="4">
        <f>'Рейтинговая таблица организаций'!AY119</f>
        <v>81</v>
      </c>
      <c r="AL119" s="4">
        <f>ROUND('Рейтинговая таблица организаций'!AZ119*100/AM119,0)</f>
        <v>100</v>
      </c>
      <c r="AM119" s="4">
        <f>'Рейтинговая таблица организаций'!BA119</f>
        <v>81</v>
      </c>
    </row>
    <row r="120" spans="1:39">
      <c r="A120" s="5">
        <f>'Рейтинговая таблица организаций'!A120</f>
        <v>117</v>
      </c>
      <c r="B120" s="5" t="str">
        <f>'бланки '!A122</f>
        <v>Пинежский муниципальный округ</v>
      </c>
      <c r="C120" s="5" t="str">
        <f>'бланки '!C122</f>
        <v>Муниципальное бюджетное общеобразовательное учреждение «Новолавельская средняя школа № 3»</v>
      </c>
      <c r="D120" s="3">
        <f>'бланки '!E122+'бланки '!F122</f>
        <v>85</v>
      </c>
      <c r="E120" s="5">
        <f>'Рейтинговая таблица организаций'!C120</f>
        <v>34</v>
      </c>
      <c r="F120" s="6">
        <f t="shared" si="1"/>
        <v>0.4</v>
      </c>
      <c r="G120" s="3">
        <f>анкеты!I118</f>
        <v>1</v>
      </c>
      <c r="H120" s="73" t="str">
        <f>'для таблиц'!AY120</f>
        <v>Муниципальное автономное общеобразовательное учреждение «Средняя общеобразовательная школа № 22»(Город Северодвинск)</v>
      </c>
      <c r="I120" s="74">
        <f>'Рейтинговая таблица организаций'!O92/100</f>
        <v>1</v>
      </c>
      <c r="J120" s="73"/>
      <c r="K120" s="73">
        <f>'Рейтинговая таблица организаций'!H120</f>
        <v>4</v>
      </c>
      <c r="L120" s="4">
        <f>ROUND('Рейтинговая таблица организаций'!D120*100/M120,0)</f>
        <v>93</v>
      </c>
      <c r="M120" s="4">
        <f>'Рейтинговая таблица организаций'!E120</f>
        <v>14</v>
      </c>
      <c r="N120" s="4">
        <f>ROUND('Рейтинговая таблица организаций'!F120*100/O120,0)</f>
        <v>98</v>
      </c>
      <c r="O120" s="4">
        <f>'Рейтинговая таблица организаций'!G120</f>
        <v>55</v>
      </c>
      <c r="P120" s="4">
        <f>'Рейтинговая таблица организаций'!H120</f>
        <v>4</v>
      </c>
      <c r="Q120" s="4">
        <f>ROUND('Рейтинговая таблица организаций'!I120*100/R120,0)</f>
        <v>100</v>
      </c>
      <c r="R120" s="4">
        <f>'Рейтинговая таблица организаций'!J120</f>
        <v>31</v>
      </c>
      <c r="S120" s="4">
        <f>ROUND('Рейтинговая таблица организаций'!K120*100/T120,0)</f>
        <v>100</v>
      </c>
      <c r="T120" s="4">
        <f>'Рейтинговая таблица организаций'!L120</f>
        <v>32</v>
      </c>
      <c r="U120" s="4">
        <f>'Рейтинговая таблица организаций'!U120</f>
        <v>5</v>
      </c>
      <c r="V120" s="4">
        <f>'Рейтинговая таблица организаций'!X120</f>
        <v>32</v>
      </c>
      <c r="W120" s="4">
        <f>'Рейтинговая таблица организаций'!Y120</f>
        <v>34</v>
      </c>
      <c r="X120" s="4">
        <f>'Рейтинговая таблица организаций'!AD120</f>
        <v>3</v>
      </c>
      <c r="Y120" s="4">
        <f>'Рейтинговая таблица организаций'!AE120</f>
        <v>3</v>
      </c>
      <c r="Z120" s="4">
        <f>'Рейтинговая таблица организаций'!AF120</f>
        <v>1</v>
      </c>
      <c r="AA120" s="4">
        <f>'Рейтинговая таблица организаций'!AG120</f>
        <v>1</v>
      </c>
      <c r="AB120" s="4">
        <f>ROUND('Рейтинговая таблица организаций'!AL120*100/AC120,0)</f>
        <v>100</v>
      </c>
      <c r="AC120" s="4">
        <f>'Рейтинговая таблица организаций'!AM120</f>
        <v>34</v>
      </c>
      <c r="AD120" s="4">
        <f>ROUND('Рейтинговая таблица организаций'!AN120*100/AE120,0)</f>
        <v>100</v>
      </c>
      <c r="AE120" s="4">
        <f>'Рейтинговая таблица организаций'!AO120</f>
        <v>34</v>
      </c>
      <c r="AF120" s="4">
        <f>ROUND('Рейтинговая таблица организаций'!AP120*100/AG120,0)</f>
        <v>97</v>
      </c>
      <c r="AG120" s="4">
        <f>'Рейтинговая таблица организаций'!AQ120</f>
        <v>31</v>
      </c>
      <c r="AH120" s="4">
        <f>ROUND('Рейтинговая таблица организаций'!AV120*100/AI120,0)</f>
        <v>100</v>
      </c>
      <c r="AI120" s="4">
        <f>'Рейтинговая таблица организаций'!AW120</f>
        <v>34</v>
      </c>
      <c r="AJ120" s="4">
        <f>ROUND('Рейтинговая таблица организаций'!AX120*100/AK120,0)</f>
        <v>94</v>
      </c>
      <c r="AK120" s="4">
        <f>'Рейтинговая таблица организаций'!AY120</f>
        <v>34</v>
      </c>
      <c r="AL120" s="4">
        <f>ROUND('Рейтинговая таблица организаций'!AZ120*100/AM120,0)</f>
        <v>94</v>
      </c>
      <c r="AM120" s="4">
        <f>'Рейтинговая таблица организаций'!BA120</f>
        <v>34</v>
      </c>
    </row>
    <row r="121" spans="1:39">
      <c r="A121" s="5">
        <f>'Рейтинговая таблица организаций'!A121</f>
        <v>118</v>
      </c>
      <c r="B121" s="5" t="str">
        <f>'бланки '!A123</f>
        <v>Пинежский муниципальный округ</v>
      </c>
      <c r="C121" s="5" t="str">
        <f>'бланки '!C123</f>
        <v>Муниципальное бюджетное общеобразовательное учреждение «Кушкопальская средняя школа № 4»</v>
      </c>
      <c r="D121" s="3">
        <f>'бланки '!E123+'бланки '!F123</f>
        <v>53</v>
      </c>
      <c r="E121" s="5">
        <f>'Рейтинговая таблица организаций'!C121</f>
        <v>50</v>
      </c>
      <c r="F121" s="6">
        <f t="shared" si="1"/>
        <v>0.94339622641509435</v>
      </c>
      <c r="G121" s="3">
        <f>анкеты!I119</f>
        <v>1</v>
      </c>
      <c r="H121" s="73" t="str">
        <f>'для таблиц'!AY121</f>
        <v>Муниципальное образовательное учреждение «Средняя общеобразовательная школа № 2 имени В.И. Захарова»(Город Новодвинск)</v>
      </c>
      <c r="I121" s="74">
        <f>'Рейтинговая таблица организаций'!O93/100</f>
        <v>0.9452054794520548</v>
      </c>
      <c r="J121" s="73"/>
      <c r="K121" s="73">
        <f>'Рейтинговая таблица организаций'!H121</f>
        <v>3</v>
      </c>
      <c r="L121" s="4">
        <f>ROUND('Рейтинговая таблица организаций'!D121*100/M121,0)</f>
        <v>100</v>
      </c>
      <c r="M121" s="4">
        <f>'Рейтинговая таблица организаций'!E121</f>
        <v>14</v>
      </c>
      <c r="N121" s="4">
        <f>ROUND('Рейтинговая таблица организаций'!F121*100/O121,0)</f>
        <v>99</v>
      </c>
      <c r="O121" s="4">
        <f>'Рейтинговая таблица организаций'!G121</f>
        <v>54</v>
      </c>
      <c r="P121" s="4">
        <f>'Рейтинговая таблица организаций'!H121</f>
        <v>3</v>
      </c>
      <c r="Q121" s="4">
        <f>ROUND('Рейтинговая таблица организаций'!I121*100/R121,0)</f>
        <v>100</v>
      </c>
      <c r="R121" s="4">
        <f>'Рейтинговая таблица организаций'!J121</f>
        <v>38</v>
      </c>
      <c r="S121" s="4">
        <f>ROUND('Рейтинговая таблица организаций'!K121*100/T121,0)</f>
        <v>100</v>
      </c>
      <c r="T121" s="4">
        <f>'Рейтинговая таблица организаций'!L121</f>
        <v>26</v>
      </c>
      <c r="U121" s="4">
        <f>'Рейтинговая таблица организаций'!U121</f>
        <v>5</v>
      </c>
      <c r="V121" s="4">
        <f>'Рейтинговая таблица организаций'!X121</f>
        <v>44</v>
      </c>
      <c r="W121" s="4">
        <f>'Рейтинговая таблица организаций'!Y121</f>
        <v>50</v>
      </c>
      <c r="X121" s="4">
        <f>'Рейтинговая таблица организаций'!AD121</f>
        <v>3</v>
      </c>
      <c r="Y121" s="4">
        <f>'Рейтинговая таблица организаций'!AE121</f>
        <v>4</v>
      </c>
      <c r="Z121" s="4">
        <f>'Рейтинговая таблица организаций'!AF121</f>
        <v>1</v>
      </c>
      <c r="AA121" s="4">
        <f>'Рейтинговая таблица организаций'!AG121</f>
        <v>1</v>
      </c>
      <c r="AB121" s="4">
        <f>ROUND('Рейтинговая таблица организаций'!AL121*100/AC121,0)</f>
        <v>94</v>
      </c>
      <c r="AC121" s="4">
        <f>'Рейтинговая таблица организаций'!AM121</f>
        <v>50</v>
      </c>
      <c r="AD121" s="4">
        <f>ROUND('Рейтинговая таблица организаций'!AN121*100/AE121,0)</f>
        <v>92</v>
      </c>
      <c r="AE121" s="4">
        <f>'Рейтинговая таблица организаций'!AO121</f>
        <v>50</v>
      </c>
      <c r="AF121" s="4">
        <f>ROUND('Рейтинговая таблица организаций'!AP121*100/AG121,0)</f>
        <v>97</v>
      </c>
      <c r="AG121" s="4">
        <f>'Рейтинговая таблица организаций'!AQ121</f>
        <v>34</v>
      </c>
      <c r="AH121" s="4">
        <f>ROUND('Рейтинговая таблица организаций'!AV121*100/AI121,0)</f>
        <v>78</v>
      </c>
      <c r="AI121" s="4">
        <f>'Рейтинговая таблица организаций'!AW121</f>
        <v>50</v>
      </c>
      <c r="AJ121" s="4">
        <f>ROUND('Рейтинговая таблица организаций'!AX121*100/AK121,0)</f>
        <v>94</v>
      </c>
      <c r="AK121" s="4">
        <f>'Рейтинговая таблица организаций'!AY121</f>
        <v>50</v>
      </c>
      <c r="AL121" s="4">
        <f>ROUND('Рейтинговая таблица организаций'!AZ121*100/AM121,0)</f>
        <v>92</v>
      </c>
      <c r="AM121" s="4">
        <f>'Рейтинговая таблица организаций'!BA121</f>
        <v>50</v>
      </c>
    </row>
    <row r="122" spans="1:39">
      <c r="A122" s="5">
        <f>'Рейтинговая таблица организаций'!A122</f>
        <v>119</v>
      </c>
      <c r="B122" s="5" t="str">
        <f>'бланки '!A124</f>
        <v>Пинежский муниципальный округ</v>
      </c>
      <c r="C122" s="5" t="str">
        <f>'бланки '!C124</f>
        <v>Муниципальное бюджетное общеобразовательное учреждение «Кеврольская основная школа № 18 имени М.Ф.Теплова»</v>
      </c>
      <c r="D122" s="3">
        <f>'бланки '!E124+'бланки '!F124</f>
        <v>31</v>
      </c>
      <c r="E122" s="5">
        <f>'Рейтинговая таблица организаций'!C122</f>
        <v>8</v>
      </c>
      <c r="F122" s="6">
        <f t="shared" si="1"/>
        <v>0.25806451612903225</v>
      </c>
      <c r="G122" s="3">
        <f>анкеты!I120</f>
        <v>1</v>
      </c>
      <c r="H122" s="73" t="str">
        <f>'для таблиц'!AY122</f>
        <v>Муниципальное бюджетное общеобразовательное учреждение «Брин-Наволоцкая средняя школа»(Холмогорский муниципальный округ)</v>
      </c>
      <c r="I122" s="74">
        <f>'Рейтинговая таблица организаций'!O94/100</f>
        <v>1</v>
      </c>
      <c r="J122" s="73"/>
      <c r="K122" s="73">
        <f>'Рейтинговая таблица организаций'!H122</f>
        <v>4</v>
      </c>
      <c r="L122" s="4">
        <f>ROUND('Рейтинговая таблица организаций'!D122*100/M122,0)</f>
        <v>100</v>
      </c>
      <c r="M122" s="4">
        <f>'Рейтинговая таблица организаций'!E122</f>
        <v>14</v>
      </c>
      <c r="N122" s="4">
        <f>ROUND('Рейтинговая таблица организаций'!F122*100/O122,0)</f>
        <v>84</v>
      </c>
      <c r="O122" s="4">
        <f>'Рейтинговая таблица организаций'!G122</f>
        <v>54</v>
      </c>
      <c r="P122" s="4">
        <f>'Рейтинговая таблица организаций'!H122</f>
        <v>4</v>
      </c>
      <c r="Q122" s="4">
        <f>ROUND('Рейтинговая таблица организаций'!I122*100/R122,0)</f>
        <v>100</v>
      </c>
      <c r="R122" s="4">
        <f>'Рейтинговая таблица организаций'!J122</f>
        <v>7</v>
      </c>
      <c r="S122" s="4">
        <f>ROUND('Рейтинговая таблица организаций'!K122*100/T122,0)</f>
        <v>100</v>
      </c>
      <c r="T122" s="4">
        <f>'Рейтинговая таблица организаций'!L122</f>
        <v>7</v>
      </c>
      <c r="U122" s="4">
        <f>'Рейтинговая таблица организаций'!U122</f>
        <v>5</v>
      </c>
      <c r="V122" s="4">
        <f>'Рейтинговая таблица организаций'!X122</f>
        <v>6</v>
      </c>
      <c r="W122" s="4">
        <f>'Рейтинговая таблица организаций'!Y122</f>
        <v>8</v>
      </c>
      <c r="X122" s="4">
        <f>'Рейтинговая таблица организаций'!AD122</f>
        <v>3</v>
      </c>
      <c r="Y122" s="4">
        <f>'Рейтинговая таблица организаций'!AE122</f>
        <v>3</v>
      </c>
      <c r="Z122" s="4">
        <f>'Рейтинговая таблица организаций'!AF122</f>
        <v>1</v>
      </c>
      <c r="AA122" s="4">
        <f>'Рейтинговая таблица организаций'!AG122</f>
        <v>1</v>
      </c>
      <c r="AB122" s="4">
        <f>ROUND('Рейтинговая таблица организаций'!AL122*100/AC122,0)</f>
        <v>75</v>
      </c>
      <c r="AC122" s="4">
        <f>'Рейтинговая таблица организаций'!AM122</f>
        <v>8</v>
      </c>
      <c r="AD122" s="4">
        <f>ROUND('Рейтинговая таблица организаций'!AN122*100/AE122,0)</f>
        <v>88</v>
      </c>
      <c r="AE122" s="4">
        <f>'Рейтинговая таблица организаций'!AO122</f>
        <v>8</v>
      </c>
      <c r="AF122" s="4">
        <f>ROUND('Рейтинговая таблица организаций'!AP122*100/AG122,0)</f>
        <v>100</v>
      </c>
      <c r="AG122" s="4">
        <f>'Рейтинговая таблица организаций'!AQ122</f>
        <v>4</v>
      </c>
      <c r="AH122" s="4">
        <f>ROUND('Рейтинговая таблица организаций'!AV122*100/AI122,0)</f>
        <v>63</v>
      </c>
      <c r="AI122" s="4">
        <f>'Рейтинговая таблица организаций'!AW122</f>
        <v>8</v>
      </c>
      <c r="AJ122" s="4">
        <f>ROUND('Рейтинговая таблица организаций'!AX122*100/AK122,0)</f>
        <v>88</v>
      </c>
      <c r="AK122" s="4">
        <f>'Рейтинговая таблица организаций'!AY122</f>
        <v>8</v>
      </c>
      <c r="AL122" s="4">
        <f>ROUND('Рейтинговая таблица организаций'!AZ122*100/AM122,0)</f>
        <v>75</v>
      </c>
      <c r="AM122" s="4">
        <f>'Рейтинговая таблица организаций'!BA122</f>
        <v>8</v>
      </c>
    </row>
    <row r="123" spans="1:39">
      <c r="A123" s="5">
        <f>'Рейтинговая таблица организаций'!A123</f>
        <v>120</v>
      </c>
      <c r="B123" s="5" t="str">
        <f>'бланки '!A125</f>
        <v>Пинежский муниципальный округ</v>
      </c>
      <c r="C123" s="5" t="str">
        <f>'бланки '!C125</f>
        <v>Муниципальное бюджетное общеобразовательное учреждение «Карпогорская средняя школа №118»</v>
      </c>
      <c r="D123" s="3">
        <f>'бланки '!E125+'бланки '!F125</f>
        <v>988</v>
      </c>
      <c r="E123" s="5">
        <f>'Рейтинговая таблица организаций'!C123</f>
        <v>204</v>
      </c>
      <c r="F123" s="6">
        <f t="shared" si="1"/>
        <v>0.20647773279352227</v>
      </c>
      <c r="G123" s="3">
        <f>анкеты!I121</f>
        <v>8</v>
      </c>
      <c r="H123" s="73" t="str">
        <f>'для таблиц'!AY123</f>
        <v>Муниципальное бюджетное общеобразовательное учреждение «Наводовская основная школа»(Шенкурский муниципальный округ)</v>
      </c>
      <c r="I123" s="74">
        <f>'Рейтинговая таблица организаций'!O95/100</f>
        <v>0.96506550218340625</v>
      </c>
      <c r="J123" s="73"/>
      <c r="K123" s="73">
        <f>'Рейтинговая таблица организаций'!H123</f>
        <v>3</v>
      </c>
      <c r="L123" s="4">
        <f>ROUND('Рейтинговая таблица организаций'!D123*100/M123,0)</f>
        <v>100</v>
      </c>
      <c r="M123" s="4">
        <f>'Рейтинговая таблица организаций'!E123</f>
        <v>14</v>
      </c>
      <c r="N123" s="4">
        <f>ROUND('Рейтинговая таблица организаций'!F123*100/O123,0)</f>
        <v>86</v>
      </c>
      <c r="O123" s="4">
        <f>'Рейтинговая таблица организаций'!G123</f>
        <v>59</v>
      </c>
      <c r="P123" s="4">
        <f>'Рейтинговая таблица организаций'!H123</f>
        <v>3</v>
      </c>
      <c r="Q123" s="4">
        <f>ROUND('Рейтинговая таблица организаций'!I123*100/R123,0)</f>
        <v>98</v>
      </c>
      <c r="R123" s="4">
        <f>'Рейтинговая таблица организаций'!J123</f>
        <v>133</v>
      </c>
      <c r="S123" s="4">
        <f>ROUND('Рейтинговая таблица организаций'!K123*100/T123,0)</f>
        <v>93</v>
      </c>
      <c r="T123" s="4">
        <f>'Рейтинговая таблица организаций'!L123</f>
        <v>153</v>
      </c>
      <c r="U123" s="4">
        <f>'Рейтинговая таблица организаций'!U123</f>
        <v>5</v>
      </c>
      <c r="V123" s="4">
        <f>'Рейтинговая таблица организаций'!X123</f>
        <v>162</v>
      </c>
      <c r="W123" s="4">
        <f>'Рейтинговая таблица организаций'!Y123</f>
        <v>204</v>
      </c>
      <c r="X123" s="4">
        <f>'Рейтинговая таблица организаций'!AD123</f>
        <v>3</v>
      </c>
      <c r="Y123" s="4">
        <f>'Рейтинговая таблица организаций'!AE123</f>
        <v>3</v>
      </c>
      <c r="Z123" s="4">
        <f>'Рейтинговая таблица организаций'!AF123</f>
        <v>8</v>
      </c>
      <c r="AA123" s="4">
        <f>'Рейтинговая таблица организаций'!AG123</f>
        <v>8</v>
      </c>
      <c r="AB123" s="4">
        <f>ROUND('Рейтинговая таблица организаций'!AL123*100/AC123,0)</f>
        <v>93</v>
      </c>
      <c r="AC123" s="4">
        <f>'Рейтинговая таблица организаций'!AM123</f>
        <v>204</v>
      </c>
      <c r="AD123" s="4">
        <f>ROUND('Рейтинговая таблица организаций'!AN123*100/AE123,0)</f>
        <v>83</v>
      </c>
      <c r="AE123" s="4">
        <f>'Рейтинговая таблица организаций'!AO123</f>
        <v>204</v>
      </c>
      <c r="AF123" s="4">
        <f>ROUND('Рейтинговая таблица организаций'!AP123*100/AG123,0)</f>
        <v>96</v>
      </c>
      <c r="AG123" s="4">
        <f>'Рейтинговая таблица организаций'!AQ123</f>
        <v>148</v>
      </c>
      <c r="AH123" s="4">
        <f>ROUND('Рейтинговая таблица организаций'!AV123*100/AI123,0)</f>
        <v>88</v>
      </c>
      <c r="AI123" s="4">
        <f>'Рейтинговая таблица организаций'!AW123</f>
        <v>204</v>
      </c>
      <c r="AJ123" s="4">
        <f>ROUND('Рейтинговая таблица организаций'!AX123*100/AK123,0)</f>
        <v>88</v>
      </c>
      <c r="AK123" s="4">
        <f>'Рейтинговая таблица организаций'!AY123</f>
        <v>204</v>
      </c>
      <c r="AL123" s="4">
        <f>ROUND('Рейтинговая таблица организаций'!AZ123*100/AM123,0)</f>
        <v>91</v>
      </c>
      <c r="AM123" s="4">
        <f>'Рейтинговая таблица организаций'!BA123</f>
        <v>204</v>
      </c>
    </row>
    <row r="124" spans="1:39">
      <c r="A124" s="5">
        <f>'Рейтинговая таблица организаций'!A124</f>
        <v>121</v>
      </c>
      <c r="B124" s="5" t="str">
        <f>'бланки '!A126</f>
        <v>Пинежский муниципальный округ</v>
      </c>
      <c r="C124" s="5" t="str">
        <f>'бланки '!C126</f>
        <v>Муниципальное бюджетное общеобразовательное учреждение «Карпогорская вечерняя (сменная) средняя школа № 51»</v>
      </c>
      <c r="D124" s="3">
        <f>'бланки '!E126+'бланки '!F126</f>
        <v>73</v>
      </c>
      <c r="E124" s="5">
        <f>'Рейтинговая таблица организаций'!C124</f>
        <v>37</v>
      </c>
      <c r="F124" s="6">
        <f t="shared" si="1"/>
        <v>0.50684931506849318</v>
      </c>
      <c r="G124" s="3">
        <f>анкеты!I122</f>
        <v>2</v>
      </c>
      <c r="H124" s="73" t="str">
        <f>'для таблиц'!AY124</f>
        <v>Муниципальное бюджетное общеобразовательное учреждение «Емецкая средняя школа имени Н. М. Рубцова»(Холмогорский муниципальный округ)</v>
      </c>
      <c r="I124" s="74">
        <f>'Рейтинговая таблица организаций'!O96/100</f>
        <v>0.9552238805970148</v>
      </c>
      <c r="J124" s="73"/>
      <c r="K124" s="73">
        <f>'Рейтинговая таблица организаций'!H124</f>
        <v>4</v>
      </c>
      <c r="L124" s="4">
        <f>ROUND('Рейтинговая таблица организаций'!D124*100/M124,0)</f>
        <v>100</v>
      </c>
      <c r="M124" s="4">
        <f>'Рейтинговая таблица организаций'!E124</f>
        <v>14</v>
      </c>
      <c r="N124" s="4">
        <f>ROUND('Рейтинговая таблица организаций'!F124*100/O124,0)</f>
        <v>96</v>
      </c>
      <c r="O124" s="4">
        <f>'Рейтинговая таблица организаций'!G124</f>
        <v>54</v>
      </c>
      <c r="P124" s="4">
        <f>'Рейтинговая таблица организаций'!H124</f>
        <v>4</v>
      </c>
      <c r="Q124" s="4">
        <f>ROUND('Рейтинговая таблица организаций'!I124*100/R124,0)</f>
        <v>100</v>
      </c>
      <c r="R124" s="4">
        <f>'Рейтинговая таблица организаций'!J124</f>
        <v>34</v>
      </c>
      <c r="S124" s="4">
        <f>ROUND('Рейтинговая таблица организаций'!K124*100/T124,0)</f>
        <v>100</v>
      </c>
      <c r="T124" s="4">
        <f>'Рейтинговая таблица организаций'!L124</f>
        <v>29</v>
      </c>
      <c r="U124" s="4">
        <f>'Рейтинговая таблица организаций'!U124</f>
        <v>5</v>
      </c>
      <c r="V124" s="4">
        <f>'Рейтинговая таблица организаций'!X124</f>
        <v>34</v>
      </c>
      <c r="W124" s="4">
        <f>'Рейтинговая таблица организаций'!Y124</f>
        <v>37</v>
      </c>
      <c r="X124" s="4">
        <f>'Рейтинговая таблица организаций'!AD124</f>
        <v>3</v>
      </c>
      <c r="Y124" s="4">
        <f>'Рейтинговая таблица организаций'!AE124</f>
        <v>3</v>
      </c>
      <c r="Z124" s="4">
        <f>'Рейтинговая таблица организаций'!AF124</f>
        <v>2</v>
      </c>
      <c r="AA124" s="4">
        <f>'Рейтинговая таблица организаций'!AG124</f>
        <v>2</v>
      </c>
      <c r="AB124" s="4">
        <f>ROUND('Рейтинговая таблица организаций'!AL124*100/AC124,0)</f>
        <v>100</v>
      </c>
      <c r="AC124" s="4">
        <f>'Рейтинговая таблица организаций'!AM124</f>
        <v>37</v>
      </c>
      <c r="AD124" s="4">
        <f>ROUND('Рейтинговая таблица организаций'!AN124*100/AE124,0)</f>
        <v>100</v>
      </c>
      <c r="AE124" s="4">
        <f>'Рейтинговая таблица организаций'!AO124</f>
        <v>37</v>
      </c>
      <c r="AF124" s="4">
        <f>ROUND('Рейтинговая таблица организаций'!AP124*100/AG124,0)</f>
        <v>100</v>
      </c>
      <c r="AG124" s="4">
        <f>'Рейтинговая таблица организаций'!AQ124</f>
        <v>30</v>
      </c>
      <c r="AH124" s="4">
        <f>ROUND('Рейтинговая таблица организаций'!AV124*100/AI124,0)</f>
        <v>100</v>
      </c>
      <c r="AI124" s="4">
        <f>'Рейтинговая таблица организаций'!AW124</f>
        <v>37</v>
      </c>
      <c r="AJ124" s="4">
        <f>ROUND('Рейтинговая таблица организаций'!AX124*100/AK124,0)</f>
        <v>100</v>
      </c>
      <c r="AK124" s="4">
        <f>'Рейтинговая таблица организаций'!AY124</f>
        <v>37</v>
      </c>
      <c r="AL124" s="4">
        <f>ROUND('Рейтинговая таблица организаций'!AZ124*100/AM124,0)</f>
        <v>100</v>
      </c>
      <c r="AM124" s="4">
        <f>'Рейтинговая таблица организаций'!BA124</f>
        <v>37</v>
      </c>
    </row>
    <row r="125" spans="1:39">
      <c r="A125" s="5">
        <f>'Рейтинговая таблица организаций'!A125</f>
        <v>122</v>
      </c>
      <c r="B125" s="5" t="str">
        <f>'бланки '!A127</f>
        <v>Пинежский муниципальный округ</v>
      </c>
      <c r="C125" s="5" t="str">
        <f>'бланки '!C127</f>
        <v>Муниципальное бюджетное общеобразовательное учреждение «Междуреченская средняя школа № 6»</v>
      </c>
      <c r="D125" s="3">
        <f>'бланки '!E127+'бланки '!F127</f>
        <v>112</v>
      </c>
      <c r="E125" s="5">
        <f>'Рейтинговая таблица организаций'!C125</f>
        <v>62</v>
      </c>
      <c r="F125" s="6">
        <f t="shared" si="1"/>
        <v>0.5535714285714286</v>
      </c>
      <c r="G125" s="3">
        <f>анкеты!I123</f>
        <v>1</v>
      </c>
      <c r="H125" s="73" t="str">
        <f>'для таблиц'!AY125</f>
        <v>Муниципальное бюджетное учреждение дополнительного образования «Новодвинская спортивная школа имени С.В. Быкова»(Город Новодвинск)</v>
      </c>
      <c r="I125" s="74">
        <f>'Рейтинговая таблица организаций'!O97/100</f>
        <v>0.96363636363636362</v>
      </c>
      <c r="J125" s="74">
        <f>'Рейтинговая таблица организаций'!P4/100</f>
        <v>0.96363636363636362</v>
      </c>
      <c r="K125" s="73">
        <f>'Рейтинговая таблица организаций'!H125</f>
        <v>3</v>
      </c>
      <c r="L125" s="4">
        <f>ROUND('Рейтинговая таблица организаций'!D125*100/M125,0)</f>
        <v>100</v>
      </c>
      <c r="M125" s="4">
        <f>'Рейтинговая таблица организаций'!E125</f>
        <v>14</v>
      </c>
      <c r="N125" s="4">
        <f>ROUND('Рейтинговая таблица организаций'!F125*100/O125,0)</f>
        <v>98</v>
      </c>
      <c r="O125" s="4">
        <f>'Рейтинговая таблица организаций'!G125</f>
        <v>54</v>
      </c>
      <c r="P125" s="4">
        <f>'Рейтинговая таблица организаций'!H125</f>
        <v>3</v>
      </c>
      <c r="Q125" s="4">
        <f>ROUND('Рейтинговая таблица организаций'!I125*100/R125,0)</f>
        <v>90</v>
      </c>
      <c r="R125" s="4">
        <f>'Рейтинговая таблица организаций'!J125</f>
        <v>48</v>
      </c>
      <c r="S125" s="4">
        <f>ROUND('Рейтинговая таблица организаций'!K125*100/T125,0)</f>
        <v>97</v>
      </c>
      <c r="T125" s="4">
        <f>'Рейтинговая таблица организаций'!L125</f>
        <v>35</v>
      </c>
      <c r="U125" s="4">
        <f>'Рейтинговая таблица организаций'!U125</f>
        <v>5</v>
      </c>
      <c r="V125" s="4">
        <f>'Рейтинговая таблица организаций'!X125</f>
        <v>53</v>
      </c>
      <c r="W125" s="4">
        <f>'Рейтинговая таблица организаций'!Y125</f>
        <v>62</v>
      </c>
      <c r="X125" s="4">
        <f>'Рейтинговая таблица организаций'!AD125</f>
        <v>4</v>
      </c>
      <c r="Y125" s="4">
        <f>'Рейтинговая таблица организаций'!AE125</f>
        <v>5</v>
      </c>
      <c r="Z125" s="4">
        <f>'Рейтинговая таблица организаций'!AF125</f>
        <v>1</v>
      </c>
      <c r="AA125" s="4">
        <f>'Рейтинговая таблица организаций'!AG125</f>
        <v>1</v>
      </c>
      <c r="AB125" s="4">
        <f>ROUND('Рейтинговая таблица организаций'!AL125*100/AC125,0)</f>
        <v>94</v>
      </c>
      <c r="AC125" s="4">
        <f>'Рейтинговая таблица организаций'!AM125</f>
        <v>62</v>
      </c>
      <c r="AD125" s="4">
        <f>ROUND('Рейтинговая таблица организаций'!AN125*100/AE125,0)</f>
        <v>85</v>
      </c>
      <c r="AE125" s="4">
        <f>'Рейтинговая таблица организаций'!AO125</f>
        <v>62</v>
      </c>
      <c r="AF125" s="4">
        <f>ROUND('Рейтинговая таблица организаций'!AP125*100/AG125,0)</f>
        <v>98</v>
      </c>
      <c r="AG125" s="4">
        <f>'Рейтинговая таблица организаций'!AQ125</f>
        <v>45</v>
      </c>
      <c r="AH125" s="4">
        <f>ROUND('Рейтинговая таблица организаций'!AV125*100/AI125,0)</f>
        <v>77</v>
      </c>
      <c r="AI125" s="4">
        <f>'Рейтинговая таблица организаций'!AW125</f>
        <v>62</v>
      </c>
      <c r="AJ125" s="4">
        <f>ROUND('Рейтинговая таблица организаций'!AX125*100/AK125,0)</f>
        <v>95</v>
      </c>
      <c r="AK125" s="4">
        <f>'Рейтинговая таблица организаций'!AY125</f>
        <v>62</v>
      </c>
      <c r="AL125" s="4">
        <f>ROUND('Рейтинговая таблица организаций'!AZ125*100/AM125,0)</f>
        <v>94</v>
      </c>
      <c r="AM125" s="4">
        <f>'Рейтинговая таблица организаций'!BA125</f>
        <v>62</v>
      </c>
    </row>
    <row r="126" spans="1:39">
      <c r="A126" s="5">
        <f>'Рейтинговая таблица организаций'!A126</f>
        <v>123</v>
      </c>
      <c r="B126" s="5" t="str">
        <f>'бланки '!A128</f>
        <v>Пинежский муниципальный округ</v>
      </c>
      <c r="C126" s="5" t="str">
        <f>'бланки '!C128</f>
        <v>Муниципальное бюджетное общеобразовательное учреждение «Ясненская средняя школа № 7»</v>
      </c>
      <c r="D126" s="3">
        <f>'бланки '!E128+'бланки '!F128</f>
        <v>238</v>
      </c>
      <c r="E126" s="5">
        <f>'Рейтинговая таблица организаций'!C126</f>
        <v>121</v>
      </c>
      <c r="F126" s="6">
        <f t="shared" si="1"/>
        <v>0.50840336134453779</v>
      </c>
      <c r="G126" s="3">
        <f>анкеты!I124</f>
        <v>6</v>
      </c>
      <c r="H126" s="73" t="str">
        <f>'для таблиц'!AY126</f>
        <v>Муниципальное бюджетное общеобразовательное учреждение «Важская основная школа»(Виноградовский муниципальный округ)</v>
      </c>
      <c r="I126" s="74">
        <f>'Рейтинговая таблица организаций'!O98/100</f>
        <v>0.98666666666666669</v>
      </c>
      <c r="J126" s="74">
        <f>'Рейтинговая таблица организаций'!P98/100</f>
        <v>0.98333333333333328</v>
      </c>
      <c r="K126" s="73">
        <f>'Рейтинговая таблица организаций'!H126</f>
        <v>4</v>
      </c>
      <c r="L126" s="4">
        <f>ROUND('Рейтинговая таблица организаций'!D126*100/M126,0)</f>
        <v>100</v>
      </c>
      <c r="M126" s="4">
        <f>'Рейтинговая таблица организаций'!E126</f>
        <v>14</v>
      </c>
      <c r="N126" s="4">
        <f>ROUND('Рейтинговая таблица организаций'!F126*100/O126,0)</f>
        <v>84</v>
      </c>
      <c r="O126" s="4">
        <f>'Рейтинговая таблица организаций'!G126</f>
        <v>54</v>
      </c>
      <c r="P126" s="4">
        <f>'Рейтинговая таблица организаций'!H126</f>
        <v>4</v>
      </c>
      <c r="Q126" s="4">
        <f>ROUND('Рейтинговая таблица организаций'!I126*100/R126,0)</f>
        <v>92</v>
      </c>
      <c r="R126" s="4">
        <f>'Рейтинговая таблица организаций'!J126</f>
        <v>90</v>
      </c>
      <c r="S126" s="4">
        <f>ROUND('Рейтинговая таблица организаций'!K126*100/T126,0)</f>
        <v>90</v>
      </c>
      <c r="T126" s="4">
        <f>'Рейтинговая таблица организаций'!L126</f>
        <v>62</v>
      </c>
      <c r="U126" s="4">
        <f>'Рейтинговая таблица организаций'!U126</f>
        <v>5</v>
      </c>
      <c r="V126" s="4">
        <f>'Рейтинговая таблица организаций'!X126</f>
        <v>104</v>
      </c>
      <c r="W126" s="4">
        <f>'Рейтинговая таблица организаций'!Y126</f>
        <v>121</v>
      </c>
      <c r="X126" s="4">
        <f>'Рейтинговая таблица организаций'!AD126</f>
        <v>3</v>
      </c>
      <c r="Y126" s="4">
        <f>'Рейтинговая таблица организаций'!AE126</f>
        <v>3</v>
      </c>
      <c r="Z126" s="4">
        <f>'Рейтинговая таблица организаций'!AF126</f>
        <v>5</v>
      </c>
      <c r="AA126" s="4">
        <f>'Рейтинговая таблица организаций'!AG126</f>
        <v>6</v>
      </c>
      <c r="AB126" s="4">
        <f>ROUND('Рейтинговая таблица организаций'!AL126*100/AC126,0)</f>
        <v>97</v>
      </c>
      <c r="AC126" s="4">
        <f>'Рейтинговая таблица организаций'!AM126</f>
        <v>121</v>
      </c>
      <c r="AD126" s="4">
        <f>ROUND('Рейтинговая таблица организаций'!AN126*100/AE126,0)</f>
        <v>93</v>
      </c>
      <c r="AE126" s="4">
        <f>'Рейтинговая таблица организаций'!AO126</f>
        <v>121</v>
      </c>
      <c r="AF126" s="4">
        <f>ROUND('Рейтинговая таблица организаций'!AP126*100/AG126,0)</f>
        <v>97</v>
      </c>
      <c r="AG126" s="4">
        <f>'Рейтинговая таблица организаций'!AQ126</f>
        <v>86</v>
      </c>
      <c r="AH126" s="4">
        <f>ROUND('Рейтинговая таблица организаций'!AV126*100/AI126,0)</f>
        <v>83</v>
      </c>
      <c r="AI126" s="4">
        <f>'Рейтинговая таблица организаций'!AW126</f>
        <v>121</v>
      </c>
      <c r="AJ126" s="4">
        <f>ROUND('Рейтинговая таблица организаций'!AX126*100/AK126,0)</f>
        <v>97</v>
      </c>
      <c r="AK126" s="4">
        <f>'Рейтинговая таблица организаций'!AY126</f>
        <v>121</v>
      </c>
      <c r="AL126" s="4">
        <f>ROUND('Рейтинговая таблица организаций'!AZ126*100/AM126,0)</f>
        <v>94</v>
      </c>
      <c r="AM126" s="4">
        <f>'Рейтинговая таблица организаций'!BA126</f>
        <v>121</v>
      </c>
    </row>
    <row r="127" spans="1:39">
      <c r="A127" s="5">
        <f>'Рейтинговая таблица организаций'!A127</f>
        <v>124</v>
      </c>
      <c r="B127" s="5" t="str">
        <f>'бланки '!A129</f>
        <v>Пинежский муниципальный округ</v>
      </c>
      <c r="C127" s="5" t="str">
        <f>'бланки '!C129</f>
        <v>Муниципальное бюджетное общеобразовательное учреждение «Сийская средняя школа №116»</v>
      </c>
      <c r="D127" s="3">
        <f>'бланки '!E129+'бланки '!F129</f>
        <v>194</v>
      </c>
      <c r="E127" s="5">
        <f>'Рейтинговая таблица организаций'!C127</f>
        <v>93</v>
      </c>
      <c r="F127" s="6">
        <f t="shared" si="1"/>
        <v>0.47938144329896909</v>
      </c>
      <c r="G127" s="3">
        <f>анкеты!I125</f>
        <v>6</v>
      </c>
      <c r="H127" s="73" t="str">
        <f>'для таблиц'!AY127</f>
        <v>Муниципальное дошкольное образовательное учреждение «Детский сад №14 «Родничок» общеразвивающего вида»(Город Новодвинск)</v>
      </c>
      <c r="I127" s="74">
        <f>'Рейтинговая таблица организаций'!O99/100</f>
        <v>1</v>
      </c>
      <c r="J127" s="74">
        <f>'Рейтинговая таблица организаций'!P99/100</f>
        <v>1</v>
      </c>
      <c r="K127" s="73">
        <f>'Рейтинговая таблица организаций'!H127</f>
        <v>4</v>
      </c>
      <c r="L127" s="4">
        <f>ROUND('Рейтинговая таблица организаций'!D127*100/M127,0)</f>
        <v>100</v>
      </c>
      <c r="M127" s="4">
        <f>'Рейтинговая таблица организаций'!E127</f>
        <v>14</v>
      </c>
      <c r="N127" s="4">
        <f>ROUND('Рейтинговая таблица организаций'!F127*100/O127,0)</f>
        <v>91</v>
      </c>
      <c r="O127" s="4">
        <f>'Рейтинговая таблица организаций'!G127</f>
        <v>54</v>
      </c>
      <c r="P127" s="4">
        <f>'Рейтинговая таблица организаций'!H127</f>
        <v>4</v>
      </c>
      <c r="Q127" s="4">
        <f>ROUND('Рейтинговая таблица организаций'!I127*100/R127,0)</f>
        <v>96</v>
      </c>
      <c r="R127" s="4">
        <f>'Рейтинговая таблица организаций'!J127</f>
        <v>54</v>
      </c>
      <c r="S127" s="4">
        <f>ROUND('Рейтинговая таблица организаций'!K127*100/T127,0)</f>
        <v>92</v>
      </c>
      <c r="T127" s="4">
        <f>'Рейтинговая таблица организаций'!L127</f>
        <v>53</v>
      </c>
      <c r="U127" s="4">
        <f>'Рейтинговая таблица организаций'!U127</f>
        <v>5</v>
      </c>
      <c r="V127" s="4">
        <f>'Рейтинговая таблица организаций'!X127</f>
        <v>76</v>
      </c>
      <c r="W127" s="4">
        <f>'Рейтинговая таблица организаций'!Y127</f>
        <v>93</v>
      </c>
      <c r="X127" s="4">
        <f>'Рейтинговая таблица организаций'!AD127</f>
        <v>6</v>
      </c>
      <c r="Y127" s="4">
        <f>'Рейтинговая таблица организаций'!AE127</f>
        <v>3</v>
      </c>
      <c r="Z127" s="4">
        <f>'Рейтинговая таблица организаций'!AF127</f>
        <v>5</v>
      </c>
      <c r="AA127" s="4">
        <f>'Рейтинговая таблица организаций'!AG127</f>
        <v>6</v>
      </c>
      <c r="AB127" s="4">
        <f>ROUND('Рейтинговая таблица организаций'!AL127*100/AC127,0)</f>
        <v>89</v>
      </c>
      <c r="AC127" s="4">
        <f>'Рейтинговая таблица организаций'!AM127</f>
        <v>93</v>
      </c>
      <c r="AD127" s="4">
        <f>ROUND('Рейтинговая таблица организаций'!AN127*100/AE127,0)</f>
        <v>81</v>
      </c>
      <c r="AE127" s="4">
        <f>'Рейтинговая таблица организаций'!AO127</f>
        <v>93</v>
      </c>
      <c r="AF127" s="4">
        <f>ROUND('Рейтинговая таблица организаций'!AP127*100/AG127,0)</f>
        <v>89</v>
      </c>
      <c r="AG127" s="4">
        <f>'Рейтинговая таблица организаций'!AQ127</f>
        <v>55</v>
      </c>
      <c r="AH127" s="4">
        <f>ROUND('Рейтинговая таблица организаций'!AV127*100/AI127,0)</f>
        <v>82</v>
      </c>
      <c r="AI127" s="4">
        <f>'Рейтинговая таблица организаций'!AW127</f>
        <v>93</v>
      </c>
      <c r="AJ127" s="4">
        <f>ROUND('Рейтинговая таблица организаций'!AX127*100/AK127,0)</f>
        <v>90</v>
      </c>
      <c r="AK127" s="4">
        <f>'Рейтинговая таблица организаций'!AY127</f>
        <v>93</v>
      </c>
      <c r="AL127" s="4">
        <f>ROUND('Рейтинговая таблица организаций'!AZ127*100/AM127,0)</f>
        <v>86</v>
      </c>
      <c r="AM127" s="4">
        <f>'Рейтинговая таблица организаций'!BA127</f>
        <v>93</v>
      </c>
    </row>
    <row r="128" spans="1:39">
      <c r="A128" s="5">
        <f>'Рейтинговая таблица организаций'!A128</f>
        <v>125</v>
      </c>
      <c r="B128" s="5" t="str">
        <f>'бланки '!A130</f>
        <v>Пинежский муниципальный округ</v>
      </c>
      <c r="C128" s="5" t="str">
        <f>'бланки '!C130</f>
        <v>Муниципальное бюджетное общеобразовательное учреждение «Пинежская средняя школа № 117</v>
      </c>
      <c r="D128" s="3">
        <f>'бланки '!E130+'бланки '!F130</f>
        <v>564</v>
      </c>
      <c r="E128" s="5">
        <f>'Рейтинговая таблица организаций'!C128</f>
        <v>181</v>
      </c>
      <c r="F128" s="6">
        <f t="shared" si="1"/>
        <v>0.32092198581560283</v>
      </c>
      <c r="G128" s="3">
        <f>анкеты!I126</f>
        <v>12</v>
      </c>
      <c r="H128" s="73" t="str">
        <f>'для таблиц'!AY128</f>
        <v>Муниципальное бюджетное общеобразовательное учреждение «Бобровская средняя школа»(Приморский муниципальный округ)</v>
      </c>
      <c r="I128" s="74">
        <f>'Рейтинговая таблица организаций'!O100/100</f>
        <v>1</v>
      </c>
      <c r="J128" s="74">
        <f>'Рейтинговая таблица организаций'!P100/100</f>
        <v>1</v>
      </c>
      <c r="K128" s="73">
        <f>'Рейтинговая таблица организаций'!H128</f>
        <v>4</v>
      </c>
      <c r="L128" s="4">
        <f>ROUND('Рейтинговая таблица организаций'!D128*100/M128,0)</f>
        <v>89</v>
      </c>
      <c r="M128" s="4">
        <f>'Рейтинговая таблица организаций'!E128</f>
        <v>14</v>
      </c>
      <c r="N128" s="4">
        <f>ROUND('Рейтинговая таблица организаций'!F128*100/O128,0)</f>
        <v>77</v>
      </c>
      <c r="O128" s="4">
        <f>'Рейтинговая таблица организаций'!G128</f>
        <v>59</v>
      </c>
      <c r="P128" s="4">
        <f>'Рейтинговая таблица организаций'!H128</f>
        <v>4</v>
      </c>
      <c r="Q128" s="4">
        <f>ROUND('Рейтинговая таблица организаций'!I128*100/R128,0)</f>
        <v>94</v>
      </c>
      <c r="R128" s="4">
        <f>'Рейтинговая таблица организаций'!J128</f>
        <v>139</v>
      </c>
      <c r="S128" s="4">
        <f>ROUND('Рейтинговая таблица организаций'!K128*100/T128,0)</f>
        <v>95</v>
      </c>
      <c r="T128" s="4">
        <f>'Рейтинговая таблица организаций'!L128</f>
        <v>131</v>
      </c>
      <c r="U128" s="4">
        <f>'Рейтинговая таблица организаций'!U128</f>
        <v>5</v>
      </c>
      <c r="V128" s="4">
        <f>'Рейтинговая таблица организаций'!X128</f>
        <v>168</v>
      </c>
      <c r="W128" s="4">
        <f>'Рейтинговая таблица организаций'!Y128</f>
        <v>181</v>
      </c>
      <c r="X128" s="4">
        <f>'Рейтинговая таблица организаций'!AD128</f>
        <v>1</v>
      </c>
      <c r="Y128" s="4">
        <f>'Рейтинговая таблица организаций'!AE128</f>
        <v>3</v>
      </c>
      <c r="Z128" s="4">
        <f>'Рейтинговая таблица организаций'!AF128</f>
        <v>10</v>
      </c>
      <c r="AA128" s="4">
        <f>'Рейтинговая таблица организаций'!AG128</f>
        <v>12</v>
      </c>
      <c r="AB128" s="4">
        <f>ROUND('Рейтинговая таблица организаций'!AL128*100/AC128,0)</f>
        <v>90</v>
      </c>
      <c r="AC128" s="4">
        <f>'Рейтинговая таблица организаций'!AM128</f>
        <v>181</v>
      </c>
      <c r="AD128" s="4">
        <f>ROUND('Рейтинговая таблица организаций'!AN128*100/AE128,0)</f>
        <v>94</v>
      </c>
      <c r="AE128" s="4">
        <f>'Рейтинговая таблица организаций'!AO128</f>
        <v>181</v>
      </c>
      <c r="AF128" s="4">
        <f>ROUND('Рейтинговая таблица организаций'!AP128*100/AG128,0)</f>
        <v>99</v>
      </c>
      <c r="AG128" s="4">
        <f>'Рейтинговая таблица организаций'!AQ128</f>
        <v>142</v>
      </c>
      <c r="AH128" s="4">
        <f>ROUND('Рейтинговая таблица организаций'!AV128*100/AI128,0)</f>
        <v>93</v>
      </c>
      <c r="AI128" s="4">
        <f>'Рейтинговая таблица организаций'!AW128</f>
        <v>181</v>
      </c>
      <c r="AJ128" s="4">
        <f>ROUND('Рейтинговая таблица организаций'!AX128*100/AK128,0)</f>
        <v>93</v>
      </c>
      <c r="AK128" s="4">
        <f>'Рейтинговая таблица организаций'!AY128</f>
        <v>181</v>
      </c>
      <c r="AL128" s="4">
        <f>ROUND('Рейтинговая таблица организаций'!AZ128*100/AM128,0)</f>
        <v>95</v>
      </c>
      <c r="AM128" s="4">
        <f>'Рейтинговая таблица организаций'!BA128</f>
        <v>181</v>
      </c>
    </row>
    <row r="129" spans="1:39">
      <c r="A129" s="5">
        <f>'Рейтинговая таблица организаций'!A129</f>
        <v>126</v>
      </c>
      <c r="B129" s="5" t="str">
        <f>'бланки '!A131</f>
        <v>Пинежский муниципальный округ</v>
      </c>
      <c r="C129" s="5" t="str">
        <f>'бланки '!C131</f>
        <v>Муниципальное бюджетное учреждение дополнительного образования «Районный центр дополнительного образования»</v>
      </c>
      <c r="D129" s="3">
        <f>'бланки '!E131+'бланки '!F131</f>
        <v>830</v>
      </c>
      <c r="E129" s="5">
        <f>'Рейтинговая таблица организаций'!C129</f>
        <v>225</v>
      </c>
      <c r="F129" s="6">
        <f t="shared" si="1"/>
        <v>0.27108433734939757</v>
      </c>
      <c r="G129" s="3">
        <f>анкеты!I127</f>
        <v>3</v>
      </c>
      <c r="H129" s="73" t="str">
        <f>'для таблиц'!AY129</f>
        <v>Муниципальное бюджетное общеобразовательное учреждение «Уемская средняя школа»(Приморский муниципальный округ)</v>
      </c>
      <c r="I129" s="74">
        <f>'Рейтинговая таблица организаций'!O101/100</f>
        <v>0.9662921348314607</v>
      </c>
      <c r="J129" s="74">
        <f>'Рейтинговая таблица организаций'!P101/100</f>
        <v>0.9722222222222221</v>
      </c>
      <c r="K129" s="73">
        <f>'Рейтинговая таблица организаций'!H129</f>
        <v>4</v>
      </c>
      <c r="L129" s="4">
        <f>ROUND('Рейтинговая таблица организаций'!D129*100/M129,0)</f>
        <v>100</v>
      </c>
      <c r="M129" s="4">
        <f>'Рейтинговая таблица организаций'!E129</f>
        <v>11</v>
      </c>
      <c r="N129" s="4">
        <f>ROUND('Рейтинговая таблица организаций'!F129*100/O129,0)</f>
        <v>97</v>
      </c>
      <c r="O129" s="4">
        <f>'Рейтинговая таблица организаций'!G129</f>
        <v>47</v>
      </c>
      <c r="P129" s="4">
        <f>'Рейтинговая таблица организаций'!H129</f>
        <v>4</v>
      </c>
      <c r="Q129" s="4">
        <f>ROUND('Рейтинговая таблица организаций'!I129*100/R129,0)</f>
        <v>99</v>
      </c>
      <c r="R129" s="4">
        <f>'Рейтинговая таблица организаций'!J129</f>
        <v>170</v>
      </c>
      <c r="S129" s="4">
        <f>ROUND('Рейтинговая таблица организаций'!K129*100/T129,0)</f>
        <v>99</v>
      </c>
      <c r="T129" s="4">
        <f>'Рейтинговая таблица организаций'!L129</f>
        <v>166</v>
      </c>
      <c r="U129" s="4">
        <f>'Рейтинговая таблица организаций'!U129</f>
        <v>5</v>
      </c>
      <c r="V129" s="4">
        <f>'Рейтинговая таблица организаций'!X129</f>
        <v>187</v>
      </c>
      <c r="W129" s="4">
        <f>'Рейтинговая таблица организаций'!Y129</f>
        <v>225</v>
      </c>
      <c r="X129" s="4">
        <f>'Рейтинговая таблица организаций'!AD129</f>
        <v>2</v>
      </c>
      <c r="Y129" s="4">
        <f>'Рейтинговая таблица организаций'!AE129</f>
        <v>3</v>
      </c>
      <c r="Z129" s="4">
        <f>'Рейтинговая таблица организаций'!AF129</f>
        <v>3</v>
      </c>
      <c r="AA129" s="4">
        <f>'Рейтинговая таблица организаций'!AG129</f>
        <v>3</v>
      </c>
      <c r="AB129" s="4">
        <f>ROUND('Рейтинговая таблица организаций'!AL129*100/AC129,0)</f>
        <v>98</v>
      </c>
      <c r="AC129" s="4">
        <f>'Рейтинговая таблица организаций'!AM129</f>
        <v>225</v>
      </c>
      <c r="AD129" s="4">
        <f>ROUND('Рейтинговая таблица организаций'!AN129*100/AE129,0)</f>
        <v>98</v>
      </c>
      <c r="AE129" s="4">
        <f>'Рейтинговая таблица организаций'!AO129</f>
        <v>225</v>
      </c>
      <c r="AF129" s="4">
        <f>ROUND('Рейтинговая таблица организаций'!AP129*100/AG129,0)</f>
        <v>99</v>
      </c>
      <c r="AG129" s="4">
        <f>'Рейтинговая таблица организаций'!AQ129</f>
        <v>210</v>
      </c>
      <c r="AH129" s="4">
        <f>ROUND('Рейтинговая таблица организаций'!AV129*100/AI129,0)</f>
        <v>98</v>
      </c>
      <c r="AI129" s="4">
        <f>'Рейтинговая таблица организаций'!AW129</f>
        <v>225</v>
      </c>
      <c r="AJ129" s="4">
        <f>ROUND('Рейтинговая таблица организаций'!AX129*100/AK129,0)</f>
        <v>98</v>
      </c>
      <c r="AK129" s="4">
        <f>'Рейтинговая таблица организаций'!AY129</f>
        <v>225</v>
      </c>
      <c r="AL129" s="4">
        <f>ROUND('Рейтинговая таблица организаций'!AZ129*100/AM129,0)</f>
        <v>100</v>
      </c>
      <c r="AM129" s="4">
        <f>'Рейтинговая таблица организаций'!BA129</f>
        <v>225</v>
      </c>
    </row>
    <row r="130" spans="1:39">
      <c r="A130" s="5">
        <f>'Рейтинговая таблица организаций'!A130</f>
        <v>127</v>
      </c>
      <c r="B130" s="5" t="str">
        <f>'бланки '!A132</f>
        <v>Пинежский муниципальный округ</v>
      </c>
      <c r="C130" s="5" t="str">
        <f>'бланки '!C132</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D130" s="3">
        <f>'бланки '!E132+'бланки '!F132</f>
        <v>208</v>
      </c>
      <c r="E130" s="5">
        <f>'Рейтинговая таблица организаций'!C130</f>
        <v>82</v>
      </c>
      <c r="F130" s="6">
        <f t="shared" si="1"/>
        <v>0.39423076923076922</v>
      </c>
      <c r="G130" s="3">
        <f>анкеты!I128</f>
        <v>6</v>
      </c>
      <c r="H130" s="73" t="str">
        <f>'для таблиц'!AY130</f>
        <v>Муниципальное бюджетное общеобразовательное учреждение «Средняя школа №4 имени Дважды Героя Советского Союза Александра Осиповича Шабалина»(Онежский муниципальный район)</v>
      </c>
      <c r="I130" s="74">
        <f>'Рейтинговая таблица организаций'!O102/100</f>
        <v>0.97959183673469385</v>
      </c>
      <c r="J130" s="74">
        <f>'Рейтинговая таблица организаций'!P102/100</f>
        <v>0.97560975609756095</v>
      </c>
      <c r="K130" s="73">
        <f>'Рейтинговая таблица организаций'!H130</f>
        <v>3</v>
      </c>
      <c r="L130" s="4">
        <f>ROUND('Рейтинговая таблица организаций'!D130*100/M130,0)</f>
        <v>100</v>
      </c>
      <c r="M130" s="4">
        <f>'Рейтинговая таблица организаций'!E130</f>
        <v>11</v>
      </c>
      <c r="N130" s="4">
        <f>ROUND('Рейтинговая таблица организаций'!F130*100/O130,0)</f>
        <v>88</v>
      </c>
      <c r="O130" s="4">
        <f>'Рейтинговая таблица организаций'!G130</f>
        <v>47</v>
      </c>
      <c r="P130" s="4">
        <f>'Рейтинговая таблица организаций'!H130</f>
        <v>3</v>
      </c>
      <c r="Q130" s="4">
        <f>ROUND('Рейтинговая таблица организаций'!I130*100/R130,0)</f>
        <v>100</v>
      </c>
      <c r="R130" s="4">
        <f>'Рейтинговая таблица организаций'!J130</f>
        <v>70</v>
      </c>
      <c r="S130" s="4">
        <f>ROUND('Рейтинговая таблица организаций'!K130*100/T130,0)</f>
        <v>100</v>
      </c>
      <c r="T130" s="4">
        <f>'Рейтинговая таблица организаций'!L130</f>
        <v>70</v>
      </c>
      <c r="U130" s="4">
        <f>'Рейтинговая таблица организаций'!U130</f>
        <v>5</v>
      </c>
      <c r="V130" s="4">
        <f>'Рейтинговая таблица организаций'!X130</f>
        <v>81</v>
      </c>
      <c r="W130" s="4">
        <f>'Рейтинговая таблица организаций'!Y130</f>
        <v>82</v>
      </c>
      <c r="X130" s="4">
        <f>'Рейтинговая таблица организаций'!AD130</f>
        <v>3</v>
      </c>
      <c r="Y130" s="4">
        <f>'Рейтинговая таблица организаций'!AE130</f>
        <v>5</v>
      </c>
      <c r="Z130" s="4">
        <f>'Рейтинговая таблица организаций'!AF130</f>
        <v>5</v>
      </c>
      <c r="AA130" s="4">
        <f>'Рейтинговая таблица организаций'!AG130</f>
        <v>6</v>
      </c>
      <c r="AB130" s="4">
        <f>ROUND('Рейтинговая таблица организаций'!AL130*100/AC130,0)</f>
        <v>100</v>
      </c>
      <c r="AC130" s="4">
        <f>'Рейтинговая таблица организаций'!AM130</f>
        <v>82</v>
      </c>
      <c r="AD130" s="4">
        <f>ROUND('Рейтинговая таблица организаций'!AN130*100/AE130,0)</f>
        <v>99</v>
      </c>
      <c r="AE130" s="4">
        <f>'Рейтинговая таблица организаций'!AO130</f>
        <v>82</v>
      </c>
      <c r="AF130" s="4">
        <f>ROUND('Рейтинговая таблица организаций'!AP130*100/AG130,0)</f>
        <v>100</v>
      </c>
      <c r="AG130" s="4">
        <f>'Рейтинговая таблица организаций'!AQ130</f>
        <v>67</v>
      </c>
      <c r="AH130" s="4">
        <f>ROUND('Рейтинговая таблица организаций'!AV130*100/AI130,0)</f>
        <v>99</v>
      </c>
      <c r="AI130" s="4">
        <f>'Рейтинговая таблица организаций'!AW130</f>
        <v>82</v>
      </c>
      <c r="AJ130" s="4">
        <f>ROUND('Рейтинговая таблица организаций'!AX130*100/AK130,0)</f>
        <v>96</v>
      </c>
      <c r="AK130" s="4">
        <f>'Рейтинговая таблица организаций'!AY130</f>
        <v>82</v>
      </c>
      <c r="AL130" s="4">
        <f>ROUND('Рейтинговая таблица организаций'!AZ130*100/AM130,0)</f>
        <v>99</v>
      </c>
      <c r="AM130" s="4">
        <f>'Рейтинговая таблица организаций'!BA130</f>
        <v>82</v>
      </c>
    </row>
    <row r="131" spans="1:39">
      <c r="A131" s="5">
        <f>'Рейтинговая таблица организаций'!A131</f>
        <v>128</v>
      </c>
      <c r="B131" s="5" t="str">
        <f>'бланки '!A133</f>
        <v>Приморский муниципальный округ</v>
      </c>
      <c r="C131" s="5" t="str">
        <f>'бланки '!C133</f>
        <v>Муниципальное бюджетное общеобразовательное учреждение «Бобровская средняя школа»</v>
      </c>
      <c r="D131" s="3">
        <f>'бланки '!E133+'бланки '!F133</f>
        <v>193</v>
      </c>
      <c r="E131" s="5">
        <f>'Рейтинговая таблица организаций'!C131</f>
        <v>56</v>
      </c>
      <c r="F131" s="6">
        <f t="shared" si="1"/>
        <v>0.29015544041450775</v>
      </c>
      <c r="G131" s="3">
        <f>анкеты!I129</f>
        <v>1</v>
      </c>
      <c r="H131" s="73" t="str">
        <f>'для таблиц'!AY131</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Дмитриевича»(Город Северодвинск)</v>
      </c>
      <c r="I131" s="74">
        <f>'Рейтинговая таблица организаций'!O103/100</f>
        <v>0.94011976047904189</v>
      </c>
      <c r="J131" s="74">
        <f>'Рейтинговая таблица организаций'!P103/100</f>
        <v>0.92307692307692302</v>
      </c>
      <c r="K131" s="73">
        <f>'Рейтинговая таблица организаций'!H131</f>
        <v>3</v>
      </c>
      <c r="L131" s="4">
        <f>ROUND('Рейтинговая таблица организаций'!D131*100/M131,0)</f>
        <v>100</v>
      </c>
      <c r="M131" s="4">
        <f>'Рейтинговая таблица организаций'!E131</f>
        <v>14</v>
      </c>
      <c r="N131" s="4">
        <f>ROUND('Рейтинговая таблица организаций'!F131*100/O131,0)</f>
        <v>91</v>
      </c>
      <c r="O131" s="4">
        <f>'Рейтинговая таблица организаций'!G131</f>
        <v>59</v>
      </c>
      <c r="P131" s="4">
        <f>'Рейтинговая таблица организаций'!H131</f>
        <v>3</v>
      </c>
      <c r="Q131" s="4">
        <f>ROUND('Рейтинговая таблица организаций'!I131*100/R131,0)</f>
        <v>100</v>
      </c>
      <c r="R131" s="4">
        <f>'Рейтинговая таблица организаций'!J131</f>
        <v>46</v>
      </c>
      <c r="S131" s="4">
        <f>ROUND('Рейтинговая таблица организаций'!K131*100/T131,0)</f>
        <v>98</v>
      </c>
      <c r="T131" s="4">
        <f>'Рейтинговая таблица организаций'!L131</f>
        <v>45</v>
      </c>
      <c r="U131" s="4">
        <f>'Рейтинговая таблица организаций'!U131</f>
        <v>5</v>
      </c>
      <c r="V131" s="4">
        <f>'Рейтинговая таблица организаций'!X131</f>
        <v>42</v>
      </c>
      <c r="W131" s="4">
        <f>'Рейтинговая таблица организаций'!Y131</f>
        <v>56</v>
      </c>
      <c r="X131" s="4">
        <f>'Рейтинговая таблица организаций'!AD131</f>
        <v>3</v>
      </c>
      <c r="Y131" s="4">
        <f>'Рейтинговая таблица организаций'!AE131</f>
        <v>3</v>
      </c>
      <c r="Z131" s="4">
        <f>'Рейтинговая таблица организаций'!AF131</f>
        <v>1</v>
      </c>
      <c r="AA131" s="4">
        <f>'Рейтинговая таблица организаций'!AG131</f>
        <v>1</v>
      </c>
      <c r="AB131" s="4">
        <f>ROUND('Рейтинговая таблица организаций'!AL131*100/AC131,0)</f>
        <v>96</v>
      </c>
      <c r="AC131" s="4">
        <f>'Рейтинговая таблица организаций'!AM131</f>
        <v>56</v>
      </c>
      <c r="AD131" s="4">
        <f>ROUND('Рейтинговая таблица организаций'!AN131*100/AE131,0)</f>
        <v>96</v>
      </c>
      <c r="AE131" s="4">
        <f>'Рейтинговая таблица организаций'!AO131</f>
        <v>56</v>
      </c>
      <c r="AF131" s="4">
        <f>ROUND('Рейтинговая таблица организаций'!AP131*100/AG131,0)</f>
        <v>100</v>
      </c>
      <c r="AG131" s="4">
        <f>'Рейтинговая таблица организаций'!AQ131</f>
        <v>41</v>
      </c>
      <c r="AH131" s="4">
        <f>ROUND('Рейтинговая таблица организаций'!AV131*100/AI131,0)</f>
        <v>82</v>
      </c>
      <c r="AI131" s="4">
        <f>'Рейтинговая таблица организаций'!AW131</f>
        <v>56</v>
      </c>
      <c r="AJ131" s="4">
        <f>ROUND('Рейтинговая таблица организаций'!AX131*100/AK131,0)</f>
        <v>100</v>
      </c>
      <c r="AK131" s="4">
        <f>'Рейтинговая таблица организаций'!AY131</f>
        <v>56</v>
      </c>
      <c r="AL131" s="4">
        <f>ROUND('Рейтинговая таблица организаций'!AZ131*100/AM131,0)</f>
        <v>95</v>
      </c>
      <c r="AM131" s="4">
        <f>'Рейтинговая таблица организаций'!BA131</f>
        <v>56</v>
      </c>
    </row>
    <row r="132" spans="1:39">
      <c r="A132" s="5">
        <f>'Рейтинговая таблица организаций'!A132</f>
        <v>129</v>
      </c>
      <c r="B132" s="5" t="str">
        <f>'бланки '!A134</f>
        <v>Приморский муниципальный округ</v>
      </c>
      <c r="C132" s="5" t="str">
        <f>'бланки '!C134</f>
        <v>Муниципальное бюджетное общеобразовательное учреждение «Заостровская средняя школа»</v>
      </c>
      <c r="D132" s="3">
        <f>'бланки '!E134+'бланки '!F134</f>
        <v>377</v>
      </c>
      <c r="E132" s="5">
        <f>'Рейтинговая таблица организаций'!C132</f>
        <v>56</v>
      </c>
      <c r="F132" s="6">
        <f t="shared" si="1"/>
        <v>0.14854111405835543</v>
      </c>
      <c r="G132" s="3">
        <f>анкеты!I130</f>
        <v>4</v>
      </c>
      <c r="H132" s="73" t="str">
        <f>'для таблиц'!AY132</f>
        <v>Муниципальное бюджетное общеобразовательное учреждение «Ясненская средняя школа № 7»(Пинежский муниципальный округ)</v>
      </c>
      <c r="I132" s="74">
        <f>'Рейтинговая таблица организаций'!O104/100</f>
        <v>0.92465753424657537</v>
      </c>
      <c r="J132" s="74">
        <f>'Рейтинговая таблица организаций'!P104/100</f>
        <v>0.91194968553459121</v>
      </c>
      <c r="K132" s="73">
        <f>'Рейтинговая таблица организаций'!H132</f>
        <v>4</v>
      </c>
      <c r="L132" s="4">
        <f>ROUND('Рейтинговая таблица организаций'!D132*100/M132,0)</f>
        <v>100</v>
      </c>
      <c r="M132" s="4">
        <f>'Рейтинговая таблица организаций'!E132</f>
        <v>14</v>
      </c>
      <c r="N132" s="4">
        <f>ROUND('Рейтинговая таблица организаций'!F132*100/O132,0)</f>
        <v>97</v>
      </c>
      <c r="O132" s="4">
        <f>'Рейтинговая таблица организаций'!G132</f>
        <v>54</v>
      </c>
      <c r="P132" s="4">
        <f>'Рейтинговая таблица организаций'!H132</f>
        <v>4</v>
      </c>
      <c r="Q132" s="4">
        <f>ROUND('Рейтинговая таблица организаций'!I132*100/R132,0)</f>
        <v>98</v>
      </c>
      <c r="R132" s="4">
        <f>'Рейтинговая таблица организаций'!J132</f>
        <v>41</v>
      </c>
      <c r="S132" s="4">
        <f>ROUND('Рейтинговая таблица организаций'!K132*100/T132,0)</f>
        <v>98</v>
      </c>
      <c r="T132" s="4">
        <f>'Рейтинговая таблица организаций'!L132</f>
        <v>40</v>
      </c>
      <c r="U132" s="4">
        <f>'Рейтинговая таблица организаций'!U132</f>
        <v>5</v>
      </c>
      <c r="V132" s="4">
        <f>'Рейтинговая таблица организаций'!X132</f>
        <v>43</v>
      </c>
      <c r="W132" s="4">
        <f>'Рейтинговая таблица организаций'!Y132</f>
        <v>56</v>
      </c>
      <c r="X132" s="4">
        <f>'Рейтинговая таблица организаций'!AD132</f>
        <v>3</v>
      </c>
      <c r="Y132" s="4">
        <f>'Рейтинговая таблица организаций'!AE132</f>
        <v>3</v>
      </c>
      <c r="Z132" s="4">
        <f>'Рейтинговая таблица организаций'!AF132</f>
        <v>3</v>
      </c>
      <c r="AA132" s="4">
        <f>'Рейтинговая таблица организаций'!AG132</f>
        <v>4</v>
      </c>
      <c r="AB132" s="4">
        <f>ROUND('Рейтинговая таблица организаций'!AL132*100/AC132,0)</f>
        <v>89</v>
      </c>
      <c r="AC132" s="4">
        <f>'Рейтинговая таблица организаций'!AM132</f>
        <v>56</v>
      </c>
      <c r="AD132" s="4">
        <f>ROUND('Рейтинговая таблица организаций'!AN132*100/AE132,0)</f>
        <v>89</v>
      </c>
      <c r="AE132" s="4">
        <f>'Рейтинговая таблица организаций'!AO132</f>
        <v>56</v>
      </c>
      <c r="AF132" s="4">
        <f>ROUND('Рейтинговая таблица организаций'!AP132*100/AG132,0)</f>
        <v>97</v>
      </c>
      <c r="AG132" s="4">
        <f>'Рейтинговая таблица организаций'!AQ132</f>
        <v>38</v>
      </c>
      <c r="AH132" s="4">
        <f>ROUND('Рейтинговая таблица организаций'!AV132*100/AI132,0)</f>
        <v>88</v>
      </c>
      <c r="AI132" s="4">
        <f>'Рейтинговая таблица организаций'!AW132</f>
        <v>56</v>
      </c>
      <c r="AJ132" s="4">
        <f>ROUND('Рейтинговая таблица организаций'!AX132*100/AK132,0)</f>
        <v>80</v>
      </c>
      <c r="AK132" s="4">
        <f>'Рейтинговая таблица организаций'!AY132</f>
        <v>56</v>
      </c>
      <c r="AL132" s="4">
        <f>ROUND('Рейтинговая таблица организаций'!AZ132*100/AM132,0)</f>
        <v>88</v>
      </c>
      <c r="AM132" s="4">
        <f>'Рейтинговая таблица организаций'!BA132</f>
        <v>56</v>
      </c>
    </row>
    <row r="133" spans="1:39">
      <c r="A133" s="5">
        <f>'Рейтинговая таблица организаций'!A133</f>
        <v>130</v>
      </c>
      <c r="B133" s="5" t="str">
        <f>'бланки '!A135</f>
        <v>Приморский муниципальный округ</v>
      </c>
      <c r="C133" s="5" t="str">
        <f>'бланки '!C135</f>
        <v>Муниципальное бюджетное общеобразовательное учреждение «Катунинская средняя школа»</v>
      </c>
      <c r="D133" s="3">
        <f>'бланки '!E135+'бланки '!F135</f>
        <v>676</v>
      </c>
      <c r="E133" s="5">
        <f>'Рейтинговая таблица организаций'!C133</f>
        <v>196</v>
      </c>
      <c r="F133" s="6">
        <f t="shared" ref="F133:F180" si="2">E133/D133</f>
        <v>0.28994082840236685</v>
      </c>
      <c r="G133" s="3">
        <f>анкеты!I131</f>
        <v>2</v>
      </c>
      <c r="H133" s="73" t="str">
        <f>'для таблиц'!AY133</f>
        <v>Муниципальное автономное общеобразовательное учреждение «Средняя общеобразовательная школа № 5»(Город Северодвинск)</v>
      </c>
      <c r="I133" s="74">
        <f>'Рейтинговая таблица организаций'!O105/100</f>
        <v>0.93009118541033431</v>
      </c>
      <c r="J133" s="74">
        <f>'Рейтинговая таблица организаций'!P105/100</f>
        <v>0.91576086956521729</v>
      </c>
      <c r="K133" s="73">
        <f>'Рейтинговая таблица организаций'!H133</f>
        <v>4</v>
      </c>
      <c r="L133" s="4">
        <f>ROUND('Рейтинговая таблица организаций'!D133*100/M133,0)</f>
        <v>100</v>
      </c>
      <c r="M133" s="4">
        <f>'Рейтинговая таблица организаций'!E133</f>
        <v>14</v>
      </c>
      <c r="N133" s="4">
        <f>ROUND('Рейтинговая таблица организаций'!F133*100/O133,0)</f>
        <v>100</v>
      </c>
      <c r="O133" s="4">
        <f>'Рейтинговая таблица организаций'!G133</f>
        <v>54</v>
      </c>
      <c r="P133" s="4">
        <f>'Рейтинговая таблица организаций'!H133</f>
        <v>4</v>
      </c>
      <c r="Q133" s="4">
        <f>ROUND('Рейтинговая таблица организаций'!I133*100/R133,0)</f>
        <v>91</v>
      </c>
      <c r="R133" s="4">
        <f>'Рейтинговая таблица организаций'!J133</f>
        <v>95</v>
      </c>
      <c r="S133" s="4">
        <f>ROUND('Рейтинговая таблица организаций'!K133*100/T133,0)</f>
        <v>84</v>
      </c>
      <c r="T133" s="4">
        <f>'Рейтинговая таблица организаций'!L133</f>
        <v>125</v>
      </c>
      <c r="U133" s="4">
        <f>'Рейтинговая таблица организаций'!U133</f>
        <v>5</v>
      </c>
      <c r="V133" s="4">
        <f>'Рейтинговая таблица организаций'!X133</f>
        <v>147</v>
      </c>
      <c r="W133" s="4">
        <f>'Рейтинговая таблица организаций'!Y133</f>
        <v>196</v>
      </c>
      <c r="X133" s="4">
        <f>'Рейтинговая таблица организаций'!AD133</f>
        <v>3</v>
      </c>
      <c r="Y133" s="4">
        <f>'Рейтинговая таблица организаций'!AE133</f>
        <v>4</v>
      </c>
      <c r="Z133" s="4">
        <f>'Рейтинговая таблица организаций'!AF133</f>
        <v>2</v>
      </c>
      <c r="AA133" s="4">
        <f>'Рейтинговая таблица организаций'!AG133</f>
        <v>2</v>
      </c>
      <c r="AB133" s="4">
        <f>ROUND('Рейтинговая таблица организаций'!AL133*100/AC133,0)</f>
        <v>86</v>
      </c>
      <c r="AC133" s="4">
        <f>'Рейтинговая таблица организаций'!AM133</f>
        <v>196</v>
      </c>
      <c r="AD133" s="4">
        <f>ROUND('Рейтинговая таблица организаций'!AN133*100/AE133,0)</f>
        <v>85</v>
      </c>
      <c r="AE133" s="4">
        <f>'Рейтинговая таблица организаций'!AO133</f>
        <v>196</v>
      </c>
      <c r="AF133" s="4">
        <f>ROUND('Рейтинговая таблица организаций'!AP133*100/AG133,0)</f>
        <v>96</v>
      </c>
      <c r="AG133" s="4">
        <f>'Рейтинговая таблица организаций'!AQ133</f>
        <v>126</v>
      </c>
      <c r="AH133" s="4">
        <f>ROUND('Рейтинговая таблица организаций'!AV133*100/AI133,0)</f>
        <v>74</v>
      </c>
      <c r="AI133" s="4">
        <f>'Рейтинговая таблица организаций'!AW133</f>
        <v>196</v>
      </c>
      <c r="AJ133" s="4">
        <f>ROUND('Рейтинговая таблица организаций'!AX133*100/AK133,0)</f>
        <v>85</v>
      </c>
      <c r="AK133" s="4">
        <f>'Рейтинговая таблица организаций'!AY133</f>
        <v>196</v>
      </c>
      <c r="AL133" s="4">
        <f>ROUND('Рейтинговая таблица организаций'!AZ133*100/AM133,0)</f>
        <v>81</v>
      </c>
      <c r="AM133" s="4">
        <f>'Рейтинговая таблица организаций'!BA133</f>
        <v>196</v>
      </c>
    </row>
    <row r="134" spans="1:39">
      <c r="A134" s="5">
        <f>'Рейтинговая таблица организаций'!A134</f>
        <v>131</v>
      </c>
      <c r="B134" s="5" t="str">
        <f>'бланки '!A136</f>
        <v>Приморский муниципальный округ</v>
      </c>
      <c r="C134" s="5" t="str">
        <f>'бланки '!C136</f>
        <v>Муниципальное бюджетное общеобразовательное учреждение «Ластольская средняя школа»</v>
      </c>
      <c r="D134" s="3">
        <f>'бланки '!E136+'бланки '!F136</f>
        <v>39</v>
      </c>
      <c r="E134" s="5">
        <f>'Рейтинговая таблица организаций'!C134</f>
        <v>12</v>
      </c>
      <c r="F134" s="6">
        <f t="shared" si="2"/>
        <v>0.30769230769230771</v>
      </c>
      <c r="G134" s="3">
        <f>анкеты!I132</f>
        <v>1</v>
      </c>
      <c r="H134" s="73" t="str">
        <f>'для таблиц'!AY134</f>
        <v>Муниципальное автономное общеобразовательное учреждение «Средняя общеобразовательная школа № 26»(Город Северодвинск)</v>
      </c>
      <c r="I134" s="74">
        <f>'Рейтинговая таблица организаций'!O106/100</f>
        <v>1</v>
      </c>
      <c r="J134" s="74">
        <f>'Рейтинговая таблица организаций'!P106/100</f>
        <v>1</v>
      </c>
      <c r="K134" s="73">
        <f>'Рейтинговая таблица организаций'!H134</f>
        <v>4</v>
      </c>
      <c r="L134" s="4">
        <f>ROUND('Рейтинговая таблица организаций'!D134*100/M134,0)</f>
        <v>100</v>
      </c>
      <c r="M134" s="4">
        <f>'Рейтинговая таблица организаций'!E134</f>
        <v>14</v>
      </c>
      <c r="N134" s="4">
        <f>ROUND('Рейтинговая таблица организаций'!F134*100/O134,0)</f>
        <v>100</v>
      </c>
      <c r="O134" s="4">
        <f>'Рейтинговая таблица организаций'!G134</f>
        <v>58</v>
      </c>
      <c r="P134" s="4">
        <f>'Рейтинговая таблица организаций'!H134</f>
        <v>4</v>
      </c>
      <c r="Q134" s="4">
        <f>ROUND('Рейтинговая таблица организаций'!I134*100/R134,0)</f>
        <v>88</v>
      </c>
      <c r="R134" s="4">
        <f>'Рейтинговая таблица организаций'!J134</f>
        <v>8</v>
      </c>
      <c r="S134" s="4">
        <f>ROUND('Рейтинговая таблица организаций'!K134*100/T134,0)</f>
        <v>88</v>
      </c>
      <c r="T134" s="4">
        <f>'Рейтинговая таблица организаций'!L134</f>
        <v>8</v>
      </c>
      <c r="U134" s="4">
        <f>'Рейтинговая таблица организаций'!U134</f>
        <v>5</v>
      </c>
      <c r="V134" s="4">
        <f>'Рейтинговая таблица организаций'!X134</f>
        <v>10</v>
      </c>
      <c r="W134" s="4">
        <f>'Рейтинговая таблица организаций'!Y134</f>
        <v>12</v>
      </c>
      <c r="X134" s="4">
        <f>'Рейтинговая таблица организаций'!AD134</f>
        <v>2</v>
      </c>
      <c r="Y134" s="4">
        <f>'Рейтинговая таблица организаций'!AE134</f>
        <v>5</v>
      </c>
      <c r="Z134" s="4">
        <f>'Рейтинговая таблица организаций'!AF134</f>
        <v>1</v>
      </c>
      <c r="AA134" s="4">
        <f>'Рейтинговая таблица организаций'!AG134</f>
        <v>1</v>
      </c>
      <c r="AB134" s="4">
        <f>ROUND('Рейтинговая таблица организаций'!AL134*100/AC134,0)</f>
        <v>83</v>
      </c>
      <c r="AC134" s="4">
        <f>'Рейтинговая таблица организаций'!AM134</f>
        <v>12</v>
      </c>
      <c r="AD134" s="4">
        <f>ROUND('Рейтинговая таблица организаций'!AN134*100/AE134,0)</f>
        <v>92</v>
      </c>
      <c r="AE134" s="4">
        <f>'Рейтинговая таблица организаций'!AO134</f>
        <v>12</v>
      </c>
      <c r="AF134" s="4">
        <f>ROUND('Рейтинговая таблица организаций'!AP134*100/AG134,0)</f>
        <v>100</v>
      </c>
      <c r="AG134" s="4">
        <f>'Рейтинговая таблица организаций'!AQ134</f>
        <v>8</v>
      </c>
      <c r="AH134" s="4">
        <f>ROUND('Рейтинговая таблица организаций'!AV134*100/AI134,0)</f>
        <v>100</v>
      </c>
      <c r="AI134" s="4">
        <f>'Рейтинговая таблица организаций'!AW134</f>
        <v>12</v>
      </c>
      <c r="AJ134" s="4">
        <f>ROUND('Рейтинговая таблица организаций'!AX134*100/AK134,0)</f>
        <v>100</v>
      </c>
      <c r="AK134" s="4">
        <f>'Рейтинговая таблица организаций'!AY134</f>
        <v>12</v>
      </c>
      <c r="AL134" s="4">
        <f>ROUND('Рейтинговая таблица организаций'!AZ134*100/AM134,0)</f>
        <v>92</v>
      </c>
      <c r="AM134" s="4">
        <f>'Рейтинговая таблица организаций'!BA134</f>
        <v>12</v>
      </c>
    </row>
    <row r="135" spans="1:39">
      <c r="A135" s="5">
        <f>'Рейтинговая таблица организаций'!A135</f>
        <v>132</v>
      </c>
      <c r="B135" s="5" t="str">
        <f>'бланки '!A137</f>
        <v>Приморский муниципальный округ</v>
      </c>
      <c r="C135" s="5" t="str">
        <f>'бланки '!C137</f>
        <v>Муниципальное бюджетное общеобразовательное учреждение «Приморская средняя школа»</v>
      </c>
      <c r="D135" s="3">
        <f>'бланки '!E137+'бланки '!F137</f>
        <v>422</v>
      </c>
      <c r="E135" s="5">
        <f>'Рейтинговая таблица организаций'!C135</f>
        <v>241</v>
      </c>
      <c r="F135" s="6">
        <f t="shared" si="2"/>
        <v>0.57109004739336489</v>
      </c>
      <c r="G135" s="3">
        <f>анкеты!I133</f>
        <v>7</v>
      </c>
      <c r="H135" s="73" t="str">
        <f>'для таблиц'!AY135</f>
        <v>Муниципальное бюджетное образовательное учреждение Верхнетоемского муниципального округа «Зеленниковская средняя общеобразовательная школа»(Верхнетоемский муниципальный округ)</v>
      </c>
      <c r="I135" s="74">
        <f>'Рейтинговая таблица организаций'!O107/100</f>
        <v>1</v>
      </c>
      <c r="J135" s="74">
        <f>'Рейтинговая таблица организаций'!P107/100</f>
        <v>0.96</v>
      </c>
      <c r="K135" s="73">
        <f>'Рейтинговая таблица организаций'!H135</f>
        <v>4</v>
      </c>
      <c r="L135" s="4">
        <f>ROUND('Рейтинговая таблица организаций'!D135*100/M135,0)</f>
        <v>100</v>
      </c>
      <c r="M135" s="4">
        <f>'Рейтинговая таблица организаций'!E135</f>
        <v>14</v>
      </c>
      <c r="N135" s="4">
        <f>ROUND('Рейтинговая таблица организаций'!F135*100/O135,0)</f>
        <v>100</v>
      </c>
      <c r="O135" s="4">
        <f>'Рейтинговая таблица организаций'!G135</f>
        <v>54</v>
      </c>
      <c r="P135" s="4">
        <f>'Рейтинговая таблица организаций'!H135</f>
        <v>4</v>
      </c>
      <c r="Q135" s="4">
        <f>ROUND('Рейтинговая таблица организаций'!I135*100/R135,0)</f>
        <v>97</v>
      </c>
      <c r="R135" s="4">
        <f>'Рейтинговая таблица организаций'!J135</f>
        <v>149</v>
      </c>
      <c r="S135" s="4">
        <f>ROUND('Рейтинговая таблица организаций'!K135*100/T135,0)</f>
        <v>96</v>
      </c>
      <c r="T135" s="4">
        <f>'Рейтинговая таблица организаций'!L135</f>
        <v>153</v>
      </c>
      <c r="U135" s="4">
        <f>'Рейтинговая таблица организаций'!U135</f>
        <v>5</v>
      </c>
      <c r="V135" s="4">
        <f>'Рейтинговая таблица организаций'!X135</f>
        <v>200</v>
      </c>
      <c r="W135" s="4">
        <f>'Рейтинговая таблица организаций'!Y135</f>
        <v>241</v>
      </c>
      <c r="X135" s="4">
        <f>'Рейтинговая таблица организаций'!AD135</f>
        <v>4</v>
      </c>
      <c r="Y135" s="4">
        <f>'Рейтинговая таблица организаций'!AE135</f>
        <v>3</v>
      </c>
      <c r="Z135" s="4">
        <f>'Рейтинговая таблица организаций'!AF135</f>
        <v>6</v>
      </c>
      <c r="AA135" s="4">
        <f>'Рейтинговая таблица организаций'!AG135</f>
        <v>7</v>
      </c>
      <c r="AB135" s="4">
        <f>ROUND('Рейтинговая таблица организаций'!AL135*100/AC135,0)</f>
        <v>95</v>
      </c>
      <c r="AC135" s="4">
        <f>'Рейтинговая таблица организаций'!AM135</f>
        <v>241</v>
      </c>
      <c r="AD135" s="4">
        <f>ROUND('Рейтинговая таблица организаций'!AN135*100/AE135,0)</f>
        <v>93</v>
      </c>
      <c r="AE135" s="4">
        <f>'Рейтинговая таблица организаций'!AO135</f>
        <v>241</v>
      </c>
      <c r="AF135" s="4">
        <f>ROUND('Рейтинговая таблица организаций'!AP135*100/AG135,0)</f>
        <v>97</v>
      </c>
      <c r="AG135" s="4">
        <f>'Рейтинговая таблица организаций'!AQ135</f>
        <v>151</v>
      </c>
      <c r="AH135" s="4">
        <f>ROUND('Рейтинговая таблица организаций'!AV135*100/AI135,0)</f>
        <v>83</v>
      </c>
      <c r="AI135" s="4">
        <f>'Рейтинговая таблица организаций'!AW135</f>
        <v>241</v>
      </c>
      <c r="AJ135" s="4">
        <f>ROUND('Рейтинговая таблица организаций'!AX135*100/AK135,0)</f>
        <v>95</v>
      </c>
      <c r="AK135" s="4">
        <f>'Рейтинговая таблица организаций'!AY135</f>
        <v>241</v>
      </c>
      <c r="AL135" s="4">
        <f>ROUND('Рейтинговая таблица организаций'!AZ135*100/AM135,0)</f>
        <v>90</v>
      </c>
      <c r="AM135" s="4">
        <f>'Рейтинговая таблица организаций'!BA135</f>
        <v>241</v>
      </c>
    </row>
    <row r="136" spans="1:39">
      <c r="A136" s="5">
        <f>'Рейтинговая таблица организаций'!A136</f>
        <v>133</v>
      </c>
      <c r="B136" s="5" t="str">
        <f>'бланки '!A138</f>
        <v>Приморский муниципальный округ</v>
      </c>
      <c r="C136" s="5" t="str">
        <f>'бланки '!C138</f>
        <v>Муниципальное бюджетное общеобразовательное учреждение «Соловецкая средняя школа»</v>
      </c>
      <c r="D136" s="3">
        <f>'бланки '!E138+'бланки '!F138</f>
        <v>147</v>
      </c>
      <c r="E136" s="5">
        <f>'Рейтинговая таблица организаций'!C136</f>
        <v>44</v>
      </c>
      <c r="F136" s="6">
        <f t="shared" si="2"/>
        <v>0.29931972789115646</v>
      </c>
      <c r="G136" s="3">
        <f>анкеты!I134</f>
        <v>1</v>
      </c>
      <c r="H136" s="73" t="str">
        <f>'для таблиц'!AY136</f>
        <v>Государственное бюджетное профессиональное образовательное учреждение Архангельской области «Северодвинский техникум электромонтажа и связи»(Государственные образовательные организации)</v>
      </c>
      <c r="I136" s="74">
        <f>'Рейтинговая таблица организаций'!O108/100</f>
        <v>0.90090090090090091</v>
      </c>
      <c r="J136" s="74">
        <f>'Рейтинговая таблица организаций'!P108/100</f>
        <v>0.94845360824742253</v>
      </c>
      <c r="K136" s="73">
        <f>'Рейтинговая таблица организаций'!H136</f>
        <v>4</v>
      </c>
      <c r="L136" s="4">
        <f>ROUND('Рейтинговая таблица организаций'!D136*100/M136,0)</f>
        <v>100</v>
      </c>
      <c r="M136" s="4">
        <f>'Рейтинговая таблица организаций'!E136</f>
        <v>14</v>
      </c>
      <c r="N136" s="4">
        <f>ROUND('Рейтинговая таблица организаций'!F136*100/O136,0)</f>
        <v>100</v>
      </c>
      <c r="O136" s="4">
        <f>'Рейтинговая таблица организаций'!G136</f>
        <v>54</v>
      </c>
      <c r="P136" s="4">
        <f>'Рейтинговая таблица организаций'!H136</f>
        <v>4</v>
      </c>
      <c r="Q136" s="4">
        <f>ROUND('Рейтинговая таблица организаций'!I136*100/R136,0)</f>
        <v>97</v>
      </c>
      <c r="R136" s="4">
        <f>'Рейтинговая таблица организаций'!J136</f>
        <v>38</v>
      </c>
      <c r="S136" s="4">
        <f>ROUND('Рейтинговая таблица организаций'!K136*100/T136,0)</f>
        <v>95</v>
      </c>
      <c r="T136" s="4">
        <f>'Рейтинговая таблица организаций'!L136</f>
        <v>41</v>
      </c>
      <c r="U136" s="4">
        <f>'Рейтинговая таблица организаций'!U136</f>
        <v>5</v>
      </c>
      <c r="V136" s="4">
        <f>'Рейтинговая таблица организаций'!X136</f>
        <v>40</v>
      </c>
      <c r="W136" s="4">
        <f>'Рейтинговая таблица организаций'!Y136</f>
        <v>44</v>
      </c>
      <c r="X136" s="4">
        <f>'Рейтинговая таблица организаций'!AD136</f>
        <v>2</v>
      </c>
      <c r="Y136" s="4">
        <f>'Рейтинговая таблица организаций'!AE136</f>
        <v>5</v>
      </c>
      <c r="Z136" s="4">
        <f>'Рейтинговая таблица организаций'!AF136</f>
        <v>1</v>
      </c>
      <c r="AA136" s="4">
        <f>'Рейтинговая таблица организаций'!AG136</f>
        <v>1</v>
      </c>
      <c r="AB136" s="4">
        <f>ROUND('Рейтинговая таблица организаций'!AL136*100/AC136,0)</f>
        <v>98</v>
      </c>
      <c r="AC136" s="4">
        <f>'Рейтинговая таблица организаций'!AM136</f>
        <v>44</v>
      </c>
      <c r="AD136" s="4">
        <f>ROUND('Рейтинговая таблица организаций'!AN136*100/AE136,0)</f>
        <v>93</v>
      </c>
      <c r="AE136" s="4">
        <f>'Рейтинговая таблица организаций'!AO136</f>
        <v>44</v>
      </c>
      <c r="AF136" s="4">
        <f>ROUND('Рейтинговая таблица организаций'!AP136*100/AG136,0)</f>
        <v>97</v>
      </c>
      <c r="AG136" s="4">
        <f>'Рейтинговая таблица организаций'!AQ136</f>
        <v>35</v>
      </c>
      <c r="AH136" s="4">
        <f>ROUND('Рейтинговая таблица организаций'!AV136*100/AI136,0)</f>
        <v>95</v>
      </c>
      <c r="AI136" s="4">
        <f>'Рейтинговая таблица организаций'!AW136</f>
        <v>44</v>
      </c>
      <c r="AJ136" s="4">
        <f>ROUND('Рейтинговая таблица организаций'!AX136*100/AK136,0)</f>
        <v>98</v>
      </c>
      <c r="AK136" s="4">
        <f>'Рейтинговая таблица организаций'!AY136</f>
        <v>44</v>
      </c>
      <c r="AL136" s="4">
        <f>ROUND('Рейтинговая таблица организаций'!AZ136*100/AM136,0)</f>
        <v>95</v>
      </c>
      <c r="AM136" s="4">
        <f>'Рейтинговая таблица организаций'!BA136</f>
        <v>44</v>
      </c>
    </row>
    <row r="137" spans="1:39">
      <c r="A137" s="5">
        <f>'Рейтинговая таблица организаций'!A137</f>
        <v>134</v>
      </c>
      <c r="B137" s="5" t="str">
        <f>'бланки '!A139</f>
        <v>Приморский муниципальный округ</v>
      </c>
      <c r="C137" s="5" t="str">
        <f>'бланки '!C139</f>
        <v>Муниципальное бюджетное общеобразовательное учреждение «Талажская средняя школа»</v>
      </c>
      <c r="D137" s="3">
        <f>'бланки '!E139+'бланки '!F139</f>
        <v>258</v>
      </c>
      <c r="E137" s="5">
        <f>'Рейтинговая таблица организаций'!C137</f>
        <v>82</v>
      </c>
      <c r="F137" s="6">
        <f t="shared" si="2"/>
        <v>0.31782945736434109</v>
      </c>
      <c r="G137" s="3">
        <f>анкеты!I135</f>
        <v>1</v>
      </c>
      <c r="H137" s="73" t="str">
        <f>'для таблиц'!AY137</f>
        <v>Муниципальное бюджетное дошкольное образовательное учреждение «Детский сад № 87 «Моряночка» комбинированного вида»(Город Северодвинск)</v>
      </c>
      <c r="I137" s="74">
        <f>'Рейтинговая таблица организаций'!O109/100</f>
        <v>0.94871794871794857</v>
      </c>
      <c r="J137" s="74">
        <f>'Рейтинговая таблица организаций'!P109/100</f>
        <v>0.96875</v>
      </c>
      <c r="K137" s="73">
        <f>'Рейтинговая таблица организаций'!H137</f>
        <v>4</v>
      </c>
      <c r="L137" s="4">
        <f>ROUND('Рейтинговая таблица организаций'!D137*100/M137,0)</f>
        <v>100</v>
      </c>
      <c r="M137" s="4">
        <f>'Рейтинговая таблица организаций'!E137</f>
        <v>14</v>
      </c>
      <c r="N137" s="4">
        <f>ROUND('Рейтинговая таблица организаций'!F137*100/O137,0)</f>
        <v>100</v>
      </c>
      <c r="O137" s="4">
        <f>'Рейтинговая таблица организаций'!G137</f>
        <v>54</v>
      </c>
      <c r="P137" s="4">
        <f>'Рейтинговая таблица организаций'!H137</f>
        <v>4</v>
      </c>
      <c r="Q137" s="4">
        <f>ROUND('Рейтинговая таблица организаций'!I137*100/R137,0)</f>
        <v>100</v>
      </c>
      <c r="R137" s="4">
        <f>'Рейтинговая таблица организаций'!J137</f>
        <v>77</v>
      </c>
      <c r="S137" s="4">
        <f>ROUND('Рейтинговая таблица организаций'!K137*100/T137,0)</f>
        <v>99</v>
      </c>
      <c r="T137" s="4">
        <f>'Рейтинговая таблица организаций'!L137</f>
        <v>82</v>
      </c>
      <c r="U137" s="4">
        <f>'Рейтинговая таблица организаций'!U137</f>
        <v>5</v>
      </c>
      <c r="V137" s="4">
        <f>'Рейтинговая таблица организаций'!X137</f>
        <v>82</v>
      </c>
      <c r="W137" s="4">
        <f>'Рейтинговая таблица организаций'!Y137</f>
        <v>82</v>
      </c>
      <c r="X137" s="4">
        <f>'Рейтинговая таблица организаций'!AD137</f>
        <v>3</v>
      </c>
      <c r="Y137" s="4">
        <f>'Рейтинговая таблица организаций'!AE137</f>
        <v>3</v>
      </c>
      <c r="Z137" s="4">
        <f>'Рейтинговая таблица организаций'!AF137</f>
        <v>1</v>
      </c>
      <c r="AA137" s="4">
        <f>'Рейтинговая таблица организаций'!AG137</f>
        <v>1</v>
      </c>
      <c r="AB137" s="4">
        <f>ROUND('Рейтинговая таблица организаций'!AL137*100/AC137,0)</f>
        <v>99</v>
      </c>
      <c r="AC137" s="4">
        <f>'Рейтинговая таблица организаций'!AM137</f>
        <v>82</v>
      </c>
      <c r="AD137" s="4">
        <f>ROUND('Рейтинговая таблица организаций'!AN137*100/AE137,0)</f>
        <v>99</v>
      </c>
      <c r="AE137" s="4">
        <f>'Рейтинговая таблица организаций'!AO137</f>
        <v>82</v>
      </c>
      <c r="AF137" s="4">
        <f>ROUND('Рейтинговая таблица организаций'!AP137*100/AG137,0)</f>
        <v>99</v>
      </c>
      <c r="AG137" s="4">
        <f>'Рейтинговая таблица организаций'!AQ137</f>
        <v>81</v>
      </c>
      <c r="AH137" s="4">
        <f>ROUND('Рейтинговая таблица организаций'!AV137*100/AI137,0)</f>
        <v>100</v>
      </c>
      <c r="AI137" s="4">
        <f>'Рейтинговая таблица организаций'!AW137</f>
        <v>82</v>
      </c>
      <c r="AJ137" s="4">
        <f>ROUND('Рейтинговая таблица организаций'!AX137*100/AK137,0)</f>
        <v>100</v>
      </c>
      <c r="AK137" s="4">
        <f>'Рейтинговая таблица организаций'!AY137</f>
        <v>82</v>
      </c>
      <c r="AL137" s="4">
        <f>ROUND('Рейтинговая таблица организаций'!AZ137*100/AM137,0)</f>
        <v>100</v>
      </c>
      <c r="AM137" s="4">
        <f>'Рейтинговая таблица организаций'!BA137</f>
        <v>82</v>
      </c>
    </row>
    <row r="138" spans="1:39">
      <c r="A138" s="5">
        <f>'Рейтинговая таблица организаций'!A138</f>
        <v>135</v>
      </c>
      <c r="B138" s="5" t="str">
        <f>'бланки '!A140</f>
        <v>Приморский муниципальный округ</v>
      </c>
      <c r="C138" s="5" t="str">
        <f>'бланки '!C140</f>
        <v>Муниципальное бюджетное общеобразовательное учреждение «Уемская средняя школа»</v>
      </c>
      <c r="D138" s="3">
        <f>'бланки '!E140+'бланки '!F140</f>
        <v>641</v>
      </c>
      <c r="E138" s="5">
        <f>'Рейтинговая таблица организаций'!C138</f>
        <v>203</v>
      </c>
      <c r="F138" s="6">
        <f t="shared" si="2"/>
        <v>0.31669266770670829</v>
      </c>
      <c r="G138" s="3">
        <f>анкеты!I136</f>
        <v>27</v>
      </c>
      <c r="H138" s="73" t="str">
        <f>'для таблиц'!AY138</f>
        <v>Муниципальное бюджетное Общеобразовательное учреждение «Березниковская средняя школа имени Героя Советского Союза Коробова Вадима Константиновича»(Виноградовский муниципальный округ)</v>
      </c>
      <c r="I138" s="74">
        <f>'Рейтинговая таблица организаций'!O110/100</f>
        <v>0.88235294117647056</v>
      </c>
      <c r="J138" s="74">
        <f>'Рейтинговая таблица организаций'!P110/100</f>
        <v>0.84615384615384615</v>
      </c>
      <c r="K138" s="73">
        <f>'Рейтинговая таблица организаций'!H138</f>
        <v>3</v>
      </c>
      <c r="L138" s="4">
        <f>ROUND('Рейтинговая таблица организаций'!D138*100/M138,0)</f>
        <v>79</v>
      </c>
      <c r="M138" s="4">
        <f>'Рейтинговая таблица организаций'!E138</f>
        <v>14</v>
      </c>
      <c r="N138" s="4">
        <f>ROUND('Рейтинговая таблица организаций'!F138*100/O138,0)</f>
        <v>91</v>
      </c>
      <c r="O138" s="4">
        <f>'Рейтинговая таблица организаций'!G138</f>
        <v>54</v>
      </c>
      <c r="P138" s="4">
        <f>'Рейтинговая таблица организаций'!H138</f>
        <v>3</v>
      </c>
      <c r="Q138" s="4">
        <f>ROUND('Рейтинговая таблица организаций'!I138*100/R138,0)</f>
        <v>96</v>
      </c>
      <c r="R138" s="4">
        <f>'Рейтинговая таблица организаций'!J138</f>
        <v>161</v>
      </c>
      <c r="S138" s="4">
        <f>ROUND('Рейтинговая таблица организаций'!K138*100/T138,0)</f>
        <v>94</v>
      </c>
      <c r="T138" s="4">
        <f>'Рейтинговая таблица организаций'!L138</f>
        <v>165</v>
      </c>
      <c r="U138" s="4">
        <f>'Рейтинговая таблица организаций'!U138</f>
        <v>5</v>
      </c>
      <c r="V138" s="4">
        <f>'Рейтинговая таблица организаций'!X138</f>
        <v>169</v>
      </c>
      <c r="W138" s="4">
        <f>'Рейтинговая таблица организаций'!Y138</f>
        <v>203</v>
      </c>
      <c r="X138" s="4">
        <f>'Рейтинговая таблица организаций'!AD138</f>
        <v>2</v>
      </c>
      <c r="Y138" s="4">
        <f>'Рейтинговая таблица организаций'!AE138</f>
        <v>3</v>
      </c>
      <c r="Z138" s="4">
        <f>'Рейтинговая таблица организаций'!AF138</f>
        <v>21</v>
      </c>
      <c r="AA138" s="4">
        <f>'Рейтинговая таблица организаций'!AG138</f>
        <v>27</v>
      </c>
      <c r="AB138" s="4">
        <f>ROUND('Рейтинговая таблица организаций'!AL138*100/AC138,0)</f>
        <v>96</v>
      </c>
      <c r="AC138" s="4">
        <f>'Рейтинговая таблица организаций'!AM138</f>
        <v>203</v>
      </c>
      <c r="AD138" s="4">
        <f>ROUND('Рейтинговая таблица организаций'!AN138*100/AE138,0)</f>
        <v>95</v>
      </c>
      <c r="AE138" s="4">
        <f>'Рейтинговая таблица организаций'!AO138</f>
        <v>203</v>
      </c>
      <c r="AF138" s="4">
        <f>ROUND('Рейтинговая таблица организаций'!AP138*100/AG138,0)</f>
        <v>97</v>
      </c>
      <c r="AG138" s="4">
        <f>'Рейтинговая таблица организаций'!AQ138</f>
        <v>147</v>
      </c>
      <c r="AH138" s="4">
        <f>ROUND('Рейтинговая таблица организаций'!AV138*100/AI138,0)</f>
        <v>88</v>
      </c>
      <c r="AI138" s="4">
        <f>'Рейтинговая таблица организаций'!AW138</f>
        <v>203</v>
      </c>
      <c r="AJ138" s="4">
        <f>ROUND('Рейтинговая таблица организаций'!AX138*100/AK138,0)</f>
        <v>96</v>
      </c>
      <c r="AK138" s="4">
        <f>'Рейтинговая таблица организаций'!AY138</f>
        <v>203</v>
      </c>
      <c r="AL138" s="4">
        <f>ROUND('Рейтинговая таблица организаций'!AZ138*100/AM138,0)</f>
        <v>93</v>
      </c>
      <c r="AM138" s="4">
        <f>'Рейтинговая таблица организаций'!BA138</f>
        <v>203</v>
      </c>
    </row>
    <row r="139" spans="1:39">
      <c r="A139" s="5">
        <f>'Рейтинговая таблица организаций'!A139</f>
        <v>136</v>
      </c>
      <c r="B139" s="5" t="str">
        <f>'бланки '!A141</f>
        <v>Приморский муниципальный округ</v>
      </c>
      <c r="C139" s="5" t="str">
        <f>'бланки '!C141</f>
        <v>Муниципальное бюджетное учреждение дополнительно образования «Приморская спортивная школа»</v>
      </c>
      <c r="D139" s="3">
        <f>'бланки '!E141+'бланки '!F141</f>
        <v>517</v>
      </c>
      <c r="E139" s="5">
        <f>'Рейтинговая таблица организаций'!C139</f>
        <v>162</v>
      </c>
      <c r="F139" s="6">
        <f t="shared" si="2"/>
        <v>0.31334622823984526</v>
      </c>
      <c r="G139" s="3">
        <f>анкеты!I137</f>
        <v>2</v>
      </c>
      <c r="H139" s="73" t="str">
        <f>'для таблиц'!AY139</f>
        <v>Муниципальное бюджетное общеобразовательное учреждение «Устьпаденьгская основная школа – школа четырех Героев»(Шенкурский муниципальный округ)</v>
      </c>
      <c r="I139" s="74">
        <f>'Рейтинговая таблица организаций'!O111/100</f>
        <v>1</v>
      </c>
      <c r="J139" s="74">
        <f>'Рейтинговая таблица организаций'!P111/100</f>
        <v>1</v>
      </c>
      <c r="K139" s="73">
        <f>'Рейтинговая таблица организаций'!H139</f>
        <v>4</v>
      </c>
      <c r="L139" s="4">
        <f>ROUND('Рейтинговая таблица организаций'!D139*100/M139,0)</f>
        <v>100</v>
      </c>
      <c r="M139" s="4">
        <f>'Рейтинговая таблица организаций'!E139</f>
        <v>10</v>
      </c>
      <c r="N139" s="4">
        <f>ROUND('Рейтинговая таблица организаций'!F139*100/O139,0)</f>
        <v>99</v>
      </c>
      <c r="O139" s="4">
        <f>'Рейтинговая таблица организаций'!G139</f>
        <v>47</v>
      </c>
      <c r="P139" s="4">
        <f>'Рейтинговая таблица организаций'!H139</f>
        <v>4</v>
      </c>
      <c r="Q139" s="4">
        <f>ROUND('Рейтинговая таблица организаций'!I139*100/R139,0)</f>
        <v>99</v>
      </c>
      <c r="R139" s="4">
        <f>'Рейтинговая таблица организаций'!J139</f>
        <v>162</v>
      </c>
      <c r="S139" s="4">
        <f>ROUND('Рейтинговая таблица организаций'!K139*100/T139,0)</f>
        <v>99</v>
      </c>
      <c r="T139" s="4">
        <f>'Рейтинговая таблица организаций'!L139</f>
        <v>161</v>
      </c>
      <c r="U139" s="4">
        <f>'Рейтинговая таблица организаций'!U139</f>
        <v>5</v>
      </c>
      <c r="V139" s="4">
        <f>'Рейтинговая таблица организаций'!X139</f>
        <v>161</v>
      </c>
      <c r="W139" s="4">
        <f>'Рейтинговая таблица организаций'!Y139</f>
        <v>162</v>
      </c>
      <c r="X139" s="4">
        <f>'Рейтинговая таблица организаций'!AD139</f>
        <v>2</v>
      </c>
      <c r="Y139" s="4">
        <f>'Рейтинговая таблица организаций'!AE139</f>
        <v>3</v>
      </c>
      <c r="Z139" s="4">
        <f>'Рейтинговая таблица организаций'!AF139</f>
        <v>2</v>
      </c>
      <c r="AA139" s="4">
        <f>'Рейтинговая таблица организаций'!AG139</f>
        <v>2</v>
      </c>
      <c r="AB139" s="4">
        <f>ROUND('Рейтинговая таблица организаций'!AL139*100/AC139,0)</f>
        <v>99</v>
      </c>
      <c r="AC139" s="4">
        <f>'Рейтинговая таблица организаций'!AM139</f>
        <v>162</v>
      </c>
      <c r="AD139" s="4">
        <f>ROUND('Рейтинговая таблица организаций'!AN139*100/AE139,0)</f>
        <v>100</v>
      </c>
      <c r="AE139" s="4">
        <f>'Рейтинговая таблица организаций'!AO139</f>
        <v>162</v>
      </c>
      <c r="AF139" s="4">
        <f>ROUND('Рейтинговая таблица организаций'!AP139*100/AG139,0)</f>
        <v>100</v>
      </c>
      <c r="AG139" s="4">
        <f>'Рейтинговая таблица организаций'!AQ139</f>
        <v>158</v>
      </c>
      <c r="AH139" s="4">
        <f>ROUND('Рейтинговая таблица организаций'!AV139*100/AI139,0)</f>
        <v>100</v>
      </c>
      <c r="AI139" s="4">
        <f>'Рейтинговая таблица организаций'!AW139</f>
        <v>162</v>
      </c>
      <c r="AJ139" s="4">
        <f>ROUND('Рейтинговая таблица организаций'!AX139*100/AK139,0)</f>
        <v>100</v>
      </c>
      <c r="AK139" s="4">
        <f>'Рейтинговая таблица организаций'!AY139</f>
        <v>162</v>
      </c>
      <c r="AL139" s="4">
        <f>ROUND('Рейтинговая таблица организаций'!AZ139*100/AM139,0)</f>
        <v>100</v>
      </c>
      <c r="AM139" s="4">
        <f>'Рейтинговая таблица организаций'!BA139</f>
        <v>162</v>
      </c>
    </row>
    <row r="140" spans="1:39">
      <c r="A140" s="5">
        <f>'Рейтинговая таблица организаций'!A140</f>
        <v>137</v>
      </c>
      <c r="B140" s="5" t="str">
        <f>'бланки '!A142</f>
        <v>Приморский муниципальный округ</v>
      </c>
      <c r="C140" s="5" t="str">
        <f>'бланки '!C142</f>
        <v>Муниципальное бюджетное учреждение дополнительного образования «Приморская детская школа искусств»</v>
      </c>
      <c r="D140" s="3">
        <f>'бланки '!E142+'бланки '!F142</f>
        <v>929</v>
      </c>
      <c r="E140" s="5">
        <f>'Рейтинговая таблица организаций'!C140</f>
        <v>358</v>
      </c>
      <c r="F140" s="6">
        <f t="shared" si="2"/>
        <v>0.38536060279870826</v>
      </c>
      <c r="G140" s="3">
        <f>анкеты!I138</f>
        <v>5</v>
      </c>
      <c r="H140" s="73" t="str">
        <f>'для таблиц'!AY140</f>
        <v>Муниципальное автономное общеобразовательное учреждение «Средняя общеобразовательная школа № 16 оборонно-спортивной направленности»(Город Северодвинск)</v>
      </c>
      <c r="I140" s="74">
        <f>'Рейтинговая таблица организаций'!O112/100</f>
        <v>0.94736842105263153</v>
      </c>
      <c r="J140" s="74">
        <f>'Рейтинговая таблица организаций'!P112/100</f>
        <v>0.84210526315789469</v>
      </c>
      <c r="K140" s="73">
        <f>'Рейтинговая таблица организаций'!H140</f>
        <v>4</v>
      </c>
      <c r="L140" s="4">
        <f>ROUND('Рейтинговая таблица организаций'!D140*100/M140,0)</f>
        <v>100</v>
      </c>
      <c r="M140" s="4">
        <f>'Рейтинговая таблица организаций'!E140</f>
        <v>11</v>
      </c>
      <c r="N140" s="4">
        <f>ROUND('Рейтинговая таблица организаций'!F140*100/O140,0)</f>
        <v>100</v>
      </c>
      <c r="O140" s="4">
        <f>'Рейтинговая таблица организаций'!G140</f>
        <v>45</v>
      </c>
      <c r="P140" s="4">
        <f>'Рейтинговая таблица организаций'!H140</f>
        <v>4</v>
      </c>
      <c r="Q140" s="4">
        <f>ROUND('Рейтинговая таблица организаций'!I140*100/R140,0)</f>
        <v>97</v>
      </c>
      <c r="R140" s="4">
        <f>'Рейтинговая таблица организаций'!J140</f>
        <v>259</v>
      </c>
      <c r="S140" s="4">
        <f>ROUND('Рейтинговая таблица организаций'!K140*100/T140,0)</f>
        <v>98</v>
      </c>
      <c r="T140" s="4">
        <f>'Рейтинговая таблица организаций'!L140</f>
        <v>248</v>
      </c>
      <c r="U140" s="4">
        <f>'Рейтинговая таблица организаций'!U140</f>
        <v>5</v>
      </c>
      <c r="V140" s="4">
        <f>'Рейтинговая таблица организаций'!X140</f>
        <v>323</v>
      </c>
      <c r="W140" s="4">
        <f>'Рейтинговая таблица организаций'!Y140</f>
        <v>358</v>
      </c>
      <c r="X140" s="4">
        <f>'Рейтинговая таблица организаций'!AD140</f>
        <v>3</v>
      </c>
      <c r="Y140" s="4">
        <f>'Рейтинговая таблица организаций'!AE140</f>
        <v>5</v>
      </c>
      <c r="Z140" s="4">
        <f>'Рейтинговая таблица организаций'!AF140</f>
        <v>5</v>
      </c>
      <c r="AA140" s="4">
        <f>'Рейтинговая таблица организаций'!AG140</f>
        <v>5</v>
      </c>
      <c r="AB140" s="4">
        <f>ROUND('Рейтинговая таблица организаций'!AL140*100/AC140,0)</f>
        <v>97</v>
      </c>
      <c r="AC140" s="4">
        <f>'Рейтинговая таблица организаций'!AM140</f>
        <v>358</v>
      </c>
      <c r="AD140" s="4">
        <f>ROUND('Рейтинговая таблица организаций'!AN140*100/AE140,0)</f>
        <v>99</v>
      </c>
      <c r="AE140" s="4">
        <f>'Рейтинговая таблица организаций'!AO140</f>
        <v>358</v>
      </c>
      <c r="AF140" s="4">
        <f>ROUND('Рейтинговая таблица организаций'!AP140*100/AG140,0)</f>
        <v>99</v>
      </c>
      <c r="AG140" s="4">
        <f>'Рейтинговая таблица организаций'!AQ140</f>
        <v>254</v>
      </c>
      <c r="AH140" s="4">
        <f>ROUND('Рейтинговая таблица организаций'!AV140*100/AI140,0)</f>
        <v>98</v>
      </c>
      <c r="AI140" s="4">
        <f>'Рейтинговая таблица организаций'!AW140</f>
        <v>358</v>
      </c>
      <c r="AJ140" s="4">
        <f>ROUND('Рейтинговая таблица организаций'!AX140*100/AK140,0)</f>
        <v>95</v>
      </c>
      <c r="AK140" s="4">
        <f>'Рейтинговая таблица организаций'!AY140</f>
        <v>358</v>
      </c>
      <c r="AL140" s="4">
        <f>ROUND('Рейтинговая таблица организаций'!AZ140*100/AM140,0)</f>
        <v>98</v>
      </c>
      <c r="AM140" s="4">
        <f>'Рейтинговая таблица организаций'!BA140</f>
        <v>358</v>
      </c>
    </row>
    <row r="141" spans="1:39">
      <c r="A141" s="5">
        <f>'Рейтинговая таблица организаций'!A141</f>
        <v>138</v>
      </c>
      <c r="B141" s="5" t="str">
        <f>'бланки '!A143</f>
        <v>Холмогорский муниципальный округ</v>
      </c>
      <c r="C141" s="5" t="str">
        <f>'бланки '!C143</f>
        <v>Муниципальное автономное общеобразовательное учреждение «Холмогорская средняя школа имени М. В. Ломоносова»</v>
      </c>
      <c r="D141" s="3">
        <f>'бланки '!E143+'бланки '!F143</f>
        <v>566</v>
      </c>
      <c r="E141" s="5">
        <f>'Рейтинговая таблица организаций'!C141</f>
        <v>232</v>
      </c>
      <c r="F141" s="6">
        <f t="shared" si="2"/>
        <v>0.40989399293286222</v>
      </c>
      <c r="G141" s="3">
        <f>анкеты!I139</f>
        <v>9</v>
      </c>
      <c r="H141" s="73" t="str">
        <f>'для таблиц'!AY141</f>
        <v>Муниципальное бюджетное образовательное учреждение Верхнетоемского муниципального округа «Горковская средняя общеобразовательная школа»(Верхнетоемский муниципальный округ)</v>
      </c>
      <c r="I141" s="74">
        <f>'Рейтинговая таблица организаций'!O113/100</f>
        <v>1</v>
      </c>
      <c r="J141" s="74">
        <f>'Рейтинговая таблица организаций'!P113/100</f>
        <v>1</v>
      </c>
      <c r="K141" s="73">
        <f>'Рейтинговая таблица организаций'!H141</f>
        <v>3</v>
      </c>
      <c r="L141" s="4">
        <f>ROUND('Рейтинговая таблица организаций'!D141*100/M141,0)</f>
        <v>100</v>
      </c>
      <c r="M141" s="4">
        <f>'Рейтинговая таблица организаций'!E141</f>
        <v>14</v>
      </c>
      <c r="N141" s="4">
        <f>ROUND('Рейтинговая таблица организаций'!F141*100/O141,0)</f>
        <v>92</v>
      </c>
      <c r="O141" s="4">
        <f>'Рейтинговая таблица организаций'!G141</f>
        <v>59</v>
      </c>
      <c r="P141" s="4">
        <f>'Рейтинговая таблица организаций'!H141</f>
        <v>3</v>
      </c>
      <c r="Q141" s="4">
        <f>ROUND('Рейтинговая таблица организаций'!I141*100/R141,0)</f>
        <v>92</v>
      </c>
      <c r="R141" s="4">
        <f>'Рейтинговая таблица организаций'!J141</f>
        <v>141</v>
      </c>
      <c r="S141" s="4">
        <f>ROUND('Рейтинговая таблица организаций'!K141*100/T141,0)</f>
        <v>92</v>
      </c>
      <c r="T141" s="4">
        <f>'Рейтинговая таблица организаций'!L141</f>
        <v>168</v>
      </c>
      <c r="U141" s="4">
        <f>'Рейтинговая таблица организаций'!U141</f>
        <v>5</v>
      </c>
      <c r="V141" s="4">
        <f>'Рейтинговая таблица организаций'!X141</f>
        <v>192</v>
      </c>
      <c r="W141" s="4">
        <f>'Рейтинговая таблица организаций'!Y141</f>
        <v>232</v>
      </c>
      <c r="X141" s="4">
        <f>'Рейтинговая таблица организаций'!AD141</f>
        <v>5</v>
      </c>
      <c r="Y141" s="4">
        <f>'Рейтинговая таблица организаций'!AE141</f>
        <v>4</v>
      </c>
      <c r="Z141" s="4">
        <f>'Рейтинговая таблица организаций'!AF141</f>
        <v>7</v>
      </c>
      <c r="AA141" s="4">
        <f>'Рейтинговая таблица организаций'!AG141</f>
        <v>9</v>
      </c>
      <c r="AB141" s="4">
        <f>ROUND('Рейтинговая таблица организаций'!AL141*100/AC141,0)</f>
        <v>91</v>
      </c>
      <c r="AC141" s="4">
        <f>'Рейтинговая таблица организаций'!AM141</f>
        <v>232</v>
      </c>
      <c r="AD141" s="4">
        <f>ROUND('Рейтинговая таблица организаций'!AN141*100/AE141,0)</f>
        <v>90</v>
      </c>
      <c r="AE141" s="4">
        <f>'Рейтинговая таблица организаций'!AO141</f>
        <v>232</v>
      </c>
      <c r="AF141" s="4">
        <f>ROUND('Рейтинговая таблица организаций'!AP141*100/AG141,0)</f>
        <v>98</v>
      </c>
      <c r="AG141" s="4">
        <f>'Рейтинговая таблица организаций'!AQ141</f>
        <v>139</v>
      </c>
      <c r="AH141" s="4">
        <f>ROUND('Рейтинговая таблица организаций'!AV141*100/AI141,0)</f>
        <v>88</v>
      </c>
      <c r="AI141" s="4">
        <f>'Рейтинговая таблица организаций'!AW141</f>
        <v>232</v>
      </c>
      <c r="AJ141" s="4">
        <f>ROUND('Рейтинговая таблица организаций'!AX141*100/AK141,0)</f>
        <v>94</v>
      </c>
      <c r="AK141" s="4">
        <f>'Рейтинговая таблица организаций'!AY141</f>
        <v>232</v>
      </c>
      <c r="AL141" s="4">
        <f>ROUND('Рейтинговая таблица организаций'!AZ141*100/AM141,0)</f>
        <v>91</v>
      </c>
      <c r="AM141" s="4">
        <f>'Рейтинговая таблица организаций'!BA141</f>
        <v>232</v>
      </c>
    </row>
    <row r="142" spans="1:39">
      <c r="A142" s="5">
        <f>'Рейтинговая таблица организаций'!A142</f>
        <v>139</v>
      </c>
      <c r="B142" s="5" t="str">
        <f>'бланки '!A144</f>
        <v>Холмогорский муниципальный округ</v>
      </c>
      <c r="C142" s="5" t="str">
        <f>'бланки '!C144</f>
        <v>Муниципальное бюджетное общеобразовательное учреждение «Емецкая средняя школа имени Н. М. Рубцова»</v>
      </c>
      <c r="D142" s="3">
        <f>'бланки '!E144+'бланки '!F144</f>
        <v>435</v>
      </c>
      <c r="E142" s="5">
        <f>'Рейтинговая таблица организаций'!C142</f>
        <v>123</v>
      </c>
      <c r="F142" s="6">
        <f t="shared" si="2"/>
        <v>0.28275862068965518</v>
      </c>
      <c r="G142" s="3">
        <f>анкеты!I140</f>
        <v>2</v>
      </c>
      <c r="H142" s="73" t="str">
        <f>'для таблиц'!AY142</f>
        <v>Государственное бюджетное профессиональное образовательное учреждение Архангельской области «Пинежский индустриальный техникум»(Государственные образовательные организации)</v>
      </c>
      <c r="I142" s="74">
        <f>'Рейтинговая таблица организаций'!O114/100</f>
        <v>0.93333333333333324</v>
      </c>
      <c r="J142" s="74">
        <f>'Рейтинговая таблица организаций'!P114/100</f>
        <v>0.9</v>
      </c>
      <c r="K142" s="73">
        <f>'Рейтинговая таблица организаций'!H142</f>
        <v>3</v>
      </c>
      <c r="L142" s="4">
        <f>ROUND('Рейтинговая таблица организаций'!D142*100/M142,0)</f>
        <v>100</v>
      </c>
      <c r="M142" s="4">
        <f>'Рейтинговая таблица организаций'!E142</f>
        <v>14</v>
      </c>
      <c r="N142" s="4">
        <f>ROUND('Рейтинговая таблица организаций'!F142*100/O142,0)</f>
        <v>100</v>
      </c>
      <c r="O142" s="4">
        <f>'Рейтинговая таблица организаций'!G142</f>
        <v>55</v>
      </c>
      <c r="P142" s="4">
        <f>'Рейтинговая таблица организаций'!H142</f>
        <v>3</v>
      </c>
      <c r="Q142" s="4">
        <f>ROUND('Рейтинговая таблица организаций'!I142*100/R142,0)</f>
        <v>97</v>
      </c>
      <c r="R142" s="4">
        <f>'Рейтинговая таблица организаций'!J142</f>
        <v>98</v>
      </c>
      <c r="S142" s="4">
        <f>ROUND('Рейтинговая таблица организаций'!K142*100/T142,0)</f>
        <v>94</v>
      </c>
      <c r="T142" s="4">
        <f>'Рейтинговая таблица организаций'!L142</f>
        <v>86</v>
      </c>
      <c r="U142" s="4">
        <f>'Рейтинговая таблица организаций'!U142</f>
        <v>5</v>
      </c>
      <c r="V142" s="4">
        <f>'Рейтинговая таблица организаций'!X142</f>
        <v>92</v>
      </c>
      <c r="W142" s="4">
        <f>'Рейтинговая таблица организаций'!Y142</f>
        <v>123</v>
      </c>
      <c r="X142" s="4">
        <f>'Рейтинговая таблица организаций'!AD142</f>
        <v>3</v>
      </c>
      <c r="Y142" s="4">
        <f>'Рейтинговая таблица организаций'!AE142</f>
        <v>3</v>
      </c>
      <c r="Z142" s="4">
        <f>'Рейтинговая таблица организаций'!AF142</f>
        <v>2</v>
      </c>
      <c r="AA142" s="4">
        <f>'Рейтинговая таблица организаций'!AG142</f>
        <v>2</v>
      </c>
      <c r="AB142" s="4">
        <f>ROUND('Рейтинговая таблица организаций'!AL142*100/AC142,0)</f>
        <v>93</v>
      </c>
      <c r="AC142" s="4">
        <f>'Рейтинговая таблица организаций'!AM142</f>
        <v>123</v>
      </c>
      <c r="AD142" s="4">
        <f>ROUND('Рейтинговая таблица организаций'!AN142*100/AE142,0)</f>
        <v>85</v>
      </c>
      <c r="AE142" s="4">
        <f>'Рейтинговая таблица организаций'!AO142</f>
        <v>123</v>
      </c>
      <c r="AF142" s="4">
        <f>ROUND('Рейтинговая таблица организаций'!AP142*100/AG142,0)</f>
        <v>98</v>
      </c>
      <c r="AG142" s="4">
        <f>'Рейтинговая таблица организаций'!AQ142</f>
        <v>89</v>
      </c>
      <c r="AH142" s="4">
        <f>ROUND('Рейтинговая таблица организаций'!AV142*100/AI142,0)</f>
        <v>90</v>
      </c>
      <c r="AI142" s="4">
        <f>'Рейтинговая таблица организаций'!AW142</f>
        <v>123</v>
      </c>
      <c r="AJ142" s="4">
        <f>ROUND('Рейтинговая таблица организаций'!AX142*100/AK142,0)</f>
        <v>95</v>
      </c>
      <c r="AK142" s="4">
        <f>'Рейтинговая таблица организаций'!AY142</f>
        <v>123</v>
      </c>
      <c r="AL142" s="4">
        <f>ROUND('Рейтинговая таблица организаций'!AZ142*100/AM142,0)</f>
        <v>93</v>
      </c>
      <c r="AM142" s="4">
        <f>'Рейтинговая таблица организаций'!BA142</f>
        <v>123</v>
      </c>
    </row>
    <row r="143" spans="1:39">
      <c r="A143" s="5">
        <f>'Рейтинговая таблица организаций'!A143</f>
        <v>140</v>
      </c>
      <c r="B143" s="5" t="str">
        <f>'бланки '!A145</f>
        <v>Холмогорский муниципальный округ</v>
      </c>
      <c r="C143" s="5" t="str">
        <f>'бланки '!C145</f>
        <v>Муниципальное бюджетное общеобразовательное учреждение «Верхне-Матигорская средняя школа»</v>
      </c>
      <c r="D143" s="3">
        <f>'бланки '!E145+'бланки '!F145</f>
        <v>267</v>
      </c>
      <c r="E143" s="5">
        <f>'Рейтинговая таблица организаций'!C143</f>
        <v>145</v>
      </c>
      <c r="F143" s="6">
        <f t="shared" si="2"/>
        <v>0.54307116104868913</v>
      </c>
      <c r="G143" s="3">
        <f>анкеты!I141</f>
        <v>1</v>
      </c>
      <c r="H143" s="73" t="str">
        <f>'для таблиц'!AY143</f>
        <v>Муниципальное автономное общеобразовательное учреждение «Холмогорская средняя школа имени М. В. Ломоносова»(Холмогорский муниципальный округ)</v>
      </c>
      <c r="I143" s="74">
        <f>'Рейтинговая таблица организаций'!O115/100</f>
        <v>0.98113207547169812</v>
      </c>
      <c r="J143" s="74">
        <f>'Рейтинговая таблица организаций'!P115/100</f>
        <v>0.91509433962264153</v>
      </c>
      <c r="K143" s="73">
        <f>'Рейтинговая таблица организаций'!H143</f>
        <v>4</v>
      </c>
      <c r="L143" s="4">
        <f>ROUND('Рейтинговая таблица организаций'!D143*100/M143,0)</f>
        <v>100</v>
      </c>
      <c r="M143" s="4">
        <f>'Рейтинговая таблица организаций'!E143</f>
        <v>14</v>
      </c>
      <c r="N143" s="4">
        <f>ROUND('Рейтинговая таблица организаций'!F143*100/O143,0)</f>
        <v>100</v>
      </c>
      <c r="O143" s="4">
        <f>'Рейтинговая таблица организаций'!G143</f>
        <v>56</v>
      </c>
      <c r="P143" s="4">
        <f>'Рейтинговая таблица организаций'!H143</f>
        <v>4</v>
      </c>
      <c r="Q143" s="4">
        <f>ROUND('Рейтинговая таблица организаций'!I143*100/R143,0)</f>
        <v>97</v>
      </c>
      <c r="R143" s="4">
        <f>'Рейтинговая таблица организаций'!J143</f>
        <v>112</v>
      </c>
      <c r="S143" s="4">
        <f>ROUND('Рейтинговая таблица организаций'!K143*100/T143,0)</f>
        <v>97</v>
      </c>
      <c r="T143" s="4">
        <f>'Рейтинговая таблица организаций'!L143</f>
        <v>99</v>
      </c>
      <c r="U143" s="4">
        <f>'Рейтинговая таблица организаций'!U143</f>
        <v>5</v>
      </c>
      <c r="V143" s="4">
        <f>'Рейтинговая таблица организаций'!X143</f>
        <v>129</v>
      </c>
      <c r="W143" s="4">
        <f>'Рейтинговая таблица организаций'!Y143</f>
        <v>145</v>
      </c>
      <c r="X143" s="4">
        <f>'Рейтинговая таблица организаций'!AD143</f>
        <v>4</v>
      </c>
      <c r="Y143" s="4">
        <f>'Рейтинговая таблица организаций'!AE143</f>
        <v>4</v>
      </c>
      <c r="Z143" s="4">
        <f>'Рейтинговая таблица организаций'!AF143</f>
        <v>1</v>
      </c>
      <c r="AA143" s="4">
        <f>'Рейтинговая таблица организаций'!AG143</f>
        <v>1</v>
      </c>
      <c r="AB143" s="4">
        <f>ROUND('Рейтинговая таблица организаций'!AL143*100/AC143,0)</f>
        <v>93</v>
      </c>
      <c r="AC143" s="4">
        <f>'Рейтинговая таблица организаций'!AM143</f>
        <v>145</v>
      </c>
      <c r="AD143" s="4">
        <f>ROUND('Рейтинговая таблица организаций'!AN143*100/AE143,0)</f>
        <v>94</v>
      </c>
      <c r="AE143" s="4">
        <f>'Рейтинговая таблица организаций'!AO143</f>
        <v>145</v>
      </c>
      <c r="AF143" s="4">
        <f>ROUND('Рейтинговая таблица организаций'!AP143*100/AG143,0)</f>
        <v>98</v>
      </c>
      <c r="AG143" s="4">
        <f>'Рейтинговая таблица организаций'!AQ143</f>
        <v>83</v>
      </c>
      <c r="AH143" s="4">
        <f>ROUND('Рейтинговая таблица организаций'!AV143*100/AI143,0)</f>
        <v>91</v>
      </c>
      <c r="AI143" s="4">
        <f>'Рейтинговая таблица организаций'!AW143</f>
        <v>145</v>
      </c>
      <c r="AJ143" s="4">
        <f>ROUND('Рейтинговая таблица организаций'!AX143*100/AK143,0)</f>
        <v>98</v>
      </c>
      <c r="AK143" s="4">
        <f>'Рейтинговая таблица организаций'!AY143</f>
        <v>145</v>
      </c>
      <c r="AL143" s="4">
        <f>ROUND('Рейтинговая таблица организаций'!AZ143*100/AM143,0)</f>
        <v>94</v>
      </c>
      <c r="AM143" s="4">
        <f>'Рейтинговая таблица организаций'!BA143</f>
        <v>145</v>
      </c>
    </row>
    <row r="144" spans="1:39">
      <c r="A144" s="5">
        <f>'Рейтинговая таблица организаций'!A144</f>
        <v>141</v>
      </c>
      <c r="B144" s="5" t="str">
        <f>'бланки '!A146</f>
        <v>Холмогорский муниципальный округ</v>
      </c>
      <c r="C144" s="5" t="str">
        <f>'бланки '!C146</f>
        <v>Муниципальное бюджетное общеобразовательное учреждение «Ломоносовская средняя школа имени М. В. Ломоносова»</v>
      </c>
      <c r="D144" s="3">
        <f>'бланки '!E146+'бланки '!F146</f>
        <v>46</v>
      </c>
      <c r="E144" s="5">
        <f>'Рейтинговая таблица организаций'!C144</f>
        <v>20</v>
      </c>
      <c r="F144" s="6">
        <f t="shared" si="2"/>
        <v>0.43478260869565216</v>
      </c>
      <c r="G144" s="3">
        <f>анкеты!I142</f>
        <v>1</v>
      </c>
      <c r="H144" s="73" t="str">
        <f>'для таблиц'!AY144</f>
        <v>Государственное бюджетное профессиональное образовательное учреждение Архангельской области «Березниковский индустриальный техникум»(Государственные образовательные организации)</v>
      </c>
      <c r="I144" s="74">
        <f>'Рейтинговая таблица организаций'!O116/100</f>
        <v>0.92537313432835822</v>
      </c>
      <c r="J144" s="74">
        <f>'Рейтинговая таблица организаций'!P116/100</f>
        <v>0.96610169491525422</v>
      </c>
      <c r="K144" s="73">
        <f>'Рейтинговая таблица организаций'!H144</f>
        <v>4</v>
      </c>
      <c r="L144" s="4">
        <f>ROUND('Рейтинговая таблица организаций'!D144*100/M144,0)</f>
        <v>100</v>
      </c>
      <c r="M144" s="4">
        <f>'Рейтинговая таблица организаций'!E144</f>
        <v>14</v>
      </c>
      <c r="N144" s="4">
        <f>ROUND('Рейтинговая таблица организаций'!F144*100/O144,0)</f>
        <v>100</v>
      </c>
      <c r="O144" s="4">
        <f>'Рейтинговая таблица организаций'!G144</f>
        <v>55</v>
      </c>
      <c r="P144" s="4">
        <f>'Рейтинговая таблица организаций'!H144</f>
        <v>4</v>
      </c>
      <c r="Q144" s="4">
        <f>ROUND('Рейтинговая таблица организаций'!I144*100/R144,0)</f>
        <v>95</v>
      </c>
      <c r="R144" s="4">
        <f>'Рейтинговая таблица организаций'!J144</f>
        <v>20</v>
      </c>
      <c r="S144" s="4">
        <f>ROUND('Рейтинговая таблица организаций'!K144*100/T144,0)</f>
        <v>100</v>
      </c>
      <c r="T144" s="4">
        <f>'Рейтинговая таблица организаций'!L144</f>
        <v>19</v>
      </c>
      <c r="U144" s="4">
        <f>'Рейтинговая таблица организаций'!U144</f>
        <v>5</v>
      </c>
      <c r="V144" s="4">
        <f>'Рейтинговая таблица организаций'!X144</f>
        <v>19</v>
      </c>
      <c r="W144" s="4">
        <f>'Рейтинговая таблица организаций'!Y144</f>
        <v>20</v>
      </c>
      <c r="X144" s="4">
        <f>'Рейтинговая таблица организаций'!AD144</f>
        <v>3</v>
      </c>
      <c r="Y144" s="4">
        <f>'Рейтинговая таблица организаций'!AE144</f>
        <v>3</v>
      </c>
      <c r="Z144" s="4">
        <f>'Рейтинговая таблица организаций'!AF144</f>
        <v>1</v>
      </c>
      <c r="AA144" s="4">
        <f>'Рейтинговая таблица организаций'!AG144</f>
        <v>1</v>
      </c>
      <c r="AB144" s="4">
        <f>ROUND('Рейтинговая таблица организаций'!AL144*100/AC144,0)</f>
        <v>95</v>
      </c>
      <c r="AC144" s="4">
        <f>'Рейтинговая таблица организаций'!AM144</f>
        <v>20</v>
      </c>
      <c r="AD144" s="4">
        <f>ROUND('Рейтинговая таблица организаций'!AN144*100/AE144,0)</f>
        <v>100</v>
      </c>
      <c r="AE144" s="4">
        <f>'Рейтинговая таблица организаций'!AO144</f>
        <v>20</v>
      </c>
      <c r="AF144" s="4">
        <f>ROUND('Рейтинговая таблица организаций'!AP144*100/AG144,0)</f>
        <v>100</v>
      </c>
      <c r="AG144" s="4">
        <f>'Рейтинговая таблица организаций'!AQ144</f>
        <v>18</v>
      </c>
      <c r="AH144" s="4">
        <f>ROUND('Рейтинговая таблица организаций'!AV144*100/AI144,0)</f>
        <v>100</v>
      </c>
      <c r="AI144" s="4">
        <f>'Рейтинговая таблица организаций'!AW144</f>
        <v>20</v>
      </c>
      <c r="AJ144" s="4">
        <f>ROUND('Рейтинговая таблица организаций'!AX144*100/AK144,0)</f>
        <v>100</v>
      </c>
      <c r="AK144" s="4">
        <f>'Рейтинговая таблица организаций'!AY144</f>
        <v>20</v>
      </c>
      <c r="AL144" s="4">
        <f>ROUND('Рейтинговая таблица организаций'!AZ144*100/AM144,0)</f>
        <v>100</v>
      </c>
      <c r="AM144" s="4">
        <f>'Рейтинговая таблица организаций'!BA144</f>
        <v>20</v>
      </c>
    </row>
    <row r="145" spans="1:39">
      <c r="A145" s="5">
        <f>'Рейтинговая таблица организаций'!A145</f>
        <v>142</v>
      </c>
      <c r="B145" s="5" t="str">
        <f>'бланки '!A147</f>
        <v>Холмогорский муниципальный округ</v>
      </c>
      <c r="C145" s="5" t="str">
        <f>'бланки '!C147</f>
        <v>Муниципальное бюджетное общеобразовательное учреждение «Кехотская средняя школа»</v>
      </c>
      <c r="D145" s="3">
        <f>'бланки '!E147+'бланки '!F147</f>
        <v>107</v>
      </c>
      <c r="E145" s="5">
        <f>'Рейтинговая таблица организаций'!C145</f>
        <v>33</v>
      </c>
      <c r="F145" s="6">
        <f t="shared" si="2"/>
        <v>0.30841121495327101</v>
      </c>
      <c r="G145" s="3">
        <f>анкеты!I143</f>
        <v>4</v>
      </c>
      <c r="H145" s="73" t="str">
        <f>'для таблиц'!AY145</f>
        <v>Муниципальное бюджетное общеобразовательное учреждение «Карпогорская средняя школа №118»(Пинежский муниципальный округ)</v>
      </c>
      <c r="I145" s="74">
        <f>'Рейтинговая таблица организаций'!O117/100</f>
        <v>1</v>
      </c>
      <c r="J145" s="74">
        <f>'Рейтинговая таблица организаций'!P117/100</f>
        <v>1</v>
      </c>
      <c r="K145" s="73">
        <f>'Рейтинговая таблица организаций'!H145</f>
        <v>4</v>
      </c>
      <c r="L145" s="4">
        <f>ROUND('Рейтинговая таблица организаций'!D145*100/M145,0)</f>
        <v>100</v>
      </c>
      <c r="M145" s="4">
        <f>'Рейтинговая таблица организаций'!E145</f>
        <v>14</v>
      </c>
      <c r="N145" s="4">
        <f>ROUND('Рейтинговая таблица организаций'!F145*100/O145,0)</f>
        <v>100</v>
      </c>
      <c r="O145" s="4">
        <f>'Рейтинговая таблица организаций'!G145</f>
        <v>55</v>
      </c>
      <c r="P145" s="4">
        <f>'Рейтинговая таблица организаций'!H145</f>
        <v>4</v>
      </c>
      <c r="Q145" s="4">
        <f>ROUND('Рейтинговая таблица организаций'!I145*100/R145,0)</f>
        <v>100</v>
      </c>
      <c r="R145" s="4">
        <f>'Рейтинговая таблица организаций'!J145</f>
        <v>32</v>
      </c>
      <c r="S145" s="4">
        <f>ROUND('Рейтинговая таблица организаций'!K145*100/T145,0)</f>
        <v>100</v>
      </c>
      <c r="T145" s="4">
        <f>'Рейтинговая таблица организаций'!L145</f>
        <v>25</v>
      </c>
      <c r="U145" s="4">
        <f>'Рейтинговая таблица организаций'!U145</f>
        <v>5</v>
      </c>
      <c r="V145" s="4">
        <f>'Рейтинговая таблица организаций'!X145</f>
        <v>33</v>
      </c>
      <c r="W145" s="4">
        <f>'Рейтинговая таблица организаций'!Y145</f>
        <v>33</v>
      </c>
      <c r="X145" s="4">
        <f>'Рейтинговая таблица организаций'!AD145</f>
        <v>3</v>
      </c>
      <c r="Y145" s="4">
        <f>'Рейтинговая таблица организаций'!AE145</f>
        <v>3</v>
      </c>
      <c r="Z145" s="4">
        <f>'Рейтинговая таблица организаций'!AF145</f>
        <v>4</v>
      </c>
      <c r="AA145" s="4">
        <f>'Рейтинговая таблица организаций'!AG145</f>
        <v>4</v>
      </c>
      <c r="AB145" s="4">
        <f>ROUND('Рейтинговая таблица организаций'!AL145*100/AC145,0)</f>
        <v>100</v>
      </c>
      <c r="AC145" s="4">
        <f>'Рейтинговая таблица организаций'!AM145</f>
        <v>33</v>
      </c>
      <c r="AD145" s="4">
        <f>ROUND('Рейтинговая таблица организаций'!AN145*100/AE145,0)</f>
        <v>97</v>
      </c>
      <c r="AE145" s="4">
        <f>'Рейтинговая таблица организаций'!AO145</f>
        <v>33</v>
      </c>
      <c r="AF145" s="4">
        <f>ROUND('Рейтинговая таблица организаций'!AP145*100/AG145,0)</f>
        <v>100</v>
      </c>
      <c r="AG145" s="4">
        <f>'Рейтинговая таблица организаций'!AQ145</f>
        <v>27</v>
      </c>
      <c r="AH145" s="4">
        <f>ROUND('Рейтинговая таблица организаций'!AV145*100/AI145,0)</f>
        <v>91</v>
      </c>
      <c r="AI145" s="4">
        <f>'Рейтинговая таблица организаций'!AW145</f>
        <v>33</v>
      </c>
      <c r="AJ145" s="4">
        <f>ROUND('Рейтинговая таблица организаций'!AX145*100/AK145,0)</f>
        <v>94</v>
      </c>
      <c r="AK145" s="4">
        <f>'Рейтинговая таблица организаций'!AY145</f>
        <v>33</v>
      </c>
      <c r="AL145" s="4">
        <f>ROUND('Рейтинговая таблица организаций'!AZ145*100/AM145,0)</f>
        <v>100</v>
      </c>
      <c r="AM145" s="4">
        <f>'Рейтинговая таблица организаций'!BA145</f>
        <v>33</v>
      </c>
    </row>
    <row r="146" spans="1:39">
      <c r="A146" s="5">
        <f>'Рейтинговая таблица организаций'!A146</f>
        <v>143</v>
      </c>
      <c r="B146" s="5" t="str">
        <f>'бланки '!A148</f>
        <v>Холмогорский муниципальный округ</v>
      </c>
      <c r="C146" s="5" t="str">
        <f>'бланки '!C148</f>
        <v>Муниципальное бюджетное общеобразовательное учреждение «Усть-Пинежская средняя школа»</v>
      </c>
      <c r="D146" s="3">
        <f>'бланки '!E148+'бланки '!F148</f>
        <v>68</v>
      </c>
      <c r="E146" s="5">
        <f>'Рейтинговая таблица организаций'!C146</f>
        <v>23</v>
      </c>
      <c r="F146" s="6">
        <f t="shared" si="2"/>
        <v>0.33823529411764708</v>
      </c>
      <c r="G146" s="3">
        <f>анкеты!I144</f>
        <v>2</v>
      </c>
      <c r="H146" s="73" t="str">
        <f>'для таблиц'!AY146</f>
        <v>Муниципальное автономное общеобразовательное учреждение «Средняя общеобразовательная школа № 13»(Город Северодвинск)</v>
      </c>
      <c r="I146" s="74">
        <f>'Рейтинговая таблица организаций'!O118/100</f>
        <v>0.9285714285714286</v>
      </c>
      <c r="J146" s="74">
        <f>'Рейтинговая таблица организаций'!P118/100</f>
        <v>0.94444444444444442</v>
      </c>
      <c r="K146" s="73">
        <f>'Рейтинговая таблица организаций'!H146</f>
        <v>4</v>
      </c>
      <c r="L146" s="4">
        <f>ROUND('Рейтинговая таблица организаций'!D146*100/M146,0)</f>
        <v>100</v>
      </c>
      <c r="M146" s="4">
        <f>'Рейтинговая таблица организаций'!E146</f>
        <v>14</v>
      </c>
      <c r="N146" s="4">
        <f>ROUND('Рейтинговая таблица организаций'!F146*100/O146,0)</f>
        <v>100</v>
      </c>
      <c r="O146" s="4">
        <f>'Рейтинговая таблица организаций'!G146</f>
        <v>54</v>
      </c>
      <c r="P146" s="4">
        <f>'Рейтинговая таблица организаций'!H146</f>
        <v>4</v>
      </c>
      <c r="Q146" s="4">
        <f>ROUND('Рейтинговая таблица организаций'!I146*100/R146,0)</f>
        <v>95</v>
      </c>
      <c r="R146" s="4">
        <f>'Рейтинговая таблица организаций'!J146</f>
        <v>22</v>
      </c>
      <c r="S146" s="4">
        <f>ROUND('Рейтинговая таблица организаций'!K146*100/T146,0)</f>
        <v>100</v>
      </c>
      <c r="T146" s="4">
        <f>'Рейтинговая таблица организаций'!L146</f>
        <v>23</v>
      </c>
      <c r="U146" s="4">
        <f>'Рейтинговая таблица организаций'!U146</f>
        <v>5</v>
      </c>
      <c r="V146" s="4">
        <f>'Рейтинговая таблица организаций'!X146</f>
        <v>23</v>
      </c>
      <c r="W146" s="4">
        <f>'Рейтинговая таблица организаций'!Y146</f>
        <v>23</v>
      </c>
      <c r="X146" s="4">
        <f>'Рейтинговая таблица организаций'!AD146</f>
        <v>4</v>
      </c>
      <c r="Y146" s="4">
        <f>'Рейтинговая таблица организаций'!AE146</f>
        <v>3</v>
      </c>
      <c r="Z146" s="4">
        <f>'Рейтинговая таблица организаций'!AF146</f>
        <v>2</v>
      </c>
      <c r="AA146" s="4">
        <f>'Рейтинговая таблица организаций'!AG146</f>
        <v>2</v>
      </c>
      <c r="AB146" s="4">
        <f>ROUND('Рейтинговая таблица организаций'!AL146*100/AC146,0)</f>
        <v>100</v>
      </c>
      <c r="AC146" s="4">
        <f>'Рейтинговая таблица организаций'!AM146</f>
        <v>23</v>
      </c>
      <c r="AD146" s="4">
        <f>ROUND('Рейтинговая таблица организаций'!AN146*100/AE146,0)</f>
        <v>100</v>
      </c>
      <c r="AE146" s="4">
        <f>'Рейтинговая таблица организаций'!AO146</f>
        <v>23</v>
      </c>
      <c r="AF146" s="4">
        <f>ROUND('Рейтинговая таблица организаций'!AP146*100/AG146,0)</f>
        <v>100</v>
      </c>
      <c r="AG146" s="4">
        <f>'Рейтинговая таблица организаций'!AQ146</f>
        <v>22</v>
      </c>
      <c r="AH146" s="4">
        <f>ROUND('Рейтинговая таблица организаций'!AV146*100/AI146,0)</f>
        <v>100</v>
      </c>
      <c r="AI146" s="4">
        <f>'Рейтинговая таблица организаций'!AW146</f>
        <v>23</v>
      </c>
      <c r="AJ146" s="4">
        <f>ROUND('Рейтинговая таблица организаций'!AX146*100/AK146,0)</f>
        <v>100</v>
      </c>
      <c r="AK146" s="4">
        <f>'Рейтинговая таблица организаций'!AY146</f>
        <v>23</v>
      </c>
      <c r="AL146" s="4">
        <f>ROUND('Рейтинговая таблица организаций'!AZ146*100/AM146,0)</f>
        <v>100</v>
      </c>
      <c r="AM146" s="4">
        <f>'Рейтинговая таблица организаций'!BA146</f>
        <v>23</v>
      </c>
    </row>
    <row r="147" spans="1:39">
      <c r="A147" s="5">
        <f>'Рейтинговая таблица организаций'!A147</f>
        <v>144</v>
      </c>
      <c r="B147" s="5" t="str">
        <f>'бланки '!A149</f>
        <v>Холмогорский муниципальный округ</v>
      </c>
      <c r="C147" s="5" t="str">
        <f>'бланки '!C149</f>
        <v>Муниципальное бюджетное общеобразовательное учреждение «Брин-Наволоцкая средняя школа»</v>
      </c>
      <c r="D147" s="3">
        <f>'бланки '!E149+'бланки '!F149</f>
        <v>125</v>
      </c>
      <c r="E147" s="5">
        <f>'Рейтинговая таблица организаций'!C147</f>
        <v>31</v>
      </c>
      <c r="F147" s="6">
        <f t="shared" si="2"/>
        <v>0.248</v>
      </c>
      <c r="G147" s="3">
        <f>анкеты!I145</f>
        <v>4</v>
      </c>
      <c r="H147" s="73" t="str">
        <f>'для таблиц'!AY147</f>
        <v>Муниципальное автономное общеобразовательное учреждение «Средняя общеобразовательная школа № 30»(Город Северодвинск)</v>
      </c>
      <c r="I147" s="74">
        <f>'Рейтинговая таблица организаций'!O119/100</f>
        <v>1</v>
      </c>
      <c r="J147" s="74">
        <f>'Рейтинговая таблица организаций'!P119/100</f>
        <v>1</v>
      </c>
      <c r="K147" s="73">
        <f>'Рейтинговая таблица организаций'!H147</f>
        <v>2</v>
      </c>
      <c r="L147" s="4">
        <f>ROUND('Рейтинговая таблица организаций'!D147*100/M147,0)</f>
        <v>93</v>
      </c>
      <c r="M147" s="4">
        <f>'Рейтинговая таблица организаций'!E147</f>
        <v>14</v>
      </c>
      <c r="N147" s="4">
        <f>ROUND('Рейтинговая таблица организаций'!F147*100/O147,0)</f>
        <v>100</v>
      </c>
      <c r="O147" s="4">
        <f>'Рейтинговая таблица организаций'!G147</f>
        <v>54</v>
      </c>
      <c r="P147" s="4">
        <f>'Рейтинговая таблица организаций'!H147</f>
        <v>2</v>
      </c>
      <c r="Q147" s="4">
        <f>ROUND('Рейтинговая таблица организаций'!I147*100/R147,0)</f>
        <v>92</v>
      </c>
      <c r="R147" s="4">
        <f>'Рейтинговая таблица организаций'!J147</f>
        <v>24</v>
      </c>
      <c r="S147" s="4">
        <f>ROUND('Рейтинговая таблица организаций'!K147*100/T147,0)</f>
        <v>91</v>
      </c>
      <c r="T147" s="4">
        <f>'Рейтинговая таблица организаций'!L147</f>
        <v>23</v>
      </c>
      <c r="U147" s="4">
        <f>'Рейтинговая таблица организаций'!U147</f>
        <v>5</v>
      </c>
      <c r="V147" s="4">
        <f>'Рейтинговая таблица организаций'!X147</f>
        <v>27</v>
      </c>
      <c r="W147" s="4">
        <f>'Рейтинговая таблица организаций'!Y147</f>
        <v>31</v>
      </c>
      <c r="X147" s="4">
        <f>'Рейтинговая таблица организаций'!AD147</f>
        <v>1</v>
      </c>
      <c r="Y147" s="4">
        <f>'Рейтинговая таблица организаций'!AE147</f>
        <v>3</v>
      </c>
      <c r="Z147" s="4">
        <f>'Рейтинговая таблица организаций'!AF147</f>
        <v>3</v>
      </c>
      <c r="AA147" s="4">
        <f>'Рейтинговая таблица организаций'!AG147</f>
        <v>4</v>
      </c>
      <c r="AB147" s="4">
        <f>ROUND('Рейтинговая таблица организаций'!AL147*100/AC147,0)</f>
        <v>100</v>
      </c>
      <c r="AC147" s="4">
        <f>'Рейтинговая таблица организаций'!AM147</f>
        <v>31</v>
      </c>
      <c r="AD147" s="4">
        <f>ROUND('Рейтинговая таблица организаций'!AN147*100/AE147,0)</f>
        <v>94</v>
      </c>
      <c r="AE147" s="4">
        <f>'Рейтинговая таблица организаций'!AO147</f>
        <v>31</v>
      </c>
      <c r="AF147" s="4">
        <f>ROUND('Рейтинговая таблица организаций'!AP147*100/AG147,0)</f>
        <v>100</v>
      </c>
      <c r="AG147" s="4">
        <f>'Рейтинговая таблица организаций'!AQ147</f>
        <v>18</v>
      </c>
      <c r="AH147" s="4">
        <f>ROUND('Рейтинговая таблица организаций'!AV147*100/AI147,0)</f>
        <v>90</v>
      </c>
      <c r="AI147" s="4">
        <f>'Рейтинговая таблица организаций'!AW147</f>
        <v>31</v>
      </c>
      <c r="AJ147" s="4">
        <f>ROUND('Рейтинговая таблица организаций'!AX147*100/AK147,0)</f>
        <v>97</v>
      </c>
      <c r="AK147" s="4">
        <f>'Рейтинговая таблица организаций'!AY147</f>
        <v>31</v>
      </c>
      <c r="AL147" s="4">
        <f>ROUND('Рейтинговая таблица организаций'!AZ147*100/AM147,0)</f>
        <v>94</v>
      </c>
      <c r="AM147" s="4">
        <f>'Рейтинговая таблица организаций'!BA147</f>
        <v>31</v>
      </c>
    </row>
    <row r="148" spans="1:39">
      <c r="A148" s="5">
        <f>'Рейтинговая таблица организаций'!A148</f>
        <v>145</v>
      </c>
      <c r="B148" s="5" t="str">
        <f>'бланки '!A150</f>
        <v>Холмогорский муниципальный округ</v>
      </c>
      <c r="C148" s="5" t="str">
        <f>'бланки '!C150</f>
        <v>Муниципальное бюджетное общеобразовательное учреждение «Двинская средняя школа»</v>
      </c>
      <c r="D148" s="3">
        <f>'бланки '!E150+'бланки '!F150</f>
        <v>69</v>
      </c>
      <c r="E148" s="5">
        <f>'Рейтинговая таблица организаций'!C148</f>
        <v>19</v>
      </c>
      <c r="F148" s="6">
        <f t="shared" si="2"/>
        <v>0.27536231884057971</v>
      </c>
      <c r="G148" s="3">
        <f>анкеты!I146</f>
        <v>1</v>
      </c>
      <c r="H148" s="73" t="str">
        <f>'для таблиц'!AY148</f>
        <v>Муниципальное бюджетное общеобразовательное учреждение «Луковецкая средняя школа имени Я. В. Самоварова»(Холмогорский муниципальный округ)</v>
      </c>
      <c r="I148" s="74">
        <f>'Рейтинговая таблица организаций'!O120/100</f>
        <v>1</v>
      </c>
      <c r="J148" s="74">
        <f>'Рейтинговая таблица организаций'!P120/100</f>
        <v>1</v>
      </c>
      <c r="K148" s="73">
        <f>'Рейтинговая таблица организаций'!H148</f>
        <v>3</v>
      </c>
      <c r="L148" s="4">
        <f>ROUND('Рейтинговая таблица организаций'!D148*100/M148,0)</f>
        <v>100</v>
      </c>
      <c r="M148" s="4">
        <f>'Рейтинговая таблица организаций'!E148</f>
        <v>14</v>
      </c>
      <c r="N148" s="4">
        <f>ROUND('Рейтинговая таблица организаций'!F148*100/O148,0)</f>
        <v>95</v>
      </c>
      <c r="O148" s="4">
        <f>'Рейтинговая таблица организаций'!G148</f>
        <v>54</v>
      </c>
      <c r="P148" s="4">
        <f>'Рейтинговая таблица организаций'!H148</f>
        <v>3</v>
      </c>
      <c r="Q148" s="4">
        <f>ROUND('Рейтинговая таблица организаций'!I148*100/R148,0)</f>
        <v>100</v>
      </c>
      <c r="R148" s="4">
        <f>'Рейтинговая таблица организаций'!J148</f>
        <v>16</v>
      </c>
      <c r="S148" s="4">
        <f>ROUND('Рейтинговая таблица организаций'!K148*100/T148,0)</f>
        <v>83</v>
      </c>
      <c r="T148" s="4">
        <f>'Рейтинговая таблица организаций'!L148</f>
        <v>12</v>
      </c>
      <c r="U148" s="4">
        <f>'Рейтинговая таблица организаций'!U148</f>
        <v>5</v>
      </c>
      <c r="V148" s="4">
        <f>'Рейтинговая таблица организаций'!X148</f>
        <v>17</v>
      </c>
      <c r="W148" s="4">
        <f>'Рейтинговая таблица организаций'!Y148</f>
        <v>19</v>
      </c>
      <c r="X148" s="4">
        <f>'Рейтинговая таблица организаций'!AD148</f>
        <v>5</v>
      </c>
      <c r="Y148" s="4">
        <f>'Рейтинговая таблица организаций'!AE148</f>
        <v>3</v>
      </c>
      <c r="Z148" s="4">
        <f>'Рейтинговая таблица организаций'!AF148</f>
        <v>1</v>
      </c>
      <c r="AA148" s="4">
        <f>'Рейтинговая таблица организаций'!AG148</f>
        <v>1</v>
      </c>
      <c r="AB148" s="4">
        <f>ROUND('Рейтинговая таблица организаций'!AL148*100/AC148,0)</f>
        <v>89</v>
      </c>
      <c r="AC148" s="4">
        <f>'Рейтинговая таблица организаций'!AM148</f>
        <v>19</v>
      </c>
      <c r="AD148" s="4">
        <f>ROUND('Рейтинговая таблица организаций'!AN148*100/AE148,0)</f>
        <v>89</v>
      </c>
      <c r="AE148" s="4">
        <f>'Рейтинговая таблица организаций'!AO148</f>
        <v>19</v>
      </c>
      <c r="AF148" s="4">
        <f>ROUND('Рейтинговая таблица организаций'!AP148*100/AG148,0)</f>
        <v>92</v>
      </c>
      <c r="AG148" s="4">
        <f>'Рейтинговая таблица организаций'!AQ148</f>
        <v>13</v>
      </c>
      <c r="AH148" s="4">
        <f>ROUND('Рейтинговая таблица организаций'!AV148*100/AI148,0)</f>
        <v>79</v>
      </c>
      <c r="AI148" s="4">
        <f>'Рейтинговая таблица организаций'!AW148</f>
        <v>19</v>
      </c>
      <c r="AJ148" s="4">
        <f>ROUND('Рейтинговая таблица организаций'!AX148*100/AK148,0)</f>
        <v>89</v>
      </c>
      <c r="AK148" s="4">
        <f>'Рейтинговая таблица организаций'!AY148</f>
        <v>19</v>
      </c>
      <c r="AL148" s="4">
        <f>ROUND('Рейтинговая таблица организаций'!AZ148*100/AM148,0)</f>
        <v>95</v>
      </c>
      <c r="AM148" s="4">
        <f>'Рейтинговая таблица организаций'!BA148</f>
        <v>19</v>
      </c>
    </row>
    <row r="149" spans="1:39">
      <c r="A149" s="5">
        <f>'Рейтинговая таблица организаций'!A149</f>
        <v>146</v>
      </c>
      <c r="B149" s="5" t="str">
        <f>'бланки '!A151</f>
        <v>Холмогорский муниципальный округ</v>
      </c>
      <c r="C149" s="5" t="str">
        <f>'бланки '!C151</f>
        <v>Муниципальное бюджетное общеобразовательное учреждение «Светлозерская средняя школа»</v>
      </c>
      <c r="D149" s="3">
        <f>'бланки '!E151+'бланки '!F151</f>
        <v>119</v>
      </c>
      <c r="E149" s="5">
        <f>'Рейтинговая таблица организаций'!C149</f>
        <v>67</v>
      </c>
      <c r="F149" s="6">
        <f t="shared" si="2"/>
        <v>0.56302521008403361</v>
      </c>
      <c r="G149" s="3">
        <f>анкеты!I147</f>
        <v>5</v>
      </c>
      <c r="H149" s="73" t="str">
        <f>'для таблиц'!AY149</f>
        <v>Муниципальное бюджетное общеобразовательное учреждение «Двинская средняя школа»(Холмогорский муниципальный округ)</v>
      </c>
      <c r="I149" s="74">
        <f>'Рейтинговая таблица организаций'!O121/100</f>
        <v>1</v>
      </c>
      <c r="J149" s="74">
        <f>'Рейтинговая таблица организаций'!P121/100</f>
        <v>1</v>
      </c>
      <c r="K149" s="73">
        <f>'Рейтинговая таблица организаций'!H149</f>
        <v>4</v>
      </c>
      <c r="L149" s="4">
        <f>ROUND('Рейтинговая таблица организаций'!D149*100/M149,0)</f>
        <v>100</v>
      </c>
      <c r="M149" s="4">
        <f>'Рейтинговая таблица организаций'!E149</f>
        <v>14</v>
      </c>
      <c r="N149" s="4">
        <f>ROUND('Рейтинговая таблица организаций'!F149*100/O149,0)</f>
        <v>100</v>
      </c>
      <c r="O149" s="4">
        <f>'Рейтинговая таблица организаций'!G149</f>
        <v>54</v>
      </c>
      <c r="P149" s="4">
        <f>'Рейтинговая таблица организаций'!H149</f>
        <v>4</v>
      </c>
      <c r="Q149" s="4">
        <f>ROUND('Рейтинговая таблица организаций'!I149*100/R149,0)</f>
        <v>100</v>
      </c>
      <c r="R149" s="4">
        <f>'Рейтинговая таблица организаций'!J149</f>
        <v>67</v>
      </c>
      <c r="S149" s="4">
        <f>ROUND('Рейтинговая таблица организаций'!K149*100/T149,0)</f>
        <v>100</v>
      </c>
      <c r="T149" s="4">
        <f>'Рейтинговая таблица организаций'!L149</f>
        <v>63</v>
      </c>
      <c r="U149" s="4">
        <f>'Рейтинговая таблица организаций'!U149</f>
        <v>5</v>
      </c>
      <c r="V149" s="4">
        <f>'Рейтинговая таблица организаций'!X149</f>
        <v>67</v>
      </c>
      <c r="W149" s="4">
        <f>'Рейтинговая таблица организаций'!Y149</f>
        <v>67</v>
      </c>
      <c r="X149" s="4">
        <f>'Рейтинговая таблица организаций'!AD149</f>
        <v>4</v>
      </c>
      <c r="Y149" s="4">
        <f>'Рейтинговая таблица организаций'!AE149</f>
        <v>5</v>
      </c>
      <c r="Z149" s="4">
        <f>'Рейтинговая таблица организаций'!AF149</f>
        <v>5</v>
      </c>
      <c r="AA149" s="4">
        <f>'Рейтинговая таблица организаций'!AG149</f>
        <v>5</v>
      </c>
      <c r="AB149" s="4">
        <f>ROUND('Рейтинговая таблица организаций'!AL149*100/AC149,0)</f>
        <v>100</v>
      </c>
      <c r="AC149" s="4">
        <f>'Рейтинговая таблица организаций'!AM149</f>
        <v>67</v>
      </c>
      <c r="AD149" s="4">
        <f>ROUND('Рейтинговая таблица организаций'!AN149*100/AE149,0)</f>
        <v>100</v>
      </c>
      <c r="AE149" s="4">
        <f>'Рейтинговая таблица организаций'!AO149</f>
        <v>67</v>
      </c>
      <c r="AF149" s="4">
        <f>ROUND('Рейтинговая таблица организаций'!AP149*100/AG149,0)</f>
        <v>98</v>
      </c>
      <c r="AG149" s="4">
        <f>'Рейтинговая таблица организаций'!AQ149</f>
        <v>63</v>
      </c>
      <c r="AH149" s="4">
        <f>ROUND('Рейтинговая таблица организаций'!AV149*100/AI149,0)</f>
        <v>100</v>
      </c>
      <c r="AI149" s="4">
        <f>'Рейтинговая таблица организаций'!AW149</f>
        <v>67</v>
      </c>
      <c r="AJ149" s="4">
        <f>ROUND('Рейтинговая таблица организаций'!AX149*100/AK149,0)</f>
        <v>100</v>
      </c>
      <c r="AK149" s="4">
        <f>'Рейтинговая таблица организаций'!AY149</f>
        <v>67</v>
      </c>
      <c r="AL149" s="4">
        <f>ROUND('Рейтинговая таблица организаций'!AZ149*100/AM149,0)</f>
        <v>100</v>
      </c>
      <c r="AM149" s="4">
        <f>'Рейтинговая таблица организаций'!BA149</f>
        <v>67</v>
      </c>
    </row>
    <row r="150" spans="1:39">
      <c r="A150" s="5">
        <f>'Рейтинговая таблица организаций'!A150</f>
        <v>147</v>
      </c>
      <c r="B150" s="5" t="str">
        <f>'бланки '!A152</f>
        <v>Холмогорский муниципальный округ</v>
      </c>
      <c r="C150" s="5" t="str">
        <f>'бланки '!C152</f>
        <v>Муниципальное бюджетное общеобразовательное учреждение «Рембуевская средняя школа»</v>
      </c>
      <c r="D150" s="3">
        <f>'бланки '!E152+'бланки '!F152</f>
        <v>89</v>
      </c>
      <c r="E150" s="5">
        <f>'Рейтинговая таблица организаций'!C150</f>
        <v>40</v>
      </c>
      <c r="F150" s="6">
        <f t="shared" si="2"/>
        <v>0.449438202247191</v>
      </c>
      <c r="G150" s="3">
        <f>анкеты!I148</f>
        <v>4</v>
      </c>
      <c r="H150" s="73" t="str">
        <f>'для таблиц'!AY150</f>
        <v>Государственное бюджетное профессиональное образовательное учреждение Архангельской области «Техникум судостроения и машиностроения»(Государственные образовательные организации)</v>
      </c>
      <c r="I150" s="74">
        <f>'Рейтинговая таблица организаций'!O122/100</f>
        <v>1</v>
      </c>
      <c r="J150" s="74">
        <f>'Рейтинговая таблица организаций'!P122/100</f>
        <v>1</v>
      </c>
      <c r="K150" s="73">
        <f>'Рейтинговая таблица организаций'!H150</f>
        <v>2</v>
      </c>
      <c r="L150" s="4">
        <f>ROUND('Рейтинговая таблица организаций'!D150*100/M150,0)</f>
        <v>100</v>
      </c>
      <c r="M150" s="4">
        <f>'Рейтинговая таблица организаций'!E150</f>
        <v>14</v>
      </c>
      <c r="N150" s="4">
        <f>ROUND('Рейтинговая таблица организаций'!F150*100/O150,0)</f>
        <v>100</v>
      </c>
      <c r="O150" s="4">
        <f>'Рейтинговая таблица организаций'!G150</f>
        <v>59</v>
      </c>
      <c r="P150" s="4">
        <f>'Рейтинговая таблица организаций'!H150</f>
        <v>2</v>
      </c>
      <c r="Q150" s="4">
        <f>ROUND('Рейтинговая таблица организаций'!I150*100/R150,0)</f>
        <v>100</v>
      </c>
      <c r="R150" s="4">
        <f>'Рейтинговая таблица организаций'!J150</f>
        <v>38</v>
      </c>
      <c r="S150" s="4">
        <f>ROUND('Рейтинговая таблица организаций'!K150*100/T150,0)</f>
        <v>94</v>
      </c>
      <c r="T150" s="4">
        <f>'Рейтинговая таблица организаций'!L150</f>
        <v>35</v>
      </c>
      <c r="U150" s="4">
        <f>'Рейтинговая таблица организаций'!U150</f>
        <v>5</v>
      </c>
      <c r="V150" s="4">
        <f>'Рейтинговая таблица организаций'!X150</f>
        <v>39</v>
      </c>
      <c r="W150" s="4">
        <f>'Рейтинговая таблица организаций'!Y150</f>
        <v>40</v>
      </c>
      <c r="X150" s="4">
        <f>'Рейтинговая таблица организаций'!AD150</f>
        <v>3</v>
      </c>
      <c r="Y150" s="4">
        <f>'Рейтинговая таблица организаций'!AE150</f>
        <v>4</v>
      </c>
      <c r="Z150" s="4">
        <f>'Рейтинговая таблица организаций'!AF150</f>
        <v>3</v>
      </c>
      <c r="AA150" s="4">
        <f>'Рейтинговая таблица организаций'!AG150</f>
        <v>4</v>
      </c>
      <c r="AB150" s="4">
        <f>ROUND('Рейтинговая таблица организаций'!AL150*100/AC150,0)</f>
        <v>90</v>
      </c>
      <c r="AC150" s="4">
        <f>'Рейтинговая таблица организаций'!AM150</f>
        <v>40</v>
      </c>
      <c r="AD150" s="4">
        <f>ROUND('Рейтинговая таблица организаций'!AN150*100/AE150,0)</f>
        <v>98</v>
      </c>
      <c r="AE150" s="4">
        <f>'Рейтинговая таблица организаций'!AO150</f>
        <v>40</v>
      </c>
      <c r="AF150" s="4">
        <f>ROUND('Рейтинговая таблица организаций'!AP150*100/AG150,0)</f>
        <v>100</v>
      </c>
      <c r="AG150" s="4">
        <f>'Рейтинговая таблица организаций'!AQ150</f>
        <v>29</v>
      </c>
      <c r="AH150" s="4">
        <f>ROUND('Рейтинговая таблица организаций'!AV150*100/AI150,0)</f>
        <v>95</v>
      </c>
      <c r="AI150" s="4">
        <f>'Рейтинговая таблица организаций'!AW150</f>
        <v>40</v>
      </c>
      <c r="AJ150" s="4">
        <f>ROUND('Рейтинговая таблица организаций'!AX150*100/AK150,0)</f>
        <v>100</v>
      </c>
      <c r="AK150" s="4">
        <f>'Рейтинговая таблица организаций'!AY150</f>
        <v>40</v>
      </c>
      <c r="AL150" s="4">
        <f>ROUND('Рейтинговая таблица организаций'!AZ150*100/AM150,0)</f>
        <v>100</v>
      </c>
      <c r="AM150" s="4">
        <f>'Рейтинговая таблица организаций'!BA150</f>
        <v>40</v>
      </c>
    </row>
    <row r="151" spans="1:39">
      <c r="A151" s="5">
        <f>'Рейтинговая таблица организаций'!A151</f>
        <v>148</v>
      </c>
      <c r="B151" s="5" t="str">
        <f>'бланки '!A153</f>
        <v>Холмогорский муниципальный округ</v>
      </c>
      <c r="C151" s="5" t="str">
        <f>'бланки '!C153</f>
        <v>Муниципальное бюджетное общеобразовательное учреждение «Белогорская средняя школа»</v>
      </c>
      <c r="D151" s="3">
        <f>'бланки '!E153+'бланки '!F153</f>
        <v>91</v>
      </c>
      <c r="E151" s="5">
        <f>'Рейтинговая таблица организаций'!C151</f>
        <v>37</v>
      </c>
      <c r="F151" s="6">
        <f t="shared" si="2"/>
        <v>0.40659340659340659</v>
      </c>
      <c r="G151" s="3">
        <f>анкеты!I149</f>
        <v>1</v>
      </c>
      <c r="H151" s="73" t="str">
        <f>'для таблиц'!AY151</f>
        <v>Муниципальное бюджетное общеобразовательное учреждение «Приморская средняя школа»(Приморский муниципальный округ)</v>
      </c>
      <c r="I151" s="74">
        <f>'Рейтинговая таблица организаций'!O123/100</f>
        <v>0.97744360902255634</v>
      </c>
      <c r="J151" s="74">
        <f>'Рейтинговая таблица организаций'!P123/100</f>
        <v>0.92810457516339862</v>
      </c>
      <c r="K151" s="73">
        <f>'Рейтинговая таблица организаций'!H151</f>
        <v>4</v>
      </c>
      <c r="L151" s="4">
        <f>ROUND('Рейтинговая таблица организаций'!D151*100/M151,0)</f>
        <v>100</v>
      </c>
      <c r="M151" s="4">
        <f>'Рейтинговая таблица организаций'!E151</f>
        <v>14</v>
      </c>
      <c r="N151" s="4">
        <f>ROUND('Рейтинговая таблица организаций'!F151*100/O151,0)</f>
        <v>94</v>
      </c>
      <c r="O151" s="4">
        <f>'Рейтинговая таблица организаций'!G151</f>
        <v>54</v>
      </c>
      <c r="P151" s="4">
        <f>'Рейтинговая таблица организаций'!H151</f>
        <v>4</v>
      </c>
      <c r="Q151" s="4">
        <f>ROUND('Рейтинговая таблица организаций'!I151*100/R151,0)</f>
        <v>97</v>
      </c>
      <c r="R151" s="4">
        <f>'Рейтинговая таблица организаций'!J151</f>
        <v>36</v>
      </c>
      <c r="S151" s="4">
        <f>ROUND('Рейтинговая таблица организаций'!K151*100/T151,0)</f>
        <v>100</v>
      </c>
      <c r="T151" s="4">
        <f>'Рейтинговая таблица организаций'!L151</f>
        <v>36</v>
      </c>
      <c r="U151" s="4">
        <f>'Рейтинговая таблица организаций'!U151</f>
        <v>5</v>
      </c>
      <c r="V151" s="4">
        <f>'Рейтинговая таблица организаций'!X151</f>
        <v>37</v>
      </c>
      <c r="W151" s="4">
        <f>'Рейтинговая таблица организаций'!Y151</f>
        <v>37</v>
      </c>
      <c r="X151" s="4">
        <f>'Рейтинговая таблица организаций'!AD151</f>
        <v>1</v>
      </c>
      <c r="Y151" s="4">
        <f>'Рейтинговая таблица организаций'!AE151</f>
        <v>5</v>
      </c>
      <c r="Z151" s="4">
        <f>'Рейтинговая таблица организаций'!AF151</f>
        <v>1</v>
      </c>
      <c r="AA151" s="4">
        <f>'Рейтинговая таблица организаций'!AG151</f>
        <v>1</v>
      </c>
      <c r="AB151" s="4">
        <f>ROUND('Рейтинговая таблица организаций'!AL151*100/AC151,0)</f>
        <v>100</v>
      </c>
      <c r="AC151" s="4">
        <f>'Рейтинговая таблица организаций'!AM151</f>
        <v>37</v>
      </c>
      <c r="AD151" s="4">
        <f>ROUND('Рейтинговая таблица организаций'!AN151*100/AE151,0)</f>
        <v>100</v>
      </c>
      <c r="AE151" s="4">
        <f>'Рейтинговая таблица организаций'!AO151</f>
        <v>37</v>
      </c>
      <c r="AF151" s="4">
        <f>ROUND('Рейтинговая таблица организаций'!AP151*100/AG151,0)</f>
        <v>100</v>
      </c>
      <c r="AG151" s="4">
        <f>'Рейтинговая таблица организаций'!AQ151</f>
        <v>33</v>
      </c>
      <c r="AH151" s="4">
        <f>ROUND('Рейтинговая таблица организаций'!AV151*100/AI151,0)</f>
        <v>100</v>
      </c>
      <c r="AI151" s="4">
        <f>'Рейтинговая таблица организаций'!AW151</f>
        <v>37</v>
      </c>
      <c r="AJ151" s="4">
        <f>ROUND('Рейтинговая таблица организаций'!AX151*100/AK151,0)</f>
        <v>100</v>
      </c>
      <c r="AK151" s="4">
        <f>'Рейтинговая таблица организаций'!AY151</f>
        <v>37</v>
      </c>
      <c r="AL151" s="4">
        <f>ROUND('Рейтинговая таблица организаций'!AZ151*100/AM151,0)</f>
        <v>100</v>
      </c>
      <c r="AM151" s="4">
        <f>'Рейтинговая таблица организаций'!BA151</f>
        <v>37</v>
      </c>
    </row>
    <row r="152" spans="1:39">
      <c r="A152" s="5">
        <f>'Рейтинговая таблица организаций'!A152</f>
        <v>149</v>
      </c>
      <c r="B152" s="5" t="str">
        <f>'бланки '!A154</f>
        <v>Холмогорский муниципальный округ</v>
      </c>
      <c r="C152" s="5" t="str">
        <f>'бланки '!C154</f>
        <v>Муниципальное бюджетное общеобразовательное учреждение «Луковецкая средняя школа имени Я. В. Самоварова»</v>
      </c>
      <c r="D152" s="3">
        <f>'бланки '!E154+'бланки '!F154</f>
        <v>234</v>
      </c>
      <c r="E152" s="5">
        <f>'Рейтинговая таблица организаций'!C152</f>
        <v>108</v>
      </c>
      <c r="F152" s="6">
        <f t="shared" si="2"/>
        <v>0.46153846153846156</v>
      </c>
      <c r="G152" s="3">
        <f>анкеты!I150</f>
        <v>4</v>
      </c>
      <c r="H152" s="73" t="str">
        <f>'для таблиц'!AY152</f>
        <v>Муниципальное бюджетное общеобразовательное учреждение «Междуреченская средняя школа № 6»(Пинежский муниципальный округ)</v>
      </c>
      <c r="I152" s="74">
        <f>'Рейтинговая таблица организаций'!O124/100</f>
        <v>1</v>
      </c>
      <c r="J152" s="74">
        <f>'Рейтинговая таблица организаций'!P124/100</f>
        <v>1</v>
      </c>
      <c r="K152" s="73">
        <f>'Рейтинговая таблица организаций'!H152</f>
        <v>3</v>
      </c>
      <c r="L152" s="4">
        <f>ROUND('Рейтинговая таблица организаций'!D152*100/M152,0)</f>
        <v>100</v>
      </c>
      <c r="M152" s="4">
        <f>'Рейтинговая таблица организаций'!E152</f>
        <v>14</v>
      </c>
      <c r="N152" s="4">
        <f>ROUND('Рейтинговая таблица организаций'!F152*100/O152,0)</f>
        <v>100</v>
      </c>
      <c r="O152" s="4">
        <f>'Рейтинговая таблица организаций'!G152</f>
        <v>54</v>
      </c>
      <c r="P152" s="4">
        <f>'Рейтинговая таблица организаций'!H152</f>
        <v>3</v>
      </c>
      <c r="Q152" s="4">
        <f>ROUND('Рейтинговая таблица организаций'!I152*100/R152,0)</f>
        <v>96</v>
      </c>
      <c r="R152" s="4">
        <f>'Рейтинговая таблица организаций'!J152</f>
        <v>78</v>
      </c>
      <c r="S152" s="4">
        <f>ROUND('Рейтинговая таблица организаций'!K152*100/T152,0)</f>
        <v>100</v>
      </c>
      <c r="T152" s="4">
        <f>'Рейтинговая таблица организаций'!L152</f>
        <v>71</v>
      </c>
      <c r="U152" s="4">
        <f>'Рейтинговая таблица организаций'!U152</f>
        <v>5</v>
      </c>
      <c r="V152" s="4">
        <f>'Рейтинговая таблица организаций'!X152</f>
        <v>95</v>
      </c>
      <c r="W152" s="4">
        <f>'Рейтинговая таблица организаций'!Y152</f>
        <v>108</v>
      </c>
      <c r="X152" s="4">
        <f>'Рейтинговая таблица организаций'!AD152</f>
        <v>3</v>
      </c>
      <c r="Y152" s="4">
        <f>'Рейтинговая таблица организаций'!AE152</f>
        <v>3</v>
      </c>
      <c r="Z152" s="4">
        <f>'Рейтинговая таблица организаций'!AF152</f>
        <v>3</v>
      </c>
      <c r="AA152" s="4">
        <f>'Рейтинговая таблица организаций'!AG152</f>
        <v>4</v>
      </c>
      <c r="AB152" s="4">
        <f>ROUND('Рейтинговая таблица организаций'!AL152*100/AC152,0)</f>
        <v>94</v>
      </c>
      <c r="AC152" s="4">
        <f>'Рейтинговая таблица организаций'!AM152</f>
        <v>108</v>
      </c>
      <c r="AD152" s="4">
        <f>ROUND('Рейтинговая таблица организаций'!AN152*100/AE152,0)</f>
        <v>95</v>
      </c>
      <c r="AE152" s="4">
        <f>'Рейтинговая таблица организаций'!AO152</f>
        <v>108</v>
      </c>
      <c r="AF152" s="4">
        <f>ROUND('Рейтинговая таблица организаций'!AP152*100/AG152,0)</f>
        <v>99</v>
      </c>
      <c r="AG152" s="4">
        <f>'Рейтинговая таблица организаций'!AQ152</f>
        <v>75</v>
      </c>
      <c r="AH152" s="4">
        <f>ROUND('Рейтинговая таблица организаций'!AV152*100/AI152,0)</f>
        <v>85</v>
      </c>
      <c r="AI152" s="4">
        <f>'Рейтинговая таблица организаций'!AW152</f>
        <v>108</v>
      </c>
      <c r="AJ152" s="4">
        <f>ROUND('Рейтинговая таблица организаций'!AX152*100/AK152,0)</f>
        <v>93</v>
      </c>
      <c r="AK152" s="4">
        <f>'Рейтинговая таблица организаций'!AY152</f>
        <v>108</v>
      </c>
      <c r="AL152" s="4">
        <f>ROUND('Рейтинговая таблица организаций'!AZ152*100/AM152,0)</f>
        <v>90</v>
      </c>
      <c r="AM152" s="4">
        <f>'Рейтинговая таблица организаций'!BA152</f>
        <v>108</v>
      </c>
    </row>
    <row r="153" spans="1:39">
      <c r="A153" s="5">
        <f>'Рейтинговая таблица организаций'!A153</f>
        <v>150</v>
      </c>
      <c r="B153" s="5" t="str">
        <f>'бланки '!A155</f>
        <v>Холмогорский муниципальный округ</v>
      </c>
      <c r="C153" s="5" t="str">
        <f>'бланки '!C155</f>
        <v>Муниципальное бюджетное образовательное учреждение дополнительного образования «Детская школа искусств № 52»</v>
      </c>
      <c r="D153" s="3">
        <f>'бланки '!E155+'бланки '!F155</f>
        <v>39</v>
      </c>
      <c r="E153" s="5">
        <f>'Рейтинговая таблица организаций'!C153</f>
        <v>25</v>
      </c>
      <c r="F153" s="6">
        <f t="shared" si="2"/>
        <v>0.64102564102564108</v>
      </c>
      <c r="G153" s="3">
        <f>анкеты!I151</f>
        <v>1</v>
      </c>
      <c r="H153" s="73" t="str">
        <f>'для таблиц'!AY153</f>
        <v>Муниципальное автономное общеобразовательное учреждение «Средняя общеобразовательная школа № 25»(Город Северодвинск)</v>
      </c>
      <c r="I153" s="74">
        <f>'Рейтинговая таблица организаций'!O125/100</f>
        <v>0.89583333333333348</v>
      </c>
      <c r="J153" s="74">
        <f>'Рейтинговая таблица организаций'!P125/100</f>
        <v>0.97142857142857142</v>
      </c>
      <c r="K153" s="73">
        <f>'Рейтинговая таблица организаций'!H153</f>
        <v>3</v>
      </c>
      <c r="L153" s="4">
        <f>ROUND('Рейтинговая таблица организаций'!D153*100/M153,0)</f>
        <v>100</v>
      </c>
      <c r="M153" s="4">
        <f>'Рейтинговая таблица организаций'!E153</f>
        <v>10</v>
      </c>
      <c r="N153" s="4">
        <f>ROUND('Рейтинговая таблица организаций'!F153*100/O153,0)</f>
        <v>97</v>
      </c>
      <c r="O153" s="4">
        <f>'Рейтинговая таблица организаций'!G153</f>
        <v>47</v>
      </c>
      <c r="P153" s="4">
        <f>'Рейтинговая таблица организаций'!H153</f>
        <v>3</v>
      </c>
      <c r="Q153" s="4">
        <f>ROUND('Рейтинговая таблица организаций'!I153*100/R153,0)</f>
        <v>100</v>
      </c>
      <c r="R153" s="4">
        <f>'Рейтинговая таблица организаций'!J153</f>
        <v>19</v>
      </c>
      <c r="S153" s="4">
        <f>ROUND('Рейтинговая таблица организаций'!K153*100/T153,0)</f>
        <v>100</v>
      </c>
      <c r="T153" s="4">
        <f>'Рейтинговая таблица организаций'!L153</f>
        <v>19</v>
      </c>
      <c r="U153" s="4">
        <f>'Рейтинговая таблица организаций'!U153</f>
        <v>5</v>
      </c>
      <c r="V153" s="4">
        <f>'Рейтинговая таблица организаций'!X153</f>
        <v>25</v>
      </c>
      <c r="W153" s="4">
        <f>'Рейтинговая таблица организаций'!Y153</f>
        <v>25</v>
      </c>
      <c r="X153" s="4">
        <f>'Рейтинговая таблица организаций'!AD153</f>
        <v>2</v>
      </c>
      <c r="Y153" s="4">
        <f>'Рейтинговая таблица организаций'!AE153</f>
        <v>5</v>
      </c>
      <c r="Z153" s="4">
        <f>'Рейтинговая таблица организаций'!AF153</f>
        <v>1</v>
      </c>
      <c r="AA153" s="4">
        <f>'Рейтинговая таблица организаций'!AG153</f>
        <v>1</v>
      </c>
      <c r="AB153" s="4">
        <f>ROUND('Рейтинговая таблица организаций'!AL153*100/AC153,0)</f>
        <v>100</v>
      </c>
      <c r="AC153" s="4">
        <f>'Рейтинговая таблица организаций'!AM153</f>
        <v>25</v>
      </c>
      <c r="AD153" s="4">
        <f>ROUND('Рейтинговая таблица организаций'!AN153*100/AE153,0)</f>
        <v>100</v>
      </c>
      <c r="AE153" s="4">
        <f>'Рейтинговая таблица организаций'!AO153</f>
        <v>25</v>
      </c>
      <c r="AF153" s="4">
        <f>ROUND('Рейтинговая таблица организаций'!AP153*100/AG153,0)</f>
        <v>96</v>
      </c>
      <c r="AG153" s="4">
        <f>'Рейтинговая таблица организаций'!AQ153</f>
        <v>23</v>
      </c>
      <c r="AH153" s="4">
        <f>ROUND('Рейтинговая таблица организаций'!AV153*100/AI153,0)</f>
        <v>100</v>
      </c>
      <c r="AI153" s="4">
        <f>'Рейтинговая таблица организаций'!AW153</f>
        <v>25</v>
      </c>
      <c r="AJ153" s="4">
        <f>ROUND('Рейтинговая таблица организаций'!AX153*100/AK153,0)</f>
        <v>100</v>
      </c>
      <c r="AK153" s="4">
        <f>'Рейтинговая таблица организаций'!AY153</f>
        <v>25</v>
      </c>
      <c r="AL153" s="4">
        <f>ROUND('Рейтинговая таблица организаций'!AZ153*100/AM153,0)</f>
        <v>100</v>
      </c>
      <c r="AM153" s="4">
        <f>'Рейтинговая таблица организаций'!BA153</f>
        <v>25</v>
      </c>
    </row>
    <row r="154" spans="1:39">
      <c r="A154" s="5">
        <f>'Рейтинговая таблица организаций'!A154</f>
        <v>151</v>
      </c>
      <c r="B154" s="5" t="str">
        <f>'бланки '!A156</f>
        <v>Шенкурский муниципальный округ</v>
      </c>
      <c r="C154" s="5" t="str">
        <f>'бланки '!C156</f>
        <v>Муниципальное бюджетное общеобразовательное учреждение «Боровская основная школа»</v>
      </c>
      <c r="D154" s="3">
        <f>'бланки '!E156+'бланки '!F156</f>
        <v>97</v>
      </c>
      <c r="E154" s="5">
        <f>'Рейтинговая таблица организаций'!C154</f>
        <v>28</v>
      </c>
      <c r="F154" s="6">
        <f t="shared" si="2"/>
        <v>0.28865979381443296</v>
      </c>
      <c r="G154" s="3">
        <f>анкеты!I152</f>
        <v>4</v>
      </c>
      <c r="H154" s="73" t="str">
        <f>'для таблиц'!AY154</f>
        <v>Муниципальное образовательное учреждение «Средняя общеобразовательная школа № 7»(Город Новодвинск)</v>
      </c>
      <c r="I154" s="74">
        <f>'Рейтинговая таблица организаций'!O126/100</f>
        <v>0.92222222222222228</v>
      </c>
      <c r="J154" s="74">
        <f>'Рейтинговая таблица организаций'!P126/100</f>
        <v>0.90322580645161277</v>
      </c>
      <c r="K154" s="73">
        <f>'Рейтинговая таблица организаций'!H154</f>
        <v>2</v>
      </c>
      <c r="L154" s="4">
        <f>ROUND('Рейтинговая таблица организаций'!D154*100/M154,0)</f>
        <v>100</v>
      </c>
      <c r="M154" s="4">
        <f>'Рейтинговая таблица организаций'!E154</f>
        <v>14</v>
      </c>
      <c r="N154" s="4">
        <f>ROUND('Рейтинговая таблица организаций'!F154*100/O154,0)</f>
        <v>92</v>
      </c>
      <c r="O154" s="4">
        <f>'Рейтинговая таблица организаций'!G154</f>
        <v>54</v>
      </c>
      <c r="P154" s="4">
        <f>'Рейтинговая таблица организаций'!H154</f>
        <v>2</v>
      </c>
      <c r="Q154" s="4">
        <f>ROUND('Рейтинговая таблица организаций'!I154*100/R154,0)</f>
        <v>90</v>
      </c>
      <c r="R154" s="4">
        <f>'Рейтинговая таблица организаций'!J154</f>
        <v>21</v>
      </c>
      <c r="S154" s="4">
        <f>ROUND('Рейтинговая таблица организаций'!K154*100/T154,0)</f>
        <v>89</v>
      </c>
      <c r="T154" s="4">
        <f>'Рейтинговая таблица организаций'!L154</f>
        <v>19</v>
      </c>
      <c r="U154" s="4">
        <f>'Рейтинговая таблица организаций'!U154</f>
        <v>5</v>
      </c>
      <c r="V154" s="4">
        <f>'Рейтинговая таблица организаций'!X154</f>
        <v>22</v>
      </c>
      <c r="W154" s="4">
        <f>'Рейтинговая таблица организаций'!Y154</f>
        <v>28</v>
      </c>
      <c r="X154" s="4">
        <f>'Рейтинговая таблица организаций'!AD154</f>
        <v>2</v>
      </c>
      <c r="Y154" s="4">
        <f>'Рейтинговая таблица организаций'!AE154</f>
        <v>3</v>
      </c>
      <c r="Z154" s="4">
        <f>'Рейтинговая таблица организаций'!AF154</f>
        <v>3</v>
      </c>
      <c r="AA154" s="4">
        <f>'Рейтинговая таблица организаций'!AG154</f>
        <v>4</v>
      </c>
      <c r="AB154" s="4">
        <f>ROUND('Рейтинговая таблица организаций'!AL154*100/AC154,0)</f>
        <v>82</v>
      </c>
      <c r="AC154" s="4">
        <f>'Рейтинговая таблица организаций'!AM154</f>
        <v>28</v>
      </c>
      <c r="AD154" s="4">
        <f>ROUND('Рейтинговая таблица организаций'!AN154*100/AE154,0)</f>
        <v>89</v>
      </c>
      <c r="AE154" s="4">
        <f>'Рейтинговая таблица организаций'!AO154</f>
        <v>28</v>
      </c>
      <c r="AF154" s="4">
        <f>ROUND('Рейтинговая таблица организаций'!AP154*100/AG154,0)</f>
        <v>94</v>
      </c>
      <c r="AG154" s="4">
        <f>'Рейтинговая таблица организаций'!AQ154</f>
        <v>16</v>
      </c>
      <c r="AH154" s="4">
        <f>ROUND('Рейтинговая таблица организаций'!AV154*100/AI154,0)</f>
        <v>61</v>
      </c>
      <c r="AI154" s="4">
        <f>'Рейтинговая таблица организаций'!AW154</f>
        <v>28</v>
      </c>
      <c r="AJ154" s="4">
        <f>ROUND('Рейтинговая таблица организаций'!AX154*100/AK154,0)</f>
        <v>96</v>
      </c>
      <c r="AK154" s="4">
        <f>'Рейтинговая таблица организаций'!AY154</f>
        <v>28</v>
      </c>
      <c r="AL154" s="4">
        <f>ROUND('Рейтинговая таблица организаций'!AZ154*100/AM154,0)</f>
        <v>68</v>
      </c>
      <c r="AM154" s="4">
        <f>'Рейтинговая таблица организаций'!BA154</f>
        <v>28</v>
      </c>
    </row>
    <row r="155" spans="1:39">
      <c r="A155" s="5">
        <f>'Рейтинговая таблица организаций'!A155</f>
        <v>152</v>
      </c>
      <c r="B155" s="5" t="str">
        <f>'бланки '!A157</f>
        <v>Шенкурский муниципальный округ</v>
      </c>
      <c r="C155" s="5" t="str">
        <f>'бланки '!C157</f>
        <v>Муниципальное бюджетное общеобразовательное учреждение «Наводовская основная школа»</v>
      </c>
      <c r="D155" s="3">
        <f>'бланки '!E157+'бланки '!F157</f>
        <v>128</v>
      </c>
      <c r="E155" s="5">
        <f>'Рейтинговая таблица организаций'!C155</f>
        <v>96</v>
      </c>
      <c r="F155" s="6">
        <f t="shared" si="2"/>
        <v>0.75</v>
      </c>
      <c r="G155" s="3">
        <f>анкеты!I153</f>
        <v>6</v>
      </c>
      <c r="H155" s="73" t="str">
        <f>'для таблиц'!AY155</f>
        <v>Муниципальное бюджетное общеобразовательное учреждение «Кушкопальская средняя школа № 4»(Пинежский муниципальный округ)</v>
      </c>
      <c r="I155" s="74">
        <f>'Рейтинговая таблица организаций'!O127/100</f>
        <v>0.96296296296296291</v>
      </c>
      <c r="J155" s="74">
        <f>'Рейтинговая таблица организаций'!P127/100</f>
        <v>0.92452830188679247</v>
      </c>
      <c r="K155" s="73">
        <f>'Рейтинговая таблица организаций'!H155</f>
        <v>4</v>
      </c>
      <c r="L155" s="4">
        <f>ROUND('Рейтинговая таблица организаций'!D155*100/M155,0)</f>
        <v>100</v>
      </c>
      <c r="M155" s="4">
        <f>'Рейтинговая таблица организаций'!E155</f>
        <v>14</v>
      </c>
      <c r="N155" s="4">
        <f>ROUND('Рейтинговая таблица организаций'!F155*100/O155,0)</f>
        <v>100</v>
      </c>
      <c r="O155" s="4">
        <f>'Рейтинговая таблица организаций'!G155</f>
        <v>55</v>
      </c>
      <c r="P155" s="4">
        <f>'Рейтинговая таблица организаций'!H155</f>
        <v>4</v>
      </c>
      <c r="Q155" s="4">
        <f>ROUND('Рейтинговая таблица организаций'!I155*100/R155,0)</f>
        <v>99</v>
      </c>
      <c r="R155" s="4">
        <f>'Рейтинговая таблица организаций'!J155</f>
        <v>70</v>
      </c>
      <c r="S155" s="4">
        <f>ROUND('Рейтинговая таблица организаций'!K155*100/T155,0)</f>
        <v>99</v>
      </c>
      <c r="T155" s="4">
        <f>'Рейтинговая таблица организаций'!L155</f>
        <v>68</v>
      </c>
      <c r="U155" s="4">
        <f>'Рейтинговая таблица организаций'!U155</f>
        <v>5</v>
      </c>
      <c r="V155" s="4">
        <f>'Рейтинговая таблица организаций'!X155</f>
        <v>82</v>
      </c>
      <c r="W155" s="4">
        <f>'Рейтинговая таблица организаций'!Y155</f>
        <v>96</v>
      </c>
      <c r="X155" s="4">
        <f>'Рейтинговая таблица организаций'!AD155</f>
        <v>3</v>
      </c>
      <c r="Y155" s="4">
        <f>'Рейтинговая таблица организаций'!AE155</f>
        <v>4</v>
      </c>
      <c r="Z155" s="4">
        <f>'Рейтинговая таблица организаций'!AF155</f>
        <v>6</v>
      </c>
      <c r="AA155" s="4">
        <f>'Рейтинговая таблица организаций'!AG155</f>
        <v>6</v>
      </c>
      <c r="AB155" s="4">
        <f>ROUND('Рейтинговая таблица организаций'!AL155*100/AC155,0)</f>
        <v>93</v>
      </c>
      <c r="AC155" s="4">
        <f>'Рейтинговая таблица организаций'!AM155</f>
        <v>96</v>
      </c>
      <c r="AD155" s="4">
        <f>ROUND('Рейтинговая таблица организаций'!AN155*100/AE155,0)</f>
        <v>90</v>
      </c>
      <c r="AE155" s="4">
        <f>'Рейтинговая таблица организаций'!AO155</f>
        <v>96</v>
      </c>
      <c r="AF155" s="4">
        <f>ROUND('Рейтинговая таблица организаций'!AP155*100/AG155,0)</f>
        <v>100</v>
      </c>
      <c r="AG155" s="4">
        <f>'Рейтинговая таблица организаций'!AQ155</f>
        <v>69</v>
      </c>
      <c r="AH155" s="4">
        <f>ROUND('Рейтинговая таблица организаций'!AV155*100/AI155,0)</f>
        <v>95</v>
      </c>
      <c r="AI155" s="4">
        <f>'Рейтинговая таблица организаций'!AW155</f>
        <v>96</v>
      </c>
      <c r="AJ155" s="4">
        <f>ROUND('Рейтинговая таблица организаций'!AX155*100/AK155,0)</f>
        <v>97</v>
      </c>
      <c r="AK155" s="4">
        <f>'Рейтинговая таблица организаций'!AY155</f>
        <v>96</v>
      </c>
      <c r="AL155" s="4">
        <f>ROUND('Рейтинговая таблица организаций'!AZ155*100/AM155,0)</f>
        <v>90</v>
      </c>
      <c r="AM155" s="4">
        <f>'Рейтинговая таблица организаций'!BA155</f>
        <v>96</v>
      </c>
    </row>
    <row r="156" spans="1:39">
      <c r="A156" s="5">
        <f>'Рейтинговая таблица организаций'!A156</f>
        <v>153</v>
      </c>
      <c r="B156" s="5" t="str">
        <f>'бланки '!A158</f>
        <v>Шенкурский муниципальный округ</v>
      </c>
      <c r="C156" s="5" t="str">
        <f>'бланки '!C158</f>
        <v>Муниципальное бюджетное общеобразовательное учреждение «Ровдинская средняя школа»</v>
      </c>
      <c r="D156" s="3">
        <f>'бланки '!E158+'бланки '!F158</f>
        <v>257</v>
      </c>
      <c r="E156" s="5">
        <f>'Рейтинговая таблица организаций'!C156</f>
        <v>75</v>
      </c>
      <c r="F156" s="6">
        <f t="shared" si="2"/>
        <v>0.29182879377431908</v>
      </c>
      <c r="G156" s="3">
        <f>анкеты!I154</f>
        <v>3</v>
      </c>
      <c r="H156" s="73" t="str">
        <f>'для таблиц'!AY156</f>
        <v>Муниципальное бюджетное общеобразовательное учреждение «Шеговарская средняя школа»(Шенкурский муниципальный округ)</v>
      </c>
      <c r="I156" s="74">
        <f>'Рейтинговая таблица организаций'!O128/100</f>
        <v>0.93525179856115104</v>
      </c>
      <c r="J156" s="74">
        <f>'Рейтинговая таблица организаций'!P128/100</f>
        <v>0.94656488549618312</v>
      </c>
      <c r="K156" s="73">
        <f>'Рейтинговая таблица организаций'!H156</f>
        <v>4</v>
      </c>
      <c r="L156" s="4">
        <f>ROUND('Рейтинговая таблица организаций'!D156*100/M156,0)</f>
        <v>100</v>
      </c>
      <c r="M156" s="4">
        <f>'Рейтинговая таблица организаций'!E156</f>
        <v>14</v>
      </c>
      <c r="N156" s="4">
        <f>ROUND('Рейтинговая таблица организаций'!F156*100/O156,0)</f>
        <v>100</v>
      </c>
      <c r="O156" s="4">
        <f>'Рейтинговая таблица организаций'!G156</f>
        <v>59</v>
      </c>
      <c r="P156" s="4">
        <f>'Рейтинговая таблица организаций'!H156</f>
        <v>4</v>
      </c>
      <c r="Q156" s="4">
        <f>ROUND('Рейтинговая таблица организаций'!I156*100/R156,0)</f>
        <v>100</v>
      </c>
      <c r="R156" s="4">
        <f>'Рейтинговая таблица организаций'!J156</f>
        <v>75</v>
      </c>
      <c r="S156" s="4">
        <f>ROUND('Рейтинговая таблица организаций'!K156*100/T156,0)</f>
        <v>100</v>
      </c>
      <c r="T156" s="4">
        <f>'Рейтинговая таблица организаций'!L156</f>
        <v>75</v>
      </c>
      <c r="U156" s="4">
        <f>'Рейтинговая таблица организаций'!U156</f>
        <v>5</v>
      </c>
      <c r="V156" s="4">
        <f>'Рейтинговая таблица организаций'!X156</f>
        <v>75</v>
      </c>
      <c r="W156" s="4">
        <f>'Рейтинговая таблица организаций'!Y156</f>
        <v>75</v>
      </c>
      <c r="X156" s="4">
        <f>'Рейтинговая таблица организаций'!AD156</f>
        <v>4</v>
      </c>
      <c r="Y156" s="4">
        <f>'Рейтинговая таблица организаций'!AE156</f>
        <v>5</v>
      </c>
      <c r="Z156" s="4">
        <f>'Рейтинговая таблица организаций'!AF156</f>
        <v>3</v>
      </c>
      <c r="AA156" s="4">
        <f>'Рейтинговая таблица организаций'!AG156</f>
        <v>3</v>
      </c>
      <c r="AB156" s="4">
        <f>ROUND('Рейтинговая таблица организаций'!AL156*100/AC156,0)</f>
        <v>100</v>
      </c>
      <c r="AC156" s="4">
        <f>'Рейтинговая таблица организаций'!AM156</f>
        <v>75</v>
      </c>
      <c r="AD156" s="4">
        <f>ROUND('Рейтинговая таблица организаций'!AN156*100/AE156,0)</f>
        <v>100</v>
      </c>
      <c r="AE156" s="4">
        <f>'Рейтинговая таблица организаций'!AO156</f>
        <v>75</v>
      </c>
      <c r="AF156" s="4">
        <f>ROUND('Рейтинговая таблица организаций'!AP156*100/AG156,0)</f>
        <v>100</v>
      </c>
      <c r="AG156" s="4">
        <f>'Рейтинговая таблица организаций'!AQ156</f>
        <v>75</v>
      </c>
      <c r="AH156" s="4">
        <f>ROUND('Рейтинговая таблица организаций'!AV156*100/AI156,0)</f>
        <v>100</v>
      </c>
      <c r="AI156" s="4">
        <f>'Рейтинговая таблица организаций'!AW156</f>
        <v>75</v>
      </c>
      <c r="AJ156" s="4">
        <f>ROUND('Рейтинговая таблица организаций'!AX156*100/AK156,0)</f>
        <v>100</v>
      </c>
      <c r="AK156" s="4">
        <f>'Рейтинговая таблица организаций'!AY156</f>
        <v>75</v>
      </c>
      <c r="AL156" s="4">
        <f>ROUND('Рейтинговая таблица организаций'!AZ156*100/AM156,0)</f>
        <v>100</v>
      </c>
      <c r="AM156" s="4">
        <f>'Рейтинговая таблица организаций'!BA156</f>
        <v>75</v>
      </c>
    </row>
    <row r="157" spans="1:39">
      <c r="A157" s="5">
        <f>'Рейтинговая таблица организаций'!A157</f>
        <v>154</v>
      </c>
      <c r="B157" s="5" t="str">
        <f>'бланки '!A159</f>
        <v>Шенкурский муниципальный округ</v>
      </c>
      <c r="C157" s="5" t="str">
        <f>'бланки '!C159</f>
        <v>Муниципальное бюджетное общеобразовательное учреждение «Устьпаденьгская основная школа – школа четырех Героев»</v>
      </c>
      <c r="D157" s="3">
        <f>'бланки '!E159+'бланки '!F159</f>
        <v>101</v>
      </c>
      <c r="E157" s="5">
        <f>'Рейтинговая таблица организаций'!C157</f>
        <v>33</v>
      </c>
      <c r="F157" s="6">
        <f t="shared" si="2"/>
        <v>0.32673267326732675</v>
      </c>
      <c r="G157" s="3">
        <f>анкеты!I155</f>
        <v>2</v>
      </c>
      <c r="H157" s="73" t="str">
        <f>'для таблиц'!AY157</f>
        <v>Муниципальное бюджетное образовательное учреждение Верхнетоемского муниципального округа «Верхнетоемская средняя общеобразовательная школа»(Верхнетоемский муниципальный округ)</v>
      </c>
      <c r="I157" s="74">
        <f>'Рейтинговая таблица организаций'!O129/100</f>
        <v>0.9882352941176471</v>
      </c>
      <c r="J157" s="74">
        <f>'Рейтинговая таблица организаций'!P129/100</f>
        <v>0.99397590361445798</v>
      </c>
      <c r="K157" s="73">
        <f>'Рейтинговая таблица организаций'!H157</f>
        <v>4</v>
      </c>
      <c r="L157" s="4">
        <f>ROUND('Рейтинговая таблица организаций'!D157*100/M157,0)</f>
        <v>100</v>
      </c>
      <c r="M157" s="4">
        <f>'Рейтинговая таблица организаций'!E157</f>
        <v>14</v>
      </c>
      <c r="N157" s="4">
        <f>ROUND('Рейтинговая таблица организаций'!F157*100/O157,0)</f>
        <v>96</v>
      </c>
      <c r="O157" s="4">
        <f>'Рейтинговая таблица организаций'!G157</f>
        <v>54</v>
      </c>
      <c r="P157" s="4">
        <f>'Рейтинговая таблица организаций'!H157</f>
        <v>4</v>
      </c>
      <c r="Q157" s="4">
        <f>ROUND('Рейтинговая таблица организаций'!I157*100/R157,0)</f>
        <v>93</v>
      </c>
      <c r="R157" s="4">
        <f>'Рейтинговая таблица организаций'!J157</f>
        <v>29</v>
      </c>
      <c r="S157" s="4">
        <f>ROUND('Рейтинговая таблица организаций'!K157*100/T157,0)</f>
        <v>92</v>
      </c>
      <c r="T157" s="4">
        <f>'Рейтинговая таблица организаций'!L157</f>
        <v>26</v>
      </c>
      <c r="U157" s="4">
        <f>'Рейтинговая таблица организаций'!U157</f>
        <v>5</v>
      </c>
      <c r="V157" s="4">
        <f>'Рейтинговая таблица организаций'!X157</f>
        <v>30</v>
      </c>
      <c r="W157" s="4">
        <f>'Рейтинговая таблица организаций'!Y157</f>
        <v>33</v>
      </c>
      <c r="X157" s="4">
        <f>'Рейтинговая таблица организаций'!AD157</f>
        <v>2</v>
      </c>
      <c r="Y157" s="4">
        <f>'Рейтинговая таблица организаций'!AE157</f>
        <v>3</v>
      </c>
      <c r="Z157" s="4">
        <f>'Рейтинговая таблица организаций'!AF157</f>
        <v>2</v>
      </c>
      <c r="AA157" s="4">
        <f>'Рейтинговая таблица организаций'!AG157</f>
        <v>2</v>
      </c>
      <c r="AB157" s="4">
        <f>ROUND('Рейтинговая таблица организаций'!AL157*100/AC157,0)</f>
        <v>97</v>
      </c>
      <c r="AC157" s="4">
        <f>'Рейтинговая таблица организаций'!AM157</f>
        <v>33</v>
      </c>
      <c r="AD157" s="4">
        <f>ROUND('Рейтинговая таблица организаций'!AN157*100/AE157,0)</f>
        <v>91</v>
      </c>
      <c r="AE157" s="4">
        <f>'Рейтинговая таблица организаций'!AO157</f>
        <v>33</v>
      </c>
      <c r="AF157" s="4">
        <f>ROUND('Рейтинговая таблица организаций'!AP157*100/AG157,0)</f>
        <v>96</v>
      </c>
      <c r="AG157" s="4">
        <f>'Рейтинговая таблица организаций'!AQ157</f>
        <v>25</v>
      </c>
      <c r="AH157" s="4">
        <f>ROUND('Рейтинговая таблица организаций'!AV157*100/AI157,0)</f>
        <v>88</v>
      </c>
      <c r="AI157" s="4">
        <f>'Рейтинговая таблица организаций'!AW157</f>
        <v>33</v>
      </c>
      <c r="AJ157" s="4">
        <f>ROUND('Рейтинговая таблица организаций'!AX157*100/AK157,0)</f>
        <v>94</v>
      </c>
      <c r="AK157" s="4">
        <f>'Рейтинговая таблица организаций'!AY157</f>
        <v>33</v>
      </c>
      <c r="AL157" s="4">
        <f>ROUND('Рейтинговая таблица организаций'!AZ157*100/AM157,0)</f>
        <v>91</v>
      </c>
      <c r="AM157" s="4">
        <f>'Рейтинговая таблица организаций'!BA157</f>
        <v>33</v>
      </c>
    </row>
    <row r="158" spans="1:39">
      <c r="A158" s="5">
        <f>'Рейтинговая таблица организаций'!A158</f>
        <v>155</v>
      </c>
      <c r="B158" s="5" t="str">
        <f>'бланки '!A160</f>
        <v>Шенкурский муниципальный округ</v>
      </c>
      <c r="C158" s="5" t="str">
        <f>'бланки '!C160</f>
        <v>Муниципальное бюджетное общеобразовательное учреждение «Шенкурская средняя школа»</v>
      </c>
      <c r="D158" s="3">
        <f>'бланки '!E160+'бланки '!F160</f>
        <v>927</v>
      </c>
      <c r="E158" s="5">
        <f>'Рейтинговая таблица организаций'!C158</f>
        <v>269</v>
      </c>
      <c r="F158" s="6">
        <f t="shared" si="2"/>
        <v>0.29018338727076592</v>
      </c>
      <c r="G158" s="3">
        <f>анкеты!I156</f>
        <v>6</v>
      </c>
      <c r="H158" s="73" t="str">
        <f>'для таблиц'!AY158</f>
        <v>Муниципальное автономное общеобразовательное учреждение «Средняя общеобразовательная школа № 24»(Город Северодвинск)</v>
      </c>
      <c r="I158" s="74">
        <f>'Рейтинговая таблица организаций'!O130/100</f>
        <v>1</v>
      </c>
      <c r="J158" s="74">
        <f>'Рейтинговая таблица организаций'!P130/100</f>
        <v>1</v>
      </c>
      <c r="K158" s="73">
        <f>'Рейтинговая таблица организаций'!H158</f>
        <v>2</v>
      </c>
      <c r="L158" s="4">
        <f>ROUND('Рейтинговая таблица организаций'!D158*100/M158,0)</f>
        <v>100</v>
      </c>
      <c r="M158" s="4">
        <f>'Рейтинговая таблица организаций'!E158</f>
        <v>14</v>
      </c>
      <c r="N158" s="4">
        <f>ROUND('Рейтинговая таблица организаций'!F158*100/O158,0)</f>
        <v>97</v>
      </c>
      <c r="O158" s="4">
        <f>'Рейтинговая таблица организаций'!G158</f>
        <v>59</v>
      </c>
      <c r="P158" s="4">
        <f>'Рейтинговая таблица организаций'!H158</f>
        <v>2</v>
      </c>
      <c r="Q158" s="4">
        <f>ROUND('Рейтинговая таблица организаций'!I158*100/R158,0)</f>
        <v>93</v>
      </c>
      <c r="R158" s="4">
        <f>'Рейтинговая таблица организаций'!J158</f>
        <v>153</v>
      </c>
      <c r="S158" s="4">
        <f>ROUND('Рейтинговая таблица организаций'!K158*100/T158,0)</f>
        <v>90</v>
      </c>
      <c r="T158" s="4">
        <f>'Рейтинговая таблица организаций'!L158</f>
        <v>157</v>
      </c>
      <c r="U158" s="4">
        <f>'Рейтинговая таблица организаций'!U158</f>
        <v>5</v>
      </c>
      <c r="V158" s="4">
        <f>'Рейтинговая таблица организаций'!X158</f>
        <v>209</v>
      </c>
      <c r="W158" s="4">
        <f>'Рейтинговая таблица организаций'!Y158</f>
        <v>269</v>
      </c>
      <c r="X158" s="4">
        <f>'Рейтинговая таблица организаций'!AD158</f>
        <v>3</v>
      </c>
      <c r="Y158" s="4">
        <f>'Рейтинговая таблица организаций'!AE158</f>
        <v>3</v>
      </c>
      <c r="Z158" s="4">
        <f>'Рейтинговая таблица организаций'!AF158</f>
        <v>5</v>
      </c>
      <c r="AA158" s="4">
        <f>'Рейтинговая таблица организаций'!AG158</f>
        <v>6</v>
      </c>
      <c r="AB158" s="4">
        <f>ROUND('Рейтинговая таблица организаций'!AL158*100/AC158,0)</f>
        <v>81</v>
      </c>
      <c r="AC158" s="4">
        <f>'Рейтинговая таблица организаций'!AM158</f>
        <v>269</v>
      </c>
      <c r="AD158" s="4">
        <f>ROUND('Рейтинговая таблица организаций'!AN158*100/AE158,0)</f>
        <v>82</v>
      </c>
      <c r="AE158" s="4">
        <f>'Рейтинговая таблица организаций'!AO158</f>
        <v>269</v>
      </c>
      <c r="AF158" s="4">
        <f>ROUND('Рейтинговая таблица организаций'!AP158*100/AG158,0)</f>
        <v>91</v>
      </c>
      <c r="AG158" s="4">
        <f>'Рейтинговая таблица организаций'!AQ158</f>
        <v>163</v>
      </c>
      <c r="AH158" s="4">
        <f>ROUND('Рейтинговая таблица организаций'!AV158*100/AI158,0)</f>
        <v>65</v>
      </c>
      <c r="AI158" s="4">
        <f>'Рейтинговая таблица организаций'!AW158</f>
        <v>269</v>
      </c>
      <c r="AJ158" s="4">
        <f>ROUND('Рейтинговая таблица организаций'!AX158*100/AK158,0)</f>
        <v>76</v>
      </c>
      <c r="AK158" s="4">
        <f>'Рейтинговая таблица организаций'!AY158</f>
        <v>269</v>
      </c>
      <c r="AL158" s="4">
        <f>ROUND('Рейтинговая таблица организаций'!AZ158*100/AM158,0)</f>
        <v>84</v>
      </c>
      <c r="AM158" s="4">
        <f>'Рейтинговая таблица организаций'!BA158</f>
        <v>269</v>
      </c>
    </row>
    <row r="159" spans="1:39">
      <c r="A159" s="5">
        <f>'Рейтинговая таблица организаций'!A159</f>
        <v>156</v>
      </c>
      <c r="B159" s="5" t="str">
        <f>'бланки '!A161</f>
        <v>Шенкурский муниципальный округ</v>
      </c>
      <c r="C159" s="5" t="str">
        <f>'бланки '!C161</f>
        <v>Муниципальное бюджетное общеобразовательное учреждение «Шеговарская средняя школа»</v>
      </c>
      <c r="D159" s="3">
        <f>'бланки '!E161+'бланки '!F161</f>
        <v>171</v>
      </c>
      <c r="E159" s="5">
        <f>'Рейтинговая таблица организаций'!C159</f>
        <v>70</v>
      </c>
      <c r="F159" s="6">
        <f t="shared" si="2"/>
        <v>0.40935672514619881</v>
      </c>
      <c r="G159" s="3">
        <f>анкеты!I157</f>
        <v>1</v>
      </c>
      <c r="H159" s="73" t="str">
        <f>'для таблиц'!AY159</f>
        <v>Муниципальное автономное общеобразовательное учреждение «Северодвинская гимназия № 14»(Город Северодвинск)</v>
      </c>
      <c r="I159" s="74">
        <f>'Рейтинговая таблица организаций'!O131/100</f>
        <v>1</v>
      </c>
      <c r="J159" s="74">
        <f>'Рейтинговая таблица организаций'!P131/100</f>
        <v>0.97777777777777775</v>
      </c>
      <c r="K159" s="73">
        <f>'Рейтинговая таблица организаций'!H159</f>
        <v>2</v>
      </c>
      <c r="L159" s="4">
        <f>ROUND('Рейтинговая таблица организаций'!D159*100/M159,0)</f>
        <v>100</v>
      </c>
      <c r="M159" s="4">
        <f>'Рейтинговая таблица организаций'!E159</f>
        <v>14</v>
      </c>
      <c r="N159" s="4">
        <f>ROUND('Рейтинговая таблица организаций'!F159*100/O159,0)</f>
        <v>71</v>
      </c>
      <c r="O159" s="4">
        <f>'Рейтинговая таблица организаций'!G159</f>
        <v>59</v>
      </c>
      <c r="P159" s="4">
        <f>'Рейтинговая таблица организаций'!H159</f>
        <v>2</v>
      </c>
      <c r="Q159" s="4">
        <f>ROUND('Рейтинговая таблица организаций'!I159*100/R159,0)</f>
        <v>100</v>
      </c>
      <c r="R159" s="4">
        <f>'Рейтинговая таблица организаций'!J159</f>
        <v>40</v>
      </c>
      <c r="S159" s="4">
        <f>ROUND('Рейтинговая таблица организаций'!K159*100/T159,0)</f>
        <v>95</v>
      </c>
      <c r="T159" s="4">
        <f>'Рейтинговая таблица организаций'!L159</f>
        <v>39</v>
      </c>
      <c r="U159" s="4">
        <f>'Рейтинговая таблица организаций'!U159</f>
        <v>5</v>
      </c>
      <c r="V159" s="4">
        <f>'Рейтинговая таблица организаций'!X159</f>
        <v>54</v>
      </c>
      <c r="W159" s="4">
        <f>'Рейтинговая таблица организаций'!Y159</f>
        <v>70</v>
      </c>
      <c r="X159" s="4">
        <f>'Рейтинговая таблица организаций'!AD159</f>
        <v>1</v>
      </c>
      <c r="Y159" s="4">
        <f>'Рейтинговая таблица организаций'!AE159</f>
        <v>3</v>
      </c>
      <c r="Z159" s="4">
        <f>'Рейтинговая таблица организаций'!AF159</f>
        <v>1</v>
      </c>
      <c r="AA159" s="4">
        <f>'Рейтинговая таблица организаций'!AG159</f>
        <v>1</v>
      </c>
      <c r="AB159" s="4">
        <f>ROUND('Рейтинговая таблица организаций'!AL159*100/AC159,0)</f>
        <v>94</v>
      </c>
      <c r="AC159" s="4">
        <f>'Рейтинговая таблица организаций'!AM159</f>
        <v>70</v>
      </c>
      <c r="AD159" s="4">
        <f>ROUND('Рейтинговая таблица организаций'!AN159*100/AE159,0)</f>
        <v>91</v>
      </c>
      <c r="AE159" s="4">
        <f>'Рейтинговая таблица организаций'!AO159</f>
        <v>70</v>
      </c>
      <c r="AF159" s="4">
        <f>ROUND('Рейтинговая таблица организаций'!AP159*100/AG159,0)</f>
        <v>96</v>
      </c>
      <c r="AG159" s="4">
        <f>'Рейтинговая таблица организаций'!AQ159</f>
        <v>48</v>
      </c>
      <c r="AH159" s="4">
        <f>ROUND('Рейтинговая таблица организаций'!AV159*100/AI159,0)</f>
        <v>84</v>
      </c>
      <c r="AI159" s="4">
        <f>'Рейтинговая таблица организаций'!AW159</f>
        <v>70</v>
      </c>
      <c r="AJ159" s="4">
        <f>ROUND('Рейтинговая таблица организаций'!AX159*100/AK159,0)</f>
        <v>91</v>
      </c>
      <c r="AK159" s="4">
        <f>'Рейтинговая таблица организаций'!AY159</f>
        <v>70</v>
      </c>
      <c r="AL159" s="4">
        <f>ROUND('Рейтинговая таблица организаций'!AZ159*100/AM159,0)</f>
        <v>89</v>
      </c>
      <c r="AM159" s="4">
        <f>'Рейтинговая таблица организаций'!BA159</f>
        <v>70</v>
      </c>
    </row>
    <row r="160" spans="1:39">
      <c r="A160" s="5">
        <f>'Рейтинговая таблица организаций'!A160</f>
        <v>157</v>
      </c>
      <c r="B160" s="5" t="str">
        <f>'бланки '!A162</f>
        <v>Шенкурский муниципальный округ</v>
      </c>
      <c r="C160" s="5" t="str">
        <f>'бланки '!C162</f>
        <v>Муниципальное бюджетное дошкольное образовательное учреждение «Шенкурский детский сад комбинированного вида № 1 «Ваганочка»</v>
      </c>
      <c r="D160" s="3">
        <f>'бланки '!E162+'бланки '!F162</f>
        <v>242</v>
      </c>
      <c r="E160" s="5">
        <f>'Рейтинговая таблица организаций'!C160</f>
        <v>166</v>
      </c>
      <c r="F160" s="6">
        <f t="shared" si="2"/>
        <v>0.68595041322314054</v>
      </c>
      <c r="G160" s="3">
        <f>анкеты!I158</f>
        <v>6</v>
      </c>
      <c r="H160" s="73" t="str">
        <f>'для таблиц'!AY160</f>
        <v>Муниципальное автономное общеобразовательное учреждение «Ягринская гимназия»(Город Северодвинск)</v>
      </c>
      <c r="I160" s="74">
        <f>'Рейтинговая таблица организаций'!O132/100</f>
        <v>0.97560975609756095</v>
      </c>
      <c r="J160" s="74">
        <f>'Рейтинговая таблица организаций'!P132/100</f>
        <v>0.97499999999999998</v>
      </c>
      <c r="K160" s="73">
        <f>'Рейтинговая таблица организаций'!H160</f>
        <v>4</v>
      </c>
      <c r="L160" s="4">
        <f>ROUND('Рейтинговая таблица организаций'!D160*100/M160,0)</f>
        <v>100</v>
      </c>
      <c r="M160" s="4">
        <f>'Рейтинговая таблица организаций'!E160</f>
        <v>9</v>
      </c>
      <c r="N160" s="4">
        <f>ROUND('Рейтинговая таблица организаций'!F160*100/O160,0)</f>
        <v>100</v>
      </c>
      <c r="O160" s="4">
        <f>'Рейтинговая таблица организаций'!G160</f>
        <v>43</v>
      </c>
      <c r="P160" s="4">
        <f>'Рейтинговая таблица организаций'!H160</f>
        <v>4</v>
      </c>
      <c r="Q160" s="4">
        <f>ROUND('Рейтинговая таблица организаций'!I160*100/R160,0)</f>
        <v>97</v>
      </c>
      <c r="R160" s="4">
        <f>'Рейтинговая таблица организаций'!J160</f>
        <v>148</v>
      </c>
      <c r="S160" s="4">
        <f>ROUND('Рейтинговая таблица организаций'!K160*100/T160,0)</f>
        <v>96</v>
      </c>
      <c r="T160" s="4">
        <f>'Рейтинговая таблица организаций'!L160</f>
        <v>136</v>
      </c>
      <c r="U160" s="4">
        <f>'Рейтинговая таблица организаций'!U160</f>
        <v>5</v>
      </c>
      <c r="V160" s="4">
        <f>'Рейтинговая таблица организаций'!X160</f>
        <v>157</v>
      </c>
      <c r="W160" s="4">
        <f>'Рейтинговая таблица организаций'!Y160</f>
        <v>166</v>
      </c>
      <c r="X160" s="4">
        <f>'Рейтинговая таблица организаций'!AD160</f>
        <v>4</v>
      </c>
      <c r="Y160" s="4">
        <f>'Рейтинговая таблица организаций'!AE160</f>
        <v>3</v>
      </c>
      <c r="Z160" s="4">
        <f>'Рейтинговая таблица организаций'!AF160</f>
        <v>6</v>
      </c>
      <c r="AA160" s="4">
        <f>'Рейтинговая таблица организаций'!AG160</f>
        <v>6</v>
      </c>
      <c r="AB160" s="4">
        <f>ROUND('Рейтинговая таблица организаций'!AL160*100/AC160,0)</f>
        <v>98</v>
      </c>
      <c r="AC160" s="4">
        <f>'Рейтинговая таблица организаций'!AM160</f>
        <v>166</v>
      </c>
      <c r="AD160" s="4">
        <f>ROUND('Рейтинговая таблица организаций'!AN160*100/AE160,0)</f>
        <v>98</v>
      </c>
      <c r="AE160" s="4">
        <f>'Рейтинговая таблица организаций'!AO160</f>
        <v>166</v>
      </c>
      <c r="AF160" s="4">
        <f>ROUND('Рейтинговая таблица организаций'!AP160*100/AG160,0)</f>
        <v>100</v>
      </c>
      <c r="AG160" s="4">
        <f>'Рейтинговая таблица организаций'!AQ160</f>
        <v>134</v>
      </c>
      <c r="AH160" s="4">
        <f>ROUND('Рейтинговая таблица организаций'!AV160*100/AI160,0)</f>
        <v>97</v>
      </c>
      <c r="AI160" s="4">
        <f>'Рейтинговая таблица организаций'!AW160</f>
        <v>166</v>
      </c>
      <c r="AJ160" s="4">
        <f>ROUND('Рейтинговая таблица организаций'!AX160*100/AK160,0)</f>
        <v>96</v>
      </c>
      <c r="AK160" s="4">
        <f>'Рейтинговая таблица организаций'!AY160</f>
        <v>166</v>
      </c>
      <c r="AL160" s="4">
        <f>ROUND('Рейтинговая таблица организаций'!AZ160*100/AM160,0)</f>
        <v>98</v>
      </c>
      <c r="AM160" s="4">
        <f>'Рейтинговая таблица организаций'!BA160</f>
        <v>166</v>
      </c>
    </row>
    <row r="161" spans="1:39">
      <c r="A161" s="5">
        <f>'Рейтинговая таблица организаций'!A161</f>
        <v>158</v>
      </c>
      <c r="B161" s="5" t="str">
        <f>'бланки '!A163</f>
        <v>Шенкурский муниципальный округ</v>
      </c>
      <c r="C161" s="5" t="str">
        <f>'бланки '!C163</f>
        <v>Муниципальное бюджетное учреждение дополнительного образования «Детская школа искусств № 18»</v>
      </c>
      <c r="D161" s="3">
        <f>'бланки '!E163+'бланки '!F163</f>
        <v>294</v>
      </c>
      <c r="E161" s="5">
        <f>'Рейтинговая таблица организаций'!C161</f>
        <v>107</v>
      </c>
      <c r="F161" s="6">
        <f t="shared" si="2"/>
        <v>0.36394557823129253</v>
      </c>
      <c r="G161" s="3">
        <f>анкеты!I159</f>
        <v>3</v>
      </c>
      <c r="H161" s="73" t="str">
        <f>'для таблиц'!AY161</f>
        <v>Муниципальное бюджетное общеобразовательное учреждение «Рочегодская средняя школа»(Виноградовский муниципальный округ)</v>
      </c>
      <c r="I161" s="74">
        <f>'Рейтинговая таблица организаций'!O133/100</f>
        <v>0.90526315789473688</v>
      </c>
      <c r="J161" s="74">
        <f>'Рейтинговая таблица организаций'!P133/100</f>
        <v>0.84</v>
      </c>
      <c r="K161" s="73">
        <f>'Рейтинговая таблица организаций'!H161</f>
        <v>4</v>
      </c>
      <c r="L161" s="4">
        <f>ROUND('Рейтинговая таблица организаций'!D161*100/M161,0)</f>
        <v>100</v>
      </c>
      <c r="M161" s="4">
        <f>'Рейтинговая таблица организаций'!E161</f>
        <v>11</v>
      </c>
      <c r="N161" s="4">
        <f>ROUND('Рейтинговая таблица организаций'!F161*100/O161,0)</f>
        <v>70</v>
      </c>
      <c r="O161" s="4">
        <f>'Рейтинговая таблица организаций'!G161</f>
        <v>47</v>
      </c>
      <c r="P161" s="4">
        <f>'Рейтинговая таблица организаций'!H161</f>
        <v>4</v>
      </c>
      <c r="Q161" s="4">
        <f>ROUND('Рейтинговая таблица организаций'!I161*100/R161,0)</f>
        <v>100</v>
      </c>
      <c r="R161" s="4">
        <f>'Рейтинговая таблица организаций'!J161</f>
        <v>85</v>
      </c>
      <c r="S161" s="4">
        <f>ROUND('Рейтинговая таблица организаций'!K161*100/T161,0)</f>
        <v>99</v>
      </c>
      <c r="T161" s="4">
        <f>'Рейтинговая таблица организаций'!L161</f>
        <v>75</v>
      </c>
      <c r="U161" s="4">
        <f>'Рейтинговая таблица организаций'!U161</f>
        <v>5</v>
      </c>
      <c r="V161" s="4">
        <f>'Рейтинговая таблица организаций'!X161</f>
        <v>97</v>
      </c>
      <c r="W161" s="4">
        <f>'Рейтинговая таблица организаций'!Y161</f>
        <v>107</v>
      </c>
      <c r="X161" s="4">
        <f>'Рейтинговая таблица организаций'!AD161</f>
        <v>3</v>
      </c>
      <c r="Y161" s="4">
        <f>'Рейтинговая таблица организаций'!AE161</f>
        <v>2</v>
      </c>
      <c r="Z161" s="4">
        <f>'Рейтинговая таблица организаций'!AF161</f>
        <v>3</v>
      </c>
      <c r="AA161" s="4">
        <f>'Рейтинговая таблица организаций'!AG161</f>
        <v>3</v>
      </c>
      <c r="AB161" s="4">
        <f>ROUND('Рейтинговая таблица организаций'!AL161*100/AC161,0)</f>
        <v>97</v>
      </c>
      <c r="AC161" s="4">
        <f>'Рейтинговая таблица организаций'!AM161</f>
        <v>107</v>
      </c>
      <c r="AD161" s="4">
        <f>ROUND('Рейтинговая таблица организаций'!AN161*100/AE161,0)</f>
        <v>96</v>
      </c>
      <c r="AE161" s="4">
        <f>'Рейтинговая таблица организаций'!AO161</f>
        <v>107</v>
      </c>
      <c r="AF161" s="4">
        <f>ROUND('Рейтинговая таблица организаций'!AP161*100/AG161,0)</f>
        <v>99</v>
      </c>
      <c r="AG161" s="4">
        <f>'Рейтинговая таблица организаций'!AQ161</f>
        <v>75</v>
      </c>
      <c r="AH161" s="4">
        <f>ROUND('Рейтинговая таблица организаций'!AV161*100/AI161,0)</f>
        <v>98</v>
      </c>
      <c r="AI161" s="4">
        <f>'Рейтинговая таблица организаций'!AW161</f>
        <v>107</v>
      </c>
      <c r="AJ161" s="4">
        <f>ROUND('Рейтинговая таблица организаций'!AX161*100/AK161,0)</f>
        <v>96</v>
      </c>
      <c r="AK161" s="4">
        <f>'Рейтинговая таблица организаций'!AY161</f>
        <v>107</v>
      </c>
      <c r="AL161" s="4">
        <f>ROUND('Рейтинговая таблица организаций'!AZ161*100/AM161,0)</f>
        <v>98</v>
      </c>
      <c r="AM161" s="4">
        <f>'Рейтинговая таблица организаций'!BA161</f>
        <v>107</v>
      </c>
    </row>
    <row r="162" spans="1:39">
      <c r="A162" s="5">
        <f>'Рейтинговая таблица организаций'!A162</f>
        <v>159</v>
      </c>
      <c r="B162" s="5" t="str">
        <f>'бланки '!A164</f>
        <v>Государственные образовательные организации</v>
      </c>
      <c r="C162" s="5" t="str">
        <f>'бланки '!C164</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D162" s="3">
        <f>'бланки '!E164+'бланки '!F164</f>
        <v>93</v>
      </c>
      <c r="E162" s="5">
        <f>'Рейтинговая таблица организаций'!C162</f>
        <v>30</v>
      </c>
      <c r="F162" s="6">
        <f t="shared" si="2"/>
        <v>0.32258064516129031</v>
      </c>
      <c r="G162" s="3">
        <f>анкеты!I160</f>
        <v>8</v>
      </c>
      <c r="H162" s="73" t="str">
        <f>'для таблиц'!AY162</f>
        <v>Муниципальное бюджетное общеобразовательное учреждение «Средняя школа №2 г.Онеги»(Онежский муниципальный район)</v>
      </c>
      <c r="I162" s="74">
        <f>'Рейтинговая таблица организаций'!O134/100</f>
        <v>0.875</v>
      </c>
      <c r="J162" s="74">
        <f>'Рейтинговая таблица организаций'!P134/100</f>
        <v>0.875</v>
      </c>
      <c r="K162" s="73">
        <f>'Рейтинговая таблица организаций'!H162</f>
        <v>3</v>
      </c>
      <c r="L162" s="4">
        <f>ROUND('Рейтинговая таблица организаций'!D162*100/M162,0)</f>
        <v>86</v>
      </c>
      <c r="M162" s="4">
        <f>'Рейтинговая таблица организаций'!E162</f>
        <v>14</v>
      </c>
      <c r="N162" s="4">
        <f>ROUND('Рейтинговая таблица организаций'!F162*100/O162,0)</f>
        <v>90</v>
      </c>
      <c r="O162" s="4">
        <f>'Рейтинговая таблица организаций'!G162</f>
        <v>57</v>
      </c>
      <c r="P162" s="4">
        <f>'Рейтинговая таблица организаций'!H162</f>
        <v>3</v>
      </c>
      <c r="Q162" s="4">
        <f>ROUND('Рейтинговая таблица организаций'!I162*100/R162,0)</f>
        <v>100</v>
      </c>
      <c r="R162" s="4">
        <f>'Рейтинговая таблица организаций'!J162</f>
        <v>30</v>
      </c>
      <c r="S162" s="4">
        <f>ROUND('Рейтинговая таблица организаций'!K162*100/T162,0)</f>
        <v>96</v>
      </c>
      <c r="T162" s="4">
        <f>'Рейтинговая таблица организаций'!L162</f>
        <v>28</v>
      </c>
      <c r="U162" s="4">
        <f>'Рейтинговая таблица организаций'!U162</f>
        <v>5</v>
      </c>
      <c r="V162" s="4">
        <f>'Рейтинговая таблица организаций'!X162</f>
        <v>29</v>
      </c>
      <c r="W162" s="4">
        <f>'Рейтинговая таблица организаций'!Y162</f>
        <v>30</v>
      </c>
      <c r="X162" s="4">
        <f>'Рейтинговая таблица организаций'!AD162</f>
        <v>4</v>
      </c>
      <c r="Y162" s="4">
        <f>'Рейтинговая таблица организаций'!AE162</f>
        <v>3</v>
      </c>
      <c r="Z162" s="4">
        <f>'Рейтинговая таблица организаций'!AF162</f>
        <v>8</v>
      </c>
      <c r="AA162" s="4">
        <f>'Рейтинговая таблица организаций'!AG162</f>
        <v>8</v>
      </c>
      <c r="AB162" s="4">
        <f>ROUND('Рейтинговая таблица организаций'!AL162*100/AC162,0)</f>
        <v>100</v>
      </c>
      <c r="AC162" s="4">
        <f>'Рейтинговая таблица организаций'!AM162</f>
        <v>30</v>
      </c>
      <c r="AD162" s="4">
        <f>ROUND('Рейтинговая таблица организаций'!AN162*100/AE162,0)</f>
        <v>100</v>
      </c>
      <c r="AE162" s="4">
        <f>'Рейтинговая таблица организаций'!AO162</f>
        <v>30</v>
      </c>
      <c r="AF162" s="4">
        <f>ROUND('Рейтинговая таблица организаций'!AP162*100/AG162,0)</f>
        <v>100</v>
      </c>
      <c r="AG162" s="4">
        <f>'Рейтинговая таблица организаций'!AQ162</f>
        <v>27</v>
      </c>
      <c r="AH162" s="4">
        <f>ROUND('Рейтинговая таблица организаций'!AV162*100/AI162,0)</f>
        <v>100</v>
      </c>
      <c r="AI162" s="4">
        <f>'Рейтинговая таблица организаций'!AW162</f>
        <v>30</v>
      </c>
      <c r="AJ162" s="4">
        <f>ROUND('Рейтинговая таблица организаций'!AX162*100/AK162,0)</f>
        <v>100</v>
      </c>
      <c r="AK162" s="4">
        <f>'Рейтинговая таблица организаций'!AY162</f>
        <v>30</v>
      </c>
      <c r="AL162" s="4">
        <f>ROUND('Рейтинговая таблица организаций'!AZ162*100/AM162,0)</f>
        <v>100</v>
      </c>
      <c r="AM162" s="4">
        <f>'Рейтинговая таблица организаций'!BA162</f>
        <v>30</v>
      </c>
    </row>
    <row r="163" spans="1:39">
      <c r="A163" s="5">
        <f>'Рейтинговая таблица организаций'!A163</f>
        <v>160</v>
      </c>
      <c r="B163" s="5" t="str">
        <f>'бланки '!A165</f>
        <v>Государственные образовательные организации</v>
      </c>
      <c r="C163" s="5" t="str">
        <f>'бланки '!C165</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D163" s="3">
        <f>'бланки '!E165+'бланки '!F165</f>
        <v>52</v>
      </c>
      <c r="E163" s="5">
        <f>'Рейтинговая таблица организаций'!C163</f>
        <v>20</v>
      </c>
      <c r="F163" s="6">
        <f t="shared" si="2"/>
        <v>0.38461538461538464</v>
      </c>
      <c r="G163" s="3">
        <f>анкеты!I161</f>
        <v>5</v>
      </c>
      <c r="H163" s="73" t="str">
        <f>'для таблиц'!AY163</f>
        <v>Муниципальное бюджетное общеобразовательное учреждение «Сийская средняя школа №116»(Пинежский муниципальный округ)</v>
      </c>
      <c r="I163" s="74">
        <f>'Рейтинговая таблица организаций'!O135/100</f>
        <v>0.96644295302013428</v>
      </c>
      <c r="J163" s="74">
        <f>'Рейтинговая таблица организаций'!P135/100</f>
        <v>0.96078431372549022</v>
      </c>
      <c r="K163" s="73">
        <f>'Рейтинговая таблица организаций'!H163</f>
        <v>3</v>
      </c>
      <c r="L163" s="4">
        <f>ROUND('Рейтинговая таблица организаций'!D163*100/M163,0)</f>
        <v>100</v>
      </c>
      <c r="M163" s="4">
        <f>'Рейтинговая таблица организаций'!E163</f>
        <v>14</v>
      </c>
      <c r="N163" s="4">
        <f>ROUND('Рейтинговая таблица организаций'!F163*100/O163,0)</f>
        <v>82</v>
      </c>
      <c r="O163" s="4">
        <f>'Рейтинговая таблица организаций'!G163</f>
        <v>57</v>
      </c>
      <c r="P163" s="4">
        <f>'Рейтинговая таблица организаций'!H163</f>
        <v>3</v>
      </c>
      <c r="Q163" s="4">
        <f>ROUND('Рейтинговая таблица организаций'!I163*100/R163,0)</f>
        <v>100</v>
      </c>
      <c r="R163" s="4">
        <f>'Рейтинговая таблица организаций'!J163</f>
        <v>18</v>
      </c>
      <c r="S163" s="4">
        <f>ROUND('Рейтинговая таблица организаций'!K163*100/T163,0)</f>
        <v>100</v>
      </c>
      <c r="T163" s="4">
        <f>'Рейтинговая таблица организаций'!L163</f>
        <v>15</v>
      </c>
      <c r="U163" s="4">
        <f>'Рейтинговая таблица организаций'!U163</f>
        <v>5</v>
      </c>
      <c r="V163" s="4">
        <f>'Рейтинговая таблица организаций'!X163</f>
        <v>20</v>
      </c>
      <c r="W163" s="4">
        <f>'Рейтинговая таблица организаций'!Y163</f>
        <v>20</v>
      </c>
      <c r="X163" s="4">
        <f>'Рейтинговая таблица организаций'!AD163</f>
        <v>4</v>
      </c>
      <c r="Y163" s="4">
        <f>'Рейтинговая таблица организаций'!AE163</f>
        <v>3</v>
      </c>
      <c r="Z163" s="4">
        <f>'Рейтинговая таблица организаций'!AF163</f>
        <v>5</v>
      </c>
      <c r="AA163" s="4">
        <f>'Рейтинговая таблица организаций'!AG163</f>
        <v>5</v>
      </c>
      <c r="AB163" s="4">
        <f>ROUND('Рейтинговая таблица организаций'!AL163*100/AC163,0)</f>
        <v>100</v>
      </c>
      <c r="AC163" s="4">
        <f>'Рейтинговая таблица организаций'!AM163</f>
        <v>20</v>
      </c>
      <c r="AD163" s="4">
        <f>ROUND('Рейтинговая таблица организаций'!AN163*100/AE163,0)</f>
        <v>100</v>
      </c>
      <c r="AE163" s="4">
        <f>'Рейтинговая таблица организаций'!AO163</f>
        <v>20</v>
      </c>
      <c r="AF163" s="4">
        <f>ROUND('Рейтинговая таблица организаций'!AP163*100/AG163,0)</f>
        <v>100</v>
      </c>
      <c r="AG163" s="4">
        <f>'Рейтинговая таблица организаций'!AQ163</f>
        <v>18</v>
      </c>
      <c r="AH163" s="4">
        <f>ROUND('Рейтинговая таблица организаций'!AV163*100/AI163,0)</f>
        <v>100</v>
      </c>
      <c r="AI163" s="4">
        <f>'Рейтинговая таблица организаций'!AW163</f>
        <v>20</v>
      </c>
      <c r="AJ163" s="4">
        <f>ROUND('Рейтинговая таблица организаций'!AX163*100/AK163,0)</f>
        <v>100</v>
      </c>
      <c r="AK163" s="4">
        <f>'Рейтинговая таблица организаций'!AY163</f>
        <v>20</v>
      </c>
      <c r="AL163" s="4">
        <f>ROUND('Рейтинговая таблица организаций'!AZ163*100/AM163,0)</f>
        <v>100</v>
      </c>
      <c r="AM163" s="4">
        <f>'Рейтинговая таблица организаций'!BA163</f>
        <v>20</v>
      </c>
    </row>
    <row r="164" spans="1:39">
      <c r="A164" s="5">
        <f>'Рейтинговая таблица организаций'!A164</f>
        <v>161</v>
      </c>
      <c r="B164" s="5" t="str">
        <f>'бланки '!A166</f>
        <v>Государственные образовательные организации</v>
      </c>
      <c r="C164" s="5" t="str">
        <f>'бланки '!C166</f>
        <v>Государственное бюджетное общеобразовательное учреждение Архангельской области «Специальная (коррекционная) общеобразовательная школа №15»</v>
      </c>
      <c r="D164" s="3">
        <f>'бланки '!E166+'бланки '!F166</f>
        <v>254</v>
      </c>
      <c r="E164" s="5">
        <f>'Рейтинговая таблица организаций'!C164</f>
        <v>74</v>
      </c>
      <c r="F164" s="6">
        <f t="shared" si="2"/>
        <v>0.29133858267716534</v>
      </c>
      <c r="G164" s="3">
        <f>анкеты!I162</f>
        <v>21</v>
      </c>
      <c r="H164" s="73" t="str">
        <f>'для таблиц'!AY164</f>
        <v>Муниципальное бюджетное общеобразовательное учреждение «Заостровская средняя школа»(Приморский муниципальный округ)</v>
      </c>
      <c r="I164" s="74">
        <f>'Рейтинговая таблица организаций'!O136/100</f>
        <v>0.97368421052631571</v>
      </c>
      <c r="J164" s="74">
        <f>'Рейтинговая таблица организаций'!P136/100</f>
        <v>0.95121951219512202</v>
      </c>
      <c r="K164" s="73">
        <f>'Рейтинговая таблица организаций'!H164</f>
        <v>4</v>
      </c>
      <c r="L164" s="4">
        <f>ROUND('Рейтинговая таблица организаций'!D164*100/M164,0)</f>
        <v>93</v>
      </c>
      <c r="M164" s="4">
        <f>'Рейтинговая таблица организаций'!E164</f>
        <v>14</v>
      </c>
      <c r="N164" s="4">
        <f>ROUND('Рейтинговая таблица организаций'!F164*100/O164,0)</f>
        <v>100</v>
      </c>
      <c r="O164" s="4">
        <f>'Рейтинговая таблица организаций'!G164</f>
        <v>54</v>
      </c>
      <c r="P164" s="4">
        <f>'Рейтинговая таблица организаций'!H164</f>
        <v>4</v>
      </c>
      <c r="Q164" s="4">
        <f>ROUND('Рейтинговая таблица организаций'!I164*100/R164,0)</f>
        <v>95</v>
      </c>
      <c r="R164" s="4">
        <f>'Рейтинговая таблица организаций'!J164</f>
        <v>57</v>
      </c>
      <c r="S164" s="4">
        <f>ROUND('Рейтинговая таблица организаций'!K164*100/T164,0)</f>
        <v>97</v>
      </c>
      <c r="T164" s="4">
        <f>'Рейтинговая таблица организаций'!L164</f>
        <v>65</v>
      </c>
      <c r="U164" s="4">
        <f>'Рейтинговая таблица организаций'!U164</f>
        <v>5</v>
      </c>
      <c r="V164" s="4">
        <f>'Рейтинговая таблица организаций'!X164</f>
        <v>66</v>
      </c>
      <c r="W164" s="4">
        <f>'Рейтинговая таблица организаций'!Y164</f>
        <v>74</v>
      </c>
      <c r="X164" s="4">
        <f>'Рейтинговая таблица организаций'!AD164</f>
        <v>6</v>
      </c>
      <c r="Y164" s="4">
        <f>'Рейтинговая таблица организаций'!AE164</f>
        <v>5</v>
      </c>
      <c r="Z164" s="4">
        <f>'Рейтинговая таблица организаций'!AF164</f>
        <v>19</v>
      </c>
      <c r="AA164" s="4">
        <f>'Рейтинговая таблица организаций'!AG164</f>
        <v>21</v>
      </c>
      <c r="AB164" s="4">
        <f>ROUND('Рейтинговая таблица организаций'!AL164*100/AC164,0)</f>
        <v>99</v>
      </c>
      <c r="AC164" s="4">
        <f>'Рейтинговая таблица организаций'!AM164</f>
        <v>74</v>
      </c>
      <c r="AD164" s="4">
        <f>ROUND('Рейтинговая таблица организаций'!AN164*100/AE164,0)</f>
        <v>99</v>
      </c>
      <c r="AE164" s="4">
        <f>'Рейтинговая таблица организаций'!AO164</f>
        <v>74</v>
      </c>
      <c r="AF164" s="4">
        <f>ROUND('Рейтинговая таблица организаций'!AP164*100/AG164,0)</f>
        <v>98</v>
      </c>
      <c r="AG164" s="4">
        <f>'Рейтинговая таблица организаций'!AQ164</f>
        <v>57</v>
      </c>
      <c r="AH164" s="4">
        <f>ROUND('Рейтинговая таблица организаций'!AV164*100/AI164,0)</f>
        <v>91</v>
      </c>
      <c r="AI164" s="4">
        <f>'Рейтинговая таблица организаций'!AW164</f>
        <v>74</v>
      </c>
      <c r="AJ164" s="4">
        <f>ROUND('Рейтинговая таблица организаций'!AX164*100/AK164,0)</f>
        <v>100</v>
      </c>
      <c r="AK164" s="4">
        <f>'Рейтинговая таблица организаций'!AY164</f>
        <v>74</v>
      </c>
      <c r="AL164" s="4">
        <f>ROUND('Рейтинговая таблица организаций'!AZ164*100/AM164,0)</f>
        <v>96</v>
      </c>
      <c r="AM164" s="4">
        <f>'Рейтинговая таблица организаций'!BA164</f>
        <v>74</v>
      </c>
    </row>
    <row r="165" spans="1:39">
      <c r="A165" s="5">
        <f>'Рейтинговая таблица организаций'!A165</f>
        <v>162</v>
      </c>
      <c r="B165" s="5" t="str">
        <f>'бланки '!A167</f>
        <v>Государственные образовательные организации</v>
      </c>
      <c r="C165" s="5" t="str">
        <f>'бланки '!C167</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D165" s="3">
        <f>'бланки '!E167+'бланки '!F167</f>
        <v>128</v>
      </c>
      <c r="E165" s="5">
        <f>'Рейтинговая таблица организаций'!C165</f>
        <v>36</v>
      </c>
      <c r="F165" s="6">
        <f t="shared" si="2"/>
        <v>0.28125</v>
      </c>
      <c r="G165" s="3">
        <f>анкеты!I163</f>
        <v>28</v>
      </c>
      <c r="H165" s="73" t="str">
        <f>'для таблиц'!AY165</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интернат»(Государственные образовательные организации)</v>
      </c>
      <c r="I165" s="74">
        <f>'Рейтинговая таблица организаций'!O137/100</f>
        <v>1</v>
      </c>
      <c r="J165" s="74">
        <f>'Рейтинговая таблица организаций'!P137/100</f>
        <v>0.98780487804878048</v>
      </c>
      <c r="K165" s="73">
        <f>'Рейтинговая таблица организаций'!H165</f>
        <v>4</v>
      </c>
      <c r="L165" s="4">
        <f>ROUND('Рейтинговая таблица организаций'!D165*100/M165,0)</f>
        <v>29</v>
      </c>
      <c r="M165" s="4">
        <f>'Рейтинговая таблица организаций'!E165</f>
        <v>14</v>
      </c>
      <c r="N165" s="4">
        <f>ROUND('Рейтинговая таблица организаций'!F165*100/O165,0)</f>
        <v>77</v>
      </c>
      <c r="O165" s="4">
        <f>'Рейтинговая таблица организаций'!G165</f>
        <v>59</v>
      </c>
      <c r="P165" s="4">
        <f>'Рейтинговая таблица организаций'!H165</f>
        <v>4</v>
      </c>
      <c r="Q165" s="4">
        <f>ROUND('Рейтинговая таблица организаций'!I165*100/R165,0)</f>
        <v>86</v>
      </c>
      <c r="R165" s="4">
        <f>'Рейтинговая таблица организаций'!J165</f>
        <v>28</v>
      </c>
      <c r="S165" s="4">
        <f>ROUND('Рейтинговая таблица организаций'!K165*100/T165,0)</f>
        <v>81</v>
      </c>
      <c r="T165" s="4">
        <f>'Рейтинговая таблица организаций'!L165</f>
        <v>31</v>
      </c>
      <c r="U165" s="4">
        <f>'Рейтинговая таблица организаций'!U165</f>
        <v>5</v>
      </c>
      <c r="V165" s="4">
        <f>'Рейтинговая таблица организаций'!X165</f>
        <v>27</v>
      </c>
      <c r="W165" s="4">
        <f>'Рейтинговая таблица организаций'!Y165</f>
        <v>36</v>
      </c>
      <c r="X165" s="4">
        <f>'Рейтинговая таблица организаций'!AD165</f>
        <v>5</v>
      </c>
      <c r="Y165" s="4">
        <f>'Рейтинговая таблица организаций'!AE165</f>
        <v>3</v>
      </c>
      <c r="Z165" s="4">
        <f>'Рейтинговая таблица организаций'!AF165</f>
        <v>22</v>
      </c>
      <c r="AA165" s="4">
        <f>'Рейтинговая таблица организаций'!AG165</f>
        <v>28</v>
      </c>
      <c r="AB165" s="4">
        <f>ROUND('Рейтинговая таблица организаций'!AL165*100/AC165,0)</f>
        <v>100</v>
      </c>
      <c r="AC165" s="4">
        <f>'Рейтинговая таблица организаций'!AM165</f>
        <v>36</v>
      </c>
      <c r="AD165" s="4">
        <f>ROUND('Рейтинговая таблица организаций'!AN165*100/AE165,0)</f>
        <v>94</v>
      </c>
      <c r="AE165" s="4">
        <f>'Рейтинговая таблица организаций'!AO165</f>
        <v>36</v>
      </c>
      <c r="AF165" s="4">
        <f>ROUND('Рейтинговая таблица организаций'!AP165*100/AG165,0)</f>
        <v>100</v>
      </c>
      <c r="AG165" s="4">
        <f>'Рейтинговая таблица организаций'!AQ165</f>
        <v>26</v>
      </c>
      <c r="AH165" s="4">
        <f>ROUND('Рейтинговая таблица организаций'!AV165*100/AI165,0)</f>
        <v>89</v>
      </c>
      <c r="AI165" s="4">
        <f>'Рейтинговая таблица организаций'!AW165</f>
        <v>36</v>
      </c>
      <c r="AJ165" s="4">
        <f>ROUND('Рейтинговая таблица организаций'!AX165*100/AK165,0)</f>
        <v>92</v>
      </c>
      <c r="AK165" s="4">
        <f>'Рейтинговая таблица организаций'!AY165</f>
        <v>36</v>
      </c>
      <c r="AL165" s="4">
        <f>ROUND('Рейтинговая таблица организаций'!AZ165*100/AM165,0)</f>
        <v>81</v>
      </c>
      <c r="AM165" s="4">
        <f>'Рейтинговая таблица организаций'!BA165</f>
        <v>36</v>
      </c>
    </row>
    <row r="166" spans="1:39">
      <c r="A166" s="5">
        <f>'Рейтинговая таблица организаций'!A166</f>
        <v>163</v>
      </c>
      <c r="B166" s="5" t="str">
        <f>'бланки '!A168</f>
        <v>Государственные образовательные организации</v>
      </c>
      <c r="C166" s="5" t="str">
        <f>'бланки '!C168</f>
        <v>Государственное бюджетное общеобразовательное учреждение Архангельской области «Специальная (коррекционная) общеобразовательная школа № 5»</v>
      </c>
      <c r="D166" s="3">
        <f>'бланки '!E168+'бланки '!F168</f>
        <v>296</v>
      </c>
      <c r="E166" s="5">
        <f>'Рейтинговая таблица организаций'!C166</f>
        <v>74</v>
      </c>
      <c r="F166" s="6">
        <f t="shared" si="2"/>
        <v>0.25</v>
      </c>
      <c r="G166" s="3">
        <f>анкеты!I164</f>
        <v>19</v>
      </c>
      <c r="H166" s="73" t="str">
        <f>'для таблиц'!AY166</f>
        <v>Муниципальное автономное общеобразовательное учреждение «Средняя общеобразовательная школа № 36»(Город Северодвинск)</v>
      </c>
      <c r="I166" s="74">
        <f>'Рейтинговая таблица организаций'!O138/100</f>
        <v>0.95652173913043481</v>
      </c>
      <c r="J166" s="74">
        <f>'Рейтинговая таблица организаций'!P138/100</f>
        <v>0.93939393939393934</v>
      </c>
      <c r="K166" s="73">
        <f>'Рейтинговая таблица организаций'!H166</f>
        <v>4</v>
      </c>
      <c r="L166" s="4">
        <f>ROUND('Рейтинговая таблица организаций'!D166*100/M166,0)</f>
        <v>93</v>
      </c>
      <c r="M166" s="4">
        <f>'Рейтинговая таблица организаций'!E166</f>
        <v>14</v>
      </c>
      <c r="N166" s="4">
        <f>ROUND('Рейтинговая таблица организаций'!F166*100/O166,0)</f>
        <v>74</v>
      </c>
      <c r="O166" s="4">
        <f>'Рейтинговая таблица организаций'!G166</f>
        <v>54</v>
      </c>
      <c r="P166" s="4">
        <f>'Рейтинговая таблица организаций'!H166</f>
        <v>4</v>
      </c>
      <c r="Q166" s="4">
        <f>ROUND('Рейтинговая таблица организаций'!I166*100/R166,0)</f>
        <v>100</v>
      </c>
      <c r="R166" s="4">
        <f>'Рейтинговая таблица организаций'!J166</f>
        <v>54</v>
      </c>
      <c r="S166" s="4">
        <f>ROUND('Рейтинговая таблица организаций'!K166*100/T166,0)</f>
        <v>95</v>
      </c>
      <c r="T166" s="4">
        <f>'Рейтинговая таблица организаций'!L166</f>
        <v>64</v>
      </c>
      <c r="U166" s="4">
        <f>'Рейтинговая таблица организаций'!U166</f>
        <v>5</v>
      </c>
      <c r="V166" s="4">
        <f>'Рейтинговая таблица организаций'!X166</f>
        <v>66</v>
      </c>
      <c r="W166" s="4">
        <f>'Рейтинговая таблица организаций'!Y166</f>
        <v>74</v>
      </c>
      <c r="X166" s="4">
        <f>'Рейтинговая таблица организаций'!AD166</f>
        <v>4</v>
      </c>
      <c r="Y166" s="4">
        <f>'Рейтинговая таблица организаций'!AE166</f>
        <v>3</v>
      </c>
      <c r="Z166" s="4">
        <f>'Рейтинговая таблица организаций'!AF166</f>
        <v>17</v>
      </c>
      <c r="AA166" s="4">
        <f>'Рейтинговая таблица организаций'!AG166</f>
        <v>19</v>
      </c>
      <c r="AB166" s="4">
        <f>ROUND('Рейтинговая таблица организаций'!AL166*100/AC166,0)</f>
        <v>93</v>
      </c>
      <c r="AC166" s="4">
        <f>'Рейтинговая таблица организаций'!AM166</f>
        <v>74</v>
      </c>
      <c r="AD166" s="4">
        <f>ROUND('Рейтинговая таблица организаций'!AN166*100/AE166,0)</f>
        <v>92</v>
      </c>
      <c r="AE166" s="4">
        <f>'Рейтинговая таблица организаций'!AO166</f>
        <v>74</v>
      </c>
      <c r="AF166" s="4">
        <f>ROUND('Рейтинговая таблица организаций'!AP166*100/AG166,0)</f>
        <v>100</v>
      </c>
      <c r="AG166" s="4">
        <f>'Рейтинговая таблица организаций'!AQ166</f>
        <v>60</v>
      </c>
      <c r="AH166" s="4">
        <f>ROUND('Рейтинговая таблица организаций'!AV166*100/AI166,0)</f>
        <v>95</v>
      </c>
      <c r="AI166" s="4">
        <f>'Рейтинговая таблица организаций'!AW166</f>
        <v>74</v>
      </c>
      <c r="AJ166" s="4">
        <f>ROUND('Рейтинговая таблица организаций'!AX166*100/AK166,0)</f>
        <v>97</v>
      </c>
      <c r="AK166" s="4">
        <f>'Рейтинговая таблица организаций'!AY166</f>
        <v>74</v>
      </c>
      <c r="AL166" s="4">
        <f>ROUND('Рейтинговая таблица организаций'!AZ166*100/AM166,0)</f>
        <v>99</v>
      </c>
      <c r="AM166" s="4">
        <f>'Рейтинговая таблица организаций'!BA166</f>
        <v>74</v>
      </c>
    </row>
    <row r="167" spans="1:39">
      <c r="A167" s="5">
        <f>'Рейтинговая таблица организаций'!A167</f>
        <v>164</v>
      </c>
      <c r="B167" s="5" t="str">
        <f>'бланки '!A169</f>
        <v>Государственные образовательные организации</v>
      </c>
      <c r="C167" s="5" t="str">
        <f>'бланки '!C169</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D167" s="3">
        <f>'бланки '!E169+'бланки '!F169</f>
        <v>1158</v>
      </c>
      <c r="E167" s="5">
        <f>'Рейтинговая таблица организаций'!C167</f>
        <v>454</v>
      </c>
      <c r="F167" s="6">
        <f t="shared" si="2"/>
        <v>0.39205526770293608</v>
      </c>
      <c r="G167" s="3">
        <f>анкеты!I165</f>
        <v>17</v>
      </c>
      <c r="H167" s="73" t="str">
        <f>'для таблиц'!AY167</f>
        <v>Государственное бюджетное профессиональное образовательное учреждение Архангельской области «Верхнетоемский лесной техникум»(Государственные образовательные организации)</v>
      </c>
      <c r="I167" s="74">
        <f>'Рейтинговая таблица организаций'!O139/100</f>
        <v>0.99382716049382713</v>
      </c>
      <c r="J167" s="74">
        <f>'Рейтинговая таблица организаций'!P139/100</f>
        <v>0.99378881987577639</v>
      </c>
      <c r="K167" s="73">
        <f>'Рейтинговая таблица организаций'!H167</f>
        <v>3</v>
      </c>
      <c r="L167" s="4">
        <f>ROUND('Рейтинговая таблица организаций'!D167*100/M167,0)</f>
        <v>93</v>
      </c>
      <c r="M167" s="4">
        <f>'Рейтинговая таблица организаций'!E167</f>
        <v>15</v>
      </c>
      <c r="N167" s="4">
        <f>ROUND('Рейтинговая таблица организаций'!F167*100/O167,0)</f>
        <v>87</v>
      </c>
      <c r="O167" s="4">
        <f>'Рейтинговая таблица организаций'!G167</f>
        <v>63</v>
      </c>
      <c r="P167" s="4">
        <f>'Рейтинговая таблица организаций'!H167</f>
        <v>3</v>
      </c>
      <c r="Q167" s="4">
        <f>ROUND('Рейтинговая таблица организаций'!I167*100/R167,0)</f>
        <v>98</v>
      </c>
      <c r="R167" s="4">
        <f>'Рейтинговая таблица организаций'!J167</f>
        <v>331</v>
      </c>
      <c r="S167" s="4">
        <f>ROUND('Рейтинговая таблица организаций'!K167*100/T167,0)</f>
        <v>95</v>
      </c>
      <c r="T167" s="4">
        <f>'Рейтинговая таблица организаций'!L167</f>
        <v>383</v>
      </c>
      <c r="U167" s="4">
        <f>'Рейтинговая таблица организаций'!U167</f>
        <v>5</v>
      </c>
      <c r="V167" s="4">
        <f>'Рейтинговая таблица организаций'!X167</f>
        <v>414</v>
      </c>
      <c r="W167" s="4">
        <f>'Рейтинговая таблица организаций'!Y167</f>
        <v>454</v>
      </c>
      <c r="X167" s="4">
        <f>'Рейтинговая таблица организаций'!AD167</f>
        <v>0</v>
      </c>
      <c r="Y167" s="4">
        <f>'Рейтинговая таблица организаций'!AE167</f>
        <v>3</v>
      </c>
      <c r="Z167" s="4">
        <f>'Рейтинговая таблица организаций'!AF167</f>
        <v>14</v>
      </c>
      <c r="AA167" s="4">
        <f>'Рейтинговая таблица организаций'!AG167</f>
        <v>17</v>
      </c>
      <c r="AB167" s="4">
        <f>ROUND('Рейтинговая таблица организаций'!AL167*100/AC167,0)</f>
        <v>95</v>
      </c>
      <c r="AC167" s="4">
        <f>'Рейтинговая таблица организаций'!AM167</f>
        <v>454</v>
      </c>
      <c r="AD167" s="4">
        <f>ROUND('Рейтинговая таблица организаций'!AN167*100/AE167,0)</f>
        <v>96</v>
      </c>
      <c r="AE167" s="4">
        <f>'Рейтинговая таблица организаций'!AO167</f>
        <v>454</v>
      </c>
      <c r="AF167" s="4">
        <f>ROUND('Рейтинговая таблица организаций'!AP167*100/AG167,0)</f>
        <v>96</v>
      </c>
      <c r="AG167" s="4">
        <f>'Рейтинговая таблица организаций'!AQ167</f>
        <v>310</v>
      </c>
      <c r="AH167" s="4">
        <f>ROUND('Рейтинговая таблица организаций'!AV167*100/AI167,0)</f>
        <v>95</v>
      </c>
      <c r="AI167" s="4">
        <f>'Рейтинговая таблица организаций'!AW167</f>
        <v>454</v>
      </c>
      <c r="AJ167" s="4">
        <f>ROUND('Рейтинговая таблица организаций'!AX167*100/AK167,0)</f>
        <v>93</v>
      </c>
      <c r="AK167" s="4">
        <f>'Рейтинговая таблица организаций'!AY167</f>
        <v>454</v>
      </c>
      <c r="AL167" s="4">
        <f>ROUND('Рейтинговая таблица организаций'!AZ167*100/AM167,0)</f>
        <v>97</v>
      </c>
      <c r="AM167" s="4">
        <f>'Рейтинговая таблица организаций'!BA167</f>
        <v>454</v>
      </c>
    </row>
    <row r="168" spans="1:39">
      <c r="A168" s="5">
        <f>'Рейтинговая таблица организаций'!A168</f>
        <v>165</v>
      </c>
      <c r="B168" s="5" t="str">
        <f>'бланки '!A170</f>
        <v>Государственные образовательные организации</v>
      </c>
      <c r="C168" s="5" t="str">
        <f>'бланки '!C170</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D168" s="3">
        <f>'бланки '!E170+'бланки '!F170</f>
        <v>638</v>
      </c>
      <c r="E168" s="5">
        <f>'Рейтинговая таблица организаций'!C168</f>
        <v>599</v>
      </c>
      <c r="F168" s="6">
        <f t="shared" si="2"/>
        <v>0.93887147335423193</v>
      </c>
      <c r="G168" s="3">
        <f>анкеты!I166</f>
        <v>19</v>
      </c>
      <c r="H168" s="73" t="str">
        <f>'для таблиц'!AY168</f>
        <v>Муниципальное бюджетное общеобразовательное учреждение «Малошуйская средняя общеобразовательная школа»(Онежский муниципальный район)</v>
      </c>
      <c r="I168" s="74">
        <f>'Рейтинговая таблица организаций'!O140/100</f>
        <v>0.97297297297297303</v>
      </c>
      <c r="J168" s="74">
        <f>'Рейтинговая таблица организаций'!P140/100</f>
        <v>0.9838709677419355</v>
      </c>
      <c r="K168" s="73">
        <f>'Рейтинговая таблица организаций'!H168</f>
        <v>3</v>
      </c>
      <c r="L168" s="4">
        <f>ROUND('Рейтинговая таблица организаций'!D168*100/M168,0)</f>
        <v>71</v>
      </c>
      <c r="M168" s="4">
        <f>'Рейтинговая таблица организаций'!E168</f>
        <v>14</v>
      </c>
      <c r="N168" s="4">
        <f>ROUND('Рейтинговая таблица организаций'!F168*100/O168,0)</f>
        <v>73</v>
      </c>
      <c r="O168" s="4">
        <f>'Рейтинговая таблица организаций'!G168</f>
        <v>58</v>
      </c>
      <c r="P168" s="4">
        <f>'Рейтинговая таблица организаций'!H168</f>
        <v>3</v>
      </c>
      <c r="Q168" s="4">
        <f>ROUND('Рейтинговая таблица организаций'!I168*100/R168,0)</f>
        <v>98</v>
      </c>
      <c r="R168" s="4">
        <f>'Рейтинговая таблица организаций'!J168</f>
        <v>449</v>
      </c>
      <c r="S168" s="4">
        <f>ROUND('Рейтинговая таблица организаций'!K168*100/T168,0)</f>
        <v>96</v>
      </c>
      <c r="T168" s="4">
        <f>'Рейтинговая таблица организаций'!L168</f>
        <v>486</v>
      </c>
      <c r="U168" s="4">
        <f>'Рейтинговая таблица организаций'!U168</f>
        <v>5</v>
      </c>
      <c r="V168" s="4">
        <f>'Рейтинговая таблица организаций'!X168</f>
        <v>567</v>
      </c>
      <c r="W168" s="4">
        <f>'Рейтинговая таблица организаций'!Y168</f>
        <v>599</v>
      </c>
      <c r="X168" s="4">
        <f>'Рейтинговая таблица организаций'!AD168</f>
        <v>2</v>
      </c>
      <c r="Y168" s="4">
        <f>'Рейтинговая таблица организаций'!AE168</f>
        <v>3</v>
      </c>
      <c r="Z168" s="4">
        <f>'Рейтинговая таблица организаций'!AF168</f>
        <v>17</v>
      </c>
      <c r="AA168" s="4">
        <f>'Рейтинговая таблица организаций'!AG168</f>
        <v>19</v>
      </c>
      <c r="AB168" s="4">
        <f>ROUND('Рейтинговая таблица организаций'!AL168*100/AC168,0)</f>
        <v>98</v>
      </c>
      <c r="AC168" s="4">
        <f>'Рейтинговая таблица организаций'!AM168</f>
        <v>599</v>
      </c>
      <c r="AD168" s="4">
        <f>ROUND('Рейтинговая таблица организаций'!AN168*100/AE168,0)</f>
        <v>97</v>
      </c>
      <c r="AE168" s="4">
        <f>'Рейтинговая таблица организаций'!AO168</f>
        <v>599</v>
      </c>
      <c r="AF168" s="4">
        <f>ROUND('Рейтинговая таблица организаций'!AP168*100/AG168,0)</f>
        <v>99</v>
      </c>
      <c r="AG168" s="4">
        <f>'Рейтинговая таблица организаций'!AQ168</f>
        <v>424</v>
      </c>
      <c r="AH168" s="4">
        <f>ROUND('Рейтинговая таблица организаций'!AV168*100/AI168,0)</f>
        <v>97</v>
      </c>
      <c r="AI168" s="4">
        <f>'Рейтинговая таблица организаций'!AW168</f>
        <v>599</v>
      </c>
      <c r="AJ168" s="4">
        <f>ROUND('Рейтинговая таблица организаций'!AX168*100/AK168,0)</f>
        <v>95</v>
      </c>
      <c r="AK168" s="4">
        <f>'Рейтинговая таблица организаций'!AY168</f>
        <v>599</v>
      </c>
      <c r="AL168" s="4">
        <f>ROUND('Рейтинговая таблица организаций'!AZ168*100/AM168,0)</f>
        <v>98</v>
      </c>
      <c r="AM168" s="4">
        <f>'Рейтинговая таблица организаций'!BA168</f>
        <v>599</v>
      </c>
    </row>
    <row r="169" spans="1:39">
      <c r="A169" s="5">
        <f>'Рейтинговая таблица организаций'!A169</f>
        <v>166</v>
      </c>
      <c r="B169" s="5" t="str">
        <f>'бланки '!A171</f>
        <v>Государственные образовательные организации</v>
      </c>
      <c r="C169" s="5" t="str">
        <f>'бланки '!C171</f>
        <v>Государственное бюджетное профессиональное образовательное учреждение Архангельской области «Северодвинский техникум электромонтажа и связи»</v>
      </c>
      <c r="D169" s="3">
        <f>'бланки '!E171+'бланки '!F171</f>
        <v>726</v>
      </c>
      <c r="E169" s="5">
        <f>'Рейтинговая таблица организаций'!C169</f>
        <v>145</v>
      </c>
      <c r="F169" s="6">
        <f t="shared" si="2"/>
        <v>0.19972451790633608</v>
      </c>
      <c r="G169" s="3">
        <f>анкеты!I167</f>
        <v>1</v>
      </c>
      <c r="H169" s="73" t="str">
        <f>'для таблиц'!AY169</f>
        <v>Муниципальное бюджетное общеобразовательное учреждение «Порожская основная общеобразовательная школа»(Онежский муниципальный район)</v>
      </c>
      <c r="I169" s="74">
        <f>'Рейтинговая таблица организаций'!O141/100</f>
        <v>0.92198581560283688</v>
      </c>
      <c r="J169" s="74">
        <f>'Рейтинговая таблица организаций'!P141/100</f>
        <v>0.91666666666666652</v>
      </c>
      <c r="K169" s="73">
        <f>'Рейтинговая таблица организаций'!H169</f>
        <v>3</v>
      </c>
      <c r="L169" s="4">
        <f>ROUND('Рейтинговая таблица организаций'!D169*100/M169,0)</f>
        <v>90</v>
      </c>
      <c r="M169" s="4">
        <f>'Рейтинговая таблица организаций'!E169</f>
        <v>15</v>
      </c>
      <c r="N169" s="4">
        <f>ROUND('Рейтинговая таблица организаций'!F169*100/O169,0)</f>
        <v>80</v>
      </c>
      <c r="O169" s="4">
        <f>'Рейтинговая таблица организаций'!G169</f>
        <v>60</v>
      </c>
      <c r="P169" s="4">
        <f>'Рейтинговая таблица организаций'!H169</f>
        <v>3</v>
      </c>
      <c r="Q169" s="4">
        <f>ROUND('Рейтинговая таблица организаций'!I169*100/R169,0)</f>
        <v>98</v>
      </c>
      <c r="R169" s="4">
        <f>'Рейтинговая таблица организаций'!J169</f>
        <v>106</v>
      </c>
      <c r="S169" s="4">
        <f>ROUND('Рейтинговая таблица организаций'!K169*100/T169,0)</f>
        <v>90</v>
      </c>
      <c r="T169" s="4">
        <f>'Рейтинговая таблица организаций'!L169</f>
        <v>115</v>
      </c>
      <c r="U169" s="4">
        <f>'Рейтинговая таблица организаций'!U169</f>
        <v>5</v>
      </c>
      <c r="V169" s="4">
        <f>'Рейтинговая таблица организаций'!X169</f>
        <v>123</v>
      </c>
      <c r="W169" s="4">
        <f>'Рейтинговая таблица организаций'!Y169</f>
        <v>145</v>
      </c>
      <c r="X169" s="4">
        <f>'Рейтинговая таблица организаций'!AD169</f>
        <v>2</v>
      </c>
      <c r="Y169" s="4">
        <f>'Рейтинговая таблица организаций'!AE169</f>
        <v>5</v>
      </c>
      <c r="Z169" s="4">
        <f>'Рейтинговая таблица организаций'!AF169</f>
        <v>1</v>
      </c>
      <c r="AA169" s="4">
        <f>'Рейтинговая таблица организаций'!AG169</f>
        <v>1</v>
      </c>
      <c r="AB169" s="4">
        <f>ROUND('Рейтинговая таблица организаций'!AL169*100/AC169,0)</f>
        <v>94</v>
      </c>
      <c r="AC169" s="4">
        <f>'Рейтинговая таблица организаций'!AM169</f>
        <v>145</v>
      </c>
      <c r="AD169" s="4">
        <f>ROUND('Рейтинговая таблица организаций'!AN169*100/AE169,0)</f>
        <v>94</v>
      </c>
      <c r="AE169" s="4">
        <f>'Рейтинговая таблица организаций'!AO169</f>
        <v>145</v>
      </c>
      <c r="AF169" s="4">
        <f>ROUND('Рейтинговая таблица организаций'!AP169*100/AG169,0)</f>
        <v>97</v>
      </c>
      <c r="AG169" s="4">
        <f>'Рейтинговая таблица организаций'!AQ169</f>
        <v>95</v>
      </c>
      <c r="AH169" s="4">
        <f>ROUND('Рейтинговая таблица организаций'!AV169*100/AI169,0)</f>
        <v>90</v>
      </c>
      <c r="AI169" s="4">
        <f>'Рейтинговая таблица организаций'!AW169</f>
        <v>145</v>
      </c>
      <c r="AJ169" s="4">
        <f>ROUND('Рейтинговая таблица организаций'!AX169*100/AK169,0)</f>
        <v>92</v>
      </c>
      <c r="AK169" s="4">
        <f>'Рейтинговая таблица организаций'!AY169</f>
        <v>145</v>
      </c>
      <c r="AL169" s="4">
        <f>ROUND('Рейтинговая таблица организаций'!AZ169*100/AM169,0)</f>
        <v>91</v>
      </c>
      <c r="AM169" s="4">
        <f>'Рейтинговая таблица организаций'!BA169</f>
        <v>145</v>
      </c>
    </row>
    <row r="170" spans="1:39">
      <c r="A170" s="5">
        <f>'Рейтинговая таблица организаций'!A170</f>
        <v>167</v>
      </c>
      <c r="B170" s="5" t="str">
        <f>'бланки '!A172</f>
        <v>Государственные образовательные организации</v>
      </c>
      <c r="C170" s="5" t="str">
        <f>'бланки '!C172</f>
        <v>Государственное автономное профессиональное образовательное учреждение Архангельской области «Техникум строительства, дизайна и технологий»</v>
      </c>
      <c r="D170" s="3">
        <f>'бланки '!E172+'бланки '!F172</f>
        <v>622</v>
      </c>
      <c r="E170" s="5">
        <f>'Рейтинговая таблица организаций'!C170</f>
        <v>204</v>
      </c>
      <c r="F170" s="6">
        <f t="shared" si="2"/>
        <v>0.32797427652733119</v>
      </c>
      <c r="G170" s="3">
        <f>анкеты!I168</f>
        <v>25</v>
      </c>
      <c r="H170" s="73" t="str">
        <f>'для таблиц'!AY170</f>
        <v>Муниципальное бюджетное общеобразовательное учреждение «Средняя общеобразовательная школа №1 г.Онеги»(Онежский муниципальный район)</v>
      </c>
      <c r="I170" s="74">
        <f>'Рейтинговая таблица организаций'!O142/100</f>
        <v>0.96938775510204078</v>
      </c>
      <c r="J170" s="74">
        <f>'Рейтинговая таблица организаций'!P142/100</f>
        <v>0.94186046511627908</v>
      </c>
      <c r="K170" s="73">
        <f>'Рейтинговая таблица организаций'!H170</f>
        <v>4</v>
      </c>
      <c r="L170" s="4">
        <f>ROUND('Рейтинговая таблица организаций'!D170*100/M170,0)</f>
        <v>100</v>
      </c>
      <c r="M170" s="4">
        <f>'Рейтинговая таблица организаций'!E170</f>
        <v>15</v>
      </c>
      <c r="N170" s="4">
        <f>ROUND('Рейтинговая таблица организаций'!F170*100/O170,0)</f>
        <v>100</v>
      </c>
      <c r="O170" s="4">
        <f>'Рейтинговая таблица организаций'!G170</f>
        <v>63</v>
      </c>
      <c r="P170" s="4">
        <f>'Рейтинговая таблица организаций'!H170</f>
        <v>4</v>
      </c>
      <c r="Q170" s="4">
        <f>ROUND('Рейтинговая таблица организаций'!I170*100/R170,0)</f>
        <v>100</v>
      </c>
      <c r="R170" s="4">
        <f>'Рейтинговая таблица организаций'!J170</f>
        <v>204</v>
      </c>
      <c r="S170" s="4">
        <f>ROUND('Рейтинговая таблица организаций'!K170*100/T170,0)</f>
        <v>100</v>
      </c>
      <c r="T170" s="4">
        <f>'Рейтинговая таблица организаций'!L170</f>
        <v>204</v>
      </c>
      <c r="U170" s="4">
        <f>'Рейтинговая таблица организаций'!U170</f>
        <v>5</v>
      </c>
      <c r="V170" s="4">
        <f>'Рейтинговая таблица организаций'!X170</f>
        <v>204</v>
      </c>
      <c r="W170" s="4">
        <f>'Рейтинговая таблица организаций'!Y170</f>
        <v>204</v>
      </c>
      <c r="X170" s="4">
        <f>'Рейтинговая таблица организаций'!AD170</f>
        <v>6</v>
      </c>
      <c r="Y170" s="4">
        <f>'Рейтинговая таблица организаций'!AE170</f>
        <v>6</v>
      </c>
      <c r="Z170" s="4">
        <f>'Рейтинговая таблица организаций'!AF170</f>
        <v>25</v>
      </c>
      <c r="AA170" s="4">
        <f>'Рейтинговая таблица организаций'!AG170</f>
        <v>25</v>
      </c>
      <c r="AB170" s="4">
        <f>ROUND('Рейтинговая таблица организаций'!AL170*100/AC170,0)</f>
        <v>100</v>
      </c>
      <c r="AC170" s="4">
        <f>'Рейтинговая таблица организаций'!AM170</f>
        <v>204</v>
      </c>
      <c r="AD170" s="4">
        <f>ROUND('Рейтинговая таблица организаций'!AN170*100/AE170,0)</f>
        <v>100</v>
      </c>
      <c r="AE170" s="4">
        <f>'Рейтинговая таблица организаций'!AO170</f>
        <v>204</v>
      </c>
      <c r="AF170" s="4">
        <f>ROUND('Рейтинговая таблица организаций'!AP170*100/AG170,0)</f>
        <v>100</v>
      </c>
      <c r="AG170" s="4">
        <f>'Рейтинговая таблица организаций'!AQ170</f>
        <v>204</v>
      </c>
      <c r="AH170" s="4">
        <f>ROUND('Рейтинговая таблица организаций'!AV170*100/AI170,0)</f>
        <v>100</v>
      </c>
      <c r="AI170" s="4">
        <f>'Рейтинговая таблица организаций'!AW170</f>
        <v>204</v>
      </c>
      <c r="AJ170" s="4">
        <f>ROUND('Рейтинговая таблица организаций'!AX170*100/AK170,0)</f>
        <v>100</v>
      </c>
      <c r="AK170" s="4">
        <f>'Рейтинговая таблица организаций'!AY170</f>
        <v>204</v>
      </c>
      <c r="AL170" s="4">
        <f>ROUND('Рейтинговая таблица организаций'!AZ170*100/AM170,0)</f>
        <v>100</v>
      </c>
      <c r="AM170" s="4">
        <f>'Рейтинговая таблица организаций'!BA170</f>
        <v>204</v>
      </c>
    </row>
    <row r="171" spans="1:39">
      <c r="A171" s="5">
        <f>'Рейтинговая таблица организаций'!A171</f>
        <v>168</v>
      </c>
      <c r="B171" s="5" t="str">
        <f>'бланки '!A173</f>
        <v>Государственные образовательные организации</v>
      </c>
      <c r="C171" s="5" t="str">
        <f>'бланки '!C173</f>
        <v>Государственное бюджетное профессиональное образовательное учреждение Архангельской области «Техникум судостроения и машиностроения»</v>
      </c>
      <c r="D171" s="3">
        <f>'бланки '!E173+'бланки '!F173</f>
        <v>1944</v>
      </c>
      <c r="E171" s="5">
        <f>'Рейтинговая таблица организаций'!C171</f>
        <v>389</v>
      </c>
      <c r="F171" s="6">
        <f t="shared" si="2"/>
        <v>0.20010288065843621</v>
      </c>
      <c r="G171" s="3">
        <f>анкеты!I169</f>
        <v>6</v>
      </c>
      <c r="H171" s="73" t="str">
        <f>'для таблиц'!AY171</f>
        <v>Муниципальное бюджетное образовательное учреждение Верхнетоемского муниципального округа «Корниловская средняя общеобразовательная школа»(Верхнетоемский муниципальный округ)</v>
      </c>
      <c r="I171" s="74">
        <f>'Рейтинговая таблица организаций'!O143/100</f>
        <v>0.9732142857142857</v>
      </c>
      <c r="J171" s="74">
        <f>'Рейтинговая таблица организаций'!P143/100</f>
        <v>0.96969696969696972</v>
      </c>
      <c r="K171" s="73">
        <f>'Рейтинговая таблица организаций'!H171</f>
        <v>4</v>
      </c>
      <c r="L171" s="4">
        <f>ROUND('Рейтинговая таблица организаций'!D171*100/M171,0)</f>
        <v>79</v>
      </c>
      <c r="M171" s="4">
        <f>'Рейтинговая таблица организаций'!E171</f>
        <v>14</v>
      </c>
      <c r="N171" s="4">
        <f>ROUND('Рейтинговая таблица организаций'!F171*100/O171,0)</f>
        <v>88</v>
      </c>
      <c r="O171" s="4">
        <f>'Рейтинговая таблица организаций'!G171</f>
        <v>60</v>
      </c>
      <c r="P171" s="4">
        <f>'Рейтинговая таблица организаций'!H171</f>
        <v>4</v>
      </c>
      <c r="Q171" s="4">
        <f>ROUND('Рейтинговая таблица организаций'!I171*100/R171,0)</f>
        <v>95</v>
      </c>
      <c r="R171" s="4">
        <f>'Рейтинговая таблица организаций'!J171</f>
        <v>309</v>
      </c>
      <c r="S171" s="4">
        <f>ROUND('Рейтинговая таблица организаций'!K171*100/T171,0)</f>
        <v>90</v>
      </c>
      <c r="T171" s="4">
        <f>'Рейтинговая таблица организаций'!L171</f>
        <v>330</v>
      </c>
      <c r="U171" s="4">
        <f>'Рейтинговая таблица организаций'!U171</f>
        <v>5</v>
      </c>
      <c r="V171" s="4">
        <f>'Рейтинговая таблица организаций'!X171</f>
        <v>343</v>
      </c>
      <c r="W171" s="4">
        <f>'Рейтинговая таблица организаций'!Y171</f>
        <v>389</v>
      </c>
      <c r="X171" s="4">
        <f>'Рейтинговая таблица организаций'!AD171</f>
        <v>1</v>
      </c>
      <c r="Y171" s="4">
        <f>'Рейтинговая таблица организаций'!AE171</f>
        <v>4</v>
      </c>
      <c r="Z171" s="4">
        <f>'Рейтинговая таблица организаций'!AF171</f>
        <v>5</v>
      </c>
      <c r="AA171" s="4">
        <f>'Рейтинговая таблица организаций'!AG171</f>
        <v>6</v>
      </c>
      <c r="AB171" s="4">
        <f>ROUND('Рейтинговая таблица организаций'!AL171*100/AC171,0)</f>
        <v>89</v>
      </c>
      <c r="AC171" s="4">
        <f>'Рейтинговая таблица организаций'!AM171</f>
        <v>389</v>
      </c>
      <c r="AD171" s="4">
        <f>ROUND('Рейтинговая таблица организаций'!AN171*100/AE171,0)</f>
        <v>93</v>
      </c>
      <c r="AE171" s="4">
        <f>'Рейтинговая таблица организаций'!AO171</f>
        <v>389</v>
      </c>
      <c r="AF171" s="4">
        <f>ROUND('Рейтинговая таблица организаций'!AP171*100/AG171,0)</f>
        <v>94</v>
      </c>
      <c r="AG171" s="4">
        <f>'Рейтинговая таблица организаций'!AQ171</f>
        <v>287</v>
      </c>
      <c r="AH171" s="4">
        <f>ROUND('Рейтинговая таблица организаций'!AV171*100/AI171,0)</f>
        <v>90</v>
      </c>
      <c r="AI171" s="4">
        <f>'Рейтинговая таблица организаций'!AW171</f>
        <v>389</v>
      </c>
      <c r="AJ171" s="4">
        <f>ROUND('Рейтинговая таблица организаций'!AX171*100/AK171,0)</f>
        <v>80</v>
      </c>
      <c r="AK171" s="4">
        <f>'Рейтинговая таблица организаций'!AY171</f>
        <v>389</v>
      </c>
      <c r="AL171" s="4">
        <f>ROUND('Рейтинговая таблица организаций'!AZ171*100/AM171,0)</f>
        <v>92</v>
      </c>
      <c r="AM171" s="4">
        <f>'Рейтинговая таблица организаций'!BA171</f>
        <v>389</v>
      </c>
    </row>
    <row r="172" spans="1:39">
      <c r="A172" s="5">
        <f>'Рейтинговая таблица организаций'!A172</f>
        <v>169</v>
      </c>
      <c r="B172" s="5" t="str">
        <f>'бланки '!A174</f>
        <v>Государственные образовательные организации</v>
      </c>
      <c r="C172" s="5" t="str">
        <f>'бланки '!C174</f>
        <v>Профессиональное образовательное учреждение «Северодвинский колледж управления и информационных технологий»</v>
      </c>
      <c r="D172" s="3">
        <f>'бланки '!E174+'бланки '!F174</f>
        <v>338</v>
      </c>
      <c r="E172" s="5">
        <f>'Рейтинговая таблица организаций'!C172</f>
        <v>118</v>
      </c>
      <c r="F172" s="6">
        <f t="shared" si="2"/>
        <v>0.34911242603550297</v>
      </c>
      <c r="G172" s="3">
        <f>анкеты!I170</f>
        <v>6</v>
      </c>
      <c r="H172" s="73" t="str">
        <f>'для таблиц'!AY172</f>
        <v>Муниципальное бюджетное образовательное учреждение Верхнетоемского муниципального округа «Авнюгская средняя общеобразовательная школа»(Верхнетоемский муниципальный округ)</v>
      </c>
      <c r="I172" s="74">
        <f>'Рейтинговая таблица организаций'!O144/100</f>
        <v>0.95</v>
      </c>
      <c r="J172" s="74">
        <f>'Рейтинговая таблица организаций'!P144/100</f>
        <v>1</v>
      </c>
      <c r="K172" s="73">
        <f>'Рейтинговая таблица организаций'!H172</f>
        <v>4</v>
      </c>
      <c r="L172" s="4">
        <f>ROUND('Рейтинговая таблица организаций'!D172*100/M172,0)</f>
        <v>100</v>
      </c>
      <c r="M172" s="4">
        <f>'Рейтинговая таблица организаций'!E172</f>
        <v>15</v>
      </c>
      <c r="N172" s="4">
        <f>ROUND('Рейтинговая таблица организаций'!F172*100/O172,0)</f>
        <v>100</v>
      </c>
      <c r="O172" s="4">
        <f>'Рейтинговая таблица организаций'!G172</f>
        <v>63</v>
      </c>
      <c r="P172" s="4">
        <f>'Рейтинговая таблица организаций'!H172</f>
        <v>4</v>
      </c>
      <c r="Q172" s="4">
        <f>ROUND('Рейтинговая таблица организаций'!I172*100/R172,0)</f>
        <v>100</v>
      </c>
      <c r="R172" s="4">
        <f>'Рейтинговая таблица организаций'!J172</f>
        <v>95</v>
      </c>
      <c r="S172" s="4">
        <f>ROUND('Рейтинговая таблица организаций'!K172*100/T172,0)</f>
        <v>95</v>
      </c>
      <c r="T172" s="4">
        <f>'Рейтинговая таблица организаций'!L172</f>
        <v>108</v>
      </c>
      <c r="U172" s="4">
        <f>'Рейтинговая таблица организаций'!U172</f>
        <v>5</v>
      </c>
      <c r="V172" s="4">
        <f>'Рейтинговая таблица организаций'!X172</f>
        <v>115</v>
      </c>
      <c r="W172" s="4">
        <f>'Рейтинговая таблица организаций'!Y172</f>
        <v>118</v>
      </c>
      <c r="X172" s="4">
        <f>'Рейтинговая таблица организаций'!AD172</f>
        <v>2</v>
      </c>
      <c r="Y172" s="4">
        <f>'Рейтинговая таблица организаций'!AE172</f>
        <v>3</v>
      </c>
      <c r="Z172" s="4">
        <f>'Рейтинговая таблица организаций'!AF172</f>
        <v>5</v>
      </c>
      <c r="AA172" s="4">
        <f>'Рейтинговая таблица организаций'!AG172</f>
        <v>6</v>
      </c>
      <c r="AB172" s="4">
        <f>ROUND('Рейтинговая таблица организаций'!AL172*100/AC172,0)</f>
        <v>97</v>
      </c>
      <c r="AC172" s="4">
        <f>'Рейтинговая таблица организаций'!AM172</f>
        <v>118</v>
      </c>
      <c r="AD172" s="4">
        <f>ROUND('Рейтинговая таблица организаций'!AN172*100/AE172,0)</f>
        <v>96</v>
      </c>
      <c r="AE172" s="4">
        <f>'Рейтинговая таблица организаций'!AO172</f>
        <v>118</v>
      </c>
      <c r="AF172" s="4">
        <f>ROUND('Рейтинговая таблица организаций'!AP172*100/AG172,0)</f>
        <v>100</v>
      </c>
      <c r="AG172" s="4">
        <f>'Рейтинговая таблица организаций'!AQ172</f>
        <v>90</v>
      </c>
      <c r="AH172" s="4">
        <f>ROUND('Рейтинговая таблица организаций'!AV172*100/AI172,0)</f>
        <v>96</v>
      </c>
      <c r="AI172" s="4">
        <f>'Рейтинговая таблица организаций'!AW172</f>
        <v>118</v>
      </c>
      <c r="AJ172" s="4">
        <f>ROUND('Рейтинговая таблица организаций'!AX172*100/AK172,0)</f>
        <v>95</v>
      </c>
      <c r="AK172" s="4">
        <f>'Рейтинговая таблица организаций'!AY172</f>
        <v>118</v>
      </c>
      <c r="AL172" s="4">
        <f>ROUND('Рейтинговая таблица организаций'!AZ172*100/AM172,0)</f>
        <v>97</v>
      </c>
      <c r="AM172" s="4">
        <f>'Рейтинговая таблица организаций'!BA172</f>
        <v>118</v>
      </c>
    </row>
    <row r="173" spans="1:39">
      <c r="A173" s="5">
        <f>'Рейтинговая таблица организаций'!A173</f>
        <v>170</v>
      </c>
      <c r="B173" s="5" t="str">
        <f>'бланки '!A175</f>
        <v>Государственные образовательные организации</v>
      </c>
      <c r="C173" s="5" t="str">
        <f>'бланки '!C175</f>
        <v>Государственное автономное профессиональное образовательное учреждение Архангельской области «Новодвинский индустриальный техникум»</v>
      </c>
      <c r="D173" s="3">
        <f>'бланки '!E175+'бланки '!F175</f>
        <v>866</v>
      </c>
      <c r="E173" s="5">
        <f>'Рейтинговая таблица организаций'!C173</f>
        <v>360</v>
      </c>
      <c r="F173" s="6">
        <f t="shared" si="2"/>
        <v>0.41570438799076215</v>
      </c>
      <c r="G173" s="3">
        <f>анкеты!I171</f>
        <v>9</v>
      </c>
      <c r="H173" s="73" t="str">
        <f>'для таблиц'!AY173</f>
        <v>Муниципальное образовательное учреждение «Средняя общеобразовательная школа № 3»(Город Новодвинск)</v>
      </c>
      <c r="I173" s="74">
        <f>'Рейтинговая таблица организаций'!O145/100</f>
        <v>1</v>
      </c>
      <c r="J173" s="74">
        <f>'Рейтинговая таблица организаций'!P145/100</f>
        <v>1</v>
      </c>
      <c r="K173" s="73">
        <f>'Рейтинговая таблица организаций'!H173</f>
        <v>4</v>
      </c>
      <c r="L173" s="4">
        <f>ROUND('Рейтинговая таблица организаций'!D173*100/M173,0)</f>
        <v>100</v>
      </c>
      <c r="M173" s="4">
        <f>'Рейтинговая таблица организаций'!E173</f>
        <v>15</v>
      </c>
      <c r="N173" s="4">
        <f>ROUND('Рейтинговая таблица организаций'!F173*100/O173,0)</f>
        <v>100</v>
      </c>
      <c r="O173" s="4">
        <f>'Рейтинговая таблица организаций'!G173</f>
        <v>63</v>
      </c>
      <c r="P173" s="4">
        <f>'Рейтинговая таблица организаций'!H173</f>
        <v>4</v>
      </c>
      <c r="Q173" s="4">
        <f>ROUND('Рейтинговая таблица организаций'!I173*100/R173,0)</f>
        <v>100</v>
      </c>
      <c r="R173" s="4">
        <f>'Рейтинговая таблица организаций'!J173</f>
        <v>360</v>
      </c>
      <c r="S173" s="4">
        <f>ROUND('Рейтинговая таблица организаций'!K173*100/T173,0)</f>
        <v>100</v>
      </c>
      <c r="T173" s="4">
        <f>'Рейтинговая таблица организаций'!L173</f>
        <v>360</v>
      </c>
      <c r="U173" s="4">
        <f>'Рейтинговая таблица организаций'!U173</f>
        <v>5</v>
      </c>
      <c r="V173" s="4">
        <f>'Рейтинговая таблица организаций'!X173</f>
        <v>360</v>
      </c>
      <c r="W173" s="4">
        <f>'Рейтинговая таблица организаций'!Y173</f>
        <v>360</v>
      </c>
      <c r="X173" s="4">
        <f>'Рейтинговая таблица организаций'!AD173</f>
        <v>6</v>
      </c>
      <c r="Y173" s="4">
        <f>'Рейтинговая таблица организаций'!AE173</f>
        <v>5</v>
      </c>
      <c r="Z173" s="4">
        <f>'Рейтинговая таблица организаций'!AF173</f>
        <v>8</v>
      </c>
      <c r="AA173" s="4">
        <f>'Рейтинговая таблица организаций'!AG173</f>
        <v>9</v>
      </c>
      <c r="AB173" s="4">
        <f>ROUND('Рейтинговая таблица организаций'!AL173*100/AC173,0)</f>
        <v>100</v>
      </c>
      <c r="AC173" s="4">
        <f>'Рейтинговая таблица организаций'!AM173</f>
        <v>360</v>
      </c>
      <c r="AD173" s="4">
        <f>ROUND('Рейтинговая таблица организаций'!AN173*100/AE173,0)</f>
        <v>100</v>
      </c>
      <c r="AE173" s="4">
        <f>'Рейтинговая таблица организаций'!AO173</f>
        <v>360</v>
      </c>
      <c r="AF173" s="4">
        <f>ROUND('Рейтинговая таблица организаций'!AP173*100/AG173,0)</f>
        <v>100</v>
      </c>
      <c r="AG173" s="4">
        <f>'Рейтинговая таблица организаций'!AQ173</f>
        <v>360</v>
      </c>
      <c r="AH173" s="4">
        <f>ROUND('Рейтинговая таблица организаций'!AV173*100/AI173,0)</f>
        <v>100</v>
      </c>
      <c r="AI173" s="4">
        <f>'Рейтинговая таблица организаций'!AW173</f>
        <v>360</v>
      </c>
      <c r="AJ173" s="4">
        <f>ROUND('Рейтинговая таблица организаций'!AX173*100/AK173,0)</f>
        <v>100</v>
      </c>
      <c r="AK173" s="4">
        <f>'Рейтинговая таблица организаций'!AY173</f>
        <v>360</v>
      </c>
      <c r="AL173" s="4">
        <f>ROUND('Рейтинговая таблица организаций'!AZ173*100/AM173,0)</f>
        <v>100</v>
      </c>
      <c r="AM173" s="4">
        <f>'Рейтинговая таблица организаций'!BA173</f>
        <v>360</v>
      </c>
    </row>
    <row r="174" spans="1:39">
      <c r="A174" s="5">
        <f>'Рейтинговая таблица организаций'!A174</f>
        <v>171</v>
      </c>
      <c r="B174" s="5" t="str">
        <f>'бланки '!A176</f>
        <v>Государственные образовательные организации</v>
      </c>
      <c r="C174" s="5" t="str">
        <f>'бланки '!C176</f>
        <v>Государственное бюджетное профессиональное образовательное учреждение Архангельской области «Профессиональное училище № 27 имени Н.Д. Буторина»</v>
      </c>
      <c r="D174" s="3">
        <f>'бланки '!E176+'бланки '!F176</f>
        <v>38</v>
      </c>
      <c r="E174" s="5">
        <f>'Рейтинговая таблица организаций'!C174</f>
        <v>26</v>
      </c>
      <c r="F174" s="6">
        <f t="shared" si="2"/>
        <v>0.68421052631578949</v>
      </c>
      <c r="G174" s="3">
        <f>анкеты!I172</f>
        <v>1</v>
      </c>
      <c r="H174" s="73" t="str">
        <f>'для таблиц'!AY174</f>
        <v>Муниципальное бюджетное общеобразовательное учреждение  «Сосновская средняя школа № 1»(Пинежский муниципальный округ)</v>
      </c>
      <c r="I174" s="74">
        <f>'Рейтинговая таблица организаций'!O146/100</f>
        <v>0.95454545454545459</v>
      </c>
      <c r="J174" s="74">
        <f>'Рейтинговая таблица организаций'!P146/100</f>
        <v>1</v>
      </c>
      <c r="K174" s="73">
        <f>'Рейтинговая таблица организаций'!H174</f>
        <v>4</v>
      </c>
      <c r="L174" s="4">
        <f>ROUND('Рейтинговая таблица организаций'!D174*100/M174,0)</f>
        <v>100</v>
      </c>
      <c r="M174" s="4">
        <f>'Рейтинговая таблица организаций'!E174</f>
        <v>13</v>
      </c>
      <c r="N174" s="4">
        <f>ROUND('Рейтинговая таблица организаций'!F174*100/O174,0)</f>
        <v>98</v>
      </c>
      <c r="O174" s="4">
        <f>'Рейтинговая таблица организаций'!G174</f>
        <v>60</v>
      </c>
      <c r="P174" s="4">
        <f>'Рейтинговая таблица организаций'!H174</f>
        <v>4</v>
      </c>
      <c r="Q174" s="4">
        <f>ROUND('Рейтинговая таблица организаций'!I174*100/R174,0)</f>
        <v>100</v>
      </c>
      <c r="R174" s="4">
        <f>'Рейтинговая таблица организаций'!J174</f>
        <v>25</v>
      </c>
      <c r="S174" s="4">
        <f>ROUND('Рейтинговая таблица организаций'!K174*100/T174,0)</f>
        <v>100</v>
      </c>
      <c r="T174" s="4">
        <f>'Рейтинговая таблица организаций'!L174</f>
        <v>25</v>
      </c>
      <c r="U174" s="4">
        <f>'Рейтинговая таблица организаций'!U174</f>
        <v>5</v>
      </c>
      <c r="V174" s="4">
        <f>'Рейтинговая таблица организаций'!X174</f>
        <v>25</v>
      </c>
      <c r="W174" s="4">
        <f>'Рейтинговая таблица организаций'!Y174</f>
        <v>26</v>
      </c>
      <c r="X174" s="4">
        <f>'Рейтинговая таблица организаций'!AD174</f>
        <v>3</v>
      </c>
      <c r="Y174" s="4">
        <f>'Рейтинговая таблица организаций'!AE174</f>
        <v>4</v>
      </c>
      <c r="Z174" s="4">
        <f>'Рейтинговая таблица организаций'!AF174</f>
        <v>1</v>
      </c>
      <c r="AA174" s="4">
        <f>'Рейтинговая таблица организаций'!AG174</f>
        <v>1</v>
      </c>
      <c r="AB174" s="4">
        <f>ROUND('Рейтинговая таблица организаций'!AL174*100/AC174,0)</f>
        <v>100</v>
      </c>
      <c r="AC174" s="4">
        <f>'Рейтинговая таблица организаций'!AM174</f>
        <v>26</v>
      </c>
      <c r="AD174" s="4">
        <f>ROUND('Рейтинговая таблица организаций'!AN174*100/AE174,0)</f>
        <v>100</v>
      </c>
      <c r="AE174" s="4">
        <f>'Рейтинговая таблица организаций'!AO174</f>
        <v>26</v>
      </c>
      <c r="AF174" s="4">
        <f>ROUND('Рейтинговая таблица организаций'!AP174*100/AG174,0)</f>
        <v>100</v>
      </c>
      <c r="AG174" s="4">
        <f>'Рейтинговая таблица организаций'!AQ174</f>
        <v>23</v>
      </c>
      <c r="AH174" s="4">
        <f>ROUND('Рейтинговая таблица организаций'!AV174*100/AI174,0)</f>
        <v>100</v>
      </c>
      <c r="AI174" s="4">
        <f>'Рейтинговая таблица организаций'!AW174</f>
        <v>26</v>
      </c>
      <c r="AJ174" s="4">
        <f>ROUND('Рейтинговая таблица организаций'!AX174*100/AK174,0)</f>
        <v>96</v>
      </c>
      <c r="AK174" s="4">
        <f>'Рейтинговая таблица организаций'!AY174</f>
        <v>26</v>
      </c>
      <c r="AL174" s="4">
        <f>ROUND('Рейтинговая таблица организаций'!AZ174*100/AM174,0)</f>
        <v>100</v>
      </c>
      <c r="AM174" s="4">
        <f>'Рейтинговая таблица организаций'!BA174</f>
        <v>26</v>
      </c>
    </row>
    <row r="175" spans="1:39">
      <c r="A175" s="5">
        <f>'Рейтинговая таблица организаций'!A175</f>
        <v>172</v>
      </c>
      <c r="B175" s="5" t="str">
        <f>'бланки '!A177</f>
        <v>Государственные образовательные организации</v>
      </c>
      <c r="C175" s="5" t="str">
        <f>'бланки '!C177</f>
        <v>Государственное бюджетное профессиональное образовательное учреждение Архангельской области «Верхнетоемский лесной техникум»</v>
      </c>
      <c r="D175" s="3">
        <f>'бланки '!E177+'бланки '!F177</f>
        <v>96</v>
      </c>
      <c r="E175" s="5">
        <f>'Рейтинговая таблица организаций'!C175</f>
        <v>20</v>
      </c>
      <c r="F175" s="6">
        <f t="shared" si="2"/>
        <v>0.20833333333333334</v>
      </c>
      <c r="G175" s="3">
        <f>анкеты!I173</f>
        <v>1</v>
      </c>
      <c r="H175" s="73" t="str">
        <f>'для таблиц'!AY175</f>
        <v>Муниципальное бюджетное общеобразовательное учреждение «Катунинская средняя школа»(Приморский муниципальный округ)</v>
      </c>
      <c r="I175" s="74">
        <f>'Рейтинговая таблица организаций'!O147/100</f>
        <v>0.91666666666666652</v>
      </c>
      <c r="J175" s="74">
        <f>'Рейтинговая таблица организаций'!P147/100</f>
        <v>0.91304347826086951</v>
      </c>
      <c r="K175" s="73">
        <f>'Рейтинговая таблица организаций'!H175</f>
        <v>4</v>
      </c>
      <c r="L175" s="4">
        <f>ROUND('Рейтинговая таблица организаций'!D175*100/M175,0)</f>
        <v>100</v>
      </c>
      <c r="M175" s="4">
        <f>'Рейтинговая таблица организаций'!E175</f>
        <v>15</v>
      </c>
      <c r="N175" s="4">
        <f>ROUND('Рейтинговая таблица организаций'!F175*100/O175,0)</f>
        <v>100</v>
      </c>
      <c r="O175" s="4">
        <f>'Рейтинговая таблица организаций'!G175</f>
        <v>59</v>
      </c>
      <c r="P175" s="4">
        <f>'Рейтинговая таблица организаций'!H175</f>
        <v>4</v>
      </c>
      <c r="Q175" s="4">
        <f>ROUND('Рейтинговая таблица организаций'!I175*100/R175,0)</f>
        <v>100</v>
      </c>
      <c r="R175" s="4">
        <f>'Рейтинговая таблица организаций'!J175</f>
        <v>16</v>
      </c>
      <c r="S175" s="4">
        <f>ROUND('Рейтинговая таблица организаций'!K175*100/T175,0)</f>
        <v>94</v>
      </c>
      <c r="T175" s="4">
        <f>'Рейтинговая таблица организаций'!L175</f>
        <v>16</v>
      </c>
      <c r="U175" s="4">
        <f>'Рейтинговая таблица организаций'!U175</f>
        <v>5</v>
      </c>
      <c r="V175" s="4">
        <f>'Рейтинговая таблица организаций'!X175</f>
        <v>18</v>
      </c>
      <c r="W175" s="4">
        <f>'Рейтинговая таблица организаций'!Y175</f>
        <v>20</v>
      </c>
      <c r="X175" s="4">
        <f>'Рейтинговая таблица организаций'!AD175</f>
        <v>2</v>
      </c>
      <c r="Y175" s="4">
        <f>'Рейтинговая таблица организаций'!AE175</f>
        <v>3</v>
      </c>
      <c r="Z175" s="4">
        <f>'Рейтинговая таблица организаций'!AF175</f>
        <v>1</v>
      </c>
      <c r="AA175" s="4">
        <f>'Рейтинговая таблица организаций'!AG175</f>
        <v>1</v>
      </c>
      <c r="AB175" s="4">
        <f>ROUND('Рейтинговая таблица организаций'!AL175*100/AC175,0)</f>
        <v>100</v>
      </c>
      <c r="AC175" s="4">
        <f>'Рейтинговая таблица организаций'!AM175</f>
        <v>20</v>
      </c>
      <c r="AD175" s="4">
        <f>ROUND('Рейтинговая таблица организаций'!AN175*100/AE175,0)</f>
        <v>100</v>
      </c>
      <c r="AE175" s="4">
        <f>'Рейтинговая таблица организаций'!AO175</f>
        <v>20</v>
      </c>
      <c r="AF175" s="4">
        <f>ROUND('Рейтинговая таблица организаций'!AP175*100/AG175,0)</f>
        <v>100</v>
      </c>
      <c r="AG175" s="4">
        <f>'Рейтинговая таблица организаций'!AQ175</f>
        <v>13</v>
      </c>
      <c r="AH175" s="4">
        <f>ROUND('Рейтинговая таблица организаций'!AV175*100/AI175,0)</f>
        <v>85</v>
      </c>
      <c r="AI175" s="4">
        <f>'Рейтинговая таблица организаций'!AW175</f>
        <v>20</v>
      </c>
      <c r="AJ175" s="4">
        <f>ROUND('Рейтинговая таблица организаций'!AX175*100/AK175,0)</f>
        <v>85</v>
      </c>
      <c r="AK175" s="4">
        <f>'Рейтинговая таблица организаций'!AY175</f>
        <v>20</v>
      </c>
      <c r="AL175" s="4">
        <f>ROUND('Рейтинговая таблица организаций'!AZ175*100/AM175,0)</f>
        <v>85</v>
      </c>
      <c r="AM175" s="4">
        <f>'Рейтинговая таблица организаций'!BA175</f>
        <v>20</v>
      </c>
    </row>
    <row r="176" spans="1:39">
      <c r="A176" s="5">
        <f>'Рейтинговая таблица организаций'!A176</f>
        <v>173</v>
      </c>
      <c r="B176" s="5" t="str">
        <f>'бланки '!A178</f>
        <v>Государственные образовательные организации</v>
      </c>
      <c r="C176" s="5" t="str">
        <f>'бланки '!C178</f>
        <v>Государственное бюджетное профессиональное образовательное учреждение Архангельской области «Березниковский индустриальный техникум»</v>
      </c>
      <c r="D176" s="3">
        <f>'бланки '!E178+'бланки '!F178</f>
        <v>466</v>
      </c>
      <c r="E176" s="5">
        <f>'Рейтинговая таблица организаций'!C176</f>
        <v>261</v>
      </c>
      <c r="F176" s="6">
        <f t="shared" si="2"/>
        <v>0.56008583690987124</v>
      </c>
      <c r="G176" s="3">
        <f>анкеты!I174</f>
        <v>15</v>
      </c>
      <c r="H176" s="73" t="str">
        <f>'для таблиц'!AY176</f>
        <v>Муниципальное бюджетное общеобразовательное учреждение «Шенкурская средняя школа»(Шенкурский муниципальный округ)</v>
      </c>
      <c r="I176" s="74">
        <f>'Рейтинговая таблица организаций'!O148/100</f>
        <v>1</v>
      </c>
      <c r="J176" s="74">
        <f>'Рейтинговая таблица организаций'!P148/100</f>
        <v>0.83333333333333348</v>
      </c>
      <c r="K176" s="73">
        <f>'Рейтинговая таблица организаций'!H176</f>
        <v>4</v>
      </c>
      <c r="L176" s="4">
        <f>ROUND('Рейтинговая таблица организаций'!D176*100/M176,0)</f>
        <v>100</v>
      </c>
      <c r="M176" s="4">
        <f>'Рейтинговая таблица организаций'!E176</f>
        <v>15</v>
      </c>
      <c r="N176" s="4">
        <f>ROUND('Рейтинговая таблица организаций'!F176*100/O176,0)</f>
        <v>100</v>
      </c>
      <c r="O176" s="4">
        <f>'Рейтинговая таблица организаций'!G176</f>
        <v>63</v>
      </c>
      <c r="P176" s="4">
        <f>'Рейтинговая таблица организаций'!H176</f>
        <v>4</v>
      </c>
      <c r="Q176" s="4">
        <f>ROUND('Рейтинговая таблица организаций'!I176*100/R176,0)</f>
        <v>95</v>
      </c>
      <c r="R176" s="4">
        <f>'Рейтинговая таблица организаций'!J176</f>
        <v>193</v>
      </c>
      <c r="S176" s="4">
        <f>ROUND('Рейтинговая таблица организаций'!K176*100/T176,0)</f>
        <v>92</v>
      </c>
      <c r="T176" s="4">
        <f>'Рейтинговая таблица организаций'!L176</f>
        <v>163</v>
      </c>
      <c r="U176" s="4">
        <f>'Рейтинговая таблица организаций'!U176</f>
        <v>5</v>
      </c>
      <c r="V176" s="4">
        <f>'Рейтинговая таблица организаций'!X176</f>
        <v>206</v>
      </c>
      <c r="W176" s="4">
        <f>'Рейтинговая таблица организаций'!Y176</f>
        <v>261</v>
      </c>
      <c r="X176" s="4">
        <f>'Рейтинговая таблица организаций'!AD176</f>
        <v>2</v>
      </c>
      <c r="Y176" s="4">
        <f>'Рейтинговая таблица организаций'!AE176</f>
        <v>5</v>
      </c>
      <c r="Z176" s="4">
        <f>'Рейтинговая таблица организаций'!AF176</f>
        <v>12</v>
      </c>
      <c r="AA176" s="4">
        <f>'Рейтинговая таблица организаций'!AG176</f>
        <v>15</v>
      </c>
      <c r="AB176" s="4">
        <f>ROUND('Рейтинговая таблица организаций'!AL176*100/AC176,0)</f>
        <v>91</v>
      </c>
      <c r="AC176" s="4">
        <f>'Рейтинговая таблица организаций'!AM176</f>
        <v>261</v>
      </c>
      <c r="AD176" s="4">
        <f>ROUND('Рейтинговая таблица организаций'!AN176*100/AE176,0)</f>
        <v>92</v>
      </c>
      <c r="AE176" s="4">
        <f>'Рейтинговая таблица организаций'!AO176</f>
        <v>261</v>
      </c>
      <c r="AF176" s="4">
        <f>ROUND('Рейтинговая таблица организаций'!AP176*100/AG176,0)</f>
        <v>96</v>
      </c>
      <c r="AG176" s="4">
        <f>'Рейтинговая таблица организаций'!AQ176</f>
        <v>194</v>
      </c>
      <c r="AH176" s="4">
        <f>ROUND('Рейтинговая таблица организаций'!AV176*100/AI176,0)</f>
        <v>89</v>
      </c>
      <c r="AI176" s="4">
        <f>'Рейтинговая таблица организаций'!AW176</f>
        <v>261</v>
      </c>
      <c r="AJ176" s="4">
        <f>ROUND('Рейтинговая таблица организаций'!AX176*100/AK176,0)</f>
        <v>90</v>
      </c>
      <c r="AK176" s="4">
        <f>'Рейтинговая таблица организаций'!AY176</f>
        <v>261</v>
      </c>
      <c r="AL176" s="4">
        <f>ROUND('Рейтинговая таблица организаций'!AZ176*100/AM176,0)</f>
        <v>91</v>
      </c>
      <c r="AM176" s="4">
        <f>'Рейтинговая таблица организаций'!BA176</f>
        <v>261</v>
      </c>
    </row>
    <row r="177" spans="1:39">
      <c r="A177" s="5">
        <f>'Рейтинговая таблица организаций'!A177</f>
        <v>174</v>
      </c>
      <c r="B177" s="5" t="str">
        <f>'бланки '!A179</f>
        <v>Государственные образовательные организации</v>
      </c>
      <c r="C177" s="5" t="str">
        <f>'бланки '!C179</f>
        <v>Государственное бюджетное профессиональное образовательное учреждение Архангельской области «Онежский индустриальный техникум»</v>
      </c>
      <c r="D177" s="3">
        <f>'бланки '!E179+'бланки '!F179</f>
        <v>514</v>
      </c>
      <c r="E177" s="5">
        <f>'Рейтинговая таблица организаций'!C177</f>
        <v>231</v>
      </c>
      <c r="F177" s="6">
        <f t="shared" si="2"/>
        <v>0.44941634241245138</v>
      </c>
      <c r="G177" s="3">
        <f>анкеты!I175</f>
        <v>13</v>
      </c>
      <c r="H177" s="73" t="str">
        <f>'для таблиц'!AY177</f>
        <v>Муниципальное бюджетное общеобразовательное учреждение «Чекуевская средняя общеобразовательная школа»(Онежский муниципальный район)</v>
      </c>
      <c r="I177" s="74">
        <f>'Рейтинговая таблица организаций'!O149/100</f>
        <v>1</v>
      </c>
      <c r="J177" s="74">
        <f>'Рейтинговая таблица организаций'!P149/100</f>
        <v>1</v>
      </c>
      <c r="K177" s="73">
        <f>'Рейтинговая таблица организаций'!H177</f>
        <v>4</v>
      </c>
      <c r="L177" s="4">
        <f>ROUND('Рейтинговая таблица организаций'!D177*100/M177,0)</f>
        <v>100</v>
      </c>
      <c r="M177" s="4">
        <f>'Рейтинговая таблица организаций'!E177</f>
        <v>15</v>
      </c>
      <c r="N177" s="4">
        <f>ROUND('Рейтинговая таблица организаций'!F177*100/O177,0)</f>
        <v>99</v>
      </c>
      <c r="O177" s="4">
        <f>'Рейтинговая таблица организаций'!G177</f>
        <v>63</v>
      </c>
      <c r="P177" s="4">
        <f>'Рейтинговая таблица организаций'!H177</f>
        <v>4</v>
      </c>
      <c r="Q177" s="4">
        <f>ROUND('Рейтинговая таблица организаций'!I177*100/R177,0)</f>
        <v>100</v>
      </c>
      <c r="R177" s="4">
        <f>'Рейтинговая таблица организаций'!J177</f>
        <v>231</v>
      </c>
      <c r="S177" s="4">
        <f>ROUND('Рейтинговая таблица организаций'!K177*100/T177,0)</f>
        <v>100</v>
      </c>
      <c r="T177" s="4">
        <f>'Рейтинговая таблица организаций'!L177</f>
        <v>231</v>
      </c>
      <c r="U177" s="4">
        <f>'Рейтинговая таблица организаций'!U177</f>
        <v>5</v>
      </c>
      <c r="V177" s="4">
        <f>'Рейтинговая таблица организаций'!X177</f>
        <v>231</v>
      </c>
      <c r="W177" s="4">
        <f>'Рейтинговая таблица организаций'!Y177</f>
        <v>231</v>
      </c>
      <c r="X177" s="4">
        <f>'Рейтинговая таблица организаций'!AD177</f>
        <v>4</v>
      </c>
      <c r="Y177" s="4">
        <f>'Рейтинговая таблица организаций'!AE177</f>
        <v>4</v>
      </c>
      <c r="Z177" s="4">
        <f>'Рейтинговая таблица организаций'!AF177</f>
        <v>13</v>
      </c>
      <c r="AA177" s="4">
        <f>'Рейтинговая таблица организаций'!AG177</f>
        <v>13</v>
      </c>
      <c r="AB177" s="4">
        <f>ROUND('Рейтинговая таблица организаций'!AL177*100/AC177,0)</f>
        <v>100</v>
      </c>
      <c r="AC177" s="4">
        <f>'Рейтинговая таблица организаций'!AM177</f>
        <v>231</v>
      </c>
      <c r="AD177" s="4">
        <f>ROUND('Рейтинговая таблица организаций'!AN177*100/AE177,0)</f>
        <v>100</v>
      </c>
      <c r="AE177" s="4">
        <f>'Рейтинговая таблица организаций'!AO177</f>
        <v>231</v>
      </c>
      <c r="AF177" s="4">
        <f>ROUND('Рейтинговая таблица организаций'!AP177*100/AG177,0)</f>
        <v>100</v>
      </c>
      <c r="AG177" s="4">
        <f>'Рейтинговая таблица организаций'!AQ177</f>
        <v>231</v>
      </c>
      <c r="AH177" s="4">
        <f>ROUND('Рейтинговая таблица организаций'!AV177*100/AI177,0)</f>
        <v>100</v>
      </c>
      <c r="AI177" s="4">
        <f>'Рейтинговая таблица организаций'!AW177</f>
        <v>231</v>
      </c>
      <c r="AJ177" s="4">
        <f>ROUND('Рейтинговая таблица организаций'!AX177*100/AK177,0)</f>
        <v>100</v>
      </c>
      <c r="AK177" s="4">
        <f>'Рейтинговая таблица организаций'!AY177</f>
        <v>231</v>
      </c>
      <c r="AL177" s="4">
        <f>ROUND('Рейтинговая таблица организаций'!AZ177*100/AM177,0)</f>
        <v>100</v>
      </c>
      <c r="AM177" s="4">
        <f>'Рейтинговая таблица организаций'!BA177</f>
        <v>231</v>
      </c>
    </row>
    <row r="178" spans="1:39">
      <c r="A178" s="5">
        <f>'Рейтинговая таблица организаций'!A178</f>
        <v>175</v>
      </c>
      <c r="B178" s="5" t="str">
        <f>'бланки '!A180</f>
        <v>Государственные образовательные организации</v>
      </c>
      <c r="C178" s="5" t="str">
        <f>'бланки '!C180</f>
        <v>Государственное бюджетное профессиональное образовательное учреждение Архангельской области «Пинежский индустриальный техникум»</v>
      </c>
      <c r="D178" s="3">
        <f>'бланки '!E180+'бланки '!F180</f>
        <v>108</v>
      </c>
      <c r="E178" s="5">
        <f>'Рейтинговая таблица организаций'!C178</f>
        <v>22</v>
      </c>
      <c r="F178" s="6">
        <f t="shared" si="2"/>
        <v>0.20370370370370369</v>
      </c>
      <c r="G178" s="3">
        <f>анкеты!I176</f>
        <v>5</v>
      </c>
      <c r="H178" s="73" t="str">
        <f>'для таблиц'!AY178</f>
        <v>Муниципальное бюджетное образовательное учреждение Верхнетоемского муниципального округа «Выйская средняя общеобразовательная школа»(Верхнетоемский муниципальный округ)</v>
      </c>
      <c r="I178" s="74">
        <f>'Рейтинговая таблица организаций'!O150/100</f>
        <v>1</v>
      </c>
      <c r="J178" s="74">
        <f>'Рейтинговая таблица организаций'!P150/100</f>
        <v>0.94285714285714273</v>
      </c>
      <c r="K178" s="73">
        <f>'Рейтинговая таблица организаций'!H178</f>
        <v>4</v>
      </c>
      <c r="L178" s="4">
        <f>ROUND('Рейтинговая таблица организаций'!D178*100/M178,0)</f>
        <v>100</v>
      </c>
      <c r="M178" s="4">
        <f>'Рейтинговая таблица организаций'!E178</f>
        <v>15</v>
      </c>
      <c r="N178" s="4">
        <f>ROUND('Рейтинговая таблица организаций'!F178*100/O178,0)</f>
        <v>100</v>
      </c>
      <c r="O178" s="4">
        <f>'Рейтинговая таблица организаций'!G178</f>
        <v>63</v>
      </c>
      <c r="P178" s="4">
        <f>'Рейтинговая таблица организаций'!H178</f>
        <v>4</v>
      </c>
      <c r="Q178" s="4">
        <f>ROUND('Рейтинговая таблица организаций'!I178*100/R178,0)</f>
        <v>100</v>
      </c>
      <c r="R178" s="4">
        <f>'Рейтинговая таблица организаций'!J178</f>
        <v>17</v>
      </c>
      <c r="S178" s="4">
        <f>ROUND('Рейтинговая таблица организаций'!K178*100/T178,0)</f>
        <v>93</v>
      </c>
      <c r="T178" s="4">
        <f>'Рейтинговая таблица организаций'!L178</f>
        <v>14</v>
      </c>
      <c r="U178" s="4">
        <f>'Рейтинговая таблица организаций'!U178</f>
        <v>5</v>
      </c>
      <c r="V178" s="4">
        <f>'Рейтинговая таблица организаций'!X178</f>
        <v>19</v>
      </c>
      <c r="W178" s="4">
        <f>'Рейтинговая таблица организаций'!Y178</f>
        <v>22</v>
      </c>
      <c r="X178" s="4">
        <f>'Рейтинговая таблица организаций'!AD178</f>
        <v>1</v>
      </c>
      <c r="Y178" s="4">
        <f>'Рейтинговая таблица организаций'!AE178</f>
        <v>3</v>
      </c>
      <c r="Z178" s="4">
        <f>'Рейтинговая таблица организаций'!AF178</f>
        <v>5</v>
      </c>
      <c r="AA178" s="4">
        <f>'Рейтинговая таблица организаций'!AG178</f>
        <v>5</v>
      </c>
      <c r="AB178" s="4">
        <f>ROUND('Рейтинговая таблица организаций'!AL178*100/AC178,0)</f>
        <v>86</v>
      </c>
      <c r="AC178" s="4">
        <f>'Рейтинговая таблица организаций'!AM178</f>
        <v>22</v>
      </c>
      <c r="AD178" s="4">
        <f>ROUND('Рейтинговая таблица организаций'!AN178*100/AE178,0)</f>
        <v>91</v>
      </c>
      <c r="AE178" s="4">
        <f>'Рейтинговая таблица организаций'!AO178</f>
        <v>22</v>
      </c>
      <c r="AF178" s="4">
        <f>ROUND('Рейтинговая таблица организаций'!AP178*100/AG178,0)</f>
        <v>100</v>
      </c>
      <c r="AG178" s="4">
        <f>'Рейтинговая таблица организаций'!AQ178</f>
        <v>17</v>
      </c>
      <c r="AH178" s="4">
        <f>ROUND('Рейтинговая таблица организаций'!AV178*100/AI178,0)</f>
        <v>86</v>
      </c>
      <c r="AI178" s="4">
        <f>'Рейтинговая таблица организаций'!AW178</f>
        <v>22</v>
      </c>
      <c r="AJ178" s="4">
        <f>ROUND('Рейтинговая таблица организаций'!AX178*100/AK178,0)</f>
        <v>95</v>
      </c>
      <c r="AK178" s="4">
        <f>'Рейтинговая таблица организаций'!AY178</f>
        <v>22</v>
      </c>
      <c r="AL178" s="4">
        <f>ROUND('Рейтинговая таблица организаций'!AZ178*100/AM178,0)</f>
        <v>91</v>
      </c>
      <c r="AM178" s="4">
        <f>'Рейтинговая таблица организаций'!BA178</f>
        <v>22</v>
      </c>
    </row>
    <row r="179" spans="1:39">
      <c r="A179" s="5">
        <f>'Рейтинговая таблица организаций'!A179</f>
        <v>176</v>
      </c>
      <c r="B179" s="5" t="str">
        <f>'бланки '!A181</f>
        <v>Негосударственные образовательные организации</v>
      </c>
      <c r="C179" s="5" t="str">
        <f>'бланки '!C181</f>
        <v>Дошкольное образовательное учреждение «Флиппер» (ООО «Флиппер»)</v>
      </c>
      <c r="D179" s="3">
        <f>'бланки '!E181+'бланки '!F181</f>
        <v>10</v>
      </c>
      <c r="E179" s="5">
        <f>'Рейтинговая таблица организаций'!C179</f>
        <v>5</v>
      </c>
      <c r="F179" s="6">
        <f t="shared" si="2"/>
        <v>0.5</v>
      </c>
      <c r="G179" s="3">
        <f>анкеты!I177</f>
        <v>1</v>
      </c>
      <c r="H179" s="73" t="str">
        <f>'для таблиц'!AY179</f>
        <v>Муниципальное бюджетное общеобразовательное учреждение «Кеврольская основная школа № 18 имени М.Ф.Теплова»(Пинежский муниципальный округ)</v>
      </c>
      <c r="I179" s="74">
        <f>'Рейтинговая таблица организаций'!O151/100</f>
        <v>0.9722222222222221</v>
      </c>
      <c r="J179" s="74">
        <f>'Рейтинговая таблица организаций'!P151/100</f>
        <v>1</v>
      </c>
      <c r="K179" s="73">
        <f>'Рейтинговая таблица организаций'!H179</f>
        <v>2</v>
      </c>
      <c r="L179" s="4">
        <f>ROUND('Рейтинговая таблица организаций'!D179*100/M179,0)</f>
        <v>100</v>
      </c>
      <c r="M179" s="4">
        <f>'Рейтинговая таблица организаций'!E179</f>
        <v>10</v>
      </c>
      <c r="N179" s="4">
        <f>ROUND('Рейтинговая таблица организаций'!F179*100/O179,0)</f>
        <v>34</v>
      </c>
      <c r="O179" s="4">
        <f>'Рейтинговая таблица организаций'!G179</f>
        <v>47</v>
      </c>
      <c r="P179" s="4">
        <f>'Рейтинговая таблица организаций'!H179</f>
        <v>2</v>
      </c>
      <c r="Q179" s="4">
        <f>ROUND('Рейтинговая таблица организаций'!I179*100/R179,0)</f>
        <v>100</v>
      </c>
      <c r="R179" s="4">
        <f>'Рейтинговая таблица организаций'!J179</f>
        <v>4</v>
      </c>
      <c r="S179" s="4">
        <f>ROUND('Рейтинговая таблица организаций'!K179*100/T179,0)</f>
        <v>80</v>
      </c>
      <c r="T179" s="4">
        <f>'Рейтинговая таблица организаций'!L179</f>
        <v>5</v>
      </c>
      <c r="U179" s="4">
        <f>'Рейтинговая таблица организаций'!U179</f>
        <v>5</v>
      </c>
      <c r="V179" s="4">
        <f>'Рейтинговая таблица организаций'!X179</f>
        <v>5</v>
      </c>
      <c r="W179" s="4">
        <f>'Рейтинговая таблица организаций'!Y179</f>
        <v>5</v>
      </c>
      <c r="X179" s="4">
        <f>'Рейтинговая таблица организаций'!AD179</f>
        <v>6</v>
      </c>
      <c r="Y179" s="4">
        <f>'Рейтинговая таблица организаций'!AE179</f>
        <v>4</v>
      </c>
      <c r="Z179" s="4">
        <f>'Рейтинговая таблица организаций'!AF179</f>
        <v>1</v>
      </c>
      <c r="AA179" s="4">
        <f>'Рейтинговая таблица организаций'!AG179</f>
        <v>1</v>
      </c>
      <c r="AB179" s="4">
        <f>ROUND('Рейтинговая таблица организаций'!AL179*100/AC179,0)</f>
        <v>100</v>
      </c>
      <c r="AC179" s="4">
        <f>'Рейтинговая таблица организаций'!AM179</f>
        <v>5</v>
      </c>
      <c r="AD179" s="4">
        <f>ROUND('Рейтинговая таблица организаций'!AN179*100/AE179,0)</f>
        <v>100</v>
      </c>
      <c r="AE179" s="4">
        <f>'Рейтинговая таблица организаций'!AO179</f>
        <v>5</v>
      </c>
      <c r="AF179" s="4">
        <f>ROUND('Рейтинговая таблица организаций'!AP179*100/AG179,0)</f>
        <v>100</v>
      </c>
      <c r="AG179" s="4">
        <f>'Рейтинговая таблица организаций'!AQ179</f>
        <v>4</v>
      </c>
      <c r="AH179" s="4">
        <f>ROUND('Рейтинговая таблица организаций'!AV179*100/AI179,0)</f>
        <v>100</v>
      </c>
      <c r="AI179" s="4">
        <f>'Рейтинговая таблица организаций'!AW179</f>
        <v>5</v>
      </c>
      <c r="AJ179" s="4">
        <f>ROUND('Рейтинговая таблица организаций'!AX179*100/AK179,0)</f>
        <v>100</v>
      </c>
      <c r="AK179" s="4">
        <f>'Рейтинговая таблица организаций'!AY179</f>
        <v>5</v>
      </c>
      <c r="AL179" s="4">
        <f>ROUND('Рейтинговая таблица организаций'!AZ179*100/AM179,0)</f>
        <v>100</v>
      </c>
      <c r="AM179" s="4">
        <f>'Рейтинговая таблица организаций'!BA179</f>
        <v>5</v>
      </c>
    </row>
    <row r="180" spans="1:39">
      <c r="A180" s="5">
        <f>'Рейтинговая таблица организаций'!A180</f>
        <v>177</v>
      </c>
      <c r="B180" s="5" t="str">
        <f>'бланки '!A182</f>
        <v>Негосударственные образовательные организации</v>
      </c>
      <c r="C180" s="5" t="str">
        <f>'бланки '!C182</f>
        <v>Индивидуальный предприниматель Сухова Елена Анатольевна</v>
      </c>
      <c r="D180" s="3">
        <f>'бланки '!E182+'бланки '!F182</f>
        <v>70</v>
      </c>
      <c r="E180" s="5">
        <f>'Рейтинговая таблица организаций'!C180</f>
        <v>50</v>
      </c>
      <c r="F180" s="6">
        <f t="shared" si="2"/>
        <v>0.7142857142857143</v>
      </c>
      <c r="G180" s="3">
        <f>анкеты!I178</f>
        <v>1</v>
      </c>
      <c r="H180" s="73" t="str">
        <f>'для таблиц'!AY180</f>
        <v>Муниципальное бюджетное общеобразовательное учреждение «Боровская основная школа»(Шенкурский муниципальный округ)</v>
      </c>
      <c r="I180" s="74">
        <f>'Рейтинговая таблица организаций'!O152/100</f>
        <v>0.96153846153846156</v>
      </c>
      <c r="J180" s="74">
        <f>'Рейтинговая таблица организаций'!P152/100</f>
        <v>1</v>
      </c>
      <c r="K180" s="73">
        <f>'Рейтинговая таблица организаций'!H180</f>
        <v>4</v>
      </c>
      <c r="L180" s="4">
        <f>ROUND('Рейтинговая таблица организаций'!D180*100/M180,0)</f>
        <v>95</v>
      </c>
      <c r="M180" s="4">
        <f>'Рейтинговая таблица организаций'!E180</f>
        <v>10</v>
      </c>
      <c r="N180" s="4">
        <f>ROUND('Рейтинговая таблица организаций'!F180*100/O180,0)</f>
        <v>56</v>
      </c>
      <c r="O180" s="4">
        <f>'Рейтинговая таблица организаций'!G180</f>
        <v>45</v>
      </c>
      <c r="P180" s="4">
        <f>'Рейтинговая таблица организаций'!H180</f>
        <v>4</v>
      </c>
      <c r="Q180" s="4">
        <f>ROUND('Рейтинговая таблица организаций'!I180*100/R180,0)</f>
        <v>100</v>
      </c>
      <c r="R180" s="4">
        <f>'Рейтинговая таблица организаций'!J180</f>
        <v>46</v>
      </c>
      <c r="S180" s="4">
        <f>ROUND('Рейтинговая таблица организаций'!K180*100/T180,0)</f>
        <v>100</v>
      </c>
      <c r="T180" s="4">
        <f>'Рейтинговая таблица организаций'!L180</f>
        <v>48</v>
      </c>
      <c r="U180" s="4">
        <f>'Рейтинговая таблица организаций'!U180</f>
        <v>5</v>
      </c>
      <c r="V180" s="4">
        <f>'Рейтинговая таблица организаций'!X180</f>
        <v>50</v>
      </c>
      <c r="W180" s="4">
        <f>'Рейтинговая таблица организаций'!Y180</f>
        <v>50</v>
      </c>
      <c r="X180" s="4">
        <f>'Рейтинговая таблица организаций'!AD180</f>
        <v>3</v>
      </c>
      <c r="Y180" s="4">
        <f>'Рейтинговая таблица организаций'!AE180</f>
        <v>5</v>
      </c>
      <c r="Z180" s="4">
        <f>'Рейтинговая таблица организаций'!AF180</f>
        <v>1</v>
      </c>
      <c r="AA180" s="4">
        <f>'Рейтинговая таблица организаций'!AG180</f>
        <v>1</v>
      </c>
      <c r="AB180" s="4">
        <f>ROUND('Рейтинговая таблица организаций'!AL180*100/AC180,0)</f>
        <v>100</v>
      </c>
      <c r="AC180" s="4">
        <f>'Рейтинговая таблица организаций'!AM180</f>
        <v>50</v>
      </c>
      <c r="AD180" s="4">
        <f>ROUND('Рейтинговая таблица организаций'!AN180*100/AE180,0)</f>
        <v>100</v>
      </c>
      <c r="AE180" s="4">
        <f>'Рейтинговая таблица организаций'!AO180</f>
        <v>50</v>
      </c>
      <c r="AF180" s="4">
        <f>ROUND('Рейтинговая таблица организаций'!AP180*100/AG180,0)</f>
        <v>100</v>
      </c>
      <c r="AG180" s="4">
        <f>'Рейтинговая таблица организаций'!AQ180</f>
        <v>50</v>
      </c>
      <c r="AH180" s="4">
        <f>ROUND('Рейтинговая таблица организаций'!AV180*100/AI180,0)</f>
        <v>100</v>
      </c>
      <c r="AI180" s="4">
        <f>'Рейтинговая таблица организаций'!AW180</f>
        <v>50</v>
      </c>
      <c r="AJ180" s="4">
        <f>ROUND('Рейтинговая таблица организаций'!AX180*100/AK180,0)</f>
        <v>100</v>
      </c>
      <c r="AK180" s="4">
        <f>'Рейтинговая таблица организаций'!AY180</f>
        <v>50</v>
      </c>
      <c r="AL180" s="4">
        <f>ROUND('Рейтинговая таблица организаций'!AZ180*100/AM180,0)</f>
        <v>100</v>
      </c>
      <c r="AM180" s="4">
        <f>'Рейтинговая таблица организаций'!BA180</f>
        <v>50</v>
      </c>
    </row>
  </sheetData>
  <mergeCells count="30">
    <mergeCell ref="X1:AA1"/>
    <mergeCell ref="AB1:AG1"/>
    <mergeCell ref="AH1:AM1"/>
    <mergeCell ref="AB2:AC2"/>
    <mergeCell ref="AJ2:AK2"/>
    <mergeCell ref="AL2:AM2"/>
    <mergeCell ref="AD2:AE2"/>
    <mergeCell ref="AF2:AG2"/>
    <mergeCell ref="AH2:AI2"/>
    <mergeCell ref="X2:X3"/>
    <mergeCell ref="Y2:Y3"/>
    <mergeCell ref="Z2:AA2"/>
    <mergeCell ref="L2:L3"/>
    <mergeCell ref="M2:M3"/>
    <mergeCell ref="A1:A3"/>
    <mergeCell ref="C1:C3"/>
    <mergeCell ref="E1:E3"/>
    <mergeCell ref="L1:T1"/>
    <mergeCell ref="D1:D3"/>
    <mergeCell ref="F1:F3"/>
    <mergeCell ref="G1:G3"/>
    <mergeCell ref="B1:B3"/>
    <mergeCell ref="U1:W1"/>
    <mergeCell ref="U2:U3"/>
    <mergeCell ref="V2:W2"/>
    <mergeCell ref="S2:T2"/>
    <mergeCell ref="N2:N3"/>
    <mergeCell ref="O2:O3"/>
    <mergeCell ref="P2:P3"/>
    <mergeCell ref="Q2:R2"/>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sheetPr filterMode="1">
    <tabColor rgb="FFFFFF00"/>
  </sheetPr>
  <dimension ref="A1:O234"/>
  <sheetViews>
    <sheetView tabSelected="1" topLeftCell="A13" zoomScale="87" zoomScaleNormal="87" workbookViewId="0">
      <selection activeCell="J67" sqref="J67"/>
    </sheetView>
  </sheetViews>
  <sheetFormatPr defaultColWidth="9.140625" defaultRowHeight="12.75"/>
  <cols>
    <col min="1" max="1" width="4.5703125" style="29" customWidth="1"/>
    <col min="2" max="2" width="2.85546875" style="29" customWidth="1"/>
    <col min="3" max="3" width="116.140625" style="29" customWidth="1"/>
    <col min="4" max="4" width="11.5703125" style="29" bestFit="1" customWidth="1"/>
    <col min="5" max="9" width="9.5703125" style="29" bestFit="1" customWidth="1"/>
    <col min="10" max="10" width="9.140625" style="173"/>
    <col min="11" max="12" width="9.140625" style="29"/>
    <col min="13" max="13" width="19.42578125" style="32" customWidth="1"/>
    <col min="14" max="16384" width="9.140625" style="29"/>
  </cols>
  <sheetData>
    <row r="1" spans="1:15" ht="89.25">
      <c r="A1" s="36" t="s">
        <v>0</v>
      </c>
      <c r="B1" s="36" t="s">
        <v>404</v>
      </c>
      <c r="C1" s="36" t="s">
        <v>1</v>
      </c>
      <c r="D1" s="36" t="s">
        <v>338</v>
      </c>
      <c r="E1" s="36" t="s">
        <v>339</v>
      </c>
      <c r="F1" s="36" t="s">
        <v>340</v>
      </c>
      <c r="G1" s="36" t="s">
        <v>341</v>
      </c>
      <c r="H1" s="36" t="s">
        <v>342</v>
      </c>
      <c r="I1" s="36" t="s">
        <v>104</v>
      </c>
      <c r="J1" s="171" t="s">
        <v>105</v>
      </c>
      <c r="K1" s="29" t="s">
        <v>401</v>
      </c>
      <c r="L1" s="29" t="s">
        <v>401</v>
      </c>
      <c r="M1" s="38" t="s">
        <v>402</v>
      </c>
      <c r="N1" s="29" t="s">
        <v>403</v>
      </c>
    </row>
    <row r="2" spans="1:15">
      <c r="A2" s="25">
        <f>анкеты!A2</f>
        <v>1</v>
      </c>
      <c r="B2" s="25" t="str">
        <f>M2</f>
        <v>Город Северодвинск</v>
      </c>
      <c r="C2" s="25" t="str">
        <f>'бланки '!C6</f>
        <v>Муниципальное бюджетное дошкольное образовательное учреждение «Детский сад № 1 «Золотой петушок» комбинированного вида»</v>
      </c>
      <c r="D2" s="25">
        <f>'Рейтинговая таблица организаций'!T4</f>
        <v>97.4</v>
      </c>
      <c r="E2" s="25">
        <f>'Рейтинговая таблица организаций'!AC4</f>
        <v>95.5</v>
      </c>
      <c r="F2" s="25">
        <f>'Рейтинговая таблица организаций'!AK4</f>
        <v>66</v>
      </c>
      <c r="G2" s="25">
        <f>'Рейтинговая таблица организаций'!AU4</f>
        <v>98.4</v>
      </c>
      <c r="H2" s="25">
        <f>'Рейтинговая таблица организаций'!BE4</f>
        <v>96.8</v>
      </c>
      <c r="I2" s="25">
        <f>'Рейтинговая таблица организаций'!BF4</f>
        <v>90.82</v>
      </c>
      <c r="J2" s="172" t="str">
        <f>IF(L2=1,TEXT(K2,0),CONCATENATE(K2,"-",K2+L2-1))</f>
        <v>95</v>
      </c>
      <c r="K2" s="39">
        <f t="shared" ref="K2:K33" si="0">RANK(I2,I$2:I$178)</f>
        <v>95</v>
      </c>
      <c r="L2" s="26">
        <f t="shared" ref="L2:L33" si="1">COUNTIFS(K$2:K$178,K2)</f>
        <v>1</v>
      </c>
      <c r="M2" s="40" t="str">
        <f>'бланки '!A6</f>
        <v>Город Северодвинск</v>
      </c>
      <c r="N2" s="29" t="str">
        <f>'бланки '!B6</f>
        <v>ДОО</v>
      </c>
      <c r="O2" s="29">
        <v>4</v>
      </c>
    </row>
    <row r="3" spans="1:15">
      <c r="A3" s="25">
        <f>анкеты!A3</f>
        <v>2</v>
      </c>
      <c r="B3" s="25" t="str">
        <f t="shared" ref="B3:B66" si="2">M3</f>
        <v>Город Северодвинск</v>
      </c>
      <c r="C3" s="25" t="str">
        <f>'бланки '!C7</f>
        <v>Муниципальное автономное дошкольное образовательное учреждение Центр развития ребенка – «Детский сад № 3 «Морозко»</v>
      </c>
      <c r="D3" s="25">
        <f>'Рейтинговая таблица организаций'!T5</f>
        <v>99.6</v>
      </c>
      <c r="E3" s="25">
        <f>'Рейтинговая таблица организаций'!AC5</f>
        <v>98.5</v>
      </c>
      <c r="F3" s="25">
        <f>'Рейтинговая таблица организаций'!AK5</f>
        <v>92.5</v>
      </c>
      <c r="G3" s="25">
        <f>'Рейтинговая таблица организаций'!AU5</f>
        <v>98.800000000000011</v>
      </c>
      <c r="H3" s="25">
        <f>'Рейтинговая таблица организаций'!BE5</f>
        <v>98.7</v>
      </c>
      <c r="I3" s="25">
        <f>'Рейтинговая таблица организаций'!BF5</f>
        <v>97.62</v>
      </c>
      <c r="J3" s="172" t="str">
        <f t="shared" ref="J3:J66" si="3">IF(L3=1,TEXT(K3,0),CONCATENATE(K3,"-",K3+L3-1))</f>
        <v>14</v>
      </c>
      <c r="K3" s="39">
        <f t="shared" si="0"/>
        <v>14</v>
      </c>
      <c r="L3" s="26">
        <f t="shared" si="1"/>
        <v>1</v>
      </c>
      <c r="M3" s="40" t="str">
        <f>'бланки '!A7</f>
        <v>Город Северодвинск</v>
      </c>
      <c r="N3" s="29" t="str">
        <f>'бланки '!B7</f>
        <v>ДОО</v>
      </c>
      <c r="O3" s="29">
        <v>3</v>
      </c>
    </row>
    <row r="4" spans="1:15">
      <c r="A4" s="25">
        <f>анкеты!A4</f>
        <v>3</v>
      </c>
      <c r="B4" s="25" t="str">
        <f t="shared" si="2"/>
        <v>Город Северодвинск</v>
      </c>
      <c r="C4" s="25" t="str">
        <f>'бланки '!C8</f>
        <v>Муниципальное автономное дошкольное образовательное учреждение Центр развития ребенка – «Детский сад № 8 «Лесная сказка»</v>
      </c>
      <c r="D4" s="25">
        <f>'Рейтинговая таблица организаций'!T6</f>
        <v>100</v>
      </c>
      <c r="E4" s="25">
        <f>'Рейтинговая таблица организаций'!AC6</f>
        <v>99.5</v>
      </c>
      <c r="F4" s="25">
        <f>'Рейтинговая таблица организаций'!AK6</f>
        <v>100</v>
      </c>
      <c r="G4" s="25">
        <f>'Рейтинговая таблица организаций'!AU6</f>
        <v>100</v>
      </c>
      <c r="H4" s="25">
        <f>'Рейтинговая таблица организаций'!BE6</f>
        <v>99.2</v>
      </c>
      <c r="I4" s="25">
        <f>'Рейтинговая таблица организаций'!BF6</f>
        <v>99.74</v>
      </c>
      <c r="J4" s="172" t="str">
        <f t="shared" si="3"/>
        <v>3</v>
      </c>
      <c r="K4" s="39">
        <f t="shared" si="0"/>
        <v>3</v>
      </c>
      <c r="L4" s="26">
        <f t="shared" si="1"/>
        <v>1</v>
      </c>
      <c r="M4" s="40" t="str">
        <f>'бланки '!A8</f>
        <v>Город Северодвинск</v>
      </c>
      <c r="N4" s="29" t="str">
        <f>'бланки '!B8</f>
        <v>ДОО</v>
      </c>
      <c r="O4" s="29">
        <v>1</v>
      </c>
    </row>
    <row r="5" spans="1:15">
      <c r="A5" s="25">
        <f>анкеты!A5</f>
        <v>4</v>
      </c>
      <c r="B5" s="25" t="str">
        <f t="shared" si="2"/>
        <v>Город Северодвинск</v>
      </c>
      <c r="C5" s="25" t="str">
        <f>'бланки '!C9</f>
        <v>Муниципальное бюджетное дошкольное образовательное учреждение «Детский сад № 13 «Незабудка» комбинированного вида»</v>
      </c>
      <c r="D5" s="25">
        <f>'Рейтинговая таблица организаций'!T7</f>
        <v>98.4</v>
      </c>
      <c r="E5" s="25">
        <f>'Рейтинговая таблица организаций'!AC7</f>
        <v>92</v>
      </c>
      <c r="F5" s="25">
        <f>'Рейтинговая таблица организаций'!AK7</f>
        <v>74</v>
      </c>
      <c r="G5" s="25">
        <f>'Рейтинговая таблица организаций'!AU7</f>
        <v>96.200000000000017</v>
      </c>
      <c r="H5" s="25">
        <f>'Рейтинговая таблица организаций'!BE7</f>
        <v>95</v>
      </c>
      <c r="I5" s="25">
        <f>'Рейтинговая таблица организаций'!BF7</f>
        <v>91.12</v>
      </c>
      <c r="J5" s="172" t="str">
        <f t="shared" si="3"/>
        <v>91</v>
      </c>
      <c r="K5" s="39">
        <f t="shared" si="0"/>
        <v>91</v>
      </c>
      <c r="L5" s="26">
        <f t="shared" si="1"/>
        <v>1</v>
      </c>
      <c r="M5" s="40" t="str">
        <f>'бланки '!A9</f>
        <v>Город Северодвинск</v>
      </c>
      <c r="N5" s="29" t="str">
        <f>'бланки '!B9</f>
        <v>ДОО</v>
      </c>
      <c r="O5" s="29">
        <v>1</v>
      </c>
    </row>
    <row r="6" spans="1:15">
      <c r="A6" s="25">
        <f>анкеты!A6</f>
        <v>5</v>
      </c>
      <c r="B6" s="25" t="str">
        <f t="shared" si="2"/>
        <v>Город Северодвинск</v>
      </c>
      <c r="C6" s="25" t="str">
        <f>'бланки '!C10</f>
        <v>Муниципальное бюджетное дошкольное образовательное учреждение «Детский сад № 15 «Черемушка» комбинированного вида»</v>
      </c>
      <c r="D6" s="25">
        <f>'Рейтинговая таблица организаций'!T8</f>
        <v>98.800000000000011</v>
      </c>
      <c r="E6" s="25">
        <f>'Рейтинговая таблица организаций'!AC8</f>
        <v>94.5</v>
      </c>
      <c r="F6" s="25">
        <f>'Рейтинговая таблица организаций'!AK8</f>
        <v>82</v>
      </c>
      <c r="G6" s="25">
        <f>'Рейтинговая таблица организаций'!AU8</f>
        <v>97.6</v>
      </c>
      <c r="H6" s="25">
        <f>'Рейтинговая таблица организаций'!BE8</f>
        <v>96.6</v>
      </c>
      <c r="I6" s="25">
        <f>'Рейтинговая таблица организаций'!BF8</f>
        <v>93.9</v>
      </c>
      <c r="J6" s="172" t="str">
        <f t="shared" si="3"/>
        <v>57</v>
      </c>
      <c r="K6" s="39">
        <f t="shared" si="0"/>
        <v>57</v>
      </c>
      <c r="L6" s="26">
        <f t="shared" si="1"/>
        <v>1</v>
      </c>
      <c r="M6" s="40" t="str">
        <f>'бланки '!A10</f>
        <v>Город Северодвинск</v>
      </c>
      <c r="N6" s="29" t="str">
        <f>'бланки '!B10</f>
        <v>ДОО</v>
      </c>
      <c r="O6" s="29">
        <v>2</v>
      </c>
    </row>
    <row r="7" spans="1:15">
      <c r="A7" s="25">
        <f>анкеты!A7</f>
        <v>6</v>
      </c>
      <c r="B7" s="25" t="str">
        <f t="shared" si="2"/>
        <v>Город Северодвинск</v>
      </c>
      <c r="C7" s="25" t="str">
        <f>'бланки '!C11</f>
        <v>Муниципальное бюджетное дошкольное образовательное учреждение «Детский сад № 19 «Снежинка» комбинированного вида»</v>
      </c>
      <c r="D7" s="25">
        <f>'Рейтинговая таблица организаций'!T9</f>
        <v>94.2</v>
      </c>
      <c r="E7" s="25">
        <f>'Рейтинговая таблица организаций'!AC9</f>
        <v>94.5</v>
      </c>
      <c r="F7" s="25">
        <f>'Рейтинговая таблица организаций'!AK9</f>
        <v>80</v>
      </c>
      <c r="G7" s="25">
        <f>'Рейтинговая таблица организаций'!AU9</f>
        <v>95.4</v>
      </c>
      <c r="H7" s="25">
        <f>'Рейтинговая таблица организаций'!BE9</f>
        <v>94.9</v>
      </c>
      <c r="I7" s="25">
        <f>'Рейтинговая таблица организаций'!BF9</f>
        <v>91.8</v>
      </c>
      <c r="J7" s="172" t="str">
        <f t="shared" si="3"/>
        <v>83</v>
      </c>
      <c r="K7" s="39">
        <f t="shared" si="0"/>
        <v>83</v>
      </c>
      <c r="L7" s="26">
        <f t="shared" si="1"/>
        <v>1</v>
      </c>
      <c r="M7" s="40" t="str">
        <f>'бланки '!A11</f>
        <v>Город Северодвинск</v>
      </c>
      <c r="N7" s="29" t="str">
        <f>'бланки '!B11</f>
        <v>ДОО</v>
      </c>
      <c r="O7" s="29">
        <v>6</v>
      </c>
    </row>
    <row r="8" spans="1:15">
      <c r="A8" s="25">
        <f>анкеты!A8</f>
        <v>7</v>
      </c>
      <c r="B8" s="25" t="str">
        <f t="shared" si="2"/>
        <v>Город Северодвинск</v>
      </c>
      <c r="C8" s="25" t="str">
        <f>'бланки '!C12</f>
        <v>Муниципальное автономное дошкольное образовательное учреждение Центр развития ребенка «Детский сад № 20 «Дружный хоровод»</v>
      </c>
      <c r="D8" s="25">
        <f>'Рейтинговая таблица организаций'!T10</f>
        <v>95.800000000000011</v>
      </c>
      <c r="E8" s="25">
        <f>'Рейтинговая таблица организаций'!AC10</f>
        <v>97.5</v>
      </c>
      <c r="F8" s="25">
        <f>'Рейтинговая таблица организаций'!AK10</f>
        <v>66</v>
      </c>
      <c r="G8" s="25">
        <f>'Рейтинговая таблица организаций'!AU10</f>
        <v>99</v>
      </c>
      <c r="H8" s="25">
        <f>'Рейтинговая таблица организаций'!BE10</f>
        <v>97.6</v>
      </c>
      <c r="I8" s="25">
        <f>'Рейтинговая таблица организаций'!BF10</f>
        <v>91.179999999999993</v>
      </c>
      <c r="J8" s="172" t="str">
        <f t="shared" si="3"/>
        <v>90</v>
      </c>
      <c r="K8" s="39">
        <f t="shared" si="0"/>
        <v>90</v>
      </c>
      <c r="L8" s="26">
        <f t="shared" si="1"/>
        <v>1</v>
      </c>
      <c r="M8" s="40" t="str">
        <f>'бланки '!A12</f>
        <v>Город Северодвинск</v>
      </c>
      <c r="N8" s="29" t="str">
        <f>'бланки '!B12</f>
        <v>ДОО</v>
      </c>
      <c r="O8" s="29">
        <v>1</v>
      </c>
    </row>
    <row r="9" spans="1:15">
      <c r="A9" s="25">
        <f>анкеты!A9</f>
        <v>8</v>
      </c>
      <c r="B9" s="25" t="str">
        <f t="shared" si="2"/>
        <v>Город Северодвинск</v>
      </c>
      <c r="C9" s="25" t="str">
        <f>'бланки '!C13</f>
        <v>Муниципальное бюджетное дошкольное образовательное учреждение «Детский сад № 27 «Сказка» комбинированного вида»</v>
      </c>
      <c r="D9" s="25">
        <f>'Рейтинговая таблица организаций'!T11</f>
        <v>99.2</v>
      </c>
      <c r="E9" s="25">
        <f>'Рейтинговая таблица организаций'!AC11</f>
        <v>96.5</v>
      </c>
      <c r="F9" s="25">
        <f>'Рейтинговая таблица организаций'!AK11</f>
        <v>72</v>
      </c>
      <c r="G9" s="25">
        <f>'Рейтинговая таблица организаций'!AU11</f>
        <v>99.199999999999989</v>
      </c>
      <c r="H9" s="25">
        <f>'Рейтинговая таблица организаций'!BE11</f>
        <v>96.2</v>
      </c>
      <c r="I9" s="25">
        <f>'Рейтинговая таблица организаций'!BF11</f>
        <v>92.61999999999999</v>
      </c>
      <c r="J9" s="172" t="str">
        <f t="shared" si="3"/>
        <v>72</v>
      </c>
      <c r="K9" s="39">
        <f t="shared" si="0"/>
        <v>72</v>
      </c>
      <c r="L9" s="26">
        <f t="shared" si="1"/>
        <v>1</v>
      </c>
      <c r="M9" s="40" t="str">
        <f>'бланки '!A13</f>
        <v>Город Северодвинск</v>
      </c>
      <c r="N9" s="29" t="str">
        <f>'бланки '!B13</f>
        <v>ДОО</v>
      </c>
      <c r="O9" s="29">
        <v>3</v>
      </c>
    </row>
    <row r="10" spans="1:15">
      <c r="A10" s="25">
        <f>анкеты!A10</f>
        <v>9</v>
      </c>
      <c r="B10" s="25" t="str">
        <f t="shared" si="2"/>
        <v>Город Северодвинск</v>
      </c>
      <c r="C10" s="25" t="str">
        <f>'бланки '!C14</f>
        <v>Муниципальное автономное дошкольное образовательное учреждение Центр развития ребенка – «Детский сад № 34 «Золотой ключик»</v>
      </c>
      <c r="D10" s="25">
        <f>'Рейтинговая таблица организаций'!T12</f>
        <v>99.6</v>
      </c>
      <c r="E10" s="25">
        <f>'Рейтинговая таблица организаций'!AC12</f>
        <v>97.5</v>
      </c>
      <c r="F10" s="25">
        <f>'Рейтинговая таблица организаций'!AK12</f>
        <v>88</v>
      </c>
      <c r="G10" s="25">
        <f>'Рейтинговая таблица организаций'!AU12</f>
        <v>97.8</v>
      </c>
      <c r="H10" s="25">
        <f>'Рейтинговая таблица организаций'!BE12</f>
        <v>99.5</v>
      </c>
      <c r="I10" s="25">
        <f>'Рейтинговая таблица организаций'!BF12</f>
        <v>96.48</v>
      </c>
      <c r="J10" s="172" t="str">
        <f t="shared" si="3"/>
        <v>26</v>
      </c>
      <c r="K10" s="39">
        <f t="shared" si="0"/>
        <v>26</v>
      </c>
      <c r="L10" s="26">
        <f t="shared" si="1"/>
        <v>1</v>
      </c>
      <c r="M10" s="40" t="str">
        <f>'бланки '!A14</f>
        <v>Город Северодвинск</v>
      </c>
      <c r="N10" s="29" t="str">
        <f>'бланки '!B14</f>
        <v>ДОО</v>
      </c>
      <c r="O10" s="29">
        <v>2</v>
      </c>
    </row>
    <row r="11" spans="1:15">
      <c r="A11" s="25">
        <f>анкеты!A11</f>
        <v>10</v>
      </c>
      <c r="B11" s="25" t="str">
        <f t="shared" si="2"/>
        <v>Город Северодвинск</v>
      </c>
      <c r="C11" s="25" t="str">
        <f>'бланки '!C15</f>
        <v>Муниципальное автономное дошкольное образовательное учреждение Центр развития ребенка – «Детский сад № 44 «Веселые нотки»</v>
      </c>
      <c r="D11" s="25">
        <f>'Рейтинговая таблица организаций'!T13</f>
        <v>99.2</v>
      </c>
      <c r="E11" s="25">
        <f>'Рейтинговая таблица организаций'!AC13</f>
        <v>97</v>
      </c>
      <c r="F11" s="25">
        <f>'Рейтинговая таблица организаций'!AK13</f>
        <v>98.8</v>
      </c>
      <c r="G11" s="25">
        <f>'Рейтинговая таблица организаций'!AU13</f>
        <v>99</v>
      </c>
      <c r="H11" s="25">
        <f>'Рейтинговая таблица организаций'!BE13</f>
        <v>98.8</v>
      </c>
      <c r="I11" s="25">
        <f>'Рейтинговая таблица организаций'!BF13</f>
        <v>98.56</v>
      </c>
      <c r="J11" s="172" t="str">
        <f t="shared" si="3"/>
        <v>10-11</v>
      </c>
      <c r="K11" s="39">
        <f t="shared" si="0"/>
        <v>10</v>
      </c>
      <c r="L11" s="26">
        <f t="shared" si="1"/>
        <v>2</v>
      </c>
      <c r="M11" s="40" t="str">
        <f>'бланки '!A15</f>
        <v>Город Северодвинск</v>
      </c>
      <c r="N11" s="29" t="str">
        <f>'бланки '!B15</f>
        <v>ДОО</v>
      </c>
      <c r="O11" s="29">
        <v>1</v>
      </c>
    </row>
    <row r="12" spans="1:15">
      <c r="A12" s="25">
        <f>анкеты!A12</f>
        <v>11</v>
      </c>
      <c r="B12" s="25" t="str">
        <f t="shared" si="2"/>
        <v>Город Северодвинск</v>
      </c>
      <c r="C12" s="25" t="str">
        <f>'бланки '!C16</f>
        <v>Муниципальное бюджетное дошкольное образовательное учреждение «Детский сад № 46 «Калинка» комбинированного вида»</v>
      </c>
      <c r="D12" s="25">
        <f>'Рейтинговая таблица организаций'!T14</f>
        <v>100</v>
      </c>
      <c r="E12" s="25">
        <f>'Рейтинговая таблица организаций'!AC14</f>
        <v>99</v>
      </c>
      <c r="F12" s="25">
        <f>'Рейтинговая таблица организаций'!AK14</f>
        <v>85.9</v>
      </c>
      <c r="G12" s="25">
        <f>'Рейтинговая таблица организаций'!AU14</f>
        <v>100</v>
      </c>
      <c r="H12" s="25">
        <f>'Рейтинговая таблица организаций'!BE14</f>
        <v>99.7</v>
      </c>
      <c r="I12" s="25">
        <f>'Рейтинговая таблица организаций'!BF14</f>
        <v>96.919999999999987</v>
      </c>
      <c r="J12" s="172" t="str">
        <f t="shared" si="3"/>
        <v>20</v>
      </c>
      <c r="K12" s="39">
        <f t="shared" si="0"/>
        <v>20</v>
      </c>
      <c r="L12" s="26">
        <f t="shared" si="1"/>
        <v>1</v>
      </c>
      <c r="M12" s="40" t="str">
        <f>'бланки '!A16</f>
        <v>Город Северодвинск</v>
      </c>
      <c r="N12" s="29" t="str">
        <f>'бланки '!B16</f>
        <v>ДОО</v>
      </c>
      <c r="O12" s="29">
        <v>8</v>
      </c>
    </row>
    <row r="13" spans="1:15">
      <c r="A13" s="25">
        <f>анкеты!A13</f>
        <v>12</v>
      </c>
      <c r="B13" s="25" t="str">
        <f t="shared" si="2"/>
        <v>Город Северодвинск</v>
      </c>
      <c r="C13" s="25" t="str">
        <f>'бланки '!C17</f>
        <v>Муниципальное бюджетное дошкольное образовательное учреждение «Детский сад № 49 «Белоснежка»</v>
      </c>
      <c r="D13" s="25">
        <f>'Рейтинговая таблица организаций'!T15</f>
        <v>98.4</v>
      </c>
      <c r="E13" s="25">
        <f>'Рейтинговая таблица организаций'!AC15</f>
        <v>97</v>
      </c>
      <c r="F13" s="25">
        <f>'Рейтинговая таблица организаций'!AK15</f>
        <v>100</v>
      </c>
      <c r="G13" s="25">
        <f>'Рейтинговая таблица организаций'!AU15</f>
        <v>99</v>
      </c>
      <c r="H13" s="25">
        <f>'Рейтинговая таблица организаций'!BE15</f>
        <v>98.7</v>
      </c>
      <c r="I13" s="25">
        <f>'Рейтинговая таблица организаций'!BF15</f>
        <v>98.61999999999999</v>
      </c>
      <c r="J13" s="172" t="str">
        <f t="shared" si="3"/>
        <v>9</v>
      </c>
      <c r="K13" s="39">
        <f t="shared" si="0"/>
        <v>9</v>
      </c>
      <c r="L13" s="26">
        <f t="shared" si="1"/>
        <v>1</v>
      </c>
      <c r="M13" s="40" t="str">
        <f>'бланки '!A17</f>
        <v>Город Северодвинск</v>
      </c>
      <c r="N13" s="29" t="str">
        <f>'бланки '!B17</f>
        <v>ДОО</v>
      </c>
      <c r="O13" s="29">
        <v>1</v>
      </c>
    </row>
    <row r="14" spans="1:15">
      <c r="A14" s="25">
        <f>анкеты!A14</f>
        <v>13</v>
      </c>
      <c r="B14" s="25" t="str">
        <f t="shared" si="2"/>
        <v>Город Северодвинск</v>
      </c>
      <c r="C14" s="25" t="str">
        <f>'бланки '!C18</f>
        <v>Муниципальное бюджетное дошкольное образовательное учреждение «Детский сад № 57 «Лукоморье» комбинированного вида»</v>
      </c>
      <c r="D14" s="25">
        <f>'Рейтинговая таблица организаций'!T16</f>
        <v>95.4</v>
      </c>
      <c r="E14" s="25">
        <f>'Рейтинговая таблица организаций'!AC16</f>
        <v>90.5</v>
      </c>
      <c r="F14" s="25">
        <f>'Рейтинговая таблица организаций'!AK16</f>
        <v>58.5</v>
      </c>
      <c r="G14" s="25">
        <f>'Рейтинговая таблица организаций'!AU16</f>
        <v>95.800000000000011</v>
      </c>
      <c r="H14" s="25">
        <f>'Рейтинговая таблица организаций'!BE16</f>
        <v>93.7</v>
      </c>
      <c r="I14" s="25">
        <f>'Рейтинговая таблица организаций'!BF16</f>
        <v>86.78</v>
      </c>
      <c r="J14" s="172" t="str">
        <f t="shared" si="3"/>
        <v>144</v>
      </c>
      <c r="K14" s="39">
        <f t="shared" si="0"/>
        <v>144</v>
      </c>
      <c r="L14" s="26">
        <f t="shared" si="1"/>
        <v>1</v>
      </c>
      <c r="M14" s="40" t="str">
        <f>'бланки '!A18</f>
        <v>Город Северодвинск</v>
      </c>
      <c r="N14" s="29" t="str">
        <f>'бланки '!B18</f>
        <v>ДОО</v>
      </c>
      <c r="O14" s="29">
        <v>4</v>
      </c>
    </row>
    <row r="15" spans="1:15">
      <c r="A15" s="25">
        <f>анкеты!A15</f>
        <v>14</v>
      </c>
      <c r="B15" s="25" t="str">
        <f t="shared" si="2"/>
        <v>Город Северодвинск</v>
      </c>
      <c r="C15" s="25" t="str">
        <f>'бланки '!C19</f>
        <v>Муниципальное бюджетное дошкольное образовательное учреждение Центр развития ребенка – «Детский сад № 59 «Цыплята»</v>
      </c>
      <c r="D15" s="25">
        <f>'Рейтинговая таблица организаций'!T17</f>
        <v>99.2</v>
      </c>
      <c r="E15" s="25">
        <f>'Рейтинговая таблица организаций'!AC17</f>
        <v>97</v>
      </c>
      <c r="F15" s="25">
        <f>'Рейтинговая таблица организаций'!AK17</f>
        <v>82</v>
      </c>
      <c r="G15" s="25">
        <f>'Рейтинговая таблица организаций'!AU17</f>
        <v>98.2</v>
      </c>
      <c r="H15" s="25">
        <f>'Рейтинговая таблица организаций'!BE17</f>
        <v>98.5</v>
      </c>
      <c r="I15" s="25">
        <f>'Рейтинговая таблица организаций'!BF17</f>
        <v>94.97999999999999</v>
      </c>
      <c r="J15" s="172" t="str">
        <f t="shared" si="3"/>
        <v>41</v>
      </c>
      <c r="K15" s="39">
        <f t="shared" si="0"/>
        <v>41</v>
      </c>
      <c r="L15" s="26">
        <f t="shared" si="1"/>
        <v>1</v>
      </c>
      <c r="M15" s="40" t="str">
        <f>'бланки '!A19</f>
        <v>Город Северодвинск</v>
      </c>
      <c r="N15" s="29" t="str">
        <f>'бланки '!B19</f>
        <v>ДОО</v>
      </c>
      <c r="O15" s="29">
        <v>3</v>
      </c>
    </row>
    <row r="16" spans="1:15">
      <c r="A16" s="25">
        <f>анкеты!A16</f>
        <v>15</v>
      </c>
      <c r="B16" s="25" t="str">
        <f t="shared" si="2"/>
        <v>Город Северодвинск</v>
      </c>
      <c r="C16" s="25" t="str">
        <f>'бланки '!C20</f>
        <v>Муниципальное бюджетное дошкольное образовательное учреждение «Детский сад № 62 «Родничок» комбинированного вида»</v>
      </c>
      <c r="D16" s="25">
        <f>'Рейтинговая таблица организаций'!T18</f>
        <v>99.2</v>
      </c>
      <c r="E16" s="25">
        <f>'Рейтинговая таблица организаций'!AC18</f>
        <v>94.5</v>
      </c>
      <c r="F16" s="25">
        <f>'Рейтинговая таблица организаций'!AK18</f>
        <v>74</v>
      </c>
      <c r="G16" s="25">
        <f>'Рейтинговая таблица организаций'!AU18</f>
        <v>97.200000000000017</v>
      </c>
      <c r="H16" s="25">
        <f>'Рейтинговая таблица организаций'!BE18</f>
        <v>96.6</v>
      </c>
      <c r="I16" s="25">
        <f>'Рейтинговая таблица организаций'!BF18</f>
        <v>92.3</v>
      </c>
      <c r="J16" s="172" t="str">
        <f t="shared" si="3"/>
        <v>77</v>
      </c>
      <c r="K16" s="39">
        <f t="shared" si="0"/>
        <v>77</v>
      </c>
      <c r="L16" s="26">
        <f t="shared" si="1"/>
        <v>1</v>
      </c>
      <c r="M16" s="40" t="str">
        <f>'бланки '!A20</f>
        <v>Город Северодвинск</v>
      </c>
      <c r="N16" s="29" t="str">
        <f>'бланки '!B20</f>
        <v>ДОО</v>
      </c>
      <c r="O16" s="29">
        <v>2</v>
      </c>
    </row>
    <row r="17" spans="1:15">
      <c r="A17" s="25">
        <f>анкеты!A17</f>
        <v>16</v>
      </c>
      <c r="B17" s="25" t="str">
        <f t="shared" si="2"/>
        <v>Город Северодвинск</v>
      </c>
      <c r="C17" s="25" t="str">
        <f>'бланки '!C21</f>
        <v>Муниципальное бюджетное дошкольное образовательное учреждение «Детский сад № 66 «Беломорочка» компенсирующего вида»</v>
      </c>
      <c r="D17" s="25">
        <f>'Рейтинговая таблица организаций'!T19</f>
        <v>98.800000000000011</v>
      </c>
      <c r="E17" s="25">
        <f>'Рейтинговая таблица организаций'!AC19</f>
        <v>97.5</v>
      </c>
      <c r="F17" s="25">
        <f>'Рейтинговая таблица организаций'!AK19</f>
        <v>100</v>
      </c>
      <c r="G17" s="25">
        <f>'Рейтинговая таблица организаций'!AU19</f>
        <v>99</v>
      </c>
      <c r="H17" s="25">
        <f>'Рейтинговая таблица организаций'!BE19</f>
        <v>98.6</v>
      </c>
      <c r="I17" s="25">
        <f>'Рейтинговая таблица организаций'!BF19</f>
        <v>98.78</v>
      </c>
      <c r="J17" s="172" t="str">
        <f t="shared" si="3"/>
        <v>6</v>
      </c>
      <c r="K17" s="39">
        <f t="shared" si="0"/>
        <v>6</v>
      </c>
      <c r="L17" s="26">
        <f t="shared" si="1"/>
        <v>1</v>
      </c>
      <c r="M17" s="40" t="str">
        <f>'бланки '!A21</f>
        <v>Город Северодвинск</v>
      </c>
      <c r="N17" s="29" t="str">
        <f>'бланки '!B21</f>
        <v>ДОО</v>
      </c>
      <c r="O17" s="29">
        <v>1</v>
      </c>
    </row>
    <row r="18" spans="1:15">
      <c r="A18" s="25">
        <f>анкеты!A18</f>
        <v>17</v>
      </c>
      <c r="B18" s="25" t="str">
        <f t="shared" si="2"/>
        <v>Город Северодвинск</v>
      </c>
      <c r="C18" s="25" t="str">
        <f>'бланки '!C22</f>
        <v>Муниципальное бюджетное дошкольное образовательное учреждение «Детский сад № 67 «Медвежонок» комбинированного вида»</v>
      </c>
      <c r="D18" s="25">
        <f>'Рейтинговая таблица организаций'!T20</f>
        <v>100</v>
      </c>
      <c r="E18" s="25">
        <f>'Рейтинговая таблица организаций'!AC20</f>
        <v>98.5</v>
      </c>
      <c r="F18" s="25">
        <f>'Рейтинговая таблица организаций'!AK20</f>
        <v>80</v>
      </c>
      <c r="G18" s="25">
        <f>'Рейтинговая таблица организаций'!AU20</f>
        <v>100</v>
      </c>
      <c r="H18" s="25">
        <f>'Рейтинговая таблица организаций'!BE20</f>
        <v>99.2</v>
      </c>
      <c r="I18" s="25">
        <f>'Рейтинговая таблица организаций'!BF20</f>
        <v>95.539999999999992</v>
      </c>
      <c r="J18" s="172" t="str">
        <f t="shared" si="3"/>
        <v>34</v>
      </c>
      <c r="K18" s="39">
        <f t="shared" si="0"/>
        <v>34</v>
      </c>
      <c r="L18" s="26">
        <f t="shared" si="1"/>
        <v>1</v>
      </c>
      <c r="M18" s="40" t="str">
        <f>'бланки '!A22</f>
        <v>Город Северодвинск</v>
      </c>
      <c r="N18" s="29" t="str">
        <f>'бланки '!B22</f>
        <v>ДОО</v>
      </c>
      <c r="O18" s="29">
        <v>3</v>
      </c>
    </row>
    <row r="19" spans="1:15">
      <c r="A19" s="25">
        <f>анкеты!A19</f>
        <v>18</v>
      </c>
      <c r="B19" s="25" t="str">
        <f t="shared" si="2"/>
        <v>Город Северодвинск</v>
      </c>
      <c r="C19" s="25" t="str">
        <f>'бланки '!C23</f>
        <v>Муниципальное бюджетное дошкольное образовательное учреждение «Детский сад № 69 «Дюймовочка» комбинированного вида»</v>
      </c>
      <c r="D19" s="25">
        <f>'Рейтинговая таблица организаций'!T21</f>
        <v>95.800000000000011</v>
      </c>
      <c r="E19" s="25">
        <f>'Рейтинговая таблица организаций'!AC21</f>
        <v>93</v>
      </c>
      <c r="F19" s="25">
        <f>'Рейтинговая таблица организаций'!AK21</f>
        <v>60.5</v>
      </c>
      <c r="G19" s="25">
        <f>'Рейтинговая таблица организаций'!AU21</f>
        <v>97.6</v>
      </c>
      <c r="H19" s="25">
        <f>'Рейтинговая таблица организаций'!BE21</f>
        <v>95.8</v>
      </c>
      <c r="I19" s="25">
        <f>'Рейтинговая таблица организаций'!BF21</f>
        <v>88.539999999999992</v>
      </c>
      <c r="J19" s="172" t="str">
        <f t="shared" si="3"/>
        <v>131-132</v>
      </c>
      <c r="K19" s="39">
        <f t="shared" si="0"/>
        <v>131</v>
      </c>
      <c r="L19" s="26">
        <f t="shared" si="1"/>
        <v>2</v>
      </c>
      <c r="M19" s="40" t="str">
        <f>'бланки '!A23</f>
        <v>Город Северодвинск</v>
      </c>
      <c r="N19" s="29" t="str">
        <f>'бланки '!B23</f>
        <v>ДОО</v>
      </c>
      <c r="O19" s="29">
        <v>3</v>
      </c>
    </row>
    <row r="20" spans="1:15">
      <c r="A20" s="25">
        <f>анкеты!A20</f>
        <v>19</v>
      </c>
      <c r="B20" s="25" t="str">
        <f t="shared" si="2"/>
        <v>Город Северодвинск</v>
      </c>
      <c r="C20" s="25" t="str">
        <f>'бланки '!C24</f>
        <v>Муниципальное бюджетное дошкольное образовательное учреждение «Детский сад № 74 «Винни-Пух» комбинированного вида»</v>
      </c>
      <c r="D20" s="25">
        <f>'Рейтинговая таблица организаций'!T22</f>
        <v>100</v>
      </c>
      <c r="E20" s="25">
        <f>'Рейтинговая таблица организаций'!AC22</f>
        <v>100</v>
      </c>
      <c r="F20" s="25">
        <f>'Рейтинговая таблица организаций'!AK22</f>
        <v>94</v>
      </c>
      <c r="G20" s="25">
        <f>'Рейтинговая таблица организаций'!AU22</f>
        <v>99.8</v>
      </c>
      <c r="H20" s="25">
        <f>'Рейтинговая таблица организаций'!BE22</f>
        <v>100</v>
      </c>
      <c r="I20" s="25">
        <f>'Рейтинговая таблица организаций'!BF22</f>
        <v>98.76</v>
      </c>
      <c r="J20" s="172" t="str">
        <f t="shared" si="3"/>
        <v>7</v>
      </c>
      <c r="K20" s="39">
        <f t="shared" si="0"/>
        <v>7</v>
      </c>
      <c r="L20" s="26">
        <f t="shared" si="1"/>
        <v>1</v>
      </c>
      <c r="M20" s="40" t="str">
        <f>'бланки '!A24</f>
        <v>Город Северодвинск</v>
      </c>
      <c r="N20" s="29" t="str">
        <f>'бланки '!B24</f>
        <v>ДОО</v>
      </c>
      <c r="O20" s="29">
        <v>2</v>
      </c>
    </row>
    <row r="21" spans="1:15">
      <c r="A21" s="25">
        <f>анкеты!A21</f>
        <v>20</v>
      </c>
      <c r="B21" s="25" t="str">
        <f t="shared" si="2"/>
        <v>Город Северодвинск</v>
      </c>
      <c r="C21" s="25" t="str">
        <f>'бланки '!C25</f>
        <v>Муниципальное автономное дошкольное образовательное учреждение «Детский сад № 77 «Зоренька»</v>
      </c>
      <c r="D21" s="25">
        <f>'Рейтинговая таблица организаций'!T23</f>
        <v>99.6</v>
      </c>
      <c r="E21" s="25">
        <f>'Рейтинговая таблица организаций'!AC23</f>
        <v>98.5</v>
      </c>
      <c r="F21" s="25">
        <f>'Рейтинговая таблица организаций'!AK23</f>
        <v>83.8</v>
      </c>
      <c r="G21" s="25">
        <f>'Рейтинговая таблица организаций'!AU23</f>
        <v>99.399999999999991</v>
      </c>
      <c r="H21" s="25">
        <f>'Рейтинговая таблица организаций'!BE23</f>
        <v>99.2</v>
      </c>
      <c r="I21" s="25">
        <f>'Рейтинговая таблица организаций'!BF23</f>
        <v>96.1</v>
      </c>
      <c r="J21" s="172" t="str">
        <f t="shared" si="3"/>
        <v>28-29</v>
      </c>
      <c r="K21" s="39">
        <f t="shared" si="0"/>
        <v>28</v>
      </c>
      <c r="L21" s="26">
        <f t="shared" si="1"/>
        <v>2</v>
      </c>
      <c r="M21" s="40" t="str">
        <f>'бланки '!A25</f>
        <v>Город Северодвинск</v>
      </c>
      <c r="N21" s="29" t="str">
        <f>'бланки '!B25</f>
        <v>ДОО</v>
      </c>
      <c r="O21" s="29">
        <v>1</v>
      </c>
    </row>
    <row r="22" spans="1:15">
      <c r="A22" s="25">
        <f>анкеты!A22</f>
        <v>21</v>
      </c>
      <c r="B22" s="25" t="str">
        <f t="shared" si="2"/>
        <v>Город Северодвинск</v>
      </c>
      <c r="C22" s="25" t="str">
        <f>'бланки '!C26</f>
        <v>Муниципальное бюджетное дошкольное образовательное учреждение «Детский сад № 79 «Мальчиш-Кибальчиш» комбинированного вида»</v>
      </c>
      <c r="D22" s="25">
        <f>'Рейтинговая таблица организаций'!T24</f>
        <v>100</v>
      </c>
      <c r="E22" s="25">
        <f>'Рейтинговая таблица организаций'!AC24</f>
        <v>100</v>
      </c>
      <c r="F22" s="25">
        <f>'Рейтинговая таблица организаций'!AK24</f>
        <v>88</v>
      </c>
      <c r="G22" s="25">
        <f>'Рейтинговая таблица организаций'!AU24</f>
        <v>100</v>
      </c>
      <c r="H22" s="25">
        <f>'Рейтинговая таблица организаций'!BE24</f>
        <v>100</v>
      </c>
      <c r="I22" s="25">
        <f>'Рейтинговая таблица организаций'!BF24</f>
        <v>97.6</v>
      </c>
      <c r="J22" s="172" t="str">
        <f t="shared" si="3"/>
        <v>15</v>
      </c>
      <c r="K22" s="39">
        <f t="shared" si="0"/>
        <v>15</v>
      </c>
      <c r="L22" s="26">
        <f t="shared" si="1"/>
        <v>1</v>
      </c>
      <c r="M22" s="40" t="str">
        <f>'бланки '!A26</f>
        <v>Город Северодвинск</v>
      </c>
      <c r="N22" s="29" t="str">
        <f>'бланки '!B26</f>
        <v>ДОО</v>
      </c>
      <c r="O22" s="29">
        <v>4</v>
      </c>
    </row>
    <row r="23" spans="1:15">
      <c r="A23" s="25">
        <f>анкеты!A23</f>
        <v>22</v>
      </c>
      <c r="B23" s="25" t="str">
        <f t="shared" si="2"/>
        <v>Город Северодвинск</v>
      </c>
      <c r="C23" s="25" t="str">
        <f>'бланки '!C27</f>
        <v>Муниципальное автономное дошкольное образовательное учреждение «Детский сад № 82 «Гусельки» комбинированного вида»</v>
      </c>
      <c r="D23" s="25">
        <f>'Рейтинговая таблица организаций'!T25</f>
        <v>100</v>
      </c>
      <c r="E23" s="25">
        <f>'Рейтинговая таблица организаций'!AC25</f>
        <v>99</v>
      </c>
      <c r="F23" s="25">
        <f>'Рейтинговая таблица организаций'!AK25</f>
        <v>88</v>
      </c>
      <c r="G23" s="25">
        <f>'Рейтинговая таблица организаций'!AU25</f>
        <v>99.6</v>
      </c>
      <c r="H23" s="25">
        <f>'Рейтинговая таблица организаций'!BE25</f>
        <v>99.7</v>
      </c>
      <c r="I23" s="25">
        <f>'Рейтинговая таблица организаций'!BF25</f>
        <v>97.26</v>
      </c>
      <c r="J23" s="172" t="str">
        <f t="shared" si="3"/>
        <v>17</v>
      </c>
      <c r="K23" s="39">
        <f t="shared" si="0"/>
        <v>17</v>
      </c>
      <c r="L23" s="26">
        <f t="shared" si="1"/>
        <v>1</v>
      </c>
      <c r="M23" s="40" t="str">
        <f>'бланки '!A27</f>
        <v>Город Северодвинск</v>
      </c>
      <c r="N23" s="29" t="str">
        <f>'бланки '!B27</f>
        <v>ДОО</v>
      </c>
      <c r="O23" s="29">
        <v>2</v>
      </c>
    </row>
    <row r="24" spans="1:15">
      <c r="A24" s="25">
        <f>анкеты!A24</f>
        <v>23</v>
      </c>
      <c r="B24" s="25" t="str">
        <f t="shared" si="2"/>
        <v>Город Северодвинск</v>
      </c>
      <c r="C24" s="25" t="str">
        <f>'бланки '!C28</f>
        <v>Муниципальное бюджетное дошкольное образовательное учреждение «Детский сад № 85 «Малиновка» комбинированного вида»</v>
      </c>
      <c r="D24" s="25">
        <f>'Рейтинговая таблица организаций'!T26</f>
        <v>99.6</v>
      </c>
      <c r="E24" s="25">
        <f>'Рейтинговая таблица организаций'!AC26</f>
        <v>99</v>
      </c>
      <c r="F24" s="25">
        <f>'Рейтинговая таблица организаций'!AK26</f>
        <v>88</v>
      </c>
      <c r="G24" s="25">
        <f>'Рейтинговая таблица организаций'!AU26</f>
        <v>99</v>
      </c>
      <c r="H24" s="25">
        <f>'Рейтинговая таблица организаций'!BE26</f>
        <v>98.9</v>
      </c>
      <c r="I24" s="25">
        <f>'Рейтинговая таблица организаций'!BF26</f>
        <v>96.9</v>
      </c>
      <c r="J24" s="172" t="str">
        <f t="shared" si="3"/>
        <v>21</v>
      </c>
      <c r="K24" s="39">
        <f t="shared" si="0"/>
        <v>21</v>
      </c>
      <c r="L24" s="26">
        <f t="shared" si="1"/>
        <v>1</v>
      </c>
      <c r="M24" s="40" t="str">
        <f>'бланки '!A28</f>
        <v>Город Северодвинск</v>
      </c>
      <c r="N24" s="29" t="str">
        <f>'бланки '!B28</f>
        <v>ДОО</v>
      </c>
      <c r="O24" s="29">
        <v>1</v>
      </c>
    </row>
    <row r="25" spans="1:15">
      <c r="A25" s="25">
        <f>анкеты!A25</f>
        <v>24</v>
      </c>
      <c r="B25" s="25" t="str">
        <f t="shared" si="2"/>
        <v>Город Северодвинск</v>
      </c>
      <c r="C25" s="25" t="str">
        <f>'бланки '!C29</f>
        <v>Муниципальное автономное дошкольное образовательное учреждение «Детский сад № 86 «Жемчужинка» Центр развития ребенка»</v>
      </c>
      <c r="D25" s="25">
        <f>'Рейтинговая таблица организаций'!T27</f>
        <v>95.1</v>
      </c>
      <c r="E25" s="25">
        <f>'Рейтинговая таблица организаций'!AC27</f>
        <v>98.5</v>
      </c>
      <c r="F25" s="25">
        <f>'Рейтинговая таблица организаций'!AK27</f>
        <v>61.8</v>
      </c>
      <c r="G25" s="25">
        <f>'Рейтинговая таблица организаций'!AU27</f>
        <v>98</v>
      </c>
      <c r="H25" s="25">
        <f>'Рейтинговая таблица организаций'!BE27</f>
        <v>98.6</v>
      </c>
      <c r="I25" s="25">
        <f>'Рейтинговая таблица организаций'!BF27</f>
        <v>90.4</v>
      </c>
      <c r="J25" s="172" t="str">
        <f t="shared" si="3"/>
        <v>102</v>
      </c>
      <c r="K25" s="39">
        <f t="shared" si="0"/>
        <v>102</v>
      </c>
      <c r="L25" s="26">
        <f t="shared" si="1"/>
        <v>1</v>
      </c>
      <c r="M25" s="40" t="str">
        <f>'бланки '!A29</f>
        <v>Город Северодвинск</v>
      </c>
      <c r="N25" s="29" t="str">
        <f>'бланки '!B29</f>
        <v>ДОО</v>
      </c>
      <c r="O25" s="29">
        <v>4</v>
      </c>
    </row>
    <row r="26" spans="1:15">
      <c r="A26" s="25">
        <f>анкеты!A26</f>
        <v>25</v>
      </c>
      <c r="B26" s="25" t="str">
        <f t="shared" si="2"/>
        <v>Город Северодвинск</v>
      </c>
      <c r="C26" s="25" t="str">
        <f>'бланки '!C30</f>
        <v>Муниципальное бюджетное дошкольное образовательное учреждение «Детский сад № 87 «Моряночка» комбинированного вида»</v>
      </c>
      <c r="D26" s="25">
        <f>'Рейтинговая таблица организаций'!T28</f>
        <v>96.1</v>
      </c>
      <c r="E26" s="25">
        <f>'Рейтинговая таблица организаций'!AC28</f>
        <v>91.5</v>
      </c>
      <c r="F26" s="25">
        <f>'Рейтинговая таблица организаций'!AK28</f>
        <v>66</v>
      </c>
      <c r="G26" s="25">
        <f>'Рейтинговая таблица организаций'!AU28</f>
        <v>96.600000000000009</v>
      </c>
      <c r="H26" s="25">
        <f>'Рейтинговая таблица организаций'!BE28</f>
        <v>90.7</v>
      </c>
      <c r="I26" s="25">
        <f>'Рейтинговая таблица организаций'!BF28</f>
        <v>88.179999999999993</v>
      </c>
      <c r="J26" s="172" t="str">
        <f t="shared" si="3"/>
        <v>134</v>
      </c>
      <c r="K26" s="39">
        <f t="shared" si="0"/>
        <v>134</v>
      </c>
      <c r="L26" s="26">
        <f t="shared" si="1"/>
        <v>1</v>
      </c>
      <c r="M26" s="40" t="str">
        <f>'бланки '!A30</f>
        <v>Город Северодвинск</v>
      </c>
      <c r="N26" s="29" t="str">
        <f>'бланки '!B30</f>
        <v>ДОО</v>
      </c>
      <c r="O26" s="29">
        <v>1</v>
      </c>
    </row>
    <row r="27" spans="1:15">
      <c r="A27" s="25">
        <f>анкеты!A27</f>
        <v>26</v>
      </c>
      <c r="B27" s="25" t="str">
        <f t="shared" si="2"/>
        <v>Город Северодвинск</v>
      </c>
      <c r="C27" s="25" t="str">
        <f>'бланки '!C31</f>
        <v>Муниципальное автономное дошкольное образовательное учреждение Центр развития ребенка – «Детский сад № 88 «Антошка»</v>
      </c>
      <c r="D27" s="25">
        <f>'Рейтинговая таблица организаций'!T29</f>
        <v>99.6</v>
      </c>
      <c r="E27" s="25">
        <f>'Рейтинговая таблица организаций'!AC29</f>
        <v>99.5</v>
      </c>
      <c r="F27" s="25">
        <f>'Рейтинговая таблица организаций'!AK29</f>
        <v>86</v>
      </c>
      <c r="G27" s="25">
        <f>'Рейтинговая таблица организаций'!AU29</f>
        <v>99.2</v>
      </c>
      <c r="H27" s="25">
        <f>'Рейтинговая таблица организаций'!BE29</f>
        <v>99</v>
      </c>
      <c r="I27" s="25">
        <f>'Рейтинговая таблица организаций'!BF29</f>
        <v>96.66</v>
      </c>
      <c r="J27" s="172" t="str">
        <f t="shared" si="3"/>
        <v>22</v>
      </c>
      <c r="K27" s="39">
        <f t="shared" si="0"/>
        <v>22</v>
      </c>
      <c r="L27" s="26">
        <f t="shared" si="1"/>
        <v>1</v>
      </c>
      <c r="M27" s="40" t="str">
        <f>'бланки '!A31</f>
        <v>Город Северодвинск</v>
      </c>
      <c r="N27" s="29" t="str">
        <f>'бланки '!B31</f>
        <v>ДОО</v>
      </c>
      <c r="O27" s="29">
        <v>3</v>
      </c>
    </row>
    <row r="28" spans="1:15">
      <c r="A28" s="25">
        <f>анкеты!A28</f>
        <v>27</v>
      </c>
      <c r="B28" s="25" t="str">
        <f t="shared" si="2"/>
        <v>Город Северодвинск</v>
      </c>
      <c r="C28" s="25" t="str">
        <f>'бланки '!C32</f>
        <v>Муниципальное бюджетное дошкольное образовательное учреждение «Детский сад № 89 «Умка» комбинированного вида»</v>
      </c>
      <c r="D28" s="25">
        <f>'Рейтинговая таблица организаций'!T30</f>
        <v>97.9</v>
      </c>
      <c r="E28" s="25">
        <f>'Рейтинговая таблица организаций'!AC30</f>
        <v>96</v>
      </c>
      <c r="F28" s="25">
        <f>'Рейтинговая таблица организаций'!AK30</f>
        <v>58</v>
      </c>
      <c r="G28" s="25">
        <f>'Рейтинговая таблица организаций'!AU30</f>
        <v>96</v>
      </c>
      <c r="H28" s="25">
        <f>'Рейтинговая таблица организаций'!BE30</f>
        <v>98.1</v>
      </c>
      <c r="I28" s="25">
        <f>'Рейтинговая таблица организаций'!BF30</f>
        <v>89.2</v>
      </c>
      <c r="J28" s="172" t="str">
        <f t="shared" si="3"/>
        <v>121</v>
      </c>
      <c r="K28" s="39">
        <f t="shared" si="0"/>
        <v>121</v>
      </c>
      <c r="L28" s="26">
        <f t="shared" si="1"/>
        <v>1</v>
      </c>
      <c r="M28" s="40" t="str">
        <f>'бланки '!A32</f>
        <v>Город Северодвинск</v>
      </c>
      <c r="N28" s="29" t="str">
        <f>'бланки '!B32</f>
        <v>ДОО</v>
      </c>
      <c r="O28" s="29">
        <v>3</v>
      </c>
    </row>
    <row r="29" spans="1:15">
      <c r="A29" s="25">
        <f>анкеты!A29</f>
        <v>28</v>
      </c>
      <c r="B29" s="25" t="str">
        <f t="shared" si="2"/>
        <v>Город Северодвинск</v>
      </c>
      <c r="C29" s="25" t="str">
        <f>'бланки '!C33</f>
        <v>Муниципальное автономное общеобразовательное учреждение для детей дошкольного и младшего школьного возраста «Северодвинская прогимназия № 1»</v>
      </c>
      <c r="D29" s="25">
        <f>'Рейтинговая таблица организаций'!T31</f>
        <v>96.6</v>
      </c>
      <c r="E29" s="25">
        <f>'Рейтинговая таблица организаций'!AC31</f>
        <v>99</v>
      </c>
      <c r="F29" s="25">
        <f>'Рейтинговая таблица организаций'!AK31</f>
        <v>70.7</v>
      </c>
      <c r="G29" s="25">
        <f>'Рейтинговая таблица организаций'!AU31</f>
        <v>98</v>
      </c>
      <c r="H29" s="25">
        <f>'Рейтинговая таблица организаций'!BE31</f>
        <v>98.4</v>
      </c>
      <c r="I29" s="25">
        <f>'Рейтинговая таблица организаций'!BF31</f>
        <v>92.54</v>
      </c>
      <c r="J29" s="172" t="str">
        <f t="shared" si="3"/>
        <v>73</v>
      </c>
      <c r="K29" s="39">
        <f t="shared" si="0"/>
        <v>73</v>
      </c>
      <c r="L29" s="26">
        <f t="shared" si="1"/>
        <v>1</v>
      </c>
      <c r="M29" s="40" t="str">
        <f>'бланки '!A33</f>
        <v>Город Северодвинск</v>
      </c>
      <c r="N29" s="29" t="str">
        <f>'бланки '!B33</f>
        <v>ООО</v>
      </c>
      <c r="O29" s="29">
        <v>3</v>
      </c>
    </row>
    <row r="30" spans="1:15">
      <c r="A30" s="25">
        <f>анкеты!A30</f>
        <v>29</v>
      </c>
      <c r="B30" s="25" t="str">
        <f t="shared" si="2"/>
        <v>Город Северодвинск</v>
      </c>
      <c r="C30" s="25" t="str">
        <f>'бланки '!C34</f>
        <v>Муниципальное автономное общеобразовательное учреждение «Средняя общеобразовательная школа № 2»</v>
      </c>
      <c r="D30" s="25">
        <f>'Рейтинговая таблица организаций'!T32</f>
        <v>99.7</v>
      </c>
      <c r="E30" s="25">
        <f>'Рейтинговая таблица организаций'!AC32</f>
        <v>100</v>
      </c>
      <c r="F30" s="25">
        <f>'Рейтинговая таблица организаций'!AK32</f>
        <v>88</v>
      </c>
      <c r="G30" s="25">
        <f>'Рейтинговая таблица организаций'!AU32</f>
        <v>100</v>
      </c>
      <c r="H30" s="25">
        <f>'Рейтинговая таблица организаций'!BE32</f>
        <v>100</v>
      </c>
      <c r="I30" s="25">
        <f>'Рейтинговая таблица организаций'!BF32</f>
        <v>97.539999999999992</v>
      </c>
      <c r="J30" s="172" t="str">
        <f t="shared" si="3"/>
        <v>16</v>
      </c>
      <c r="K30" s="39">
        <f t="shared" si="0"/>
        <v>16</v>
      </c>
      <c r="L30" s="26">
        <f t="shared" si="1"/>
        <v>1</v>
      </c>
      <c r="M30" s="40" t="str">
        <f>'бланки '!A34</f>
        <v>Город Северодвинск</v>
      </c>
      <c r="N30" s="29" t="str">
        <f>'бланки '!B34</f>
        <v>ООО</v>
      </c>
      <c r="O30" s="29">
        <v>3</v>
      </c>
    </row>
    <row r="31" spans="1:15">
      <c r="A31" s="25">
        <f>анкеты!A31</f>
        <v>30</v>
      </c>
      <c r="B31" s="25" t="str">
        <f t="shared" si="2"/>
        <v>Город Северодвинск</v>
      </c>
      <c r="C31" s="25" t="str">
        <f>'бланки '!C35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D31" s="25">
        <f>'Рейтинговая таблица организаций'!T33</f>
        <v>95.8</v>
      </c>
      <c r="E31" s="25">
        <f>'Рейтинговая таблица организаций'!AC33</f>
        <v>98.5</v>
      </c>
      <c r="F31" s="25">
        <f>'Рейтинговая таблица организаций'!AK33</f>
        <v>83.9</v>
      </c>
      <c r="G31" s="25">
        <f>'Рейтинговая таблица организаций'!AU33</f>
        <v>99.2</v>
      </c>
      <c r="H31" s="25">
        <f>'Рейтинговая таблица организаций'!BE33</f>
        <v>99.7</v>
      </c>
      <c r="I31" s="25">
        <f>'Рейтинговая таблица организаций'!BF33</f>
        <v>95.42</v>
      </c>
      <c r="J31" s="172" t="str">
        <f t="shared" si="3"/>
        <v>37</v>
      </c>
      <c r="K31" s="39">
        <f t="shared" si="0"/>
        <v>37</v>
      </c>
      <c r="L31" s="26">
        <f t="shared" si="1"/>
        <v>1</v>
      </c>
      <c r="M31" s="40" t="str">
        <f>'бланки '!A35</f>
        <v>Город Северодвинск</v>
      </c>
      <c r="N31" s="29" t="str">
        <f>'бланки '!B35</f>
        <v>ООО</v>
      </c>
      <c r="O31" s="29">
        <v>3</v>
      </c>
    </row>
    <row r="32" spans="1:15">
      <c r="A32" s="25">
        <f>анкеты!A32</f>
        <v>31</v>
      </c>
      <c r="B32" s="25" t="str">
        <f t="shared" si="2"/>
        <v>Город Северодвинск</v>
      </c>
      <c r="C32" s="25" t="str">
        <f>'бланки '!C36</f>
        <v>Муниципальное автономное общеобразовательное учреждение «Средняя общеобразовательная школа № 5»</v>
      </c>
      <c r="D32" s="25">
        <f>'Рейтинговая таблица организаций'!T34</f>
        <v>98</v>
      </c>
      <c r="E32" s="25">
        <f>'Рейтинговая таблица организаций'!AC34</f>
        <v>91.5</v>
      </c>
      <c r="F32" s="25">
        <f>'Рейтинговая таблица организаций'!AK34</f>
        <v>95.8</v>
      </c>
      <c r="G32" s="25">
        <f>'Рейтинговая таблица организаций'!AU34</f>
        <v>90.8</v>
      </c>
      <c r="H32" s="25">
        <f>'Рейтинговая таблица организаций'!BE34</f>
        <v>91.2</v>
      </c>
      <c r="I32" s="25">
        <f>'Рейтинговая таблица организаций'!BF34</f>
        <v>93.460000000000008</v>
      </c>
      <c r="J32" s="172" t="str">
        <f t="shared" si="3"/>
        <v>63</v>
      </c>
      <c r="K32" s="39">
        <f t="shared" si="0"/>
        <v>63</v>
      </c>
      <c r="L32" s="26">
        <f t="shared" si="1"/>
        <v>1</v>
      </c>
      <c r="M32" s="40" t="str">
        <f>'бланки '!A36</f>
        <v>Город Северодвинск</v>
      </c>
      <c r="N32" s="29" t="str">
        <f>'бланки '!B36</f>
        <v>ООО</v>
      </c>
      <c r="O32" s="29">
        <v>3</v>
      </c>
    </row>
    <row r="33" spans="1:15">
      <c r="A33" s="25">
        <f>анкеты!A33</f>
        <v>32</v>
      </c>
      <c r="B33" s="25" t="str">
        <f t="shared" si="2"/>
        <v>Город Северодвинск</v>
      </c>
      <c r="C33" s="25" t="str">
        <f>'бланки '!C37</f>
        <v>Муниципальное автономное общеобразовательное учреждение «Средняя общеобразовательная школа № 6 с углубленным изучением иностранных языков»</v>
      </c>
      <c r="D33" s="25">
        <f>'Рейтинговая таблица организаций'!T35</f>
        <v>100</v>
      </c>
      <c r="E33" s="25">
        <f>'Рейтинговая таблица организаций'!AC35</f>
        <v>99</v>
      </c>
      <c r="F33" s="25">
        <f>'Рейтинговая таблица организаций'!AK35</f>
        <v>94</v>
      </c>
      <c r="G33" s="25">
        <f>'Рейтинговая таблица организаций'!AU35</f>
        <v>99.6</v>
      </c>
      <c r="H33" s="25">
        <f>'Рейтинговая таблица организаций'!BE35</f>
        <v>100</v>
      </c>
      <c r="I33" s="25">
        <f>'Рейтинговая таблица организаций'!BF35</f>
        <v>98.52000000000001</v>
      </c>
      <c r="J33" s="172" t="str">
        <f t="shared" si="3"/>
        <v>12</v>
      </c>
      <c r="K33" s="39">
        <f t="shared" si="0"/>
        <v>12</v>
      </c>
      <c r="L33" s="26">
        <f t="shared" si="1"/>
        <v>1</v>
      </c>
      <c r="M33" s="40" t="str">
        <f>'бланки '!A37</f>
        <v>Город Северодвинск</v>
      </c>
      <c r="N33" s="29" t="str">
        <f>'бланки '!B37</f>
        <v>ООО</v>
      </c>
      <c r="O33" s="29">
        <v>1</v>
      </c>
    </row>
    <row r="34" spans="1:15">
      <c r="A34" s="25">
        <f>анкеты!A34</f>
        <v>33</v>
      </c>
      <c r="B34" s="25" t="str">
        <f t="shared" si="2"/>
        <v>Город Северодвинск</v>
      </c>
      <c r="C34" s="25" t="str">
        <f>'бланки '!C38</f>
        <v>Муниципальное автономное общеобразовательное учреждение «Гуманитарная гимназия № 8»</v>
      </c>
      <c r="D34" s="25">
        <f>'Рейтинговая таблица организаций'!T36</f>
        <v>98.4</v>
      </c>
      <c r="E34" s="25">
        <f>'Рейтинговая таблица организаций'!AC36</f>
        <v>92</v>
      </c>
      <c r="F34" s="25">
        <f>'Рейтинговая таблица организаций'!AK36</f>
        <v>84.7</v>
      </c>
      <c r="G34" s="25">
        <f>'Рейтинговая таблица организаций'!AU36</f>
        <v>96.200000000000017</v>
      </c>
      <c r="H34" s="25">
        <f>'Рейтинговая таблица организаций'!BE36</f>
        <v>95.9</v>
      </c>
      <c r="I34" s="25">
        <f>'Рейтинговая таблица организаций'!BF36</f>
        <v>93.440000000000012</v>
      </c>
      <c r="J34" s="172" t="str">
        <f t="shared" si="3"/>
        <v>65</v>
      </c>
      <c r="K34" s="39">
        <f t="shared" ref="K34:K65" si="4">RANK(I34,I$2:I$178)</f>
        <v>65</v>
      </c>
      <c r="L34" s="26">
        <f t="shared" ref="L34:L65" si="5">COUNTIFS(K$2:K$178,K34)</f>
        <v>1</v>
      </c>
      <c r="M34" s="40" t="str">
        <f>'бланки '!A38</f>
        <v>Город Северодвинск</v>
      </c>
      <c r="N34" s="29" t="str">
        <f>'бланки '!B38</f>
        <v>ООО</v>
      </c>
      <c r="O34" s="29">
        <v>1</v>
      </c>
    </row>
    <row r="35" spans="1:15">
      <c r="A35" s="25">
        <f>анкеты!A35</f>
        <v>34</v>
      </c>
      <c r="B35" s="25" t="str">
        <f t="shared" si="2"/>
        <v>Город Северодвинск</v>
      </c>
      <c r="C35" s="25" t="str">
        <f>'бланки '!C39</f>
        <v>Муниципальное автономное общеобразовательное учреждение «Средняя общеобразовательная школа № 9»</v>
      </c>
      <c r="D35" s="25">
        <f>'Рейтинговая таблица организаций'!T37</f>
        <v>98.100000000000009</v>
      </c>
      <c r="E35" s="25">
        <f>'Рейтинговая таблица организаций'!AC37</f>
        <v>92.5</v>
      </c>
      <c r="F35" s="25">
        <f>'Рейтинговая таблица организаций'!AK37</f>
        <v>94</v>
      </c>
      <c r="G35" s="25">
        <f>'Рейтинговая таблица организаций'!AU37</f>
        <v>96</v>
      </c>
      <c r="H35" s="25">
        <f>'Рейтинговая таблица организаций'!BE37</f>
        <v>94.1</v>
      </c>
      <c r="I35" s="25">
        <f>'Рейтинговая таблица организаций'!BF37</f>
        <v>94.940000000000012</v>
      </c>
      <c r="J35" s="172" t="str">
        <f t="shared" si="3"/>
        <v>42</v>
      </c>
      <c r="K35" s="39">
        <f t="shared" si="4"/>
        <v>42</v>
      </c>
      <c r="L35" s="26">
        <f t="shared" si="5"/>
        <v>1</v>
      </c>
      <c r="M35" s="40" t="str">
        <f>'бланки '!A39</f>
        <v>Город Северодвинск</v>
      </c>
      <c r="N35" s="29" t="str">
        <f>'бланки '!B39</f>
        <v>ООО</v>
      </c>
      <c r="O35" s="29">
        <v>1</v>
      </c>
    </row>
    <row r="36" spans="1:15">
      <c r="A36" s="25">
        <f>анкеты!A36</f>
        <v>35</v>
      </c>
      <c r="B36" s="25" t="str">
        <f t="shared" si="2"/>
        <v>Город Северодвинск</v>
      </c>
      <c r="C36" s="25" t="str">
        <f>'бланки '!C40</f>
        <v>Муниципальное автономное общеобразовательное учреждение «Морская кадетская школа имени адмирала Котова Павла Григорьевича»</v>
      </c>
      <c r="D36" s="25">
        <f>'Рейтинговая таблица организаций'!T38</f>
        <v>97.300000000000011</v>
      </c>
      <c r="E36" s="25">
        <f>'Рейтинговая таблица организаций'!AC38</f>
        <v>94.5</v>
      </c>
      <c r="F36" s="25">
        <f>'Рейтинговая таблица организаций'!AK38</f>
        <v>66.2</v>
      </c>
      <c r="G36" s="25">
        <f>'Рейтинговая таблица организаций'!AU38</f>
        <v>95.199999999999989</v>
      </c>
      <c r="H36" s="25">
        <f>'Рейтинговая таблица организаций'!BE38</f>
        <v>95</v>
      </c>
      <c r="I36" s="25">
        <f>'Рейтинговая таблица организаций'!BF38</f>
        <v>89.64</v>
      </c>
      <c r="J36" s="172" t="str">
        <f t="shared" si="3"/>
        <v>115</v>
      </c>
      <c r="K36" s="39">
        <f t="shared" si="4"/>
        <v>115</v>
      </c>
      <c r="L36" s="26">
        <f t="shared" si="5"/>
        <v>1</v>
      </c>
      <c r="M36" s="40" t="str">
        <f>'бланки '!A40</f>
        <v>Город Северодвинск</v>
      </c>
      <c r="N36" s="29" t="str">
        <f>'бланки '!B40</f>
        <v>ООО</v>
      </c>
      <c r="O36" s="29">
        <v>1</v>
      </c>
    </row>
    <row r="37" spans="1:15">
      <c r="A37" s="25">
        <f>анкеты!A37</f>
        <v>36</v>
      </c>
      <c r="B37" s="25" t="str">
        <f t="shared" si="2"/>
        <v>Город Северодвинск</v>
      </c>
      <c r="C37" s="25" t="str">
        <f>'бланки '!C41</f>
        <v>Муниципальное автономное общеобразовательное учреждение «Средняя общеобразовательная школа № 11»</v>
      </c>
      <c r="D37" s="25">
        <f>'Рейтинговая таблица организаций'!T39</f>
        <v>95.1</v>
      </c>
      <c r="E37" s="25">
        <f>'Рейтинговая таблица организаций'!AC39</f>
        <v>98</v>
      </c>
      <c r="F37" s="25">
        <f>'Рейтинговая таблица организаций'!AK39</f>
        <v>91.9</v>
      </c>
      <c r="G37" s="25">
        <f>'Рейтинговая таблица организаций'!AU39</f>
        <v>98.800000000000011</v>
      </c>
      <c r="H37" s="25">
        <f>'Рейтинговая таблица организаций'!BE39</f>
        <v>98.8</v>
      </c>
      <c r="I37" s="25">
        <f>'Рейтинговая таблица организаций'!BF39</f>
        <v>96.52000000000001</v>
      </c>
      <c r="J37" s="172" t="str">
        <f t="shared" si="3"/>
        <v>24</v>
      </c>
      <c r="K37" s="39">
        <f t="shared" si="4"/>
        <v>24</v>
      </c>
      <c r="L37" s="26">
        <f t="shared" si="5"/>
        <v>1</v>
      </c>
      <c r="M37" s="40" t="str">
        <f>'бланки '!A41</f>
        <v>Город Северодвинск</v>
      </c>
      <c r="N37" s="29" t="str">
        <f>'бланки '!B41</f>
        <v>ООО</v>
      </c>
      <c r="O37" s="29">
        <v>1</v>
      </c>
    </row>
    <row r="38" spans="1:15">
      <c r="A38" s="25">
        <f>анкеты!A38</f>
        <v>37</v>
      </c>
      <c r="B38" s="25" t="str">
        <f t="shared" si="2"/>
        <v>Город Северодвинск</v>
      </c>
      <c r="C38" s="25" t="str">
        <f>'бланки '!C42</f>
        <v>Муниципальное автономное общеобразовательное учреждение «Средняя общеобразовательная школа № 12»</v>
      </c>
      <c r="D38" s="25">
        <f>'Рейтинговая таблица организаций'!T40</f>
        <v>96.1</v>
      </c>
      <c r="E38" s="25">
        <f>'Рейтинговая таблица организаций'!AC40</f>
        <v>93.5</v>
      </c>
      <c r="F38" s="25">
        <f>'Рейтинговая таблица организаций'!AK40</f>
        <v>75.400000000000006</v>
      </c>
      <c r="G38" s="25">
        <f>'Рейтинговая таблица организаций'!AU40</f>
        <v>94</v>
      </c>
      <c r="H38" s="25">
        <f>'Рейтинговая таблица организаций'!BE40</f>
        <v>93.3</v>
      </c>
      <c r="I38" s="25">
        <f>'Рейтинговая таблица организаций'!BF40</f>
        <v>90.460000000000008</v>
      </c>
      <c r="J38" s="172" t="str">
        <f t="shared" si="3"/>
        <v>100</v>
      </c>
      <c r="K38" s="39">
        <f t="shared" si="4"/>
        <v>100</v>
      </c>
      <c r="L38" s="26">
        <f t="shared" si="5"/>
        <v>1</v>
      </c>
      <c r="M38" s="40" t="str">
        <f>'бланки '!A42</f>
        <v>Город Северодвинск</v>
      </c>
      <c r="N38" s="29" t="str">
        <f>'бланки '!B42</f>
        <v>ООО</v>
      </c>
      <c r="O38" s="29">
        <v>3</v>
      </c>
    </row>
    <row r="39" spans="1:15">
      <c r="A39" s="25">
        <f>анкеты!A39</f>
        <v>38</v>
      </c>
      <c r="B39" s="25" t="str">
        <f t="shared" si="2"/>
        <v>Город Северодвинск</v>
      </c>
      <c r="C39" s="25" t="str">
        <f>'бланки '!C43</f>
        <v>Муниципальное автономное общеобразовательное учреждение «Средняя общеобразовательная школа № 13»</v>
      </c>
      <c r="D39" s="25">
        <f>'Рейтинговая таблица организаций'!T41</f>
        <v>97.300000000000011</v>
      </c>
      <c r="E39" s="25">
        <f>'Рейтинговая таблица организаций'!AC41</f>
        <v>89</v>
      </c>
      <c r="F39" s="25">
        <f>'Рейтинговая таблица организаций'!AK41</f>
        <v>82.9</v>
      </c>
      <c r="G39" s="25">
        <f>'Рейтинговая таблица организаций'!AU41</f>
        <v>90.2</v>
      </c>
      <c r="H39" s="25">
        <f>'Рейтинговая таблица организаций'!BE41</f>
        <v>89.3</v>
      </c>
      <c r="I39" s="25">
        <f>'Рейтинговая таблица организаций'!BF41</f>
        <v>89.740000000000009</v>
      </c>
      <c r="J39" s="172" t="str">
        <f t="shared" si="3"/>
        <v>114</v>
      </c>
      <c r="K39" s="39">
        <f t="shared" si="4"/>
        <v>114</v>
      </c>
      <c r="L39" s="26">
        <f t="shared" si="5"/>
        <v>1</v>
      </c>
      <c r="M39" s="40" t="str">
        <f>'бланки '!A43</f>
        <v>Город Северодвинск</v>
      </c>
      <c r="N39" s="29" t="str">
        <f>'бланки '!B43</f>
        <v>ООО</v>
      </c>
      <c r="O39" s="29">
        <v>5</v>
      </c>
    </row>
    <row r="40" spans="1:15">
      <c r="A40" s="25">
        <f>анкеты!A40</f>
        <v>39</v>
      </c>
      <c r="B40" s="25" t="str">
        <f t="shared" si="2"/>
        <v>Город Северодвинск</v>
      </c>
      <c r="C40" s="25" t="str">
        <f>'бланки '!C44</f>
        <v>Муниципальное автономное общеобразовательное учреждение «Северодвинская гимназия № 14»</v>
      </c>
      <c r="D40" s="25">
        <f>'Рейтинговая таблица организаций'!T42</f>
        <v>97.2</v>
      </c>
      <c r="E40" s="25">
        <f>'Рейтинговая таблица организаций'!AC42</f>
        <v>89.5</v>
      </c>
      <c r="F40" s="25">
        <f>'Рейтинговая таблица организаций'!AK42</f>
        <v>76.900000000000006</v>
      </c>
      <c r="G40" s="25">
        <f>'Рейтинговая таблица организаций'!AU42</f>
        <v>87.600000000000009</v>
      </c>
      <c r="H40" s="25">
        <f>'Рейтинговая таблица организаций'!BE42</f>
        <v>86.7</v>
      </c>
      <c r="I40" s="25">
        <f>'Рейтинговая таблица организаций'!BF42</f>
        <v>87.580000000000013</v>
      </c>
      <c r="J40" s="172" t="str">
        <f t="shared" si="3"/>
        <v>140</v>
      </c>
      <c r="K40" s="39">
        <f t="shared" si="4"/>
        <v>140</v>
      </c>
      <c r="L40" s="26">
        <f t="shared" si="5"/>
        <v>1</v>
      </c>
      <c r="M40" s="40" t="str">
        <f>'бланки '!A44</f>
        <v>Город Северодвинск</v>
      </c>
      <c r="N40" s="29" t="str">
        <f>'бланки '!B44</f>
        <v>ООО</v>
      </c>
      <c r="O40" s="29">
        <v>5</v>
      </c>
    </row>
    <row r="41" spans="1:15">
      <c r="A41" s="25">
        <f>анкеты!A41</f>
        <v>40</v>
      </c>
      <c r="B41" s="25" t="str">
        <f t="shared" si="2"/>
        <v>Город Северодвинск</v>
      </c>
      <c r="C41" s="25" t="str">
        <f>'бланки '!C45</f>
        <v>Муниципальное автономное общеобразовательное учреждение «Средняя общеобразовательная школа № 16 оборонно-спортивной направленности»</v>
      </c>
      <c r="D41" s="25">
        <f>'Рейтинговая таблица организаций'!T43</f>
        <v>93.3</v>
      </c>
      <c r="E41" s="25">
        <f>'Рейтинговая таблица организаций'!AC43</f>
        <v>89.5</v>
      </c>
      <c r="F41" s="25">
        <f>'Рейтинговая таблица организаций'!AK43</f>
        <v>76.599999999999994</v>
      </c>
      <c r="G41" s="25">
        <f>'Рейтинговая таблица организаций'!AU43</f>
        <v>93.6</v>
      </c>
      <c r="H41" s="25">
        <f>'Рейтинговая таблица организаций'!BE43</f>
        <v>90.6</v>
      </c>
      <c r="I41" s="25">
        <f>'Рейтинговая таблица организаций'!BF43</f>
        <v>88.72</v>
      </c>
      <c r="J41" s="172" t="str">
        <f t="shared" si="3"/>
        <v>127</v>
      </c>
      <c r="K41" s="39">
        <f t="shared" si="4"/>
        <v>127</v>
      </c>
      <c r="L41" s="26">
        <f t="shared" si="5"/>
        <v>1</v>
      </c>
      <c r="M41" s="40" t="str">
        <f>'бланки '!A45</f>
        <v>Город Северодвинск</v>
      </c>
      <c r="N41" s="29" t="str">
        <f>'бланки '!B45</f>
        <v>ООО</v>
      </c>
      <c r="O41" s="29">
        <v>1</v>
      </c>
    </row>
    <row r="42" spans="1:15">
      <c r="A42" s="25">
        <f>анкеты!A42</f>
        <v>41</v>
      </c>
      <c r="B42" s="25" t="str">
        <f t="shared" si="2"/>
        <v>Город Северодвинск</v>
      </c>
      <c r="C42" s="25" t="str">
        <f>'бланки '!C46</f>
        <v>Муниципальное автономное общеобразовательное учреждение «Лицей № 17»</v>
      </c>
      <c r="D42" s="25">
        <f>'Рейтинговая таблица организаций'!T44</f>
        <v>94.4</v>
      </c>
      <c r="E42" s="25">
        <f>'Рейтинговая таблица организаций'!AC44</f>
        <v>96.5</v>
      </c>
      <c r="F42" s="25">
        <f>'Рейтинговая таблица организаций'!AK44</f>
        <v>69.5</v>
      </c>
      <c r="G42" s="25">
        <f>'Рейтинговая таблица организаций'!AU44</f>
        <v>94.200000000000017</v>
      </c>
      <c r="H42" s="25">
        <f>'Рейтинговая таблица организаций'!BE44</f>
        <v>94.3</v>
      </c>
      <c r="I42" s="25">
        <f>'Рейтинговая таблица организаций'!BF44</f>
        <v>89.78</v>
      </c>
      <c r="J42" s="172" t="str">
        <f t="shared" si="3"/>
        <v>113</v>
      </c>
      <c r="K42" s="39">
        <f t="shared" si="4"/>
        <v>113</v>
      </c>
      <c r="L42" s="26">
        <f t="shared" si="5"/>
        <v>1</v>
      </c>
      <c r="M42" s="40" t="str">
        <f>'бланки '!A46</f>
        <v>Город Северодвинск</v>
      </c>
      <c r="N42" s="29" t="str">
        <f>'бланки '!B46</f>
        <v>ООО</v>
      </c>
      <c r="O42" s="29">
        <v>6</v>
      </c>
    </row>
    <row r="43" spans="1:15">
      <c r="A43" s="25">
        <f>анкеты!A43</f>
        <v>42</v>
      </c>
      <c r="B43" s="25" t="str">
        <f t="shared" si="2"/>
        <v>Город Северодвинск</v>
      </c>
      <c r="C43" s="25" t="str">
        <f>'бланки '!C47</f>
        <v>Муниципальное автономное общеобразовательное учреждение «Средняя общеобразовательная школа № 19»</v>
      </c>
      <c r="D43" s="25">
        <f>'Рейтинговая таблица организаций'!T45</f>
        <v>98.5</v>
      </c>
      <c r="E43" s="25">
        <f>'Рейтинговая таблица организаций'!AC45</f>
        <v>98.5</v>
      </c>
      <c r="F43" s="25">
        <f>'Рейтинговая таблица организаций'!AK45</f>
        <v>89.3</v>
      </c>
      <c r="G43" s="25">
        <f>'Рейтинговая таблица организаций'!AU45</f>
        <v>98.2</v>
      </c>
      <c r="H43" s="25">
        <f>'Рейтинговая таблица организаций'!BE45</f>
        <v>98.7</v>
      </c>
      <c r="I43" s="25">
        <f>'Рейтинговая таблица организаций'!BF45</f>
        <v>96.64</v>
      </c>
      <c r="J43" s="172" t="str">
        <f t="shared" si="3"/>
        <v>23</v>
      </c>
      <c r="K43" s="39">
        <f t="shared" si="4"/>
        <v>23</v>
      </c>
      <c r="L43" s="26">
        <f t="shared" si="5"/>
        <v>1</v>
      </c>
      <c r="M43" s="40" t="str">
        <f>'бланки '!A47</f>
        <v>Город Северодвинск</v>
      </c>
      <c r="N43" s="29" t="str">
        <f>'бланки '!B47</f>
        <v>ООО</v>
      </c>
      <c r="O43" s="29">
        <v>4</v>
      </c>
    </row>
    <row r="44" spans="1:15">
      <c r="A44" s="25">
        <f>анкеты!A44</f>
        <v>43</v>
      </c>
      <c r="B44" s="25" t="str">
        <f t="shared" si="2"/>
        <v>Город Северодвинск</v>
      </c>
      <c r="C44" s="25" t="str">
        <f>'бланки '!C48</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D44" s="25">
        <f>'Рейтинговая таблица организаций'!T46</f>
        <v>98</v>
      </c>
      <c r="E44" s="25">
        <f>'Рейтинговая таблица организаций'!AC46</f>
        <v>91.5</v>
      </c>
      <c r="F44" s="25">
        <f>'Рейтинговая таблица организаций'!AK46</f>
        <v>85.6</v>
      </c>
      <c r="G44" s="25">
        <f>'Рейтинговая таблица организаций'!AU46</f>
        <v>94.200000000000017</v>
      </c>
      <c r="H44" s="25">
        <f>'Рейтинговая таблица организаций'!BE46</f>
        <v>94.3</v>
      </c>
      <c r="I44" s="25">
        <f>'Рейтинговая таблица организаций'!BF46</f>
        <v>92.720000000000013</v>
      </c>
      <c r="J44" s="172" t="str">
        <f t="shared" si="3"/>
        <v>71</v>
      </c>
      <c r="K44" s="39">
        <f t="shared" si="4"/>
        <v>71</v>
      </c>
      <c r="L44" s="26">
        <f t="shared" si="5"/>
        <v>1</v>
      </c>
      <c r="M44" s="40" t="str">
        <f>'бланки '!A48</f>
        <v>Город Северодвинск</v>
      </c>
      <c r="N44" s="29" t="str">
        <f>'бланки '!B48</f>
        <v>ООО</v>
      </c>
      <c r="O44" s="29">
        <v>6</v>
      </c>
    </row>
    <row r="45" spans="1:15">
      <c r="A45" s="25">
        <f>анкеты!A45</f>
        <v>44</v>
      </c>
      <c r="B45" s="25" t="str">
        <f t="shared" si="2"/>
        <v>Город Северодвинск</v>
      </c>
      <c r="C45" s="25" t="str">
        <f>'бланки '!C49</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D45" s="25">
        <f>'Рейтинговая таблица организаций'!T47</f>
        <v>93.1</v>
      </c>
      <c r="E45" s="25">
        <f>'Рейтинговая таблица организаций'!AC47</f>
        <v>90.5</v>
      </c>
      <c r="F45" s="25">
        <f>'Рейтинговая таблица организаций'!AK47</f>
        <v>81.099999999999994</v>
      </c>
      <c r="G45" s="25">
        <f>'Рейтинговая таблица организаций'!AU47</f>
        <v>91.600000000000009</v>
      </c>
      <c r="H45" s="25">
        <f>'Рейтинговая таблица организаций'!BE47</f>
        <v>91.7</v>
      </c>
      <c r="I45" s="25">
        <f>'Рейтинговая таблица организаций'!BF47</f>
        <v>89.6</v>
      </c>
      <c r="J45" s="172" t="str">
        <f t="shared" si="3"/>
        <v>116-117</v>
      </c>
      <c r="K45" s="39">
        <f t="shared" si="4"/>
        <v>116</v>
      </c>
      <c r="L45" s="26">
        <f t="shared" si="5"/>
        <v>2</v>
      </c>
      <c r="M45" s="40" t="str">
        <f>'бланки '!A49</f>
        <v>Город Северодвинск</v>
      </c>
      <c r="N45" s="29" t="str">
        <f>'бланки '!B49</f>
        <v>ООО</v>
      </c>
      <c r="O45" s="29">
        <v>2</v>
      </c>
    </row>
    <row r="46" spans="1:15">
      <c r="A46" s="25">
        <f>анкеты!A46</f>
        <v>45</v>
      </c>
      <c r="B46" s="25" t="str">
        <f t="shared" si="2"/>
        <v>Город Северодвинск</v>
      </c>
      <c r="C46" s="25" t="str">
        <f>'бланки '!C50</f>
        <v>Муниципальное автономное общеобразовательное учреждение «Средняя общеобразовательная школа № 22»</v>
      </c>
      <c r="D46" s="25">
        <f>'Рейтинговая таблица организаций'!T48</f>
        <v>95.3</v>
      </c>
      <c r="E46" s="25">
        <f>'Рейтинговая таблица организаций'!AC48</f>
        <v>93</v>
      </c>
      <c r="F46" s="25">
        <f>'Рейтинговая таблица организаций'!AK48</f>
        <v>95.8</v>
      </c>
      <c r="G46" s="25">
        <f>'Рейтинговая таблица организаций'!AU48</f>
        <v>96.800000000000011</v>
      </c>
      <c r="H46" s="25">
        <f>'Рейтинговая таблица организаций'!BE48</f>
        <v>93</v>
      </c>
      <c r="I46" s="25">
        <f>'Рейтинговая таблица организаций'!BF48</f>
        <v>94.78</v>
      </c>
      <c r="J46" s="172" t="str">
        <f t="shared" si="3"/>
        <v>47</v>
      </c>
      <c r="K46" s="39">
        <f t="shared" si="4"/>
        <v>47</v>
      </c>
      <c r="L46" s="26">
        <f t="shared" si="5"/>
        <v>1</v>
      </c>
      <c r="M46" s="40" t="str">
        <f>'бланки '!A50</f>
        <v>Город Северодвинск</v>
      </c>
      <c r="N46" s="29" t="str">
        <f>'бланки '!B50</f>
        <v>ООО</v>
      </c>
      <c r="O46" s="29">
        <v>1</v>
      </c>
    </row>
    <row r="47" spans="1:15">
      <c r="A47" s="25">
        <f>анкеты!A47</f>
        <v>46</v>
      </c>
      <c r="B47" s="25" t="str">
        <f t="shared" si="2"/>
        <v>Город Северодвинск</v>
      </c>
      <c r="C47" s="25" t="str">
        <f>'бланки '!C51</f>
        <v>Муниципальное автономное общеобразовательное учреждение «Средняя общеобразовательная школа № 23»</v>
      </c>
      <c r="D47" s="25">
        <f>'Рейтинговая таблица организаций'!T49</f>
        <v>99.300000000000011</v>
      </c>
      <c r="E47" s="25">
        <f>'Рейтинговая таблица организаций'!AC49</f>
        <v>97</v>
      </c>
      <c r="F47" s="25">
        <f>'Рейтинговая таблица организаций'!AK49</f>
        <v>88</v>
      </c>
      <c r="G47" s="25">
        <f>'Рейтинговая таблица организаций'!AU49</f>
        <v>97.8</v>
      </c>
      <c r="H47" s="25">
        <f>'Рейтинговая таблица организаций'!BE49</f>
        <v>96.6</v>
      </c>
      <c r="I47" s="25">
        <f>'Рейтинговая таблица организаций'!BF49</f>
        <v>95.740000000000009</v>
      </c>
      <c r="J47" s="172" t="str">
        <f t="shared" si="3"/>
        <v>31-32</v>
      </c>
      <c r="K47" s="39">
        <f t="shared" si="4"/>
        <v>31</v>
      </c>
      <c r="L47" s="26">
        <f t="shared" si="5"/>
        <v>2</v>
      </c>
      <c r="M47" s="40" t="str">
        <f>'бланки '!A51</f>
        <v>Город Северодвинск</v>
      </c>
      <c r="N47" s="29" t="str">
        <f>'бланки '!B51</f>
        <v>ООО</v>
      </c>
      <c r="O47" s="29">
        <v>4</v>
      </c>
    </row>
    <row r="48" spans="1:15">
      <c r="A48" s="25">
        <f>анкеты!A48</f>
        <v>47</v>
      </c>
      <c r="B48" s="25" t="str">
        <f t="shared" si="2"/>
        <v>Город Северодвинск</v>
      </c>
      <c r="C48" s="25" t="str">
        <f>'бланки '!C52</f>
        <v>Муниципальное автономное общеобразовательное учреждение «Средняя общеобразовательная школа № 24»</v>
      </c>
      <c r="D48" s="25">
        <f>'Рейтинговая таблица организаций'!T50</f>
        <v>93.5</v>
      </c>
      <c r="E48" s="25">
        <f>'Рейтинговая таблица организаций'!AC50</f>
        <v>90</v>
      </c>
      <c r="F48" s="25">
        <f>'Рейтинговая таблица организаций'!AK50</f>
        <v>66.5</v>
      </c>
      <c r="G48" s="25">
        <f>'Рейтинговая таблица организаций'!AU50</f>
        <v>88</v>
      </c>
      <c r="H48" s="25">
        <f>'Рейтинговая таблица организаций'!BE50</f>
        <v>87.7</v>
      </c>
      <c r="I48" s="25">
        <f>'Рейтинговая таблица организаций'!BF50</f>
        <v>85.14</v>
      </c>
      <c r="J48" s="172" t="str">
        <f t="shared" si="3"/>
        <v>163</v>
      </c>
      <c r="K48" s="39">
        <f t="shared" si="4"/>
        <v>163</v>
      </c>
      <c r="L48" s="26">
        <f t="shared" si="5"/>
        <v>1</v>
      </c>
      <c r="M48" s="40" t="str">
        <f>'бланки '!A52</f>
        <v>Город Северодвинск</v>
      </c>
      <c r="N48" s="29" t="str">
        <f>'бланки '!B52</f>
        <v>ООО</v>
      </c>
      <c r="O48" s="29">
        <v>1</v>
      </c>
    </row>
    <row r="49" spans="1:15">
      <c r="A49" s="25">
        <f>анкеты!A49</f>
        <v>48</v>
      </c>
      <c r="B49" s="25" t="str">
        <f t="shared" si="2"/>
        <v>Город Северодвинск</v>
      </c>
      <c r="C49" s="25" t="str">
        <f>'бланки '!C53</f>
        <v>Муниципальное автономное общеобразовательное учреждение «Средняя общеобразовательная школа № 25»</v>
      </c>
      <c r="D49" s="25">
        <f>'Рейтинговая таблица организаций'!T51</f>
        <v>97.800000000000011</v>
      </c>
      <c r="E49" s="25">
        <f>'Рейтинговая таблица организаций'!AC51</f>
        <v>90</v>
      </c>
      <c r="F49" s="25">
        <f>'Рейтинговая таблица организаций'!AK51</f>
        <v>83.2</v>
      </c>
      <c r="G49" s="25">
        <f>'Рейтинговая таблица организаций'!AU51</f>
        <v>92.4</v>
      </c>
      <c r="H49" s="25">
        <f>'Рейтинговая таблица организаций'!BE51</f>
        <v>88.2</v>
      </c>
      <c r="I49" s="25">
        <f>'Рейтинговая таблица организаций'!BF51</f>
        <v>90.32</v>
      </c>
      <c r="J49" s="172" t="str">
        <f t="shared" si="3"/>
        <v>105</v>
      </c>
      <c r="K49" s="39">
        <f t="shared" si="4"/>
        <v>105</v>
      </c>
      <c r="L49" s="26">
        <f t="shared" si="5"/>
        <v>1</v>
      </c>
      <c r="M49" s="40" t="str">
        <f>'бланки '!A53</f>
        <v>Город Северодвинск</v>
      </c>
      <c r="N49" s="29" t="str">
        <f>'бланки '!B53</f>
        <v>ООО</v>
      </c>
      <c r="O49" s="29">
        <v>2</v>
      </c>
    </row>
    <row r="50" spans="1:15">
      <c r="A50" s="25">
        <f>анкеты!A50</f>
        <v>49</v>
      </c>
      <c r="B50" s="25" t="str">
        <f t="shared" si="2"/>
        <v>Город Северодвинск</v>
      </c>
      <c r="C50" s="170" t="str">
        <f>'бланки '!C54</f>
        <v>Муниципальное автономное общеобразовательное учреждение «Средняя общеобразовательная школа № 26»</v>
      </c>
      <c r="D50" s="25">
        <f>'Рейтинговая таблица организаций'!T52</f>
        <v>92.800000000000011</v>
      </c>
      <c r="E50" s="25">
        <f>'Рейтинговая таблица организаций'!AC52</f>
        <v>100</v>
      </c>
      <c r="F50" s="25">
        <f>'Рейтинговая таблица организаций'!AK52</f>
        <v>82</v>
      </c>
      <c r="G50" s="25">
        <f>'Рейтинговая таблица организаций'!AU52</f>
        <v>95.6</v>
      </c>
      <c r="H50" s="25">
        <f>'Рейтинговая таблица организаций'!BE52</f>
        <v>91.2</v>
      </c>
      <c r="I50" s="25">
        <f>'Рейтинговая таблица организаций'!BF52</f>
        <v>92.32</v>
      </c>
      <c r="J50" s="172" t="str">
        <f t="shared" si="3"/>
        <v>76</v>
      </c>
      <c r="K50" s="39">
        <f t="shared" si="4"/>
        <v>76</v>
      </c>
      <c r="L50" s="26">
        <f t="shared" si="5"/>
        <v>1</v>
      </c>
      <c r="M50" s="40" t="str">
        <f>'бланки '!A54</f>
        <v>Город Северодвинск</v>
      </c>
      <c r="N50" s="29" t="str">
        <f>'бланки '!B54</f>
        <v>ООО</v>
      </c>
      <c r="O50" s="29">
        <v>3</v>
      </c>
    </row>
    <row r="51" spans="1:15">
      <c r="A51" s="25">
        <f>анкеты!A51</f>
        <v>50</v>
      </c>
      <c r="B51" s="25" t="str">
        <f t="shared" si="2"/>
        <v>Город Северодвинск</v>
      </c>
      <c r="C51" s="170" t="str">
        <f>'бланки '!C55</f>
        <v>Муниципальное автономное общеобразовательное учреждение «Лингвистическая гимназия № 27»</v>
      </c>
      <c r="D51" s="25">
        <f>'Рейтинговая таблица организаций'!T53</f>
        <v>99.2</v>
      </c>
      <c r="E51" s="25">
        <f>'Рейтинговая таблица организаций'!AC53</f>
        <v>96.5</v>
      </c>
      <c r="F51" s="25">
        <f>'Рейтинговая таблица организаций'!AK53</f>
        <v>68.3</v>
      </c>
      <c r="G51" s="25">
        <f>'Рейтинговая таблица организаций'!AU53</f>
        <v>97.000000000000014</v>
      </c>
      <c r="H51" s="25">
        <f>'Рейтинговая таблица организаций'!BE53</f>
        <v>98.5</v>
      </c>
      <c r="I51" s="25">
        <f>'Рейтинговая таблица организаций'!BF53</f>
        <v>91.9</v>
      </c>
      <c r="J51" s="172" t="str">
        <f t="shared" si="3"/>
        <v>81</v>
      </c>
      <c r="K51" s="39">
        <f t="shared" si="4"/>
        <v>81</v>
      </c>
      <c r="L51" s="26">
        <f t="shared" si="5"/>
        <v>1</v>
      </c>
      <c r="M51" s="40" t="str">
        <f>'бланки '!A55</f>
        <v>Город Северодвинск</v>
      </c>
      <c r="N51" s="29" t="str">
        <f>'бланки '!B55</f>
        <v>ООО</v>
      </c>
      <c r="O51" s="29">
        <v>1</v>
      </c>
    </row>
    <row r="52" spans="1:15">
      <c r="A52" s="25">
        <f>анкеты!A52</f>
        <v>51</v>
      </c>
      <c r="B52" s="25" t="str">
        <f t="shared" si="2"/>
        <v>Город Северодвинск</v>
      </c>
      <c r="C52" s="168" t="str">
        <f>'бланки '!C56</f>
        <v>Муниципальное автономное общеобразовательное учреждение «Средняя общеобразовательная школа № 28»</v>
      </c>
      <c r="D52" s="25">
        <f>'Рейтинговая таблица организаций'!T54</f>
        <v>99.7</v>
      </c>
      <c r="E52" s="25">
        <f>'Рейтинговая таблица организаций'!AC54</f>
        <v>100</v>
      </c>
      <c r="F52" s="25">
        <f>'Рейтинговая таблица организаций'!AK54</f>
        <v>77.2</v>
      </c>
      <c r="G52" s="25">
        <f>'Рейтинговая таблица организаций'!AU54</f>
        <v>100</v>
      </c>
      <c r="H52" s="25">
        <f>'Рейтинговая таблица организаций'!BE54</f>
        <v>100</v>
      </c>
      <c r="I52" s="25">
        <f>'Рейтинговая таблица организаций'!BF54</f>
        <v>95.38</v>
      </c>
      <c r="J52" s="172" t="str">
        <f t="shared" si="3"/>
        <v>38-39</v>
      </c>
      <c r="K52" s="39">
        <f t="shared" si="4"/>
        <v>38</v>
      </c>
      <c r="L52" s="26">
        <f t="shared" si="5"/>
        <v>2</v>
      </c>
      <c r="M52" s="40" t="str">
        <f>'бланки '!A56</f>
        <v>Город Северодвинск</v>
      </c>
      <c r="N52" s="29" t="str">
        <f>'бланки '!B56</f>
        <v>ООО</v>
      </c>
      <c r="O52" s="29">
        <v>4</v>
      </c>
    </row>
    <row r="53" spans="1:15">
      <c r="A53" s="25">
        <f>анкеты!A53</f>
        <v>52</v>
      </c>
      <c r="B53" s="25" t="str">
        <f t="shared" si="2"/>
        <v>Город Северодвинск</v>
      </c>
      <c r="C53" s="168" t="str">
        <f>'бланки '!C57</f>
        <v>Муниципальное автономное общеобразовательное учреждение «Средняя общеобразовательная школа № 29»</v>
      </c>
      <c r="D53" s="25">
        <f>'Рейтинговая таблица организаций'!T55</f>
        <v>98.5</v>
      </c>
      <c r="E53" s="25">
        <f>'Рейтинговая таблица организаций'!AC55</f>
        <v>96</v>
      </c>
      <c r="F53" s="25">
        <f>'Рейтинговая таблица организаций'!AK55</f>
        <v>92.5</v>
      </c>
      <c r="G53" s="25">
        <f>'Рейтинговая таблица организаций'!AU55</f>
        <v>95.6</v>
      </c>
      <c r="H53" s="25">
        <f>'Рейтинговая таблица организаций'!BE55</f>
        <v>96.1</v>
      </c>
      <c r="I53" s="25">
        <f>'Рейтинговая таблица организаций'!BF55</f>
        <v>95.740000000000009</v>
      </c>
      <c r="J53" s="172" t="str">
        <f t="shared" si="3"/>
        <v>31-32</v>
      </c>
      <c r="K53" s="39">
        <f t="shared" si="4"/>
        <v>31</v>
      </c>
      <c r="L53" s="26">
        <f t="shared" si="5"/>
        <v>2</v>
      </c>
      <c r="M53" s="40" t="str">
        <f>'бланки '!A57</f>
        <v>Город Северодвинск</v>
      </c>
      <c r="N53" s="29" t="str">
        <f>'бланки '!B57</f>
        <v>ООО</v>
      </c>
      <c r="O53" s="29">
        <v>8</v>
      </c>
    </row>
    <row r="54" spans="1:15">
      <c r="A54" s="25">
        <f>анкеты!A54</f>
        <v>53</v>
      </c>
      <c r="B54" s="25" t="str">
        <f t="shared" si="2"/>
        <v>Город Северодвинск</v>
      </c>
      <c r="C54" s="168" t="str">
        <f>'бланки '!C58</f>
        <v>Муниципальное автономное общеобразовательное учреждение «Средняя общеобразовательная школа № 30»</v>
      </c>
      <c r="D54" s="25">
        <f>'Рейтинговая таблица организаций'!T56</f>
        <v>93.2</v>
      </c>
      <c r="E54" s="25">
        <f>'Рейтинговая таблица организаций'!AC56</f>
        <v>91</v>
      </c>
      <c r="F54" s="25">
        <f>'Рейтинговая таблица организаций'!AK56</f>
        <v>82</v>
      </c>
      <c r="G54" s="25">
        <f>'Рейтинговая таблица организаций'!AU56</f>
        <v>92.600000000000009</v>
      </c>
      <c r="H54" s="25">
        <f>'Рейтинговая таблица организаций'!BE56</f>
        <v>89.2</v>
      </c>
      <c r="I54" s="25">
        <f>'Рейтинговая таблица организаций'!BF56</f>
        <v>89.6</v>
      </c>
      <c r="J54" s="172" t="str">
        <f t="shared" si="3"/>
        <v>116-117</v>
      </c>
      <c r="K54" s="39">
        <f t="shared" si="4"/>
        <v>116</v>
      </c>
      <c r="L54" s="26">
        <f t="shared" si="5"/>
        <v>2</v>
      </c>
      <c r="M54" s="40" t="str">
        <f>'бланки '!A58</f>
        <v>Город Северодвинск</v>
      </c>
      <c r="N54" s="29" t="str">
        <f>'бланки '!B58</f>
        <v>ООО</v>
      </c>
      <c r="O54" s="29">
        <v>4</v>
      </c>
    </row>
    <row r="55" spans="1:15">
      <c r="A55" s="25">
        <f>анкеты!A55</f>
        <v>54</v>
      </c>
      <c r="B55" s="25" t="str">
        <f t="shared" si="2"/>
        <v>Город Северодвинск</v>
      </c>
      <c r="C55" s="168" t="str">
        <f>'бланки '!C59</f>
        <v>Муниципальное автономное общеобразовательное учреждение «Ягринская гимназия»</v>
      </c>
      <c r="D55" s="25">
        <f>'Рейтинговая таблица организаций'!T57</f>
        <v>95.300000000000011</v>
      </c>
      <c r="E55" s="25">
        <f>'Рейтинговая таблица организаций'!AC57</f>
        <v>94</v>
      </c>
      <c r="F55" s="25">
        <f>'Рейтинговая таблица организаций'!AK57</f>
        <v>84.7</v>
      </c>
      <c r="G55" s="25">
        <f>'Рейтинговая таблица организаций'!AU57</f>
        <v>90.6</v>
      </c>
      <c r="H55" s="25">
        <f>'Рейтинговая таблица организаций'!BE57</f>
        <v>86.6</v>
      </c>
      <c r="I55" s="25">
        <f>'Рейтинговая таблица организаций'!BF57</f>
        <v>90.240000000000009</v>
      </c>
      <c r="J55" s="172" t="str">
        <f t="shared" si="3"/>
        <v>106</v>
      </c>
      <c r="K55" s="39">
        <f t="shared" si="4"/>
        <v>106</v>
      </c>
      <c r="L55" s="26">
        <f t="shared" si="5"/>
        <v>1</v>
      </c>
      <c r="M55" s="40" t="str">
        <f>'бланки '!A59</f>
        <v>Город Северодвинск</v>
      </c>
      <c r="N55" s="29" t="str">
        <f>'бланки '!B59</f>
        <v>ООО</v>
      </c>
      <c r="O55" s="29">
        <v>1</v>
      </c>
    </row>
    <row r="56" spans="1:15">
      <c r="A56" s="25">
        <f>анкеты!A56</f>
        <v>55</v>
      </c>
      <c r="B56" s="25" t="str">
        <f t="shared" si="2"/>
        <v>Город Северодвинск</v>
      </c>
      <c r="C56" s="169" t="str">
        <f>'бланки '!C60</f>
        <v>Муниципальное автономное общеобразовательное учреждение «Средняя общеобразовательная школа № 36»</v>
      </c>
      <c r="D56" s="169">
        <f>'Рейтинговая таблица организаций'!T58</f>
        <v>95.2</v>
      </c>
      <c r="E56" s="25">
        <f>'Рейтинговая таблица организаций'!AC58</f>
        <v>95</v>
      </c>
      <c r="F56" s="25">
        <f>'Рейтинговая таблица организаций'!AK58</f>
        <v>72</v>
      </c>
      <c r="G56" s="25">
        <f>'Рейтинговая таблица организаций'!AU58</f>
        <v>96</v>
      </c>
      <c r="H56" s="25">
        <f>'Рейтинговая таблица организаций'!BE58</f>
        <v>85.3</v>
      </c>
      <c r="I56" s="25">
        <f>'Рейтинговая таблица организаций'!BF58</f>
        <v>88.7</v>
      </c>
      <c r="J56" s="172" t="str">
        <f t="shared" si="3"/>
        <v>128-129</v>
      </c>
      <c r="K56" s="39">
        <f t="shared" si="4"/>
        <v>128</v>
      </c>
      <c r="L56" s="26">
        <f t="shared" si="5"/>
        <v>2</v>
      </c>
      <c r="M56" s="40" t="str">
        <f>'бланки '!A60</f>
        <v>Город Северодвинск</v>
      </c>
      <c r="N56" s="29" t="str">
        <f>'бланки '!B60</f>
        <v>ООО</v>
      </c>
      <c r="O56" s="29">
        <v>1</v>
      </c>
    </row>
    <row r="57" spans="1:15" s="69" customFormat="1">
      <c r="A57" s="25">
        <f>анкеты!A57</f>
        <v>56</v>
      </c>
      <c r="B57" s="25" t="str">
        <f t="shared" si="2"/>
        <v>Город Северодвинск</v>
      </c>
      <c r="C57" s="25" t="str">
        <f>'бланки '!C61</f>
        <v>Муниципальное бюджетное образовательное учреждение дополнительного образования «Спортивная школа № 1»</v>
      </c>
      <c r="D57" s="169">
        <f>'Рейтинговая таблица организаций'!T59</f>
        <v>86.9</v>
      </c>
      <c r="E57" s="25">
        <f>'Рейтинговая таблица организаций'!AC59</f>
        <v>94.5</v>
      </c>
      <c r="F57" s="25">
        <f>'Рейтинговая таблица организаций'!AK59</f>
        <v>58.5</v>
      </c>
      <c r="G57" s="25">
        <f>'Рейтинговая таблица организаций'!AU59</f>
        <v>98.800000000000011</v>
      </c>
      <c r="H57" s="25">
        <f>'Рейтинговая таблица организаций'!BE59</f>
        <v>98.8</v>
      </c>
      <c r="I57" s="25">
        <f>'Рейтинговая таблица организаций'!BF59</f>
        <v>87.500000000000014</v>
      </c>
      <c r="J57" s="172" t="str">
        <f t="shared" si="3"/>
        <v>141</v>
      </c>
      <c r="K57" s="39">
        <f t="shared" si="4"/>
        <v>141</v>
      </c>
      <c r="L57" s="26">
        <f t="shared" si="5"/>
        <v>1</v>
      </c>
      <c r="M57" s="40" t="str">
        <f>'бланки '!A61</f>
        <v>Город Северодвинск</v>
      </c>
      <c r="N57" s="29" t="str">
        <f>'бланки '!B61</f>
        <v>ДОП</v>
      </c>
      <c r="O57" s="29">
        <v>5</v>
      </c>
    </row>
    <row r="58" spans="1:15">
      <c r="A58" s="25">
        <f>анкеты!A58</f>
        <v>57</v>
      </c>
      <c r="B58" s="25" t="str">
        <f t="shared" si="2"/>
        <v>Город Северодвинск</v>
      </c>
      <c r="C58" s="25" t="str">
        <f>'бланки '!C62</f>
        <v>Муниципальное бюджетное образовательное учреждение дополнительного образования «Спортивная школа № 2»</v>
      </c>
      <c r="D58" s="169">
        <f>'Рейтинговая таблица организаций'!T60</f>
        <v>76.099999999999994</v>
      </c>
      <c r="E58" s="25">
        <f>'Рейтинговая таблица организаций'!AC60</f>
        <v>96.5</v>
      </c>
      <c r="F58" s="25">
        <f>'Рейтинговая таблица организаций'!AK60</f>
        <v>78.8</v>
      </c>
      <c r="G58" s="25">
        <f>'Рейтинговая таблица организаций'!AU60</f>
        <v>97.8</v>
      </c>
      <c r="H58" s="25">
        <f>'Рейтинговая таблица организаций'!BE60</f>
        <v>97</v>
      </c>
      <c r="I58" s="25">
        <f>'Рейтинговая таблица организаций'!BF60</f>
        <v>89.24</v>
      </c>
      <c r="J58" s="172" t="str">
        <f t="shared" si="3"/>
        <v>120</v>
      </c>
      <c r="K58" s="39">
        <f t="shared" si="4"/>
        <v>120</v>
      </c>
      <c r="L58" s="26">
        <f t="shared" si="5"/>
        <v>1</v>
      </c>
      <c r="M58" s="40" t="str">
        <f>'бланки '!A62</f>
        <v>Город Северодвинск</v>
      </c>
      <c r="N58" s="29" t="str">
        <f>'бланки '!B62</f>
        <v>ДОП</v>
      </c>
      <c r="O58" s="29">
        <v>2</v>
      </c>
    </row>
    <row r="59" spans="1:15">
      <c r="A59" s="25">
        <f>анкеты!A59</f>
        <v>58</v>
      </c>
      <c r="B59" s="25" t="str">
        <f t="shared" si="2"/>
        <v>Город Северодвинск</v>
      </c>
      <c r="C59" s="25" t="str">
        <f>'бланки '!C63</f>
        <v>Муниципальное бюджетное образовательное учреждение дополнительного образования «Детский морской центр «Североморец»</v>
      </c>
      <c r="D59" s="169">
        <f>'Рейтинговая таблица организаций'!T61</f>
        <v>95.5</v>
      </c>
      <c r="E59" s="25">
        <f>'Рейтинговая таблица организаций'!AC61</f>
        <v>97</v>
      </c>
      <c r="F59" s="25">
        <f>'Рейтинговая таблица организаций'!AK61</f>
        <v>69.900000000000006</v>
      </c>
      <c r="G59" s="25">
        <f>'Рейтинговая таблица организаций'!AU61</f>
        <v>98.2</v>
      </c>
      <c r="H59" s="25">
        <f>'Рейтинговая таблица организаций'!BE61</f>
        <v>96.8</v>
      </c>
      <c r="I59" s="25">
        <f>'Рейтинговая таблица организаций'!BF61</f>
        <v>91.47999999999999</v>
      </c>
      <c r="J59" s="172" t="str">
        <f t="shared" si="3"/>
        <v>87</v>
      </c>
      <c r="K59" s="39">
        <f t="shared" si="4"/>
        <v>87</v>
      </c>
      <c r="L59" s="26">
        <f t="shared" si="5"/>
        <v>1</v>
      </c>
      <c r="M59" s="40" t="str">
        <f>'бланки '!A63</f>
        <v>Город Северодвинск</v>
      </c>
      <c r="N59" s="29" t="str">
        <f>'бланки '!B63</f>
        <v>ДОП</v>
      </c>
      <c r="O59" s="29">
        <v>1</v>
      </c>
    </row>
    <row r="60" spans="1:15">
      <c r="A60" s="25">
        <f>анкеты!A60</f>
        <v>59</v>
      </c>
      <c r="B60" s="25" t="str">
        <f t="shared" si="2"/>
        <v>Город Северодвинск</v>
      </c>
      <c r="C60" s="25" t="str">
        <f>'бланки '!C64</f>
        <v>Муниципальное автономное образовательное учреждение дополнительного образования «Детский центр культуры»</v>
      </c>
      <c r="D60" s="169">
        <f>'Рейтинговая таблица организаций'!T62</f>
        <v>99.300000000000011</v>
      </c>
      <c r="E60" s="25">
        <f>'Рейтинговая таблица организаций'!AC62</f>
        <v>98</v>
      </c>
      <c r="F60" s="25">
        <f>'Рейтинговая таблица организаций'!AK62</f>
        <v>65.099999999999994</v>
      </c>
      <c r="G60" s="25">
        <f>'Рейтинговая таблица организаций'!AU62</f>
        <v>100</v>
      </c>
      <c r="H60" s="25">
        <f>'Рейтинговая таблица организаций'!BE62</f>
        <v>100</v>
      </c>
      <c r="I60" s="25">
        <f>'Рейтинговая таблица организаций'!BF62</f>
        <v>92.47999999999999</v>
      </c>
      <c r="J60" s="172" t="str">
        <f t="shared" si="3"/>
        <v>75</v>
      </c>
      <c r="K60" s="39">
        <f t="shared" si="4"/>
        <v>75</v>
      </c>
      <c r="L60" s="26">
        <f t="shared" si="5"/>
        <v>1</v>
      </c>
      <c r="M60" s="40" t="str">
        <f>'бланки '!A64</f>
        <v>Город Северодвинск</v>
      </c>
      <c r="N60" s="29" t="str">
        <f>'бланки '!B64</f>
        <v>ДОП</v>
      </c>
      <c r="O60" s="29">
        <v>3</v>
      </c>
    </row>
    <row r="61" spans="1:15">
      <c r="A61" s="25">
        <f>анкеты!A61</f>
        <v>60</v>
      </c>
      <c r="B61" s="25" t="str">
        <f t="shared" si="2"/>
        <v>Город Северодвинск</v>
      </c>
      <c r="C61" s="25" t="str">
        <f>'бланки '!C65</f>
        <v>Муниципальное бюджетное образовательное учреждение «Центр психолого-педагогической, медицинской и социальной помощи»</v>
      </c>
      <c r="D61" s="169">
        <f>'Рейтинговая таблица организаций'!T63</f>
        <v>83.5</v>
      </c>
      <c r="E61" s="25">
        <f>'Рейтинговая таблица организаций'!AC63</f>
        <v>95</v>
      </c>
      <c r="F61" s="25">
        <f>'Рейтинговая таблица организаций'!AK63</f>
        <v>87.1</v>
      </c>
      <c r="G61" s="25">
        <f>'Рейтинговая таблица организаций'!AU63</f>
        <v>98.2</v>
      </c>
      <c r="H61" s="25">
        <f>'Рейтинговая таблица организаций'!BE63</f>
        <v>96.6</v>
      </c>
      <c r="I61" s="25">
        <f>'Рейтинговая таблица организаций'!BF63</f>
        <v>92.08</v>
      </c>
      <c r="J61" s="172" t="str">
        <f t="shared" si="3"/>
        <v>79</v>
      </c>
      <c r="K61" s="39">
        <f t="shared" si="4"/>
        <v>79</v>
      </c>
      <c r="L61" s="26">
        <f t="shared" si="5"/>
        <v>1</v>
      </c>
      <c r="M61" s="40" t="str">
        <f>'бланки '!A65</f>
        <v>Город Северодвинск</v>
      </c>
      <c r="N61" s="29" t="str">
        <f>'бланки '!B65</f>
        <v>ДОП</v>
      </c>
      <c r="O61" s="29">
        <v>3</v>
      </c>
    </row>
    <row r="62" spans="1:15" s="102" customFormat="1">
      <c r="A62" s="98">
        <f>анкеты!A62</f>
        <v>61</v>
      </c>
      <c r="B62" s="98" t="str">
        <f t="shared" si="2"/>
        <v>Город Северодвинск</v>
      </c>
      <c r="C62" s="98" t="str">
        <f>'бланки '!C66</f>
        <v>Муниципальное автономное образовательное учреждение дополнительного образования «Северный Кванториум»</v>
      </c>
      <c r="D62" s="169">
        <f>'Рейтинговая таблица организаций'!T64</f>
        <v>99.7</v>
      </c>
      <c r="E62" s="98">
        <f>'Рейтинговая таблица организаций'!AC64</f>
        <v>99.5</v>
      </c>
      <c r="F62" s="98">
        <f>'Рейтинговая таблица организаций'!AK64</f>
        <v>100</v>
      </c>
      <c r="G62" s="98">
        <f>'Рейтинговая таблица организаций'!AU64</f>
        <v>100</v>
      </c>
      <c r="H62" s="98">
        <f>'Рейтинговая таблица организаций'!BE64</f>
        <v>100</v>
      </c>
      <c r="I62" s="98">
        <f>'Рейтинговая таблица организаций'!BF64</f>
        <v>99.84</v>
      </c>
      <c r="J62" s="172" t="str">
        <f t="shared" si="3"/>
        <v>2</v>
      </c>
      <c r="K62" s="99">
        <f t="shared" si="4"/>
        <v>2</v>
      </c>
      <c r="L62" s="100">
        <f t="shared" si="5"/>
        <v>1</v>
      </c>
      <c r="M62" s="101" t="str">
        <f>'бланки '!A66</f>
        <v>Город Северодвинск</v>
      </c>
      <c r="N62" s="102" t="str">
        <f>'бланки '!B66</f>
        <v>ДОП</v>
      </c>
      <c r="O62" s="102">
        <v>2</v>
      </c>
    </row>
    <row r="63" spans="1:15">
      <c r="A63" s="25">
        <f>анкеты!A63</f>
        <v>62</v>
      </c>
      <c r="B63" s="25" t="str">
        <f t="shared" si="2"/>
        <v>Город Северодвинск</v>
      </c>
      <c r="C63" s="25" t="str">
        <f>'бланки '!C67</f>
        <v>Муниципальное автономное образовательное учреждение дополнительного образования Детско-юношеский центр</v>
      </c>
      <c r="D63" s="169">
        <f>'Рейтинговая таблица организаций'!T65</f>
        <v>98.6</v>
      </c>
      <c r="E63" s="25">
        <f>'Рейтинговая таблица организаций'!AC65</f>
        <v>97.5</v>
      </c>
      <c r="F63" s="25">
        <f>'Рейтинговая таблица организаций'!AK65</f>
        <v>78.7</v>
      </c>
      <c r="G63" s="25">
        <f>'Рейтинговая таблица организаций'!AU65</f>
        <v>99.2</v>
      </c>
      <c r="H63" s="25">
        <f>'Рейтинговая таблица организаций'!BE65</f>
        <v>98.8</v>
      </c>
      <c r="I63" s="25">
        <f>'Рейтинговая таблица организаций'!BF65</f>
        <v>94.56</v>
      </c>
      <c r="J63" s="172" t="str">
        <f t="shared" si="3"/>
        <v>48</v>
      </c>
      <c r="K63" s="39">
        <f t="shared" si="4"/>
        <v>48</v>
      </c>
      <c r="L63" s="26">
        <f t="shared" si="5"/>
        <v>1</v>
      </c>
      <c r="M63" s="40" t="str">
        <f>'бланки '!A67</f>
        <v>Город Северодвинск</v>
      </c>
      <c r="N63" s="29" t="str">
        <f>'бланки '!B67</f>
        <v>ДОП</v>
      </c>
      <c r="O63" s="29">
        <v>2</v>
      </c>
    </row>
    <row r="64" spans="1:15">
      <c r="A64" s="25">
        <f>анкеты!A64</f>
        <v>63</v>
      </c>
      <c r="B64" s="25" t="str">
        <f t="shared" si="2"/>
        <v>Город Северодвинск</v>
      </c>
      <c r="C64" s="25" t="str">
        <f>'бланки '!C68</f>
        <v>Муниципальное бюджетное учреждение дополнительного образования «Детская музыкальная школа № 3»</v>
      </c>
      <c r="D64" s="169">
        <f>'Рейтинговая таблица организаций'!T66</f>
        <v>98.699999999999989</v>
      </c>
      <c r="E64" s="25">
        <f>'Рейтинговая таблица организаций'!AC66</f>
        <v>98.5</v>
      </c>
      <c r="F64" s="25">
        <f>'Рейтинговая таблица организаций'!AK66</f>
        <v>84.8</v>
      </c>
      <c r="G64" s="25">
        <f>'Рейтинговая таблица организаций'!AU66</f>
        <v>99.6</v>
      </c>
      <c r="H64" s="25">
        <f>'Рейтинговая таблица организаций'!BE66</f>
        <v>99</v>
      </c>
      <c r="I64" s="25">
        <f>'Рейтинговая таблица организаций'!BF66</f>
        <v>96.12</v>
      </c>
      <c r="J64" s="172" t="str">
        <f t="shared" si="3"/>
        <v>27</v>
      </c>
      <c r="K64" s="39">
        <f t="shared" si="4"/>
        <v>27</v>
      </c>
      <c r="L64" s="26">
        <f t="shared" si="5"/>
        <v>1</v>
      </c>
      <c r="M64" s="40" t="str">
        <f>'бланки '!A68</f>
        <v>Город Северодвинск</v>
      </c>
      <c r="N64" s="29" t="str">
        <f>'бланки '!B68</f>
        <v>ДОП</v>
      </c>
      <c r="O64" s="29">
        <v>1</v>
      </c>
    </row>
    <row r="65" spans="1:15">
      <c r="A65" s="25">
        <f>анкеты!A65</f>
        <v>64</v>
      </c>
      <c r="B65" s="25" t="str">
        <f t="shared" si="2"/>
        <v>Город Северодвинск</v>
      </c>
      <c r="C65" s="25" t="str">
        <f>'бланки '!C69</f>
        <v>Муниципальное автономное учреждение дополнительного образования «Детская музыкальная школа № 36»</v>
      </c>
      <c r="D65" s="169">
        <f>'Рейтинговая таблица организаций'!T67</f>
        <v>98.8</v>
      </c>
      <c r="E65" s="25">
        <f>'Рейтинговая таблица организаций'!AC67</f>
        <v>100</v>
      </c>
      <c r="F65" s="25">
        <f>'Рейтинговая таблица организаций'!AK67</f>
        <v>94</v>
      </c>
      <c r="G65" s="25">
        <f>'Рейтинговая таблица организаций'!AU67</f>
        <v>100</v>
      </c>
      <c r="H65" s="25">
        <f>'Рейтинговая таблица организаций'!BE67</f>
        <v>100</v>
      </c>
      <c r="I65" s="25">
        <f>'Рейтинговая таблица организаций'!BF67</f>
        <v>98.56</v>
      </c>
      <c r="J65" s="172" t="str">
        <f t="shared" si="3"/>
        <v>10-11</v>
      </c>
      <c r="K65" s="39">
        <f t="shared" si="4"/>
        <v>10</v>
      </c>
      <c r="L65" s="26">
        <f t="shared" si="5"/>
        <v>2</v>
      </c>
      <c r="M65" s="40" t="str">
        <f>'бланки '!A69</f>
        <v>Город Северодвинск</v>
      </c>
      <c r="N65" s="29" t="str">
        <f>'бланки '!B69</f>
        <v>ДОП</v>
      </c>
      <c r="O65" s="29">
        <v>3</v>
      </c>
    </row>
    <row r="66" spans="1:15">
      <c r="A66" s="25">
        <f>анкеты!A66</f>
        <v>65</v>
      </c>
      <c r="B66" s="25" t="str">
        <f t="shared" si="2"/>
        <v>Город Северодвинск</v>
      </c>
      <c r="C66" s="168" t="str">
        <f>'бланки '!C70</f>
        <v>Муниципальное бюджетное учреждение дополнительного образования «Детская школа искусств № 34»</v>
      </c>
      <c r="D66" s="25">
        <f>'Рейтинговая таблица организаций'!T68</f>
        <v>91.7</v>
      </c>
      <c r="E66" s="25">
        <f>'Рейтинговая таблица организаций'!AC68</f>
        <v>95.5</v>
      </c>
      <c r="F66" s="25">
        <f>'Рейтинговая таблица организаций'!AK68</f>
        <v>72</v>
      </c>
      <c r="G66" s="25">
        <f>'Рейтинговая таблица организаций'!AU68</f>
        <v>99</v>
      </c>
      <c r="H66" s="25">
        <f>'Рейтинговая таблица организаций'!BE68</f>
        <v>99.3</v>
      </c>
      <c r="I66" s="25">
        <f>'Рейтинговая таблица организаций'!BF68</f>
        <v>91.5</v>
      </c>
      <c r="J66" s="172" t="str">
        <f t="shared" si="3"/>
        <v>86</v>
      </c>
      <c r="K66" s="39">
        <f t="shared" ref="K66:K97" si="6">RANK(I66,I$2:I$178)</f>
        <v>86</v>
      </c>
      <c r="L66" s="26">
        <f t="shared" ref="L66:L97" si="7">COUNTIFS(K$2:K$178,K66)</f>
        <v>1</v>
      </c>
      <c r="M66" s="40" t="str">
        <f>'бланки '!A70</f>
        <v>Город Северодвинск</v>
      </c>
      <c r="N66" s="29" t="str">
        <f>'бланки '!B70</f>
        <v>ДОП</v>
      </c>
      <c r="O66" s="29">
        <v>1</v>
      </c>
    </row>
    <row r="67" spans="1:15">
      <c r="A67" s="25">
        <f>анкеты!A67</f>
        <v>66</v>
      </c>
      <c r="B67" s="25" t="str">
        <f t="shared" ref="B67:B130" si="8">M67</f>
        <v>Город Северодвинск</v>
      </c>
      <c r="C67" s="168" t="str">
        <f>'бланки '!C71</f>
        <v>Муниципальное автономное учреждение дополнительного образования «Детская художественная школа № 2»</v>
      </c>
      <c r="D67" s="25">
        <f>'Рейтинговая таблица организаций'!T69</f>
        <v>95.4</v>
      </c>
      <c r="E67" s="25">
        <f>'Рейтинговая таблица организаций'!AC69</f>
        <v>99</v>
      </c>
      <c r="F67" s="25">
        <f>'Рейтинговая таблица организаций'!AK69</f>
        <v>82</v>
      </c>
      <c r="G67" s="25">
        <f>'Рейтинговая таблица организаций'!AU69</f>
        <v>99.6</v>
      </c>
      <c r="H67" s="25">
        <f>'Рейтинговая таблица организаций'!BE69</f>
        <v>98.2</v>
      </c>
      <c r="I67" s="25">
        <f>'Рейтинговая таблица организаций'!BF69</f>
        <v>94.84</v>
      </c>
      <c r="J67" s="172" t="str">
        <f t="shared" ref="J67:J130" si="9">IF(L67=1,TEXT(K67,0),CONCATENATE(K67,"-",K67+L67-1))</f>
        <v>46</v>
      </c>
      <c r="K67" s="39">
        <f t="shared" si="6"/>
        <v>46</v>
      </c>
      <c r="L67" s="26">
        <f t="shared" si="7"/>
        <v>1</v>
      </c>
      <c r="M67" s="40" t="str">
        <f>'бланки '!A71</f>
        <v>Город Северодвинск</v>
      </c>
      <c r="N67" s="29" t="str">
        <f>'бланки '!B71</f>
        <v>ДОП</v>
      </c>
      <c r="O67" s="29">
        <v>1</v>
      </c>
    </row>
    <row r="68" spans="1:15">
      <c r="A68" s="25">
        <f>анкеты!A68</f>
        <v>67</v>
      </c>
      <c r="B68" s="25" t="str">
        <f t="shared" si="8"/>
        <v>Город Северодвинск</v>
      </c>
      <c r="C68" s="25" t="str">
        <f>'бланки '!C72</f>
        <v>Муниципальное автономное учреждение дополнительного образования «Спортивная школа «Строитель»</v>
      </c>
      <c r="D68" s="169">
        <f>'Рейтинговая таблица организаций'!T70</f>
        <v>94.4</v>
      </c>
      <c r="E68" s="25">
        <f>'Рейтинговая таблица организаций'!AC70</f>
        <v>91.5</v>
      </c>
      <c r="F68" s="25">
        <f>'Рейтинговая таблица организаций'!AK70</f>
        <v>64</v>
      </c>
      <c r="G68" s="25">
        <f>'Рейтинговая таблица организаций'!AU70</f>
        <v>97.600000000000009</v>
      </c>
      <c r="H68" s="25">
        <f>'Рейтинговая таблица организаций'!BE70</f>
        <v>98.1</v>
      </c>
      <c r="I68" s="25">
        <f>'Рейтинговая таблица организаций'!BF70</f>
        <v>89.12</v>
      </c>
      <c r="J68" s="172" t="str">
        <f t="shared" si="9"/>
        <v>123</v>
      </c>
      <c r="K68" s="39">
        <f t="shared" si="6"/>
        <v>123</v>
      </c>
      <c r="L68" s="26">
        <f t="shared" si="7"/>
        <v>1</v>
      </c>
      <c r="M68" s="40" t="str">
        <f>'бланки '!A72</f>
        <v>Город Северодвинск</v>
      </c>
      <c r="N68" s="29" t="str">
        <f>'бланки '!B72</f>
        <v>ДОП</v>
      </c>
      <c r="O68" s="29">
        <v>1</v>
      </c>
    </row>
    <row r="69" spans="1:15" hidden="1">
      <c r="A69" s="25">
        <f>анкеты!A69</f>
        <v>68</v>
      </c>
      <c r="B69" s="25" t="str">
        <f t="shared" si="8"/>
        <v>Город Новодвинск</v>
      </c>
      <c r="C69" s="25" t="str">
        <f>'бланки '!C73</f>
        <v>Муниципальное дошкольное образовательное учреждение «Детский сад «Солнышко»</v>
      </c>
      <c r="D69" s="169">
        <f>'Рейтинговая таблица организаций'!T71</f>
        <v>97</v>
      </c>
      <c r="E69" s="169">
        <f>'Рейтинговая таблица организаций'!AC71</f>
        <v>99.5</v>
      </c>
      <c r="F69" s="169">
        <f>'Рейтинговая таблица организаций'!AK71</f>
        <v>66</v>
      </c>
      <c r="G69" s="169">
        <f>'Рейтинговая таблица организаций'!AU71</f>
        <v>99.399999999999991</v>
      </c>
      <c r="H69" s="169">
        <f>'Рейтинговая таблица организаций'!BE71</f>
        <v>99.1</v>
      </c>
      <c r="I69" s="25">
        <f>'Рейтинговая таблица организаций'!BF71</f>
        <v>92.2</v>
      </c>
      <c r="J69" s="25" t="str">
        <f t="shared" si="9"/>
        <v>78</v>
      </c>
      <c r="K69" s="39">
        <f t="shared" si="6"/>
        <v>78</v>
      </c>
      <c r="L69" s="26">
        <f t="shared" si="7"/>
        <v>1</v>
      </c>
      <c r="M69" s="40" t="str">
        <f>'бланки '!A73</f>
        <v>Город Новодвинск</v>
      </c>
      <c r="N69" s="29" t="str">
        <f>'бланки '!B73</f>
        <v>ДОО</v>
      </c>
      <c r="O69" s="29">
        <v>4</v>
      </c>
    </row>
    <row r="70" spans="1:15" hidden="1">
      <c r="A70" s="25">
        <f>анкеты!A70</f>
        <v>69</v>
      </c>
      <c r="B70" s="25" t="str">
        <f t="shared" si="8"/>
        <v>Город Новодвинск</v>
      </c>
      <c r="C70" s="25" t="str">
        <f>'бланки '!C74</f>
        <v>Муниципальное дошкольное образовательное учреждение «Детский сад №14 «Родничок» общеразвивающего вида»</v>
      </c>
      <c r="D70" s="169">
        <f>'Рейтинговая таблица организаций'!T72</f>
        <v>97.300000000000011</v>
      </c>
      <c r="E70" s="169">
        <f>'Рейтинговая таблица организаций'!AC72</f>
        <v>89.5</v>
      </c>
      <c r="F70" s="169">
        <f>'Рейтинговая таблица организаций'!AK72</f>
        <v>60</v>
      </c>
      <c r="G70" s="169">
        <f>'Рейтинговая таблица организаций'!AU72</f>
        <v>94.2</v>
      </c>
      <c r="H70" s="169">
        <f>'Рейтинговая таблица организаций'!BE72</f>
        <v>92.2</v>
      </c>
      <c r="I70" s="25">
        <f>'Рейтинговая таблица организаций'!BF72</f>
        <v>86.64</v>
      </c>
      <c r="J70" s="25" t="str">
        <f t="shared" si="9"/>
        <v>148</v>
      </c>
      <c r="K70" s="39">
        <f t="shared" si="6"/>
        <v>148</v>
      </c>
      <c r="L70" s="26">
        <f t="shared" si="7"/>
        <v>1</v>
      </c>
      <c r="M70" s="40" t="str">
        <f>'бланки '!A74</f>
        <v>Город Новодвинск</v>
      </c>
      <c r="N70" s="29" t="str">
        <f>'бланки '!B74</f>
        <v>ДОО</v>
      </c>
      <c r="O70" s="29">
        <v>1</v>
      </c>
    </row>
    <row r="71" spans="1:15" hidden="1">
      <c r="A71" s="25">
        <f>анкеты!A71</f>
        <v>70</v>
      </c>
      <c r="B71" s="25" t="str">
        <f t="shared" si="8"/>
        <v>Город Новодвинск</v>
      </c>
      <c r="C71" s="25" t="str">
        <f>'бланки '!C75</f>
        <v>Муниципальное дошкольное образовательное учреждение «Детский сад «Радуга»</v>
      </c>
      <c r="D71" s="169">
        <f>'Рейтинговая таблица организаций'!T73</f>
        <v>92.199999999999989</v>
      </c>
      <c r="E71" s="25">
        <f>'Рейтинговая таблица организаций'!AC73</f>
        <v>96</v>
      </c>
      <c r="F71" s="25">
        <f>'Рейтинговая таблица организаций'!AK73</f>
        <v>72</v>
      </c>
      <c r="G71" s="25">
        <f>'Рейтинговая таблица организаций'!AU73</f>
        <v>98</v>
      </c>
      <c r="H71" s="25">
        <f>'Рейтинговая таблица организаций'!BE73</f>
        <v>98.8</v>
      </c>
      <c r="I71" s="25">
        <f>'Рейтинговая таблица организаций'!BF73</f>
        <v>91.4</v>
      </c>
      <c r="J71" s="25" t="str">
        <f t="shared" si="9"/>
        <v>88</v>
      </c>
      <c r="K71" s="39">
        <f t="shared" si="6"/>
        <v>88</v>
      </c>
      <c r="L71" s="26">
        <f t="shared" si="7"/>
        <v>1</v>
      </c>
      <c r="M71" s="40" t="str">
        <f>'бланки '!A75</f>
        <v>Город Новодвинск</v>
      </c>
      <c r="N71" s="29" t="str">
        <f>'бланки '!B75</f>
        <v>ДОО</v>
      </c>
      <c r="O71" s="29">
        <v>2</v>
      </c>
    </row>
    <row r="72" spans="1:15" hidden="1">
      <c r="A72" s="25">
        <f>анкеты!A72</f>
        <v>71</v>
      </c>
      <c r="B72" s="25" t="str">
        <f t="shared" si="8"/>
        <v>Город Новодвинск</v>
      </c>
      <c r="C72" s="25" t="str">
        <f>'бланки '!C76</f>
        <v>Муниципальное дошкольное образовательное учреждение «Центр развития ребенка - Детский сад №17 «Малыш»</v>
      </c>
      <c r="D72" s="169">
        <f>'Рейтинговая таблица организаций'!T74</f>
        <v>84.1</v>
      </c>
      <c r="E72" s="25">
        <f>'Рейтинговая таблица организаций'!AC74</f>
        <v>90</v>
      </c>
      <c r="F72" s="25">
        <f>'Рейтинговая таблица организаций'!AK74</f>
        <v>58.5</v>
      </c>
      <c r="G72" s="25">
        <f>'Рейтинговая таблица организаций'!AU74</f>
        <v>95.800000000000011</v>
      </c>
      <c r="H72" s="25">
        <f>'Рейтинговая таблица организаций'!BE74</f>
        <v>93.9</v>
      </c>
      <c r="I72" s="25">
        <f>'Рейтинговая таблица организаций'!BF74</f>
        <v>84.46</v>
      </c>
      <c r="J72" s="25" t="str">
        <f t="shared" si="9"/>
        <v>168</v>
      </c>
      <c r="K72" s="39">
        <f t="shared" si="6"/>
        <v>168</v>
      </c>
      <c r="L72" s="26">
        <f t="shared" si="7"/>
        <v>1</v>
      </c>
      <c r="M72" s="40" t="str">
        <f>'бланки '!A76</f>
        <v>Город Новодвинск</v>
      </c>
      <c r="N72" s="29" t="str">
        <f>'бланки '!B76</f>
        <v>ДОО</v>
      </c>
      <c r="O72" s="29">
        <v>4</v>
      </c>
    </row>
    <row r="73" spans="1:15" hidden="1">
      <c r="A73" s="25">
        <f>анкеты!A73</f>
        <v>72</v>
      </c>
      <c r="B73" s="25" t="str">
        <f t="shared" si="8"/>
        <v>Город Новодвинск</v>
      </c>
      <c r="C73" s="168" t="str">
        <f>'бланки '!C77</f>
        <v>Муниципальное дошкольное образовательное учреждение «Детский сад «Лесовичок»</v>
      </c>
      <c r="D73" s="25">
        <f>'Рейтинговая таблица организаций'!T75</f>
        <v>99.6</v>
      </c>
      <c r="E73" s="25">
        <f>'Рейтинговая таблица организаций'!AC75</f>
        <v>99</v>
      </c>
      <c r="F73" s="25">
        <f>'Рейтинговая таблица организаций'!AK75</f>
        <v>82</v>
      </c>
      <c r="G73" s="25">
        <f>'Рейтинговая таблица организаций'!AU75</f>
        <v>100</v>
      </c>
      <c r="H73" s="25">
        <f>'Рейтинговая таблица организаций'!BE75</f>
        <v>99.2</v>
      </c>
      <c r="I73" s="25">
        <f>'Рейтинговая таблица организаций'!BF75</f>
        <v>95.960000000000008</v>
      </c>
      <c r="J73" s="25" t="str">
        <f t="shared" si="9"/>
        <v>30</v>
      </c>
      <c r="K73" s="39">
        <f t="shared" si="6"/>
        <v>30</v>
      </c>
      <c r="L73" s="26">
        <f t="shared" si="7"/>
        <v>1</v>
      </c>
      <c r="M73" s="40" t="str">
        <f>'бланки '!A77</f>
        <v>Город Новодвинск</v>
      </c>
      <c r="N73" s="29" t="str">
        <f>'бланки '!B77</f>
        <v>ДОО</v>
      </c>
      <c r="O73" s="29">
        <v>2</v>
      </c>
    </row>
    <row r="74" spans="1:15" hidden="1">
      <c r="A74" s="25">
        <f>анкеты!A74</f>
        <v>73</v>
      </c>
      <c r="B74" s="25" t="str">
        <f t="shared" si="8"/>
        <v>Город Новодвинск</v>
      </c>
      <c r="C74" s="25" t="str">
        <f>'бланки '!C78</f>
        <v>Муниципальное дошкольное образовательное учреждение «Детский сад «Чебурашка»</v>
      </c>
      <c r="D74" s="169">
        <f>'Рейтинговая таблица организаций'!T76</f>
        <v>99.6</v>
      </c>
      <c r="E74" s="169">
        <f>'Рейтинговая таблица организаций'!AC76</f>
        <v>100</v>
      </c>
      <c r="F74" s="169">
        <f>'Рейтинговая таблица организаций'!AK76</f>
        <v>59.8</v>
      </c>
      <c r="G74" s="169">
        <f>'Рейтинговая таблица организаций'!AU76</f>
        <v>100</v>
      </c>
      <c r="H74" s="169">
        <f>'Рейтинговая таблица организаций'!BE76</f>
        <v>100</v>
      </c>
      <c r="I74" s="25">
        <f>'Рейтинговая таблица организаций'!BF76</f>
        <v>91.88</v>
      </c>
      <c r="J74" s="25" t="str">
        <f t="shared" si="9"/>
        <v>82</v>
      </c>
      <c r="K74" s="39">
        <f t="shared" si="6"/>
        <v>82</v>
      </c>
      <c r="L74" s="26">
        <f t="shared" si="7"/>
        <v>1</v>
      </c>
      <c r="M74" s="40" t="str">
        <f>'бланки '!A78</f>
        <v>Город Новодвинск</v>
      </c>
      <c r="N74" s="29" t="str">
        <f>'бланки '!B78</f>
        <v>ДОО</v>
      </c>
      <c r="O74" s="29">
        <v>1</v>
      </c>
    </row>
    <row r="75" spans="1:15" hidden="1">
      <c r="A75" s="25">
        <f>анкеты!A75</f>
        <v>74</v>
      </c>
      <c r="B75" s="25" t="str">
        <f t="shared" si="8"/>
        <v>Город Новодвинск</v>
      </c>
      <c r="C75" s="25" t="str">
        <f>'бланки '!C79</f>
        <v>Муниципальное образовательное учреждение «Средняя общеобразовательная школа № 2 имени В.И. Захарова»</v>
      </c>
      <c r="D75" s="169">
        <f>'Рейтинговая таблица организаций'!T77</f>
        <v>97.300000000000011</v>
      </c>
      <c r="E75" s="169">
        <f>'Рейтинговая таблица организаций'!AC77</f>
        <v>91.5</v>
      </c>
      <c r="F75" s="169">
        <f>'Рейтинговая таблица организаций'!AK77</f>
        <v>58.5</v>
      </c>
      <c r="G75" s="169">
        <f>'Рейтинговая таблица организаций'!AU77</f>
        <v>93.4</v>
      </c>
      <c r="H75" s="169">
        <f>'Рейтинговая таблица организаций'!BE77</f>
        <v>92.9</v>
      </c>
      <c r="I75" s="25">
        <f>'Рейтинговая таблица организаций'!BF77</f>
        <v>86.72</v>
      </c>
      <c r="J75" s="25" t="str">
        <f t="shared" si="9"/>
        <v>145-146</v>
      </c>
      <c r="K75" s="39">
        <f t="shared" si="6"/>
        <v>145</v>
      </c>
      <c r="L75" s="26">
        <f t="shared" si="7"/>
        <v>2</v>
      </c>
      <c r="M75" s="40" t="str">
        <f>'бланки '!A79</f>
        <v>Город Новодвинск</v>
      </c>
      <c r="N75" s="29" t="str">
        <f>'бланки '!B79</f>
        <v>ООО</v>
      </c>
      <c r="O75" s="29">
        <v>4</v>
      </c>
    </row>
    <row r="76" spans="1:15" hidden="1">
      <c r="A76" s="25">
        <f>анкеты!A76</f>
        <v>75</v>
      </c>
      <c r="B76" s="25" t="str">
        <f t="shared" si="8"/>
        <v>Город Новодвинск</v>
      </c>
      <c r="C76" s="25" t="str">
        <f>'бланки '!C80</f>
        <v>Муниципальное образовательное учреждение «Средняя общеобразовательная школа № 3»</v>
      </c>
      <c r="D76" s="169">
        <f>'Рейтинговая таблица организаций'!T78</f>
        <v>92.1</v>
      </c>
      <c r="E76" s="169">
        <f>'Рейтинговая таблица организаций'!AC78</f>
        <v>89.5</v>
      </c>
      <c r="F76" s="169">
        <f>'Рейтинговая таблица организаций'!AK78</f>
        <v>70.8</v>
      </c>
      <c r="G76" s="169">
        <f>'Рейтинговая таблица организаций'!AU78</f>
        <v>87.2</v>
      </c>
      <c r="H76" s="169">
        <f>'Рейтинговая таблица организаций'!BE78</f>
        <v>82.8</v>
      </c>
      <c r="I76" s="25">
        <f>'Рейтинговая таблица организаций'!BF78</f>
        <v>84.47999999999999</v>
      </c>
      <c r="J76" s="25" t="str">
        <f t="shared" si="9"/>
        <v>167</v>
      </c>
      <c r="K76" s="39">
        <f t="shared" si="6"/>
        <v>167</v>
      </c>
      <c r="L76" s="26">
        <f t="shared" si="7"/>
        <v>1</v>
      </c>
      <c r="M76" s="40" t="str">
        <f>'бланки '!A80</f>
        <v>Город Новодвинск</v>
      </c>
      <c r="N76" s="29" t="str">
        <f>'бланки '!B80</f>
        <v>ООО</v>
      </c>
      <c r="O76" s="29">
        <v>5</v>
      </c>
    </row>
    <row r="77" spans="1:15" s="69" customFormat="1" hidden="1">
      <c r="A77" s="25">
        <f>анкеты!A77</f>
        <v>76</v>
      </c>
      <c r="B77" s="25" t="str">
        <f t="shared" si="8"/>
        <v>Город Новодвинск</v>
      </c>
      <c r="C77" s="25" t="str">
        <f>'бланки '!C81</f>
        <v>Муниципальное образовательное учреждение «Средняя общеобразовательная школа № 6»</v>
      </c>
      <c r="D77" s="169">
        <f>'Рейтинговая таблица организаций'!T79</f>
        <v>100</v>
      </c>
      <c r="E77" s="169">
        <f>'Рейтинговая таблица организаций'!AC79</f>
        <v>99.5</v>
      </c>
      <c r="F77" s="169">
        <f>'Рейтинговая таблица организаций'!AK79</f>
        <v>72</v>
      </c>
      <c r="G77" s="169">
        <f>'Рейтинговая таблица организаций'!AU79</f>
        <v>100</v>
      </c>
      <c r="H77" s="169">
        <f>'Рейтинговая таблица организаций'!BE79</f>
        <v>99.5</v>
      </c>
      <c r="I77" s="25">
        <f>'Рейтинговая таблица организаций'!BF79</f>
        <v>94.2</v>
      </c>
      <c r="J77" s="25" t="str">
        <f t="shared" si="9"/>
        <v>52-53</v>
      </c>
      <c r="K77" s="39">
        <f t="shared" si="6"/>
        <v>52</v>
      </c>
      <c r="L77" s="26">
        <f t="shared" si="7"/>
        <v>2</v>
      </c>
      <c r="M77" s="40" t="str">
        <f>'бланки '!A81</f>
        <v>Город Новодвинск</v>
      </c>
      <c r="N77" s="29" t="str">
        <f>'бланки '!B81</f>
        <v>ООО</v>
      </c>
      <c r="O77" s="29">
        <v>1</v>
      </c>
    </row>
    <row r="78" spans="1:15" hidden="1">
      <c r="A78" s="25">
        <f>анкеты!A78</f>
        <v>77</v>
      </c>
      <c r="B78" s="25" t="str">
        <f t="shared" si="8"/>
        <v>Город Новодвинск</v>
      </c>
      <c r="C78" s="25" t="str">
        <f>'бланки '!C82</f>
        <v>Муниципальное образовательное учреждение «Средняя общеобразовательная школа № 7»</v>
      </c>
      <c r="D78" s="169">
        <f>'Рейтинговая таблица организаций'!T80</f>
        <v>95.4</v>
      </c>
      <c r="E78" s="169">
        <f>'Рейтинговая таблица организаций'!AC80</f>
        <v>88</v>
      </c>
      <c r="F78" s="169">
        <f>'Рейтинговая таблица организаций'!AK80</f>
        <v>67.400000000000006</v>
      </c>
      <c r="G78" s="169">
        <f>'Рейтинговая таблица организаций'!AU80</f>
        <v>92.600000000000009</v>
      </c>
      <c r="H78" s="169">
        <f>'Рейтинговая таблица организаций'!BE80</f>
        <v>88.2</v>
      </c>
      <c r="I78" s="25">
        <f>'Рейтинговая таблица организаций'!BF80</f>
        <v>86.320000000000007</v>
      </c>
      <c r="J78" s="25" t="str">
        <f t="shared" si="9"/>
        <v>152</v>
      </c>
      <c r="K78" s="39">
        <f t="shared" si="6"/>
        <v>152</v>
      </c>
      <c r="L78" s="26">
        <f t="shared" si="7"/>
        <v>1</v>
      </c>
      <c r="M78" s="40" t="str">
        <f>'бланки '!A82</f>
        <v>Город Новодвинск</v>
      </c>
      <c r="N78" s="29" t="str">
        <f>'бланки '!B82</f>
        <v>ООО</v>
      </c>
      <c r="O78" s="29">
        <v>3</v>
      </c>
    </row>
    <row r="79" spans="1:15" s="69" customFormat="1" hidden="1">
      <c r="A79" s="25">
        <f>анкеты!A79</f>
        <v>78</v>
      </c>
      <c r="B79" s="25" t="str">
        <f t="shared" si="8"/>
        <v>Город Новодвинск</v>
      </c>
      <c r="C79" s="25" t="str">
        <f>'бланки '!C83</f>
        <v>Муниципальное образовательное учреждение «Новодвинская гимназия»</v>
      </c>
      <c r="D79" s="169">
        <f>'Рейтинговая таблица организаций'!T81</f>
        <v>87.2</v>
      </c>
      <c r="E79" s="169">
        <f>'Рейтинговая таблица организаций'!AC81</f>
        <v>92</v>
      </c>
      <c r="F79" s="169">
        <f>'Рейтинговая таблица организаций'!AK81</f>
        <v>54</v>
      </c>
      <c r="G79" s="169">
        <f>'Рейтинговая таблица организаций'!AU81</f>
        <v>94</v>
      </c>
      <c r="H79" s="169">
        <f>'Рейтинговая таблица организаций'!BE81</f>
        <v>94.8</v>
      </c>
      <c r="I79" s="25">
        <f>'Рейтинговая таблица организаций'!BF81</f>
        <v>84.4</v>
      </c>
      <c r="J79" s="25" t="str">
        <f t="shared" si="9"/>
        <v>169</v>
      </c>
      <c r="K79" s="39">
        <f t="shared" si="6"/>
        <v>169</v>
      </c>
      <c r="L79" s="26">
        <f t="shared" si="7"/>
        <v>1</v>
      </c>
      <c r="M79" s="40" t="str">
        <f>'бланки '!A83</f>
        <v>Город Новодвинск</v>
      </c>
      <c r="N79" s="29" t="str">
        <f>'бланки '!B83</f>
        <v>ООО</v>
      </c>
      <c r="O79" s="29">
        <v>5</v>
      </c>
    </row>
    <row r="80" spans="1:15" hidden="1">
      <c r="A80" s="25">
        <f>анкеты!A80</f>
        <v>79</v>
      </c>
      <c r="B80" s="25" t="str">
        <f t="shared" si="8"/>
        <v>Город Новодвинск</v>
      </c>
      <c r="C80" s="25" t="str">
        <f>'бланки '!C84</f>
        <v>Муниципальное образовательное учреждение дополнительного образования «Дом детского творчества»</v>
      </c>
      <c r="D80" s="169">
        <f>'Рейтинговая таблица организаций'!T82</f>
        <v>96</v>
      </c>
      <c r="E80" s="169">
        <f>'Рейтинговая таблица организаций'!AC82</f>
        <v>96</v>
      </c>
      <c r="F80" s="169">
        <f>'Рейтинговая таблица организаций'!AK82</f>
        <v>62.8</v>
      </c>
      <c r="G80" s="169">
        <f>'Рейтинговая таблица организаций'!AU82</f>
        <v>98.2</v>
      </c>
      <c r="H80" s="169">
        <f>'Рейтинговая таблица организаций'!BE82</f>
        <v>98</v>
      </c>
      <c r="I80" s="25">
        <f>'Рейтинговая таблица организаций'!BF82</f>
        <v>90.2</v>
      </c>
      <c r="J80" s="25" t="str">
        <f t="shared" si="9"/>
        <v>108</v>
      </c>
      <c r="K80" s="39">
        <f t="shared" si="6"/>
        <v>108</v>
      </c>
      <c r="L80" s="26">
        <f t="shared" si="7"/>
        <v>1</v>
      </c>
      <c r="M80" s="40" t="str">
        <f>'бланки '!A84</f>
        <v>Город Новодвинск</v>
      </c>
      <c r="N80" s="29" t="str">
        <f>'бланки '!B84</f>
        <v>ДОП</v>
      </c>
      <c r="O80" s="29">
        <v>2</v>
      </c>
    </row>
    <row r="81" spans="1:15" s="69" customFormat="1" hidden="1">
      <c r="A81" s="25">
        <f>анкеты!A81</f>
        <v>80</v>
      </c>
      <c r="B81" s="25" t="str">
        <f t="shared" si="8"/>
        <v>Город Новодвинск</v>
      </c>
      <c r="C81" s="25" t="str">
        <f>'бланки '!C85</f>
        <v>Муниципальное бюджетное учреждение дополнительного образования «Новодвинская спортивная школа имени С.В. Быкова»</v>
      </c>
      <c r="D81" s="169">
        <f>'Рейтинговая таблица организаций'!T83</f>
        <v>86.800000000000011</v>
      </c>
      <c r="E81" s="169">
        <f>'Рейтинговая таблица организаций'!AC83</f>
        <v>87.5</v>
      </c>
      <c r="F81" s="169">
        <f>'Рейтинговая таблица организаций'!AK83</f>
        <v>72</v>
      </c>
      <c r="G81" s="169">
        <f>'Рейтинговая таблица организаций'!AU83</f>
        <v>93.4</v>
      </c>
      <c r="H81" s="169">
        <f>'Рейтинговая таблица организаций'!BE83</f>
        <v>92.4</v>
      </c>
      <c r="I81" s="25">
        <f>'Рейтинговая таблица организаций'!BF83</f>
        <v>86.42</v>
      </c>
      <c r="J81" s="25" t="str">
        <f t="shared" si="9"/>
        <v>151</v>
      </c>
      <c r="K81" s="39">
        <f t="shared" si="6"/>
        <v>151</v>
      </c>
      <c r="L81" s="26">
        <f t="shared" si="7"/>
        <v>1</v>
      </c>
      <c r="M81" s="40" t="str">
        <f>'бланки '!A85</f>
        <v>Город Новодвинск</v>
      </c>
      <c r="N81" s="29" t="str">
        <f>'бланки '!B85</f>
        <v>ДОП</v>
      </c>
      <c r="O81" s="29">
        <v>1</v>
      </c>
    </row>
    <row r="82" spans="1:15" s="69" customFormat="1" hidden="1">
      <c r="A82" s="25">
        <f>анкеты!A82</f>
        <v>81</v>
      </c>
      <c r="B82" s="25" t="str">
        <f t="shared" si="8"/>
        <v>Город Новодвинск</v>
      </c>
      <c r="C82" s="25" t="str">
        <f>'бланки '!C86</f>
        <v>Муниципальное бюджетное учреждение дополнительного образования «Новодвинская детская школа искусств»</v>
      </c>
      <c r="D82" s="169">
        <f>'Рейтинговая таблица организаций'!T84</f>
        <v>97.4</v>
      </c>
      <c r="E82" s="169">
        <f>'Рейтинговая таблица организаций'!AC84</f>
        <v>96.5</v>
      </c>
      <c r="F82" s="169">
        <f>'Рейтинговая таблица организаций'!AK84</f>
        <v>66</v>
      </c>
      <c r="G82" s="169">
        <f>'Рейтинговая таблица организаций'!AU84</f>
        <v>95.4</v>
      </c>
      <c r="H82" s="169">
        <f>'Рейтинговая таблица организаций'!BE84</f>
        <v>96.6</v>
      </c>
      <c r="I82" s="25">
        <f>'Рейтинговая таблица организаций'!BF84</f>
        <v>90.38</v>
      </c>
      <c r="J82" s="25" t="str">
        <f t="shared" si="9"/>
        <v>103</v>
      </c>
      <c r="K82" s="39">
        <f t="shared" si="6"/>
        <v>103</v>
      </c>
      <c r="L82" s="26">
        <f t="shared" si="7"/>
        <v>1</v>
      </c>
      <c r="M82" s="40" t="str">
        <f>'бланки '!A86</f>
        <v>Город Новодвинск</v>
      </c>
      <c r="N82" s="29" t="str">
        <f>'бланки '!B86</f>
        <v>ДОП</v>
      </c>
      <c r="O82" s="29">
        <v>6</v>
      </c>
    </row>
    <row r="83" spans="1:15" hidden="1">
      <c r="A83" s="25">
        <f>анкеты!A83</f>
        <v>82</v>
      </c>
      <c r="B83" s="25" t="str">
        <f t="shared" si="8"/>
        <v>Верхнетоемский муниципальный округ</v>
      </c>
      <c r="C83" s="25" t="str">
        <f>'бланки '!C87</f>
        <v>Муниципальное бюджетное образовательное учреждение Верхнетоемского муниципального округа «Авнюгская средняя общеобразовательная школа»</v>
      </c>
      <c r="D83" s="169">
        <f>'Рейтинговая таблица организаций'!T85</f>
        <v>95.2</v>
      </c>
      <c r="E83" s="169">
        <f>'Рейтинговая таблица организаций'!AC85</f>
        <v>91.5</v>
      </c>
      <c r="F83" s="169">
        <f>'Рейтинговая таблица организаций'!AK85</f>
        <v>64.5</v>
      </c>
      <c r="G83" s="169">
        <f>'Рейтинговая таблица организаций'!AU85</f>
        <v>81.8</v>
      </c>
      <c r="H83" s="169">
        <f>'Рейтинговая таблица организаций'!BE85</f>
        <v>83.3</v>
      </c>
      <c r="I83" s="25">
        <f>'Рейтинговая таблица организаций'!BF85</f>
        <v>83.26</v>
      </c>
      <c r="J83" s="25" t="str">
        <f t="shared" si="9"/>
        <v>171</v>
      </c>
      <c r="K83" s="39">
        <f t="shared" si="6"/>
        <v>171</v>
      </c>
      <c r="L83" s="26">
        <f t="shared" si="7"/>
        <v>1</v>
      </c>
      <c r="M83" s="40" t="str">
        <f>'бланки '!A87</f>
        <v>Верхнетоемский муниципальный округ</v>
      </c>
      <c r="N83" s="29" t="str">
        <f>'бланки '!B87</f>
        <v>ООО</v>
      </c>
      <c r="O83" s="29">
        <v>5</v>
      </c>
    </row>
    <row r="84" spans="1:15" hidden="1">
      <c r="A84" s="25">
        <f>анкеты!A84</f>
        <v>83</v>
      </c>
      <c r="B84" s="25" t="str">
        <f t="shared" si="8"/>
        <v>Верхнетоемский муниципальный округ</v>
      </c>
      <c r="C84" s="25" t="str">
        <f>'бланки '!C88</f>
        <v>Муниципальное бюджетное образовательное учреждение Верхнетоемского муниципального округа «Афанасьевская средняя общеобразовательная школа»</v>
      </c>
      <c r="D84" s="169">
        <f>'Рейтинговая таблица организаций'!T86</f>
        <v>95</v>
      </c>
      <c r="E84" s="25">
        <f>'Рейтинговая таблица организаций'!AC86</f>
        <v>94.5</v>
      </c>
      <c r="F84" s="25">
        <f>'Рейтинговая таблица организаций'!AK86</f>
        <v>86</v>
      </c>
      <c r="G84" s="25">
        <f>'Рейтинговая таблица организаций'!AU86</f>
        <v>98.800000000000011</v>
      </c>
      <c r="H84" s="25">
        <f>'Рейтинговая таблица организаций'!BE86</f>
        <v>100</v>
      </c>
      <c r="I84" s="25">
        <f>'Рейтинговая таблица организаций'!BF86</f>
        <v>94.86</v>
      </c>
      <c r="J84" s="25" t="str">
        <f t="shared" si="9"/>
        <v>45</v>
      </c>
      <c r="K84" s="39">
        <f t="shared" si="6"/>
        <v>45</v>
      </c>
      <c r="L84" s="26">
        <f t="shared" si="7"/>
        <v>1</v>
      </c>
      <c r="M84" s="40" t="str">
        <f>'бланки '!A88</f>
        <v>Верхнетоемский муниципальный округ</v>
      </c>
      <c r="N84" s="29" t="str">
        <f>'бланки '!B88</f>
        <v>ООО</v>
      </c>
      <c r="O84" s="29">
        <v>3</v>
      </c>
    </row>
    <row r="85" spans="1:15" hidden="1">
      <c r="A85" s="25">
        <f>анкеты!A85</f>
        <v>84</v>
      </c>
      <c r="B85" s="25" t="str">
        <f t="shared" si="8"/>
        <v>Верхнетоемский муниципальный округ</v>
      </c>
      <c r="C85" s="25" t="str">
        <f>'бланки '!C89</f>
        <v>Муниципальное бюджетное образовательное учреждение Верхнетоемского муниципального округа «Верхнетоемская средняя общеобразовательная школа»</v>
      </c>
      <c r="D85" s="169">
        <f>'Рейтинговая таблица организаций'!T87</f>
        <v>86.5</v>
      </c>
      <c r="E85" s="25">
        <f>'Рейтинговая таблица организаций'!AC87</f>
        <v>89</v>
      </c>
      <c r="F85" s="25">
        <f>'Рейтинговая таблица организаций'!AK87</f>
        <v>49.8</v>
      </c>
      <c r="G85" s="25">
        <f>'Рейтинговая таблица организаций'!AU87</f>
        <v>96.200000000000017</v>
      </c>
      <c r="H85" s="25">
        <f>'Рейтинговая таблица организаций'!BE87</f>
        <v>87.8</v>
      </c>
      <c r="I85" s="25">
        <f>'Рейтинговая таблица организаций'!BF87</f>
        <v>81.86</v>
      </c>
      <c r="J85" s="25" t="str">
        <f t="shared" si="9"/>
        <v>174</v>
      </c>
      <c r="K85" s="39">
        <f t="shared" si="6"/>
        <v>174</v>
      </c>
      <c r="L85" s="26">
        <f t="shared" si="7"/>
        <v>1</v>
      </c>
      <c r="M85" s="40" t="str">
        <f>'бланки '!A89</f>
        <v>Верхнетоемский муниципальный округ</v>
      </c>
      <c r="N85" s="29" t="str">
        <f>'бланки '!B89</f>
        <v>ООО</v>
      </c>
      <c r="O85" s="29">
        <v>2</v>
      </c>
    </row>
    <row r="86" spans="1:15" hidden="1">
      <c r="A86" s="25">
        <f>анкеты!A86</f>
        <v>85</v>
      </c>
      <c r="B86" s="25" t="str">
        <f t="shared" si="8"/>
        <v>Верхнетоемский муниципальный округ</v>
      </c>
      <c r="C86" s="25" t="str">
        <f>'бланки '!C90</f>
        <v>Муниципальное бюджетное образовательное учреждение Верхнетоемского муниципального округа «Выйская средняя общеобразовательная школа»</v>
      </c>
      <c r="D86" s="169">
        <f>'Рейтинговая таблица организаций'!T88</f>
        <v>92.5</v>
      </c>
      <c r="E86" s="169">
        <f>'Рейтинговая таблица организаций'!AC88</f>
        <v>79</v>
      </c>
      <c r="F86" s="169">
        <f>'Рейтинговая таблица организаций'!AK88</f>
        <v>60</v>
      </c>
      <c r="G86" s="169">
        <f>'Рейтинговая таблица организаций'!AU88</f>
        <v>86.800000000000011</v>
      </c>
      <c r="H86" s="169">
        <f>'Рейтинговая таблица организаций'!BE88</f>
        <v>74.7</v>
      </c>
      <c r="I86" s="25">
        <f>'Рейтинговая таблица организаций'!BF88</f>
        <v>78.599999999999994</v>
      </c>
      <c r="J86" s="25" t="str">
        <f t="shared" si="9"/>
        <v>176</v>
      </c>
      <c r="K86" s="39">
        <f t="shared" si="6"/>
        <v>176</v>
      </c>
      <c r="L86" s="26">
        <f t="shared" si="7"/>
        <v>1</v>
      </c>
      <c r="M86" s="40" t="str">
        <f>'бланки '!A90</f>
        <v>Верхнетоемский муниципальный округ</v>
      </c>
      <c r="N86" s="29" t="str">
        <f>'бланки '!B90</f>
        <v>ООО</v>
      </c>
      <c r="O86" s="29">
        <v>1</v>
      </c>
    </row>
    <row r="87" spans="1:15" hidden="1">
      <c r="A87" s="25">
        <f>анкеты!A87</f>
        <v>86</v>
      </c>
      <c r="B87" s="25" t="str">
        <f t="shared" si="8"/>
        <v>Верхнетоемский муниципальный округ</v>
      </c>
      <c r="C87" s="25" t="str">
        <f>'бланки '!C91</f>
        <v>Муниципальное бюджетное образовательное учреждение Верхнетоемского муниципального округа «Горковская средняя общеобразовательная школа»</v>
      </c>
      <c r="D87" s="169">
        <f>'Рейтинговая таблица организаций'!T89</f>
        <v>93.8</v>
      </c>
      <c r="E87" s="169">
        <f>'Рейтинговая таблица организаций'!AC89</f>
        <v>88</v>
      </c>
      <c r="F87" s="169">
        <f>'Рейтинговая таблица организаций'!AK89</f>
        <v>100</v>
      </c>
      <c r="G87" s="169">
        <f>'Рейтинговая таблица организаций'!AU89</f>
        <v>98.800000000000011</v>
      </c>
      <c r="H87" s="169">
        <f>'Рейтинговая таблица организаций'!BE89</f>
        <v>90.4</v>
      </c>
      <c r="I87" s="25">
        <f>'Рейтинговая таблица организаций'!BF89</f>
        <v>94.2</v>
      </c>
      <c r="J87" s="25" t="str">
        <f t="shared" si="9"/>
        <v>52-53</v>
      </c>
      <c r="K87" s="39">
        <f t="shared" si="6"/>
        <v>52</v>
      </c>
      <c r="L87" s="26">
        <f t="shared" si="7"/>
        <v>2</v>
      </c>
      <c r="M87" s="40" t="str">
        <f>'бланки '!A91</f>
        <v>Верхнетоемский муниципальный округ</v>
      </c>
      <c r="N87" s="29" t="str">
        <f>'бланки '!B91</f>
        <v>ООО</v>
      </c>
      <c r="O87" s="29">
        <v>3</v>
      </c>
    </row>
    <row r="88" spans="1:15" hidden="1">
      <c r="A88" s="25">
        <f>анкеты!A88</f>
        <v>87</v>
      </c>
      <c r="B88" s="25" t="str">
        <f t="shared" si="8"/>
        <v>Верхнетоемский муниципальный округ</v>
      </c>
      <c r="C88" s="25" t="str">
        <f>'бланки '!C92</f>
        <v>Муниципальное бюджетное образовательное учреждение Верхнетоемского муниципального округа «Зеленниковская средняя общеобразовательная школа»</v>
      </c>
      <c r="D88" s="169">
        <f>'Рейтинговая таблица организаций'!T90</f>
        <v>91.9</v>
      </c>
      <c r="E88" s="169">
        <f>'Рейтинговая таблица организаций'!AC90</f>
        <v>90</v>
      </c>
      <c r="F88" s="169">
        <f>'Рейтинговая таблица организаций'!AK90</f>
        <v>72</v>
      </c>
      <c r="G88" s="169">
        <f>'Рейтинговая таблица организаций'!AU90</f>
        <v>94.6</v>
      </c>
      <c r="H88" s="169">
        <f>'Рейтинговая таблица организаций'!BE90</f>
        <v>91</v>
      </c>
      <c r="I88" s="25">
        <f>'Рейтинговая таблица организаций'!BF90</f>
        <v>87.9</v>
      </c>
      <c r="J88" s="25" t="str">
        <f t="shared" si="9"/>
        <v>137</v>
      </c>
      <c r="K88" s="39">
        <f t="shared" si="6"/>
        <v>137</v>
      </c>
      <c r="L88" s="26">
        <f t="shared" si="7"/>
        <v>1</v>
      </c>
      <c r="M88" s="40" t="str">
        <f>'бланки '!A92</f>
        <v>Верхнетоемский муниципальный округ</v>
      </c>
      <c r="N88" s="29" t="str">
        <f>'бланки '!B92</f>
        <v>ООО</v>
      </c>
      <c r="O88" s="29">
        <v>3</v>
      </c>
    </row>
    <row r="89" spans="1:15" hidden="1">
      <c r="A89" s="25">
        <f>анкеты!A89</f>
        <v>88</v>
      </c>
      <c r="B89" s="25" t="str">
        <f t="shared" si="8"/>
        <v>Верхнетоемский муниципальный округ</v>
      </c>
      <c r="C89" s="25" t="str">
        <f>'бланки '!C93</f>
        <v>Муниципальное бюджетное образовательное учреждение Верхнетоемского муниципального округа «Корниловская средняя общеобразовательная школа»</v>
      </c>
      <c r="D89" s="169">
        <f>'Рейтинговая таблица организаций'!T91</f>
        <v>93.1</v>
      </c>
      <c r="E89" s="25">
        <f>'Рейтинговая таблица организаций'!AC91</f>
        <v>90.5</v>
      </c>
      <c r="F89" s="25">
        <f>'Рейтинговая таблица организаций'!AK91</f>
        <v>80</v>
      </c>
      <c r="G89" s="25">
        <f>'Рейтинговая таблица организаций'!AU91</f>
        <v>86</v>
      </c>
      <c r="H89" s="25">
        <f>'Рейтинговая таблица организаций'!BE91</f>
        <v>84</v>
      </c>
      <c r="I89" s="25">
        <f>'Рейтинговая таблица организаций'!BF91</f>
        <v>86.72</v>
      </c>
      <c r="J89" s="25" t="str">
        <f t="shared" si="9"/>
        <v>145-146</v>
      </c>
      <c r="K89" s="39">
        <f t="shared" si="6"/>
        <v>145</v>
      </c>
      <c r="L89" s="26">
        <f t="shared" si="7"/>
        <v>2</v>
      </c>
      <c r="M89" s="40" t="str">
        <f>'бланки '!A93</f>
        <v>Верхнетоемский муниципальный округ</v>
      </c>
      <c r="N89" s="29" t="str">
        <f>'бланки '!B93</f>
        <v>ООО</v>
      </c>
      <c r="O89" s="29">
        <v>3</v>
      </c>
    </row>
    <row r="90" spans="1:15" hidden="1">
      <c r="A90" s="25">
        <f>анкеты!A90</f>
        <v>89</v>
      </c>
      <c r="B90" s="25" t="str">
        <f t="shared" si="8"/>
        <v>Верхнетоемский муниципальный округ</v>
      </c>
      <c r="C90" s="25" t="str">
        <f>'бланки '!C94</f>
        <v>Муниципальное бюджетное образовательное учреждение Верхнетоемского муниципального округа «Нижнетоемская средняя общеобразовательная школа»</v>
      </c>
      <c r="D90" s="169">
        <f>'Рейтинговая таблица организаций'!T92</f>
        <v>99.7</v>
      </c>
      <c r="E90" s="25">
        <f>'Рейтинговая таблица организаций'!AC92</f>
        <v>100</v>
      </c>
      <c r="F90" s="25">
        <f>'Рейтинговая таблица организаций'!AK92</f>
        <v>92</v>
      </c>
      <c r="G90" s="25">
        <f>'Рейтинговая таблица организаций'!AU92</f>
        <v>100</v>
      </c>
      <c r="H90" s="25">
        <f>'Рейтинговая таблица организаций'!BE92</f>
        <v>100</v>
      </c>
      <c r="I90" s="25">
        <f>'Рейтинговая таблица организаций'!BF92</f>
        <v>98.34</v>
      </c>
      <c r="J90" s="25" t="str">
        <f t="shared" si="9"/>
        <v>13</v>
      </c>
      <c r="K90" s="39">
        <f t="shared" si="6"/>
        <v>13</v>
      </c>
      <c r="L90" s="26">
        <f t="shared" si="7"/>
        <v>1</v>
      </c>
      <c r="M90" s="40" t="str">
        <f>'бланки '!A94</f>
        <v>Верхнетоемский муниципальный округ</v>
      </c>
      <c r="N90" s="29" t="str">
        <f>'бланки '!B94</f>
        <v>ООО</v>
      </c>
      <c r="O90" s="29">
        <v>3</v>
      </c>
    </row>
    <row r="91" spans="1:15" hidden="1">
      <c r="A91" s="25">
        <f>анкеты!A91</f>
        <v>90</v>
      </c>
      <c r="B91" s="25" t="str">
        <f t="shared" si="8"/>
        <v>Верхнетоемский муниципальный округ</v>
      </c>
      <c r="C91" s="25" t="str">
        <f>'бланки '!C95</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D91" s="169">
        <f>'Рейтинговая таблица организаций'!T93</f>
        <v>83.7</v>
      </c>
      <c r="E91" s="169">
        <f>'Рейтинговая таблица организаций'!AC93</f>
        <v>91.5</v>
      </c>
      <c r="F91" s="169">
        <f>'Рейтинговая таблица организаций'!AK93</f>
        <v>72</v>
      </c>
      <c r="G91" s="169">
        <f>'Рейтинговая таблица организаций'!AU93</f>
        <v>99.2</v>
      </c>
      <c r="H91" s="169">
        <f>'Рейтинговая таблица организаций'!BE93</f>
        <v>99.2</v>
      </c>
      <c r="I91" s="25">
        <f>'Рейтинговая таблица организаций'!BF93</f>
        <v>89.11999999999999</v>
      </c>
      <c r="J91" s="25" t="str">
        <f t="shared" si="9"/>
        <v>124</v>
      </c>
      <c r="K91" s="39">
        <f t="shared" si="6"/>
        <v>124</v>
      </c>
      <c r="L91" s="26">
        <f t="shared" si="7"/>
        <v>1</v>
      </c>
      <c r="M91" s="40" t="str">
        <f>'бланки '!A95</f>
        <v>Верхнетоемский муниципальный округ</v>
      </c>
      <c r="N91" s="29" t="str">
        <f>'бланки '!B95</f>
        <v>ДОП</v>
      </c>
      <c r="O91" s="29">
        <v>3</v>
      </c>
    </row>
    <row r="92" spans="1:15" s="71" customFormat="1" hidden="1">
      <c r="A92" s="25">
        <f>анкеты!A92</f>
        <v>91</v>
      </c>
      <c r="B92" s="25" t="str">
        <f t="shared" si="8"/>
        <v>Верхнетоемский муниципальный округ</v>
      </c>
      <c r="C92" s="25" t="str">
        <f>'бланки '!C96</f>
        <v>Муниципальное бюджетное учреждение дополнительного образования Верхнетоемского муниципального округа «Детская школа искусств №25»</v>
      </c>
      <c r="D92" s="169">
        <f>'Рейтинговая таблица организаций'!T94</f>
        <v>97.800000000000011</v>
      </c>
      <c r="E92" s="169">
        <f>'Рейтинговая таблица организаций'!AC94</f>
        <v>91.5</v>
      </c>
      <c r="F92" s="169">
        <f>'Рейтинговая таблица организаций'!AK94</f>
        <v>80</v>
      </c>
      <c r="G92" s="169">
        <f>'Рейтинговая таблица организаций'!AU94</f>
        <v>99.6</v>
      </c>
      <c r="H92" s="169">
        <f>'Рейтинговая таблица организаций'!BE94</f>
        <v>99.2</v>
      </c>
      <c r="I92" s="25">
        <f>'Рейтинговая таблица организаций'!BF94</f>
        <v>93.61999999999999</v>
      </c>
      <c r="J92" s="25" t="str">
        <f t="shared" si="9"/>
        <v>60</v>
      </c>
      <c r="K92" s="39">
        <f t="shared" si="6"/>
        <v>60</v>
      </c>
      <c r="L92" s="26">
        <f t="shared" si="7"/>
        <v>1</v>
      </c>
      <c r="M92" s="40" t="str">
        <f>'бланки '!A96</f>
        <v>Верхнетоемский муниципальный округ</v>
      </c>
      <c r="N92" s="29" t="str">
        <f>'бланки '!B96</f>
        <v>ДОП</v>
      </c>
      <c r="O92" s="29">
        <v>8</v>
      </c>
    </row>
    <row r="93" spans="1:15" hidden="1">
      <c r="A93" s="25">
        <f>анкеты!A93</f>
        <v>92</v>
      </c>
      <c r="B93" s="25" t="str">
        <f t="shared" si="8"/>
        <v>Виноградовский муниципальный округ</v>
      </c>
      <c r="C93" s="25" t="str">
        <f>'бланки '!C97</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D93" s="169">
        <f>'Рейтинговая таблица организаций'!T95</f>
        <v>92.6</v>
      </c>
      <c r="E93" s="169">
        <f>'Рейтинговая таблица организаций'!AC95</f>
        <v>92</v>
      </c>
      <c r="F93" s="169">
        <f>'Рейтинговая таблица организаций'!AK95</f>
        <v>89.9</v>
      </c>
      <c r="G93" s="169">
        <f>'Рейтинговая таблица организаций'!AU95</f>
        <v>91</v>
      </c>
      <c r="H93" s="169">
        <f>'Рейтинговая таблица организаций'!BE95</f>
        <v>90.7</v>
      </c>
      <c r="I93" s="25">
        <f>'Рейтинговая таблица организаций'!BF95</f>
        <v>91.24</v>
      </c>
      <c r="J93" s="25" t="str">
        <f t="shared" si="9"/>
        <v>89</v>
      </c>
      <c r="K93" s="39">
        <f t="shared" si="6"/>
        <v>89</v>
      </c>
      <c r="L93" s="26">
        <f t="shared" si="7"/>
        <v>1</v>
      </c>
      <c r="M93" s="40" t="str">
        <f>'бланки '!A97</f>
        <v>Виноградовский муниципальный округ</v>
      </c>
      <c r="N93" s="29" t="str">
        <f>'бланки '!B97</f>
        <v>ООО</v>
      </c>
      <c r="O93" s="29">
        <v>5</v>
      </c>
    </row>
    <row r="94" spans="1:15" hidden="1">
      <c r="A94" s="25">
        <f>анкеты!A94</f>
        <v>93</v>
      </c>
      <c r="B94" s="25" t="str">
        <f t="shared" si="8"/>
        <v>Виноградовский муниципальный округ</v>
      </c>
      <c r="C94" s="25" t="str">
        <f>'бланки '!C98</f>
        <v>Муниципальное бюджетное общеобразовательное учреждение «Рочегодская средняя школа»</v>
      </c>
      <c r="D94" s="169">
        <f>'Рейтинговая таблица организаций'!T96</f>
        <v>96.300000000000011</v>
      </c>
      <c r="E94" s="169">
        <f>'Рейтинговая таблица организаций'!AC96</f>
        <v>93.5</v>
      </c>
      <c r="F94" s="169">
        <f>'Рейтинговая таблица организаций'!AK96</f>
        <v>80</v>
      </c>
      <c r="G94" s="169">
        <f>'Рейтинговая таблица организаций'!AU96</f>
        <v>90.200000000000017</v>
      </c>
      <c r="H94" s="169">
        <f>'Рейтинговая таблица организаций'!BE96</f>
        <v>86.4</v>
      </c>
      <c r="I94" s="25">
        <f>'Рейтинговая таблица организаций'!BF96</f>
        <v>89.28</v>
      </c>
      <c r="J94" s="25" t="str">
        <f t="shared" si="9"/>
        <v>119</v>
      </c>
      <c r="K94" s="39">
        <f t="shared" si="6"/>
        <v>119</v>
      </c>
      <c r="L94" s="26">
        <f t="shared" si="7"/>
        <v>1</v>
      </c>
      <c r="M94" s="40" t="str">
        <f>'бланки '!A98</f>
        <v>Виноградовский муниципальный округ</v>
      </c>
      <c r="N94" s="29" t="str">
        <f>'бланки '!B98</f>
        <v>ООО</v>
      </c>
      <c r="O94" s="29">
        <v>8</v>
      </c>
    </row>
    <row r="95" spans="1:15" hidden="1">
      <c r="A95" s="25">
        <f>анкеты!A95</f>
        <v>94</v>
      </c>
      <c r="B95" s="25" t="str">
        <f t="shared" si="8"/>
        <v>Виноградовский муниципальный округ</v>
      </c>
      <c r="C95" s="25" t="str">
        <f>'бланки '!C99</f>
        <v>Муниципальное бюджетное общеобразовательное учреждение «Сельменьгская средняя школа»</v>
      </c>
      <c r="D95" s="169">
        <f>'Рейтинговая таблица организаций'!T97</f>
        <v>98.800000000000011</v>
      </c>
      <c r="E95" s="169">
        <f>'Рейтинговая таблица организаций'!AC97</f>
        <v>97</v>
      </c>
      <c r="F95" s="169">
        <f>'Рейтинговая таблица организаций'!AK97</f>
        <v>84.5</v>
      </c>
      <c r="G95" s="169">
        <f>'Рейтинговая таблица организаций'!AU97</f>
        <v>95.6</v>
      </c>
      <c r="H95" s="169">
        <f>'Рейтинговая таблица организаций'!BE97</f>
        <v>93.3</v>
      </c>
      <c r="I95" s="25">
        <f>'Рейтинговая таблица организаций'!BF97</f>
        <v>93.84</v>
      </c>
      <c r="J95" s="25" t="str">
        <f t="shared" si="9"/>
        <v>58</v>
      </c>
      <c r="K95" s="39">
        <f t="shared" si="6"/>
        <v>58</v>
      </c>
      <c r="L95" s="26">
        <f t="shared" si="7"/>
        <v>1</v>
      </c>
      <c r="M95" s="40" t="str">
        <f>'бланки '!A99</f>
        <v>Виноградовский муниципальный округ</v>
      </c>
      <c r="N95" s="29" t="str">
        <f>'бланки '!B99</f>
        <v>ООО</v>
      </c>
      <c r="O95" s="29">
        <v>8</v>
      </c>
    </row>
    <row r="96" spans="1:15" hidden="1">
      <c r="A96" s="25">
        <f>анкеты!A96</f>
        <v>95</v>
      </c>
      <c r="B96" s="25" t="str">
        <f t="shared" si="8"/>
        <v>Виноградовский муниципальный округ</v>
      </c>
      <c r="C96" s="25" t="str">
        <f>'бланки '!C100</f>
        <v>Муниципальное бюджетное общеобразовательное учреждение «Хетовская средняя школа»</v>
      </c>
      <c r="D96" s="169">
        <f>'Рейтинговая таблица организаций'!T98</f>
        <v>95</v>
      </c>
      <c r="E96" s="169">
        <f>'Рейтинговая таблица организаций'!AC98</f>
        <v>97</v>
      </c>
      <c r="F96" s="169">
        <f>'Рейтинговая таблица организаций'!AK98</f>
        <v>72.900000000000006</v>
      </c>
      <c r="G96" s="169">
        <f>'Рейтинговая таблица организаций'!AU98</f>
        <v>94.800000000000011</v>
      </c>
      <c r="H96" s="169">
        <f>'Рейтинговая таблица организаций'!BE98</f>
        <v>94</v>
      </c>
      <c r="I96" s="25">
        <f>'Рейтинговая таблица организаций'!BF98</f>
        <v>90.74</v>
      </c>
      <c r="J96" s="25" t="str">
        <f t="shared" si="9"/>
        <v>96-97</v>
      </c>
      <c r="K96" s="39">
        <f t="shared" si="6"/>
        <v>96</v>
      </c>
      <c r="L96" s="26">
        <f t="shared" si="7"/>
        <v>2</v>
      </c>
      <c r="M96" s="40" t="str">
        <f>'бланки '!A100</f>
        <v>Виноградовский муниципальный округ</v>
      </c>
      <c r="N96" s="29" t="str">
        <f>'бланки '!B100</f>
        <v>ООО</v>
      </c>
      <c r="O96" s="29">
        <v>4</v>
      </c>
    </row>
    <row r="97" spans="1:15" hidden="1">
      <c r="A97" s="25">
        <f>анкеты!A97</f>
        <v>96</v>
      </c>
      <c r="B97" s="25" t="str">
        <f t="shared" si="8"/>
        <v>Виноградовский муниципальный округ</v>
      </c>
      <c r="C97" s="25" t="str">
        <f>'бланки '!C101</f>
        <v>Муниципальное бюджетное общеобразовательное учреждение «Важская основная школа»</v>
      </c>
      <c r="D97" s="169">
        <f>'Рейтинговая таблица организаций'!T99</f>
        <v>96.4</v>
      </c>
      <c r="E97" s="169">
        <f>'Рейтинговая таблица организаций'!AC99</f>
        <v>97.5</v>
      </c>
      <c r="F97" s="169">
        <f>'Рейтинговая таблица организаций'!AK99</f>
        <v>72</v>
      </c>
      <c r="G97" s="169">
        <f>'Рейтинговая таблица организаций'!AU99</f>
        <v>96</v>
      </c>
      <c r="H97" s="169">
        <f>'Рейтинговая таблица организаций'!BE99</f>
        <v>92.3</v>
      </c>
      <c r="I97" s="25">
        <f>'Рейтинговая таблица организаций'!BF99</f>
        <v>90.84</v>
      </c>
      <c r="J97" s="25" t="str">
        <f t="shared" si="9"/>
        <v>94</v>
      </c>
      <c r="K97" s="39">
        <f t="shared" si="6"/>
        <v>94</v>
      </c>
      <c r="L97" s="26">
        <f t="shared" si="7"/>
        <v>1</v>
      </c>
      <c r="M97" s="40" t="str">
        <f>'бланки '!A101</f>
        <v>Виноградовский муниципальный округ</v>
      </c>
      <c r="N97" s="29" t="str">
        <f>'бланки '!B101</f>
        <v>ООО</v>
      </c>
      <c r="O97" s="29">
        <v>7</v>
      </c>
    </row>
    <row r="98" spans="1:15" hidden="1">
      <c r="A98" s="25">
        <f>анкеты!A98</f>
        <v>97</v>
      </c>
      <c r="B98" s="25" t="str">
        <f t="shared" si="8"/>
        <v>Виноградовский муниципальный округ</v>
      </c>
      <c r="C98" s="25" t="str">
        <f>'бланки '!C102</f>
        <v>Муниципальное бюджетное общеобразовательное учреждение «Осиновская основная школа»</v>
      </c>
      <c r="D98" s="169">
        <f>'Рейтинговая таблица организаций'!T100</f>
        <v>89.5</v>
      </c>
      <c r="E98" s="169">
        <f>'Рейтинговая таблица организаций'!AC100</f>
        <v>97</v>
      </c>
      <c r="F98" s="169">
        <f>'Рейтинговая таблица организаций'!AK100</f>
        <v>88</v>
      </c>
      <c r="G98" s="169">
        <f>'Рейтинговая таблица организаций'!AU100</f>
        <v>100</v>
      </c>
      <c r="H98" s="169">
        <f>'Рейтинговая таблица организаций'!BE100</f>
        <v>95.2</v>
      </c>
      <c r="I98" s="25">
        <f>'Рейтинговая таблица организаций'!BF100</f>
        <v>93.94</v>
      </c>
      <c r="J98" s="25" t="str">
        <f t="shared" si="9"/>
        <v>55</v>
      </c>
      <c r="K98" s="39">
        <f t="shared" ref="K98:K129" si="10">RANK(I98,I$2:I$178)</f>
        <v>55</v>
      </c>
      <c r="L98" s="26">
        <f t="shared" ref="L98:L129" si="11">COUNTIFS(K$2:K$178,K98)</f>
        <v>1</v>
      </c>
      <c r="M98" s="40" t="str">
        <f>'бланки '!A102</f>
        <v>Виноградовский муниципальный округ</v>
      </c>
      <c r="N98" s="29" t="str">
        <f>'бланки '!B102</f>
        <v>ООО</v>
      </c>
      <c r="O98" s="29">
        <v>7</v>
      </c>
    </row>
    <row r="99" spans="1:15" hidden="1">
      <c r="A99" s="25">
        <f>анкеты!A99</f>
        <v>98</v>
      </c>
      <c r="B99" s="25" t="str">
        <f t="shared" si="8"/>
        <v>Виноградовский муниципальный округ</v>
      </c>
      <c r="C99" s="25" t="str">
        <f>'бланки '!C103</f>
        <v>Муниципальное бюджетное учреждение дополнительного образования «Центр дополнительного образования»</v>
      </c>
      <c r="D99" s="169">
        <f>'Рейтинговая таблица организаций'!T101</f>
        <v>91.9</v>
      </c>
      <c r="E99" s="169">
        <f>'Рейтинговая таблица организаций'!AC101</f>
        <v>95</v>
      </c>
      <c r="F99" s="169">
        <f>'Рейтинговая таблица организаций'!AK101</f>
        <v>62.5</v>
      </c>
      <c r="G99" s="169">
        <f>'Рейтинговая таблица организаций'!AU101</f>
        <v>99</v>
      </c>
      <c r="H99" s="169">
        <f>'Рейтинговая таблица организаций'!BE101</f>
        <v>96.2</v>
      </c>
      <c r="I99" s="25">
        <f>'Рейтинговая таблица организаций'!BF101</f>
        <v>88.919999999999987</v>
      </c>
      <c r="J99" s="25" t="str">
        <f t="shared" si="9"/>
        <v>126</v>
      </c>
      <c r="K99" s="39">
        <f t="shared" si="10"/>
        <v>126</v>
      </c>
      <c r="L99" s="26">
        <f t="shared" si="11"/>
        <v>1</v>
      </c>
      <c r="M99" s="40" t="str">
        <f>'бланки '!A103</f>
        <v>Виноградовский муниципальный округ</v>
      </c>
      <c r="N99" s="29" t="str">
        <f>'бланки '!B103</f>
        <v>ДОП</v>
      </c>
      <c r="O99" s="29">
        <v>7</v>
      </c>
    </row>
    <row r="100" spans="1:15" hidden="1">
      <c r="A100" s="25">
        <f>анкеты!A100</f>
        <v>99</v>
      </c>
      <c r="B100" s="25" t="str">
        <f t="shared" si="8"/>
        <v>Виноградовский муниципальный округ</v>
      </c>
      <c r="C100" s="25" t="str">
        <f>'бланки '!C104</f>
        <v>Муниципальное бюджетное учреждение дополнительного образования «Детская школа искусств №17»</v>
      </c>
      <c r="D100" s="169">
        <f>'Рейтинговая таблица организаций'!T102</f>
        <v>88.7</v>
      </c>
      <c r="E100" s="169">
        <f>'Рейтинговая таблица организаций'!AC102</f>
        <v>92</v>
      </c>
      <c r="F100" s="169">
        <f>'Рейтинговая таблица организаций'!AK102</f>
        <v>72</v>
      </c>
      <c r="G100" s="169">
        <f>'Рейтинговая таблица организаций'!AU102</f>
        <v>100</v>
      </c>
      <c r="H100" s="169">
        <f>'Рейтинговая таблица организаций'!BE102</f>
        <v>96.6</v>
      </c>
      <c r="I100" s="25">
        <f>'Рейтинговая таблица организаций'!BF102</f>
        <v>89.859999999999985</v>
      </c>
      <c r="J100" s="25" t="str">
        <f t="shared" si="9"/>
        <v>111</v>
      </c>
      <c r="K100" s="39">
        <f t="shared" si="10"/>
        <v>111</v>
      </c>
      <c r="L100" s="26">
        <f t="shared" si="11"/>
        <v>1</v>
      </c>
      <c r="M100" s="40" t="str">
        <f>'бланки '!A104</f>
        <v>Виноградовский муниципальный округ</v>
      </c>
      <c r="N100" s="29" t="str">
        <f>'бланки '!B104</f>
        <v>ДОП</v>
      </c>
      <c r="O100" s="29">
        <v>7</v>
      </c>
    </row>
    <row r="101" spans="1:15" hidden="1">
      <c r="A101" s="25">
        <f>анкеты!A101</f>
        <v>100</v>
      </c>
      <c r="B101" s="25" t="str">
        <f t="shared" si="8"/>
        <v>Онежский муниципальный район</v>
      </c>
      <c r="C101" s="25" t="str">
        <f>'бланки '!C105</f>
        <v>Муниципальное бюджетное общеобразовательное учреждение «Средняя общеобразовательная школа №1 г.Онеги»</v>
      </c>
      <c r="D101" s="169">
        <f>'Рейтинговая таблица организаций'!T103</f>
        <v>83.4</v>
      </c>
      <c r="E101" s="25">
        <f>'Рейтинговая таблица организаций'!AC103</f>
        <v>89</v>
      </c>
      <c r="F101" s="25">
        <f>'Рейтинговая таблица организаций'!AK103</f>
        <v>73.8</v>
      </c>
      <c r="G101" s="25">
        <f>'Рейтинговая таблица организаций'!AU103</f>
        <v>92.8</v>
      </c>
      <c r="H101" s="25">
        <f>'Рейтинговая таблица организаций'!BE103</f>
        <v>84.2</v>
      </c>
      <c r="I101" s="25">
        <f>'Рейтинговая таблица организаций'!BF103</f>
        <v>84.64</v>
      </c>
      <c r="J101" s="25" t="str">
        <f t="shared" si="9"/>
        <v>165-166</v>
      </c>
      <c r="K101" s="39">
        <f t="shared" si="10"/>
        <v>165</v>
      </c>
      <c r="L101" s="26">
        <f t="shared" si="11"/>
        <v>2</v>
      </c>
      <c r="M101" s="40" t="str">
        <f>'бланки '!A105</f>
        <v>Онежский муниципальный район</v>
      </c>
      <c r="N101" s="29" t="str">
        <f>'бланки '!B105</f>
        <v>ООО</v>
      </c>
      <c r="O101" s="29">
        <v>7</v>
      </c>
    </row>
    <row r="102" spans="1:15" hidden="1">
      <c r="A102" s="25">
        <f>анкеты!A102</f>
        <v>101</v>
      </c>
      <c r="B102" s="25" t="str">
        <f t="shared" si="8"/>
        <v>Онежский муниципальный район</v>
      </c>
      <c r="C102" s="25" t="str">
        <f>'бланки '!C106</f>
        <v>Муниципальное бюджетное общеобразовательное учреждение «Средняя школа №2 г.Онеги»</v>
      </c>
      <c r="D102" s="169">
        <f>'Рейтинговая таблица организаций'!T104</f>
        <v>93.800000000000011</v>
      </c>
      <c r="E102" s="25">
        <f>'Рейтинговая таблица организаций'!AC104</f>
        <v>90</v>
      </c>
      <c r="F102" s="25">
        <f>'Рейтинговая таблица организаций'!AK104</f>
        <v>72.900000000000006</v>
      </c>
      <c r="G102" s="25">
        <f>'Рейтинговая таблица организаций'!AU104</f>
        <v>90.399999999999991</v>
      </c>
      <c r="H102" s="25">
        <f>'Рейтинговая таблица организаций'!BE104</f>
        <v>85.7</v>
      </c>
      <c r="I102" s="25">
        <f>'Рейтинговая таблица организаций'!BF104</f>
        <v>86.56</v>
      </c>
      <c r="J102" s="25" t="str">
        <f t="shared" si="9"/>
        <v>149</v>
      </c>
      <c r="K102" s="39">
        <f t="shared" si="10"/>
        <v>149</v>
      </c>
      <c r="L102" s="26">
        <f t="shared" si="11"/>
        <v>1</v>
      </c>
      <c r="M102" s="40" t="str">
        <f>'бланки '!A106</f>
        <v>Онежский муниципальный район</v>
      </c>
      <c r="N102" s="29" t="str">
        <f>'бланки '!B106</f>
        <v>ООО</v>
      </c>
      <c r="O102" s="29">
        <v>7</v>
      </c>
    </row>
    <row r="103" spans="1:15" hidden="1">
      <c r="A103" s="25">
        <f>анкеты!A103</f>
        <v>102</v>
      </c>
      <c r="B103" s="25" t="str">
        <f t="shared" si="8"/>
        <v>Онежский муниципальный район</v>
      </c>
      <c r="C103" s="25" t="str">
        <f>'бланки '!C107</f>
        <v>Муниципальное бюджетное общеобразовательное учреждение «Средняя школа №4 имени Дважды Героя Советского Союза Александра Осиповича Шабалина»</v>
      </c>
      <c r="D103" s="25">
        <f>'Рейтинговая таблица организаций'!T105</f>
        <v>92</v>
      </c>
      <c r="E103" s="25">
        <f>'Рейтинговая таблица организаций'!AC105</f>
        <v>88.5</v>
      </c>
      <c r="F103" s="25">
        <f>'Рейтинговая таблица организаций'!AK105</f>
        <v>80</v>
      </c>
      <c r="G103" s="25">
        <f>'Рейтинговая таблица организаций'!AU105</f>
        <v>90.199999999999989</v>
      </c>
      <c r="H103" s="25">
        <f>'Рейтинговая таблица организаций'!BE105</f>
        <v>92</v>
      </c>
      <c r="I103" s="25">
        <f>'Рейтинговая таблица организаций'!BF105</f>
        <v>88.539999999999992</v>
      </c>
      <c r="J103" s="25" t="str">
        <f t="shared" si="9"/>
        <v>131-132</v>
      </c>
      <c r="K103" s="39">
        <f t="shared" si="10"/>
        <v>131</v>
      </c>
      <c r="L103" s="26">
        <f t="shared" si="11"/>
        <v>2</v>
      </c>
      <c r="M103" s="40" t="str">
        <f>'бланки '!A107</f>
        <v>Онежский муниципальный район</v>
      </c>
      <c r="N103" s="29" t="str">
        <f>'бланки '!B107</f>
        <v>ООО</v>
      </c>
      <c r="O103" s="29">
        <v>1</v>
      </c>
    </row>
    <row r="104" spans="1:15" hidden="1">
      <c r="A104" s="25">
        <f>анкеты!A104</f>
        <v>103</v>
      </c>
      <c r="B104" s="25" t="str">
        <f t="shared" si="8"/>
        <v>Онежский муниципальный район</v>
      </c>
      <c r="C104" s="25" t="str">
        <f>'бланки '!C108</f>
        <v>Муниципальное бюджетное общеобразовательное учреждение «Открытая (сменная) общеобразовательная школа г.Онеги»</v>
      </c>
      <c r="D104" s="169">
        <f>'Рейтинговая таблица организаций'!T106</f>
        <v>84.1</v>
      </c>
      <c r="E104" s="169">
        <f>'Рейтинговая таблица организаций'!AC106</f>
        <v>99</v>
      </c>
      <c r="F104" s="169">
        <f>'Рейтинговая таблица организаций'!AK106</f>
        <v>58.5</v>
      </c>
      <c r="G104" s="169">
        <f>'Рейтинговая таблица организаций'!AU106</f>
        <v>96.800000000000011</v>
      </c>
      <c r="H104" s="169">
        <f>'Рейтинговая таблица организаций'!BE106</f>
        <v>97</v>
      </c>
      <c r="I104" s="25">
        <f>'Рейтинговая таблица организаций'!BF106</f>
        <v>87.08</v>
      </c>
      <c r="J104" s="25" t="str">
        <f t="shared" si="9"/>
        <v>143</v>
      </c>
      <c r="K104" s="39">
        <f t="shared" si="10"/>
        <v>143</v>
      </c>
      <c r="L104" s="26">
        <f t="shared" si="11"/>
        <v>1</v>
      </c>
      <c r="M104" s="40" t="str">
        <f>'бланки '!A108</f>
        <v>Онежский муниципальный район</v>
      </c>
      <c r="N104" s="29" t="str">
        <f>'бланки '!B108</f>
        <v>ООО</v>
      </c>
      <c r="O104" s="29">
        <v>1</v>
      </c>
    </row>
    <row r="105" spans="1:15" hidden="1">
      <c r="A105" s="25">
        <f>анкеты!A105</f>
        <v>104</v>
      </c>
      <c r="B105" s="25" t="str">
        <f t="shared" si="8"/>
        <v>Онежский муниципальный район</v>
      </c>
      <c r="C105" s="25" t="str">
        <f>'бланки '!C109</f>
        <v>Муниципальное бюджетное общеобразовательное учреждение «Кодинская средняя общеобразовательная школа»</v>
      </c>
      <c r="D105" s="169">
        <f>'Рейтинговая таблица организаций'!T107</f>
        <v>98</v>
      </c>
      <c r="E105" s="169">
        <f>'Рейтинговая таблица организаций'!AC107</f>
        <v>98</v>
      </c>
      <c r="F105" s="169">
        <f>'Рейтинговая таблица организаций'!AK107</f>
        <v>80</v>
      </c>
      <c r="G105" s="169">
        <f>'Рейтинговая таблица организаций'!AU107</f>
        <v>97.600000000000009</v>
      </c>
      <c r="H105" s="169">
        <f>'Рейтинговая таблица организаций'!BE107</f>
        <v>97.6</v>
      </c>
      <c r="I105" s="25">
        <f>'Рейтинговая таблица организаций'!BF107</f>
        <v>94.240000000000009</v>
      </c>
      <c r="J105" s="25" t="str">
        <f t="shared" si="9"/>
        <v>51</v>
      </c>
      <c r="K105" s="39">
        <f t="shared" si="10"/>
        <v>51</v>
      </c>
      <c r="L105" s="26">
        <f t="shared" si="11"/>
        <v>1</v>
      </c>
      <c r="M105" s="40" t="str">
        <f>'бланки '!A109</f>
        <v>Онежский муниципальный район</v>
      </c>
      <c r="N105" s="29" t="str">
        <f>'бланки '!B109</f>
        <v>ООО</v>
      </c>
      <c r="O105" s="29">
        <v>1</v>
      </c>
    </row>
    <row r="106" spans="1:15" hidden="1">
      <c r="A106" s="25">
        <f>анкеты!A106</f>
        <v>105</v>
      </c>
      <c r="B106" s="25" t="str">
        <f t="shared" si="8"/>
        <v>Онежский муниципальный район</v>
      </c>
      <c r="C106" s="25" t="str">
        <f>'бланки '!C110</f>
        <v>Муниципальное бюджетное общеобразовательное учреждение «Малошуйская средняя общеобразовательная школа»</v>
      </c>
      <c r="D106" s="169">
        <f>'Рейтинговая таблица организаций'!T108</f>
        <v>94.1</v>
      </c>
      <c r="E106" s="169">
        <f>'Рейтинговая таблица организаций'!AC108</f>
        <v>89.5</v>
      </c>
      <c r="F106" s="169">
        <f>'Рейтинговая таблица организаций'!AK108</f>
        <v>66.5</v>
      </c>
      <c r="G106" s="169">
        <f>'Рейтинговая таблица организаций'!AU108</f>
        <v>88.8</v>
      </c>
      <c r="H106" s="169">
        <f>'Рейтинговая таблица организаций'!BE108</f>
        <v>84.5</v>
      </c>
      <c r="I106" s="25">
        <f>'Рейтинговая таблица организаций'!BF108</f>
        <v>84.679999999999993</v>
      </c>
      <c r="J106" s="25" t="str">
        <f t="shared" si="9"/>
        <v>164</v>
      </c>
      <c r="K106" s="39">
        <f t="shared" si="10"/>
        <v>164</v>
      </c>
      <c r="L106" s="26">
        <f t="shared" si="11"/>
        <v>1</v>
      </c>
      <c r="M106" s="40" t="str">
        <f>'бланки '!A110</f>
        <v>Онежский муниципальный район</v>
      </c>
      <c r="N106" s="29" t="str">
        <f>'бланки '!B110</f>
        <v>ООО</v>
      </c>
      <c r="O106" s="29">
        <v>1</v>
      </c>
    </row>
    <row r="107" spans="1:15" hidden="1">
      <c r="A107" s="25">
        <f>анкеты!A107</f>
        <v>106</v>
      </c>
      <c r="B107" s="25" t="str">
        <f t="shared" si="8"/>
        <v>Онежский муниципальный район</v>
      </c>
      <c r="C107" s="25" t="str">
        <f>'бланки '!C111</f>
        <v>Муниципальное бюджетное общеобразовательное учреждение «Покровская средняя школа»</v>
      </c>
      <c r="D107" s="169">
        <f>'Рейтинговая таблица организаций'!T109</f>
        <v>81.300000000000011</v>
      </c>
      <c r="E107" s="169">
        <f>'Рейтинговая таблица организаций'!AC109</f>
        <v>91</v>
      </c>
      <c r="F107" s="169">
        <f>'Рейтинговая таблица организаций'!AK109</f>
        <v>66</v>
      </c>
      <c r="G107" s="169">
        <f>'Рейтинговая таблица организаций'!AU109</f>
        <v>96.800000000000011</v>
      </c>
      <c r="H107" s="169">
        <f>'Рейтинговая таблица организаций'!BE109</f>
        <v>96.2</v>
      </c>
      <c r="I107" s="25">
        <f>'Рейтинговая таблица организаций'!BF109</f>
        <v>86.26</v>
      </c>
      <c r="J107" s="25" t="str">
        <f t="shared" si="9"/>
        <v>153</v>
      </c>
      <c r="K107" s="39">
        <f t="shared" si="10"/>
        <v>153</v>
      </c>
      <c r="L107" s="26">
        <f t="shared" si="11"/>
        <v>1</v>
      </c>
      <c r="M107" s="40" t="str">
        <f>'бланки '!A111</f>
        <v>Онежский муниципальный район</v>
      </c>
      <c r="N107" s="29" t="str">
        <f>'бланки '!B111</f>
        <v>ООО</v>
      </c>
      <c r="O107" s="29">
        <v>1</v>
      </c>
    </row>
    <row r="108" spans="1:15" hidden="1">
      <c r="A108" s="25">
        <f>анкеты!A108</f>
        <v>107</v>
      </c>
      <c r="B108" s="25" t="str">
        <f t="shared" si="8"/>
        <v>Онежский муниципальный район</v>
      </c>
      <c r="C108" s="25" t="str">
        <f>'бланки '!C112</f>
        <v>Муниципальное бюджетное общеобразовательное учреждение «Чекуевская средняя общеобразовательная школа»</v>
      </c>
      <c r="D108" s="169">
        <f>'Рейтинговая таблица организаций'!T110</f>
        <v>94.4</v>
      </c>
      <c r="E108" s="169">
        <f>'Рейтинговая таблица организаций'!AC110</f>
        <v>88</v>
      </c>
      <c r="F108" s="169">
        <f>'Рейтинговая таблица организаций'!AK110</f>
        <v>82</v>
      </c>
      <c r="G108" s="169">
        <f>'Рейтинговая таблица организаций'!AU110</f>
        <v>82.8</v>
      </c>
      <c r="H108" s="169">
        <f>'Рейтинговая таблица организаций'!BE110</f>
        <v>76</v>
      </c>
      <c r="I108" s="25">
        <f>'Рейтинговая таблица организаций'!BF110</f>
        <v>84.64</v>
      </c>
      <c r="J108" s="25" t="str">
        <f t="shared" si="9"/>
        <v>165-166</v>
      </c>
      <c r="K108" s="39">
        <f t="shared" si="10"/>
        <v>165</v>
      </c>
      <c r="L108" s="26">
        <f t="shared" si="11"/>
        <v>2</v>
      </c>
      <c r="M108" s="40" t="str">
        <f>'бланки '!A112</f>
        <v>Онежский муниципальный район</v>
      </c>
      <c r="N108" s="29" t="str">
        <f>'бланки '!B112</f>
        <v>ООО</v>
      </c>
      <c r="O108" s="29">
        <v>1</v>
      </c>
    </row>
    <row r="109" spans="1:15" hidden="1">
      <c r="A109" s="25">
        <f>анкеты!A109</f>
        <v>108</v>
      </c>
      <c r="B109" s="25" t="str">
        <f t="shared" si="8"/>
        <v>Онежский муниципальный район</v>
      </c>
      <c r="C109" s="25" t="str">
        <f>'бланки '!C113</f>
        <v>Муниципальное бюджетное общеобразовательное учреждение «Глазанская основная общеобразовательная школа»</v>
      </c>
      <c r="D109" s="169">
        <f>'Рейтинговая таблица организаций'!T111</f>
        <v>96.7</v>
      </c>
      <c r="E109" s="169">
        <f>'Рейтинговая таблица организаций'!AC111</f>
        <v>100</v>
      </c>
      <c r="F109" s="169">
        <f>'Рейтинговая таблица организаций'!AK111</f>
        <v>88</v>
      </c>
      <c r="G109" s="169">
        <f>'Рейтинговая таблица организаций'!AU111</f>
        <v>100</v>
      </c>
      <c r="H109" s="169">
        <f>'Рейтинговая таблица организаций'!BE111</f>
        <v>100</v>
      </c>
      <c r="I109" s="25">
        <f>'Рейтинговая таблица организаций'!BF111</f>
        <v>96.94</v>
      </c>
      <c r="J109" s="25" t="str">
        <f t="shared" si="9"/>
        <v>19</v>
      </c>
      <c r="K109" s="39">
        <f t="shared" si="10"/>
        <v>19</v>
      </c>
      <c r="L109" s="26">
        <f t="shared" si="11"/>
        <v>1</v>
      </c>
      <c r="M109" s="40" t="str">
        <f>'бланки '!A113</f>
        <v>Онежский муниципальный район</v>
      </c>
      <c r="N109" s="29" t="str">
        <f>'бланки '!B113</f>
        <v>ООО</v>
      </c>
      <c r="O109" s="29">
        <v>1</v>
      </c>
    </row>
    <row r="110" spans="1:15" hidden="1">
      <c r="A110" s="25">
        <f>анкеты!A110</f>
        <v>109</v>
      </c>
      <c r="B110" s="25" t="str">
        <f t="shared" si="8"/>
        <v>Онежский муниципальный район</v>
      </c>
      <c r="C110" s="25" t="str">
        <f>'бланки '!C114</f>
        <v>Муниципальное бюджетное общеобразовательное учреждение «Золотухская основная общеобразовательная школа»</v>
      </c>
      <c r="D110" s="169">
        <f>'Рейтинговая таблица организаций'!T112</f>
        <v>95</v>
      </c>
      <c r="E110" s="169">
        <f>'Рейтинговая таблица организаций'!AC112</f>
        <v>100</v>
      </c>
      <c r="F110" s="169">
        <f>'Рейтинговая таблица организаций'!AK112</f>
        <v>72</v>
      </c>
      <c r="G110" s="169">
        <f>'Рейтинговая таблица организаций'!AU112</f>
        <v>100</v>
      </c>
      <c r="H110" s="169">
        <f>'Рейтинговая таблица организаций'!BE112</f>
        <v>98.8</v>
      </c>
      <c r="I110" s="25">
        <f>'Рейтинговая таблица организаций'!BF112</f>
        <v>93.16</v>
      </c>
      <c r="J110" s="25" t="str">
        <f t="shared" si="9"/>
        <v>69</v>
      </c>
      <c r="K110" s="39">
        <f t="shared" si="10"/>
        <v>69</v>
      </c>
      <c r="L110" s="26">
        <f t="shared" si="11"/>
        <v>1</v>
      </c>
      <c r="M110" s="40" t="str">
        <f>'бланки '!A114</f>
        <v>Онежский муниципальный район</v>
      </c>
      <c r="N110" s="29" t="str">
        <f>'бланки '!B114</f>
        <v>ООО</v>
      </c>
      <c r="O110" s="29">
        <v>1</v>
      </c>
    </row>
    <row r="111" spans="1:15" hidden="1">
      <c r="A111" s="25">
        <f>анкеты!A111</f>
        <v>110</v>
      </c>
      <c r="B111" s="25" t="str">
        <f t="shared" si="8"/>
        <v>Онежский муниципальный район</v>
      </c>
      <c r="C111" s="25" t="str">
        <f>'бланки '!C115</f>
        <v>Муниципальное бюджетное общеобразовательное учреждение «Нименьгская основная общеобразовательная школа»</v>
      </c>
      <c r="D111" s="169">
        <f>'Рейтинговая таблица организаций'!T113</f>
        <v>85.9</v>
      </c>
      <c r="E111" s="169">
        <f>'Рейтинговая таблица организаций'!AC113</f>
        <v>93.5</v>
      </c>
      <c r="F111" s="169">
        <f>'Рейтинговая таблица организаций'!AK113</f>
        <v>88</v>
      </c>
      <c r="G111" s="169">
        <f>'Рейтинговая таблица организаций'!AU113</f>
        <v>97.6</v>
      </c>
      <c r="H111" s="169">
        <f>'Рейтинговая таблица организаций'!BE113</f>
        <v>93.1</v>
      </c>
      <c r="I111" s="25">
        <f>'Рейтинговая таблица организаций'!BF113</f>
        <v>91.62</v>
      </c>
      <c r="J111" s="25" t="str">
        <f t="shared" si="9"/>
        <v>85</v>
      </c>
      <c r="K111" s="39">
        <f t="shared" si="10"/>
        <v>85</v>
      </c>
      <c r="L111" s="26">
        <f t="shared" si="11"/>
        <v>1</v>
      </c>
      <c r="M111" s="40" t="str">
        <f>'бланки '!A115</f>
        <v>Онежский муниципальный район</v>
      </c>
      <c r="N111" s="29" t="str">
        <f>'бланки '!B115</f>
        <v>ООО</v>
      </c>
      <c r="O111" s="29">
        <v>1</v>
      </c>
    </row>
    <row r="112" spans="1:15" hidden="1">
      <c r="A112" s="25">
        <f>анкеты!A112</f>
        <v>111</v>
      </c>
      <c r="B112" s="25" t="str">
        <f t="shared" si="8"/>
        <v>Онежский муниципальный район</v>
      </c>
      <c r="C112" s="25" t="str">
        <f>'бланки '!C116</f>
        <v>Муниципальное бюджетное общеобразовательное учреждение «Порожская основная общеобразовательная школа»</v>
      </c>
      <c r="D112" s="169">
        <f>'Рейтинговая таблица организаций'!T114</f>
        <v>81.5</v>
      </c>
      <c r="E112" s="169">
        <f>'Рейтинговая таблица организаций'!AC114</f>
        <v>91.5</v>
      </c>
      <c r="F112" s="169">
        <f>'Рейтинговая таблица организаций'!AK114</f>
        <v>72</v>
      </c>
      <c r="G112" s="169">
        <f>'Рейтинговая таблица организаций'!AU114</f>
        <v>98.4</v>
      </c>
      <c r="H112" s="169">
        <f>'Рейтинговая таблица организаций'!BE114</f>
        <v>84.4</v>
      </c>
      <c r="I112" s="25">
        <f>'Рейтинговая таблица организаций'!BF114</f>
        <v>85.559999999999988</v>
      </c>
      <c r="J112" s="25" t="str">
        <f t="shared" si="9"/>
        <v>159</v>
      </c>
      <c r="K112" s="39">
        <f t="shared" si="10"/>
        <v>159</v>
      </c>
      <c r="L112" s="26">
        <f t="shared" si="11"/>
        <v>1</v>
      </c>
      <c r="M112" s="40" t="str">
        <f>'бланки '!A116</f>
        <v>Онежский муниципальный район</v>
      </c>
      <c r="N112" s="29" t="str">
        <f>'бланки '!B116</f>
        <v>ООО</v>
      </c>
      <c r="O112" s="29">
        <v>1</v>
      </c>
    </row>
    <row r="113" spans="1:15" hidden="1">
      <c r="A113" s="25">
        <f>анкеты!A113</f>
        <v>112</v>
      </c>
      <c r="B113" s="25" t="str">
        <f t="shared" si="8"/>
        <v>Онежский муниципальный район</v>
      </c>
      <c r="C113" s="25" t="str">
        <f>'бланки '!C117</f>
        <v>Муниципальное бюджетное учреждение дополнительного образования «Спортивная школа г.Онеги»</v>
      </c>
      <c r="D113" s="169">
        <f>'Рейтинговая таблица организаций'!T115</f>
        <v>98</v>
      </c>
      <c r="E113" s="25">
        <f>'Рейтинговая таблица организаций'!AC115</f>
        <v>93.5</v>
      </c>
      <c r="F113" s="25">
        <f>'Рейтинговая таблица организаций'!AK115</f>
        <v>72</v>
      </c>
      <c r="G113" s="25">
        <f>'Рейтинговая таблица организаций'!AU115</f>
        <v>96.4</v>
      </c>
      <c r="H113" s="25">
        <f>'Рейтинговая таблица организаций'!BE115</f>
        <v>93.7</v>
      </c>
      <c r="I113" s="25">
        <f>'Рейтинговая таблица организаций'!BF115</f>
        <v>90.72</v>
      </c>
      <c r="J113" s="25" t="str">
        <f t="shared" si="9"/>
        <v>98</v>
      </c>
      <c r="K113" s="39">
        <f t="shared" si="10"/>
        <v>98</v>
      </c>
      <c r="L113" s="26">
        <f t="shared" si="11"/>
        <v>1</v>
      </c>
      <c r="M113" s="40" t="str">
        <f>'бланки '!A117</f>
        <v>Онежский муниципальный район</v>
      </c>
      <c r="N113" s="29" t="str">
        <f>'бланки '!B117</f>
        <v>ДОП</v>
      </c>
      <c r="O113" s="29">
        <v>1</v>
      </c>
    </row>
    <row r="114" spans="1:15" hidden="1">
      <c r="A114" s="25">
        <f>анкеты!A114</f>
        <v>113</v>
      </c>
      <c r="B114" s="25" t="str">
        <f t="shared" si="8"/>
        <v>Онежский муниципальный район</v>
      </c>
      <c r="C114" s="25" t="str">
        <f>'бланки '!C118</f>
        <v>Муниципальное бюджетное учреждение дополнительного образования «Онежская детская школа искусств»</v>
      </c>
      <c r="D114" s="169">
        <f>'Рейтинговая таблица организаций'!T116</f>
        <v>98</v>
      </c>
      <c r="E114" s="25">
        <f>'Рейтинговая таблица организаций'!AC116</f>
        <v>94</v>
      </c>
      <c r="F114" s="25">
        <f>'Рейтинговая таблица организаций'!AK116</f>
        <v>88</v>
      </c>
      <c r="G114" s="25">
        <f>'Рейтинговая таблица организаций'!AU116</f>
        <v>96.4</v>
      </c>
      <c r="H114" s="25">
        <f>'Рейтинговая таблица организаций'!BE116</f>
        <v>98.1</v>
      </c>
      <c r="I114" s="25">
        <f>'Рейтинговая таблица организаций'!BF116</f>
        <v>94.9</v>
      </c>
      <c r="J114" s="25" t="str">
        <f t="shared" si="9"/>
        <v>44</v>
      </c>
      <c r="K114" s="39">
        <f t="shared" si="10"/>
        <v>44</v>
      </c>
      <c r="L114" s="26">
        <f t="shared" si="11"/>
        <v>1</v>
      </c>
      <c r="M114" s="40" t="str">
        <f>'бланки '!A118</f>
        <v>Онежский муниципальный район</v>
      </c>
      <c r="N114" s="29" t="str">
        <f>'бланки '!B118</f>
        <v>ДОП</v>
      </c>
      <c r="O114" s="29">
        <v>1</v>
      </c>
    </row>
    <row r="115" spans="1:15" hidden="1">
      <c r="A115" s="25">
        <f>анкеты!A115</f>
        <v>114</v>
      </c>
      <c r="B115" s="25" t="str">
        <f t="shared" si="8"/>
        <v>Пинежский муниципальный округ</v>
      </c>
      <c r="C115" s="25" t="str">
        <f>'бланки '!C119</f>
        <v>Муниципальное бюджетное общеобразовательное учреждение «Нюхченская основная школа № 11»</v>
      </c>
      <c r="D115" s="169">
        <f>'Рейтинговая таблица организаций'!T117</f>
        <v>85.6</v>
      </c>
      <c r="E115" s="169">
        <f>'Рейтинговая таблица организаций'!AC117</f>
        <v>89</v>
      </c>
      <c r="F115" s="169">
        <f>'Рейтинговая таблица организаций'!AK117</f>
        <v>72</v>
      </c>
      <c r="G115" s="169">
        <f>'Рейтинговая таблица организаций'!AU117</f>
        <v>98.6</v>
      </c>
      <c r="H115" s="169">
        <f>'Рейтинговая таблица организаций'!BE117</f>
        <v>95.2</v>
      </c>
      <c r="I115" s="25">
        <f>'Рейтинговая таблица организаций'!BF117</f>
        <v>88.08</v>
      </c>
      <c r="J115" s="25" t="str">
        <f t="shared" si="9"/>
        <v>136</v>
      </c>
      <c r="K115" s="39">
        <f t="shared" si="10"/>
        <v>136</v>
      </c>
      <c r="L115" s="26">
        <f t="shared" si="11"/>
        <v>1</v>
      </c>
      <c r="M115" s="40" t="str">
        <f>'бланки '!A119</f>
        <v>Пинежский муниципальный округ</v>
      </c>
      <c r="N115" s="29" t="str">
        <f>'бланки '!B119</f>
        <v>ООО</v>
      </c>
      <c r="O115" s="29">
        <v>7</v>
      </c>
    </row>
    <row r="116" spans="1:15" hidden="1">
      <c r="A116" s="25">
        <f>анкеты!A116</f>
        <v>115</v>
      </c>
      <c r="B116" s="25" t="str">
        <f t="shared" si="8"/>
        <v>Пинежский муниципальный округ</v>
      </c>
      <c r="C116" s="25" t="str">
        <f>'бланки '!C120</f>
        <v>Муниципальное бюджетное общеобразовательное учреждение  «Сосновская средняя школа № 1»</v>
      </c>
      <c r="D116" s="169">
        <f>'Рейтинговая таблица организаций'!T118</f>
        <v>94.300000000000011</v>
      </c>
      <c r="E116" s="169">
        <f>'Рейтинговая таблица организаций'!AC118</f>
        <v>87</v>
      </c>
      <c r="F116" s="169">
        <f>'Рейтинговая таблица организаций'!AK118</f>
        <v>76.5</v>
      </c>
      <c r="G116" s="169">
        <f>'Рейтинговая таблица организаций'!AU118</f>
        <v>89.199999999999989</v>
      </c>
      <c r="H116" s="169">
        <f>'Рейтинговая таблица организаций'!BE118</f>
        <v>81.2</v>
      </c>
      <c r="I116" s="25">
        <f>'Рейтинговая таблица организаций'!BF118</f>
        <v>85.64</v>
      </c>
      <c r="J116" s="25" t="str">
        <f t="shared" si="9"/>
        <v>158</v>
      </c>
      <c r="K116" s="39">
        <f t="shared" si="10"/>
        <v>158</v>
      </c>
      <c r="L116" s="26">
        <f t="shared" si="11"/>
        <v>1</v>
      </c>
      <c r="M116" s="40" t="str">
        <f>'бланки '!A120</f>
        <v>Пинежский муниципальный округ</v>
      </c>
      <c r="N116" s="29" t="str">
        <f>'бланки '!B120</f>
        <v>ООО</v>
      </c>
      <c r="O116" s="29">
        <v>8</v>
      </c>
    </row>
    <row r="117" spans="1:15" hidden="1">
      <c r="A117" s="25">
        <f>анкеты!A117</f>
        <v>116</v>
      </c>
      <c r="B117" s="25" t="str">
        <f t="shared" si="8"/>
        <v>Пинежский муниципальный округ</v>
      </c>
      <c r="C117" s="25" t="str">
        <f>'бланки '!C121</f>
        <v>Муниципальное бюджетное общеобразовательное учреждение «Сурская средняя школа № 2»</v>
      </c>
      <c r="D117" s="169">
        <f>'Рейтинговая таблица организаций'!T119</f>
        <v>100</v>
      </c>
      <c r="E117" s="169">
        <f>'Рейтинговая таблица организаций'!AC119</f>
        <v>100</v>
      </c>
      <c r="F117" s="169">
        <f>'Рейтинговая таблица организаций'!AK119</f>
        <v>72</v>
      </c>
      <c r="G117" s="169">
        <f>'Рейтинговая таблица организаций'!AU119</f>
        <v>100</v>
      </c>
      <c r="H117" s="169">
        <f>'Рейтинговая таблица организаций'!BE119</f>
        <v>100</v>
      </c>
      <c r="I117" s="25">
        <f>'Рейтинговая таблица организаций'!BF119</f>
        <v>94.4</v>
      </c>
      <c r="J117" s="25" t="str">
        <f t="shared" si="9"/>
        <v>50</v>
      </c>
      <c r="K117" s="39">
        <f t="shared" si="10"/>
        <v>50</v>
      </c>
      <c r="L117" s="26">
        <f t="shared" si="11"/>
        <v>1</v>
      </c>
      <c r="M117" s="40" t="str">
        <f>'бланки '!A121</f>
        <v>Пинежский муниципальный округ</v>
      </c>
      <c r="N117" s="29" t="str">
        <f>'бланки '!B121</f>
        <v>ООО</v>
      </c>
      <c r="O117" s="29">
        <v>8</v>
      </c>
    </row>
    <row r="118" spans="1:15" hidden="1">
      <c r="A118" s="25">
        <f>анкеты!A118</f>
        <v>117</v>
      </c>
      <c r="B118" s="25" t="str">
        <f t="shared" si="8"/>
        <v>Пинежский муниципальный округ</v>
      </c>
      <c r="C118" s="25" t="str">
        <f>'бланки '!C122</f>
        <v>Муниципальное бюджетное общеобразовательное учреждение «Новолавельская средняя школа № 3»</v>
      </c>
      <c r="D118" s="169">
        <f>'Рейтинговая таблица организаций'!T120</f>
        <v>98.5</v>
      </c>
      <c r="E118" s="169">
        <f>'Рейтинговая таблица организаций'!AC120</f>
        <v>97</v>
      </c>
      <c r="F118" s="169">
        <f>'Рейтинговая таблица организаций'!AK120</f>
        <v>72</v>
      </c>
      <c r="G118" s="169">
        <f>'Рейтинговая таблица организаций'!AU120</f>
        <v>99.4</v>
      </c>
      <c r="H118" s="169">
        <f>'Рейтинговая таблица организаций'!BE120</f>
        <v>95.8</v>
      </c>
      <c r="I118" s="25">
        <f>'Рейтинговая таблица организаций'!BF120</f>
        <v>92.539999999999992</v>
      </c>
      <c r="J118" s="25" t="str">
        <f t="shared" si="9"/>
        <v>74</v>
      </c>
      <c r="K118" s="39">
        <f t="shared" si="10"/>
        <v>74</v>
      </c>
      <c r="L118" s="26">
        <f t="shared" si="11"/>
        <v>1</v>
      </c>
      <c r="M118" s="40" t="str">
        <f>'бланки '!A122</f>
        <v>Пинежский муниципальный округ</v>
      </c>
      <c r="N118" s="29" t="str">
        <f>'бланки '!B122</f>
        <v>ООО</v>
      </c>
      <c r="O118" s="29">
        <v>2</v>
      </c>
    </row>
    <row r="119" spans="1:15" hidden="1">
      <c r="A119" s="25">
        <f>анкеты!A119</f>
        <v>118</v>
      </c>
      <c r="B119" s="25" t="str">
        <f t="shared" si="8"/>
        <v>Пинежский муниципальный округ</v>
      </c>
      <c r="C119" s="25" t="str">
        <f>'бланки '!C123</f>
        <v>Муниципальное бюджетное общеобразовательное учреждение «Кушкопальская средняя школа № 4»</v>
      </c>
      <c r="D119" s="169">
        <f>'Рейтинговая таблица организаций'!T121</f>
        <v>96.7</v>
      </c>
      <c r="E119" s="169">
        <f>'Рейтинговая таблица организаций'!AC121</f>
        <v>94</v>
      </c>
      <c r="F119" s="169">
        <f>'Рейтинговая таблица организаций'!AK121</f>
        <v>80</v>
      </c>
      <c r="G119" s="169">
        <f>'Рейтинговая таблица организаций'!AU121</f>
        <v>93.800000000000011</v>
      </c>
      <c r="H119" s="169">
        <f>'Рейтинговая таблица организаций'!BE121</f>
        <v>88.2</v>
      </c>
      <c r="I119" s="25">
        <f>'Рейтинговая таблица организаций'!BF121</f>
        <v>90.539999999999992</v>
      </c>
      <c r="J119" s="25" t="str">
        <f t="shared" si="9"/>
        <v>99</v>
      </c>
      <c r="K119" s="39">
        <f t="shared" si="10"/>
        <v>99</v>
      </c>
      <c r="L119" s="26">
        <f t="shared" si="11"/>
        <v>1</v>
      </c>
      <c r="M119" s="40" t="str">
        <f>'бланки '!A123</f>
        <v>Пинежский муниципальный округ</v>
      </c>
      <c r="N119" s="29" t="str">
        <f>'бланки '!B123</f>
        <v>ООО</v>
      </c>
      <c r="O119" s="29">
        <v>5</v>
      </c>
    </row>
    <row r="120" spans="1:15" hidden="1">
      <c r="A120" s="25">
        <f>анкеты!A120</f>
        <v>119</v>
      </c>
      <c r="B120" s="25" t="str">
        <f t="shared" si="8"/>
        <v>Пинежский муниципальный округ</v>
      </c>
      <c r="C120" s="25" t="str">
        <f>'бланки '!C124</f>
        <v>Муниципальное бюджетное общеобразовательное учреждение «Кеврольская основная школа № 18 имени М.Ф.Теплова»</v>
      </c>
      <c r="D120" s="169">
        <f>'Рейтинговая таблица организаций'!T122</f>
        <v>97.6</v>
      </c>
      <c r="E120" s="169">
        <f>'Рейтинговая таблица организаций'!AC122</f>
        <v>87.5</v>
      </c>
      <c r="F120" s="169">
        <f>'Рейтинговая таблица организаций'!AK122</f>
        <v>72</v>
      </c>
      <c r="G120" s="169">
        <f>'Рейтинговая таблица организаций'!AU122</f>
        <v>84.800000000000011</v>
      </c>
      <c r="H120" s="169">
        <f>'Рейтинговая таблица организаций'!BE122</f>
        <v>73.5</v>
      </c>
      <c r="I120" s="25">
        <f>'Рейтинговая таблица организаций'!BF122</f>
        <v>83.080000000000013</v>
      </c>
      <c r="J120" s="25" t="str">
        <f t="shared" si="9"/>
        <v>172</v>
      </c>
      <c r="K120" s="39">
        <f t="shared" si="10"/>
        <v>172</v>
      </c>
      <c r="L120" s="26">
        <f t="shared" si="11"/>
        <v>1</v>
      </c>
      <c r="M120" s="40" t="str">
        <f>'бланки '!A124</f>
        <v>Пинежский муниципальный округ</v>
      </c>
      <c r="N120" s="29" t="str">
        <f>'бланки '!B124</f>
        <v>ООО</v>
      </c>
      <c r="O120" s="29">
        <v>8</v>
      </c>
    </row>
    <row r="121" spans="1:15" hidden="1">
      <c r="A121" s="25">
        <f>анкеты!A121</f>
        <v>120</v>
      </c>
      <c r="B121" s="25" t="str">
        <f t="shared" si="8"/>
        <v>Пинежский муниципальный округ</v>
      </c>
      <c r="C121" s="25" t="str">
        <f>'бланки '!C125</f>
        <v>Муниципальное бюджетное общеобразовательное учреждение «Карпогорская средняя школа №118»</v>
      </c>
      <c r="D121" s="169">
        <f>'Рейтинговая таблица организаций'!T123</f>
        <v>92.9</v>
      </c>
      <c r="E121" s="169">
        <f>'Рейтинговая таблица организаций'!AC123</f>
        <v>89.5</v>
      </c>
      <c r="F121" s="169">
        <f>'Рейтинговая таблица организаций'!AK123</f>
        <v>72</v>
      </c>
      <c r="G121" s="169">
        <f>'Рейтинговая таблица организаций'!AU123</f>
        <v>89.600000000000009</v>
      </c>
      <c r="H121" s="169">
        <f>'Рейтинговая таблица организаций'!BE123</f>
        <v>89.5</v>
      </c>
      <c r="I121" s="25">
        <f>'Рейтинговая таблица организаций'!BF123</f>
        <v>86.7</v>
      </c>
      <c r="J121" s="25" t="str">
        <f t="shared" si="9"/>
        <v>147</v>
      </c>
      <c r="K121" s="39">
        <f t="shared" si="10"/>
        <v>147</v>
      </c>
      <c r="L121" s="26">
        <f t="shared" si="11"/>
        <v>1</v>
      </c>
      <c r="M121" s="40" t="str">
        <f>'бланки '!A125</f>
        <v>Пинежский муниципальный округ</v>
      </c>
      <c r="N121" s="29" t="str">
        <f>'бланки '!B125</f>
        <v>ООО</v>
      </c>
      <c r="O121" s="29">
        <v>1</v>
      </c>
    </row>
    <row r="122" spans="1:15" hidden="1">
      <c r="A122" s="25">
        <f>анкеты!A122</f>
        <v>121</v>
      </c>
      <c r="B122" s="25" t="str">
        <f t="shared" si="8"/>
        <v>Пинежский муниципальный округ</v>
      </c>
      <c r="C122" s="25" t="str">
        <f>'бланки '!C126</f>
        <v>Муниципальное бюджетное общеобразовательное учреждение «Карпогорская вечерняя (сменная) средняя школа № 51»</v>
      </c>
      <c r="D122" s="169">
        <f>'Рейтинговая таблица организаций'!T124</f>
        <v>99.4</v>
      </c>
      <c r="E122" s="169">
        <f>'Рейтинговая таблица организаций'!AC124</f>
        <v>96</v>
      </c>
      <c r="F122" s="169">
        <f>'Рейтинговая таблица организаций'!AK124</f>
        <v>72</v>
      </c>
      <c r="G122" s="169">
        <f>'Рейтинговая таблица организаций'!AU124</f>
        <v>100</v>
      </c>
      <c r="H122" s="169">
        <f>'Рейтинговая таблица организаций'!BE124</f>
        <v>100</v>
      </c>
      <c r="I122" s="25">
        <f>'Рейтинговая таблица организаций'!BF124</f>
        <v>93.47999999999999</v>
      </c>
      <c r="J122" s="25" t="str">
        <f t="shared" si="9"/>
        <v>62</v>
      </c>
      <c r="K122" s="39">
        <f t="shared" si="10"/>
        <v>62</v>
      </c>
      <c r="L122" s="26">
        <f t="shared" si="11"/>
        <v>1</v>
      </c>
      <c r="M122" s="40" t="str">
        <f>'бланки '!A126</f>
        <v>Пинежский муниципальный округ</v>
      </c>
      <c r="N122" s="29" t="str">
        <f>'бланки '!B126</f>
        <v>ООО</v>
      </c>
      <c r="O122" s="29">
        <v>9</v>
      </c>
    </row>
    <row r="123" spans="1:15" hidden="1">
      <c r="A123" s="25">
        <f>анкеты!A123</f>
        <v>122</v>
      </c>
      <c r="B123" s="25" t="str">
        <f t="shared" si="8"/>
        <v>Пинежский муниципальный округ</v>
      </c>
      <c r="C123" s="25" t="str">
        <f>'бланки '!C127</f>
        <v>Муниципальное бюджетное общеобразовательное учреждение «Междуреченская средняя школа № 6»</v>
      </c>
      <c r="D123" s="169">
        <f>'Рейтинговая таблица организаций'!T125</f>
        <v>93.9</v>
      </c>
      <c r="E123" s="169">
        <f>'Рейтинговая таблица организаций'!AC125</f>
        <v>92.5</v>
      </c>
      <c r="F123" s="169">
        <f>'Рейтинговая таблица организаций'!AK125</f>
        <v>94</v>
      </c>
      <c r="G123" s="169">
        <f>'Рейтинговая таблица организаций'!AU125</f>
        <v>90.800000000000011</v>
      </c>
      <c r="H123" s="169">
        <f>'Рейтинговая таблица организаций'!BE125</f>
        <v>88.6</v>
      </c>
      <c r="I123" s="25">
        <f>'Рейтинговая таблица организаций'!BF125</f>
        <v>91.96</v>
      </c>
      <c r="J123" s="25" t="str">
        <f t="shared" si="9"/>
        <v>80</v>
      </c>
      <c r="K123" s="39">
        <f t="shared" si="10"/>
        <v>80</v>
      </c>
      <c r="L123" s="26">
        <f t="shared" si="11"/>
        <v>1</v>
      </c>
      <c r="M123" s="40" t="str">
        <f>'бланки '!A127</f>
        <v>Пинежский муниципальный округ</v>
      </c>
      <c r="N123" s="29" t="str">
        <f>'бланки '!B127</f>
        <v>ООО</v>
      </c>
    </row>
    <row r="124" spans="1:15" hidden="1">
      <c r="A124" s="25">
        <f>анкеты!A124</f>
        <v>123</v>
      </c>
      <c r="B124" s="25" t="str">
        <f t="shared" si="8"/>
        <v>Пинежский муниципальный округ</v>
      </c>
      <c r="C124" s="25" t="str">
        <f>'бланки '!C128</f>
        <v>Муниципальное бюджетное общеобразовательное учреждение «Ясненская средняя школа № 7»</v>
      </c>
      <c r="D124" s="169">
        <f>'Рейтинговая таблица организаций'!T126</f>
        <v>94</v>
      </c>
      <c r="E124" s="169">
        <f>'Рейтинговая таблица организаций'!AC126</f>
        <v>93</v>
      </c>
      <c r="F124" s="169">
        <f>'Рейтинговая таблица организаций'!AK126</f>
        <v>66.900000000000006</v>
      </c>
      <c r="G124" s="169">
        <f>'Рейтинговая таблица организаций'!AU126</f>
        <v>95.2</v>
      </c>
      <c r="H124" s="169">
        <f>'Рейтинговая таблица организаций'!BE126</f>
        <v>91.3</v>
      </c>
      <c r="I124" s="25">
        <f>'Рейтинговая таблица организаций'!BF126</f>
        <v>88.080000000000013</v>
      </c>
      <c r="J124" s="25" t="str">
        <f t="shared" si="9"/>
        <v>135</v>
      </c>
      <c r="K124" s="39">
        <f t="shared" si="10"/>
        <v>135</v>
      </c>
      <c r="L124" s="26">
        <f t="shared" si="11"/>
        <v>1</v>
      </c>
      <c r="M124" s="40" t="str">
        <f>'бланки '!A128</f>
        <v>Пинежский муниципальный округ</v>
      </c>
      <c r="N124" s="29" t="str">
        <f>'бланки '!B128</f>
        <v>ООО</v>
      </c>
    </row>
    <row r="125" spans="1:15" hidden="1">
      <c r="A125" s="25">
        <f>анкеты!A125</f>
        <v>124</v>
      </c>
      <c r="B125" s="25" t="str">
        <f t="shared" si="8"/>
        <v>Пинежский муниципальный округ</v>
      </c>
      <c r="C125" s="25" t="str">
        <f>'бланки '!C129</f>
        <v>Муниципальное бюджетное общеобразовательное учреждение «Сийская средняя школа №116»</v>
      </c>
      <c r="D125" s="169">
        <f>'Рейтинговая таблица организаций'!T127</f>
        <v>96.1</v>
      </c>
      <c r="E125" s="169">
        <f>'Рейтинговая таблица организаций'!AC127</f>
        <v>91</v>
      </c>
      <c r="F125" s="169">
        <f>'Рейтинговая таблица организаций'!AK127</f>
        <v>78.900000000000006</v>
      </c>
      <c r="G125" s="169">
        <f>'Рейтинговая таблица организаций'!AU127</f>
        <v>85.8</v>
      </c>
      <c r="H125" s="169">
        <f>'Рейтинговая таблица организаций'!BE127</f>
        <v>85.6</v>
      </c>
      <c r="I125" s="25">
        <f>'Рейтинговая таблица организаций'!BF127</f>
        <v>87.47999999999999</v>
      </c>
      <c r="J125" s="25" t="str">
        <f t="shared" si="9"/>
        <v>142</v>
      </c>
      <c r="K125" s="39">
        <f t="shared" si="10"/>
        <v>142</v>
      </c>
      <c r="L125" s="26">
        <f t="shared" si="11"/>
        <v>1</v>
      </c>
      <c r="M125" s="40" t="str">
        <f>'бланки '!A129</f>
        <v>Пинежский муниципальный округ</v>
      </c>
      <c r="N125" s="29" t="str">
        <f>'бланки '!B129</f>
        <v>ООО</v>
      </c>
    </row>
    <row r="126" spans="1:15" hidden="1">
      <c r="A126" s="25">
        <f>анкеты!A126</f>
        <v>125</v>
      </c>
      <c r="B126" s="25" t="str">
        <f t="shared" si="8"/>
        <v>Пинежский муниципальный округ</v>
      </c>
      <c r="C126" s="25" t="str">
        <f>'бланки '!C130</f>
        <v>Муниципальное бюджетное общеобразовательное учреждение «Пинежская средняя школа № 117</v>
      </c>
      <c r="D126" s="169">
        <f>'Рейтинговая таблица организаций'!T128</f>
        <v>92.5</v>
      </c>
      <c r="E126" s="169">
        <f>'Рейтинговая таблица организаций'!AC128</f>
        <v>96.5</v>
      </c>
      <c r="F126" s="169">
        <f>'Рейтинговая таблица организаций'!AK128</f>
        <v>54.9</v>
      </c>
      <c r="G126" s="169">
        <f>'Рейтинговая таблица организаций'!AU128</f>
        <v>93</v>
      </c>
      <c r="H126" s="169">
        <f>'Рейтинговая таблица организаций'!BE128</f>
        <v>94</v>
      </c>
      <c r="I126" s="25">
        <f>'Рейтинговая таблица организаций'!BF128</f>
        <v>86.179999999999993</v>
      </c>
      <c r="J126" s="25" t="str">
        <f t="shared" si="9"/>
        <v>154</v>
      </c>
      <c r="K126" s="39">
        <f t="shared" si="10"/>
        <v>154</v>
      </c>
      <c r="L126" s="26">
        <f t="shared" si="11"/>
        <v>1</v>
      </c>
      <c r="M126" s="40" t="str">
        <f>'бланки '!A130</f>
        <v>Пинежский муниципальный округ</v>
      </c>
      <c r="N126" s="29" t="str">
        <f>'бланки '!B130</f>
        <v>ООО</v>
      </c>
    </row>
    <row r="127" spans="1:15" hidden="1">
      <c r="A127" s="25">
        <f>анкеты!A127</f>
        <v>126</v>
      </c>
      <c r="B127" s="25" t="str">
        <f t="shared" si="8"/>
        <v>Пинежский муниципальный округ</v>
      </c>
      <c r="C127" s="25" t="str">
        <f>'бланки '!C131</f>
        <v>Муниципальное бюджетное учреждение дополнительного образования «Районный центр дополнительного образования»</v>
      </c>
      <c r="D127" s="169">
        <f>'Рейтинговая таблица организаций'!T129</f>
        <v>99</v>
      </c>
      <c r="E127" s="169">
        <f>'Рейтинговая таблица организаций'!AC129</f>
        <v>91.5</v>
      </c>
      <c r="F127" s="169">
        <f>'Рейтинговая таблица организаций'!AK129</f>
        <v>66</v>
      </c>
      <c r="G127" s="169">
        <f>'Рейтинговая таблица организаций'!AU129</f>
        <v>98.2</v>
      </c>
      <c r="H127" s="169">
        <f>'Рейтинговая таблица организаций'!BE129</f>
        <v>99</v>
      </c>
      <c r="I127" s="25">
        <f>'Рейтинговая таблица организаций'!BF129</f>
        <v>90.74</v>
      </c>
      <c r="J127" s="25" t="str">
        <f t="shared" si="9"/>
        <v>96-97</v>
      </c>
      <c r="K127" s="39">
        <f t="shared" si="10"/>
        <v>96</v>
      </c>
      <c r="L127" s="26">
        <f t="shared" si="11"/>
        <v>2</v>
      </c>
      <c r="M127" s="40" t="str">
        <f>'бланки '!A131</f>
        <v>Пинежский муниципальный округ</v>
      </c>
      <c r="N127" s="29" t="str">
        <f>'бланки '!B131</f>
        <v>ДОП</v>
      </c>
    </row>
    <row r="128" spans="1:15" hidden="1">
      <c r="A128" s="25">
        <f>анкеты!A128</f>
        <v>127</v>
      </c>
      <c r="B128" s="25" t="str">
        <f t="shared" si="8"/>
        <v>Пинежский муниципальный округ</v>
      </c>
      <c r="C128" s="25" t="str">
        <f>'бланки '!C132</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D128" s="169">
        <f>'Рейтинговая таблица организаций'!T130</f>
        <v>95.2</v>
      </c>
      <c r="E128" s="169">
        <f>'Рейтинговая таблица организаций'!AC130</f>
        <v>99.5</v>
      </c>
      <c r="F128" s="169">
        <f>'Рейтинговая таблица организаций'!AK130</f>
        <v>82.9</v>
      </c>
      <c r="G128" s="169">
        <f>'Рейтинговая таблица организаций'!AU130</f>
        <v>99.6</v>
      </c>
      <c r="H128" s="169">
        <f>'Рейтинговая таблица организаций'!BE130</f>
        <v>98.4</v>
      </c>
      <c r="I128" s="25">
        <f>'Рейтинговая таблица организаций'!BF130</f>
        <v>95.12</v>
      </c>
      <c r="J128" s="25" t="str">
        <f t="shared" si="9"/>
        <v>40</v>
      </c>
      <c r="K128" s="39">
        <f t="shared" si="10"/>
        <v>40</v>
      </c>
      <c r="L128" s="26">
        <f t="shared" si="11"/>
        <v>1</v>
      </c>
      <c r="M128" s="40" t="str">
        <f>'бланки '!A132</f>
        <v>Пинежский муниципальный округ</v>
      </c>
      <c r="N128" s="29" t="str">
        <f>'бланки '!B132</f>
        <v>ДОП</v>
      </c>
    </row>
    <row r="129" spans="1:14" hidden="1">
      <c r="A129" s="25">
        <f>анкеты!A129</f>
        <v>128</v>
      </c>
      <c r="B129" s="25" t="str">
        <f t="shared" si="8"/>
        <v>Приморский муниципальный округ</v>
      </c>
      <c r="C129" s="25" t="str">
        <f>'бланки '!C133</f>
        <v>Муниципальное бюджетное общеобразовательное учреждение «Бобровская средняя школа»</v>
      </c>
      <c r="D129" s="169">
        <f>'Рейтинговая таблица организаций'!T131</f>
        <v>95.1</v>
      </c>
      <c r="E129" s="169">
        <f>'Рейтинговая таблица организаций'!AC131</f>
        <v>87.5</v>
      </c>
      <c r="F129" s="169">
        <f>'Рейтинговая таблица организаций'!AK131</f>
        <v>72</v>
      </c>
      <c r="G129" s="169">
        <f>'Рейтинговая таблица организаций'!AU131</f>
        <v>96.800000000000011</v>
      </c>
      <c r="H129" s="169">
        <f>'Рейтинговая таблица организаций'!BE131</f>
        <v>92.1</v>
      </c>
      <c r="I129" s="25">
        <f>'Рейтинговая таблица организаций'!BF131</f>
        <v>88.7</v>
      </c>
      <c r="J129" s="25" t="str">
        <f t="shared" si="9"/>
        <v>128-129</v>
      </c>
      <c r="K129" s="39">
        <f t="shared" si="10"/>
        <v>128</v>
      </c>
      <c r="L129" s="26">
        <f t="shared" si="11"/>
        <v>2</v>
      </c>
      <c r="M129" s="40" t="str">
        <f>'бланки '!A133</f>
        <v>Приморский муниципальный округ</v>
      </c>
      <c r="N129" s="29" t="str">
        <f>'бланки '!B133</f>
        <v>ООО</v>
      </c>
    </row>
    <row r="130" spans="1:14" hidden="1">
      <c r="A130" s="25">
        <f>анкеты!A130</f>
        <v>129</v>
      </c>
      <c r="B130" s="25" t="str">
        <f t="shared" si="8"/>
        <v>Приморский муниципальный округ</v>
      </c>
      <c r="C130" s="25" t="str">
        <f>'бланки '!C134</f>
        <v>Муниципальное бюджетное общеобразовательное учреждение «Заостровская средняя школа»</v>
      </c>
      <c r="D130" s="169">
        <f>'Рейтинговая таблица организаций'!T132</f>
        <v>98.5</v>
      </c>
      <c r="E130" s="169">
        <f>'Рейтинговая таблица организаций'!AC132</f>
        <v>88.5</v>
      </c>
      <c r="F130" s="169">
        <f>'Рейтинговая таблица организаций'!AK132</f>
        <v>64.5</v>
      </c>
      <c r="G130" s="169">
        <f>'Рейтинговая таблица организаций'!AU132</f>
        <v>90.600000000000009</v>
      </c>
      <c r="H130" s="169">
        <f>'Рейтинговая таблица организаций'!BE132</f>
        <v>85.6</v>
      </c>
      <c r="I130" s="25">
        <f>'Рейтинговая таблица организаций'!BF132</f>
        <v>85.54</v>
      </c>
      <c r="J130" s="25" t="str">
        <f t="shared" si="9"/>
        <v>160-161</v>
      </c>
      <c r="K130" s="39">
        <f t="shared" ref="K130:K161" si="12">RANK(I130,I$2:I$178)</f>
        <v>160</v>
      </c>
      <c r="L130" s="26">
        <f t="shared" ref="L130:L161" si="13">COUNTIFS(K$2:K$178,K130)</f>
        <v>2</v>
      </c>
      <c r="M130" s="40" t="str">
        <f>'бланки '!A134</f>
        <v>Приморский муниципальный округ</v>
      </c>
      <c r="N130" s="29" t="str">
        <f>'бланки '!B134</f>
        <v>ООО</v>
      </c>
    </row>
    <row r="131" spans="1:14" hidden="1">
      <c r="A131" s="25">
        <f>анкеты!A131</f>
        <v>130</v>
      </c>
      <c r="B131" s="25" t="str">
        <f t="shared" ref="B131:B178" si="14">M131</f>
        <v>Приморский муниципальный округ</v>
      </c>
      <c r="C131" s="25" t="str">
        <f>'бланки '!C135</f>
        <v>Муниципальное бюджетное общеобразовательное учреждение «Катунинская средняя школа»</v>
      </c>
      <c r="D131" s="169">
        <f>'Рейтинговая таблица организаций'!T133</f>
        <v>94.800000000000011</v>
      </c>
      <c r="E131" s="169">
        <f>'Рейтинговая таблица организаций'!AC133</f>
        <v>87.5</v>
      </c>
      <c r="F131" s="169">
        <f>'Рейтинговая таблица организаций'!AK133</f>
        <v>80</v>
      </c>
      <c r="G131" s="169">
        <f>'Рейтинговая таблица организаций'!AU133</f>
        <v>87.600000000000009</v>
      </c>
      <c r="H131" s="169">
        <f>'Рейтинговая таблица организаций'!BE133</f>
        <v>79.7</v>
      </c>
      <c r="I131" s="25">
        <f>'Рейтинговая таблица организаций'!BF133</f>
        <v>85.92</v>
      </c>
      <c r="J131" s="25" t="str">
        <f t="shared" ref="J131:J178" si="15">IF(L131=1,TEXT(K131,0),CONCATENATE(K131,"-",K131+L131-1))</f>
        <v>155-156</v>
      </c>
      <c r="K131" s="39">
        <f t="shared" si="12"/>
        <v>155</v>
      </c>
      <c r="L131" s="26">
        <f t="shared" si="13"/>
        <v>2</v>
      </c>
      <c r="M131" s="40" t="str">
        <f>'бланки '!A135</f>
        <v>Приморский муниципальный округ</v>
      </c>
      <c r="N131" s="29" t="str">
        <f>'бланки '!B135</f>
        <v>ООО</v>
      </c>
    </row>
    <row r="132" spans="1:14" hidden="1">
      <c r="A132" s="25">
        <f>анкеты!A132</f>
        <v>131</v>
      </c>
      <c r="B132" s="25" t="str">
        <f t="shared" si="14"/>
        <v>Приморский муниципальный округ</v>
      </c>
      <c r="C132" s="25" t="str">
        <f>'бланки '!C136</f>
        <v>Муниципальное бюджетное общеобразовательное учреждение «Ластольская средняя школа»</v>
      </c>
      <c r="D132" s="169">
        <f>'Рейтинговая таблица организаций'!T134</f>
        <v>94.800000000000011</v>
      </c>
      <c r="E132" s="169">
        <f>'Рейтинговая таблица организаций'!AC134</f>
        <v>91.5</v>
      </c>
      <c r="F132" s="169">
        <f>'Рейтинговая таблица организаций'!AK134</f>
        <v>82</v>
      </c>
      <c r="G132" s="169">
        <f>'Рейтинговая таблица организаций'!AU134</f>
        <v>90</v>
      </c>
      <c r="H132" s="169">
        <f>'Рейтинговая таблица организаций'!BE134</f>
        <v>96</v>
      </c>
      <c r="I132" s="25">
        <f>'Рейтинговая таблица организаций'!BF134</f>
        <v>90.86</v>
      </c>
      <c r="J132" s="25" t="str">
        <f t="shared" si="15"/>
        <v>93</v>
      </c>
      <c r="K132" s="39">
        <f t="shared" si="12"/>
        <v>93</v>
      </c>
      <c r="L132" s="26">
        <f t="shared" si="13"/>
        <v>1</v>
      </c>
      <c r="M132" s="40" t="str">
        <f>'бланки '!A136</f>
        <v>Приморский муниципальный округ</v>
      </c>
      <c r="N132" s="29" t="str">
        <f>'бланки '!B136</f>
        <v>ООО</v>
      </c>
    </row>
    <row r="133" spans="1:14" hidden="1">
      <c r="A133" s="25">
        <f>анкеты!A133</f>
        <v>132</v>
      </c>
      <c r="B133" s="25" t="str">
        <f t="shared" si="14"/>
        <v>Приморский муниципальный округ</v>
      </c>
      <c r="C133" s="25" t="str">
        <f>'бланки '!C137</f>
        <v>Муниципальное бюджетное общеобразовательное учреждение «Приморская средняя школа»</v>
      </c>
      <c r="D133" s="169">
        <f>'Рейтинговая таблица организаций'!T135</f>
        <v>98.4</v>
      </c>
      <c r="E133" s="169">
        <f>'Рейтинговая таблица организаций'!AC135</f>
        <v>91.5</v>
      </c>
      <c r="F133" s="169">
        <f>'Рейтинговая таблица организаций'!AK135</f>
        <v>73.8</v>
      </c>
      <c r="G133" s="169">
        <f>'Рейтинговая таблица организаций'!AU135</f>
        <v>94.200000000000017</v>
      </c>
      <c r="H133" s="169">
        <f>'Рейтинговая таблица организаций'!BE135</f>
        <v>88.9</v>
      </c>
      <c r="I133" s="25">
        <f>'Рейтинговая таблица организаций'!BF135</f>
        <v>89.359999999999985</v>
      </c>
      <c r="J133" s="25" t="str">
        <f t="shared" si="15"/>
        <v>118</v>
      </c>
      <c r="K133" s="39">
        <f t="shared" si="12"/>
        <v>118</v>
      </c>
      <c r="L133" s="26">
        <f t="shared" si="13"/>
        <v>1</v>
      </c>
      <c r="M133" s="40" t="str">
        <f>'бланки '!A137</f>
        <v>Приморский муниципальный округ</v>
      </c>
      <c r="N133" s="29" t="str">
        <f>'бланки '!B137</f>
        <v>ООО</v>
      </c>
    </row>
    <row r="134" spans="1:14" hidden="1">
      <c r="A134" s="25">
        <f>анкеты!A134</f>
        <v>133</v>
      </c>
      <c r="B134" s="25" t="str">
        <f t="shared" si="14"/>
        <v>Приморский муниципальный округ</v>
      </c>
      <c r="C134" s="25" t="str">
        <f>'бланки '!C138</f>
        <v>Муниципальное бюджетное общеобразовательное учреждение «Соловецкая средняя школа»</v>
      </c>
      <c r="D134" s="169">
        <f>'Рейтинговая таблица организаций'!T136</f>
        <v>98.4</v>
      </c>
      <c r="E134" s="169">
        <f>'Рейтинговая таблица организаций'!AC136</f>
        <v>95.5</v>
      </c>
      <c r="F134" s="169">
        <f>'Рейтинговая таблица организаций'!AK136</f>
        <v>82</v>
      </c>
      <c r="G134" s="169">
        <f>'Рейтинговая таблица организаций'!AU136</f>
        <v>95.800000000000011</v>
      </c>
      <c r="H134" s="169">
        <f>'Рейтинговая таблица организаций'!BE136</f>
        <v>95.6</v>
      </c>
      <c r="I134" s="25">
        <f>'Рейтинговая таблица организаций'!BF136</f>
        <v>93.46</v>
      </c>
      <c r="J134" s="25" t="str">
        <f t="shared" si="15"/>
        <v>64</v>
      </c>
      <c r="K134" s="39">
        <f t="shared" si="12"/>
        <v>64</v>
      </c>
      <c r="L134" s="26">
        <f t="shared" si="13"/>
        <v>1</v>
      </c>
      <c r="M134" s="40" t="str">
        <f>'бланки '!A138</f>
        <v>Приморский муниципальный округ</v>
      </c>
      <c r="N134" s="29" t="str">
        <f>'бланки '!B138</f>
        <v>ООО</v>
      </c>
    </row>
    <row r="135" spans="1:14" hidden="1">
      <c r="A135" s="25">
        <f>анкеты!A135</f>
        <v>134</v>
      </c>
      <c r="B135" s="25" t="str">
        <f t="shared" si="14"/>
        <v>Приморский муниципальный округ</v>
      </c>
      <c r="C135" s="25" t="str">
        <f>'бланки '!C139</f>
        <v>Муниципальное бюджетное общеобразовательное учреждение «Талажская средняя школа»</v>
      </c>
      <c r="D135" s="169">
        <f>'Рейтинговая таблица организаций'!T137</f>
        <v>99.6</v>
      </c>
      <c r="E135" s="169">
        <f>'Рейтинговая таблица организаций'!AC137</f>
        <v>100</v>
      </c>
      <c r="F135" s="169">
        <f>'Рейтинговая таблица организаций'!AK137</f>
        <v>72</v>
      </c>
      <c r="G135" s="169">
        <f>'Рейтинговая таблица организаций'!AU137</f>
        <v>99</v>
      </c>
      <c r="H135" s="169">
        <f>'Рейтинговая таблица организаций'!BE137</f>
        <v>100</v>
      </c>
      <c r="I135" s="25">
        <f>'Рейтинговая таблица организаций'!BF137</f>
        <v>94.12</v>
      </c>
      <c r="J135" s="25" t="str">
        <f t="shared" si="15"/>
        <v>54</v>
      </c>
      <c r="K135" s="39">
        <f t="shared" si="12"/>
        <v>54</v>
      </c>
      <c r="L135" s="26">
        <f t="shared" si="13"/>
        <v>1</v>
      </c>
      <c r="M135" s="40" t="str">
        <f>'бланки '!A139</f>
        <v>Приморский муниципальный округ</v>
      </c>
      <c r="N135" s="29" t="str">
        <f>'бланки '!B139</f>
        <v>ООО</v>
      </c>
    </row>
    <row r="136" spans="1:14" hidden="1">
      <c r="A136" s="25">
        <f>анкеты!A136</f>
        <v>135</v>
      </c>
      <c r="B136" s="25" t="str">
        <f t="shared" si="14"/>
        <v>Приморский муниципальный округ</v>
      </c>
      <c r="C136" s="25" t="str">
        <f>'бланки '!C140</f>
        <v>Муниципальное бюджетное общеобразовательное учреждение «Уемская средняя школа»</v>
      </c>
      <c r="D136" s="169">
        <f>'Рейтинговая таблица организаций'!T138</f>
        <v>90.5</v>
      </c>
      <c r="E136" s="169">
        <f>'Рейтинговая таблица организаций'!AC138</f>
        <v>91.5</v>
      </c>
      <c r="F136" s="169">
        <f>'Рейтинговая таблица организаций'!AK138</f>
        <v>59.4</v>
      </c>
      <c r="G136" s="169">
        <f>'Рейтинговая таблица организаций'!AU138</f>
        <v>95.800000000000011</v>
      </c>
      <c r="H136" s="169">
        <f>'Рейтинговая таблица организаций'!BE138</f>
        <v>92.1</v>
      </c>
      <c r="I136" s="25">
        <f>'Рейтинговая таблица организаций'!BF138</f>
        <v>85.860000000000014</v>
      </c>
      <c r="J136" s="25" t="str">
        <f t="shared" si="15"/>
        <v>157</v>
      </c>
      <c r="K136" s="39">
        <f t="shared" si="12"/>
        <v>157</v>
      </c>
      <c r="L136" s="26">
        <f t="shared" si="13"/>
        <v>1</v>
      </c>
      <c r="M136" s="40" t="str">
        <f>'бланки '!A140</f>
        <v>Приморский муниципальный округ</v>
      </c>
      <c r="N136" s="29" t="str">
        <f>'бланки '!B140</f>
        <v>ООО</v>
      </c>
    </row>
    <row r="137" spans="1:14" hidden="1">
      <c r="A137" s="25">
        <f>анкеты!A137</f>
        <v>136</v>
      </c>
      <c r="B137" s="25" t="str">
        <f t="shared" si="14"/>
        <v>Приморский муниципальный округ</v>
      </c>
      <c r="C137" s="25" t="str">
        <f>'бланки '!C141</f>
        <v>Муниципальное бюджетное учреждение дополнительно образования «Приморская спортивная школа»</v>
      </c>
      <c r="D137" s="169">
        <f>'Рейтинговая таблица организаций'!T139</f>
        <v>99.300000000000011</v>
      </c>
      <c r="E137" s="169">
        <f>'Рейтинговая таблица организаций'!AC139</f>
        <v>99.5</v>
      </c>
      <c r="F137" s="169">
        <f>'Рейтинговая таблица организаций'!AK139</f>
        <v>66</v>
      </c>
      <c r="G137" s="169">
        <f>'Рейтинговая таблица организаций'!AU139</f>
        <v>99.6</v>
      </c>
      <c r="H137" s="169">
        <f>'Рейтинговая таблица организаций'!BE139</f>
        <v>100</v>
      </c>
      <c r="I137" s="25">
        <f>'Рейтинговая таблица организаций'!BF139</f>
        <v>92.88</v>
      </c>
      <c r="J137" s="25" t="str">
        <f t="shared" si="15"/>
        <v>70</v>
      </c>
      <c r="K137" s="39">
        <f t="shared" si="12"/>
        <v>70</v>
      </c>
      <c r="L137" s="26">
        <f t="shared" si="13"/>
        <v>1</v>
      </c>
      <c r="M137" s="40" t="str">
        <f>'бланки '!A141</f>
        <v>Приморский муниципальный округ</v>
      </c>
      <c r="N137" s="29" t="str">
        <f>'бланки '!B141</f>
        <v>ДОП</v>
      </c>
    </row>
    <row r="138" spans="1:14" hidden="1">
      <c r="A138" s="25">
        <f>анкеты!A138</f>
        <v>137</v>
      </c>
      <c r="B138" s="25" t="str">
        <f t="shared" si="14"/>
        <v>Приморский муниципальный округ</v>
      </c>
      <c r="C138" s="25" t="str">
        <f>'бланки '!C142</f>
        <v>Муниципальное бюджетное учреждение дополнительного образования «Приморская детская школа искусств»</v>
      </c>
      <c r="D138" s="169">
        <f>'Рейтинговая таблица организаций'!T140</f>
        <v>99.2</v>
      </c>
      <c r="E138" s="169">
        <f>'Рейтинговая таблица организаций'!AC140</f>
        <v>95</v>
      </c>
      <c r="F138" s="169">
        <f>'Рейтинговая таблица организаций'!AK140</f>
        <v>88</v>
      </c>
      <c r="G138" s="169">
        <f>'Рейтинговая таблица организаций'!AU140</f>
        <v>98.2</v>
      </c>
      <c r="H138" s="169">
        <f>'Рейтинговая таблица организаций'!BE140</f>
        <v>97.4</v>
      </c>
      <c r="I138" s="25">
        <f>'Рейтинговая таблица организаций'!BF140</f>
        <v>95.559999999999988</v>
      </c>
      <c r="J138" s="25" t="str">
        <f t="shared" si="15"/>
        <v>33</v>
      </c>
      <c r="K138" s="39">
        <f t="shared" si="12"/>
        <v>33</v>
      </c>
      <c r="L138" s="26">
        <f t="shared" si="13"/>
        <v>1</v>
      </c>
      <c r="M138" s="40" t="str">
        <f>'бланки '!A142</f>
        <v>Приморский муниципальный округ</v>
      </c>
      <c r="N138" s="29" t="str">
        <f>'бланки '!B142</f>
        <v>ДОП</v>
      </c>
    </row>
    <row r="139" spans="1:14" hidden="1">
      <c r="A139" s="25">
        <f>анкеты!A139</f>
        <v>138</v>
      </c>
      <c r="B139" s="25" t="str">
        <f t="shared" si="14"/>
        <v>Холмогорский муниципальный округ</v>
      </c>
      <c r="C139" s="25" t="str">
        <f>'бланки '!C143</f>
        <v>Муниципальное автономное общеобразовательное учреждение «Холмогорская средняя школа имени М. В. Ломоносова»</v>
      </c>
      <c r="D139" s="169">
        <f>'Рейтинговая таблица организаций'!T141</f>
        <v>92.6</v>
      </c>
      <c r="E139" s="169">
        <f>'Рейтинговая таблица организаций'!AC141</f>
        <v>91.5</v>
      </c>
      <c r="F139" s="169">
        <f>'Рейтинговая таблица организаций'!AK141</f>
        <v>85.4</v>
      </c>
      <c r="G139" s="169">
        <f>'Рейтинговая таблица организаций'!AU141</f>
        <v>92</v>
      </c>
      <c r="H139" s="169">
        <f>'Рейтинговая таблица организаций'!BE141</f>
        <v>90.2</v>
      </c>
      <c r="I139" s="25">
        <f>'Рейтинговая таблица организаций'!BF141</f>
        <v>90.34</v>
      </c>
      <c r="J139" s="25" t="str">
        <f t="shared" si="15"/>
        <v>104</v>
      </c>
      <c r="K139" s="39">
        <f t="shared" si="12"/>
        <v>104</v>
      </c>
      <c r="L139" s="26">
        <f t="shared" si="13"/>
        <v>1</v>
      </c>
      <c r="M139" s="40" t="str">
        <f>'бланки '!A143</f>
        <v>Холмогорский муниципальный округ</v>
      </c>
      <c r="N139" s="29" t="str">
        <f>'бланки '!B143</f>
        <v>ООО</v>
      </c>
    </row>
    <row r="140" spans="1:14" hidden="1">
      <c r="A140" s="25">
        <f>анкеты!A140</f>
        <v>139</v>
      </c>
      <c r="B140" s="25" t="str">
        <f t="shared" si="14"/>
        <v>Холмогорский муниципальный округ</v>
      </c>
      <c r="C140" s="25" t="str">
        <f>'бланки '!C144</f>
        <v>Муниципальное бюджетное общеобразовательное учреждение «Емецкая средняя школа имени Н. М. Рубцова»</v>
      </c>
      <c r="D140" s="169">
        <f>'Рейтинговая таблица организаций'!T142</f>
        <v>95.4</v>
      </c>
      <c r="E140" s="169">
        <f>'Рейтинговая таблица организаций'!AC142</f>
        <v>87.5</v>
      </c>
      <c r="F140" s="169">
        <f>'Рейтинговая таблица организаций'!AK142</f>
        <v>72</v>
      </c>
      <c r="G140" s="169">
        <f>'Рейтинговая таблица организаций'!AU142</f>
        <v>90.800000000000011</v>
      </c>
      <c r="H140" s="169">
        <f>'Рейтинговая таблица организаций'!BE142</f>
        <v>92.5</v>
      </c>
      <c r="I140" s="25">
        <f>'Рейтинговая таблица организаций'!BF142</f>
        <v>87.640000000000015</v>
      </c>
      <c r="J140" s="25" t="str">
        <f t="shared" si="15"/>
        <v>139</v>
      </c>
      <c r="K140" s="39">
        <f t="shared" si="12"/>
        <v>139</v>
      </c>
      <c r="L140" s="26">
        <f t="shared" si="13"/>
        <v>1</v>
      </c>
      <c r="M140" s="40" t="str">
        <f>'бланки '!A144</f>
        <v>Холмогорский муниципальный округ</v>
      </c>
      <c r="N140" s="29" t="str">
        <f>'бланки '!B144</f>
        <v>ООО</v>
      </c>
    </row>
    <row r="141" spans="1:14" hidden="1">
      <c r="A141" s="25">
        <f>анкеты!A141</f>
        <v>140</v>
      </c>
      <c r="B141" s="25" t="str">
        <f t="shared" si="14"/>
        <v>Холмогорский муниципальный округ</v>
      </c>
      <c r="C141" s="25" t="str">
        <f>'бланки '!C145</f>
        <v>Муниципальное бюджетное общеобразовательное учреждение «Верхне-Матигорская средняя школа»</v>
      </c>
      <c r="D141" s="169">
        <f>'Рейтинговая таблица организаций'!T143</f>
        <v>98.800000000000011</v>
      </c>
      <c r="E141" s="169">
        <f>'Рейтинговая таблица организаций'!AC143</f>
        <v>94.5</v>
      </c>
      <c r="F141" s="169">
        <f>'Рейтинговая таблица организаций'!AK143</f>
        <v>86</v>
      </c>
      <c r="G141" s="169">
        <f>'Рейтинговая таблица организаций'!AU143</f>
        <v>94.4</v>
      </c>
      <c r="H141" s="169">
        <f>'Рейтинговая таблица организаций'!BE143</f>
        <v>93.9</v>
      </c>
      <c r="I141" s="25">
        <f>'Рейтинговая таблица организаций'!BF143</f>
        <v>93.52000000000001</v>
      </c>
      <c r="J141" s="25" t="str">
        <f t="shared" si="15"/>
        <v>61</v>
      </c>
      <c r="K141" s="39">
        <f t="shared" si="12"/>
        <v>61</v>
      </c>
      <c r="L141" s="26">
        <f t="shared" si="13"/>
        <v>1</v>
      </c>
      <c r="M141" s="40" t="str">
        <f>'бланки '!A145</f>
        <v>Холмогорский муниципальный округ</v>
      </c>
      <c r="N141" s="29" t="str">
        <f>'бланки '!B145</f>
        <v>ООО</v>
      </c>
    </row>
    <row r="142" spans="1:14" hidden="1">
      <c r="A142" s="25">
        <f>анкеты!A142</f>
        <v>141</v>
      </c>
      <c r="B142" s="25" t="str">
        <f t="shared" si="14"/>
        <v>Холмогорский муниципальный округ</v>
      </c>
      <c r="C142" s="25" t="str">
        <f>'бланки '!C146</f>
        <v>Муниципальное бюджетное общеобразовательное учреждение «Ломоносовская средняя школа имени М. В. Ломоносова»</v>
      </c>
      <c r="D142" s="169">
        <f>'Рейтинговая таблица организаций'!T144</f>
        <v>98.800000000000011</v>
      </c>
      <c r="E142" s="169">
        <f>'Рейтинговая таблица организаций'!AC144</f>
        <v>97.5</v>
      </c>
      <c r="F142" s="169">
        <f>'Рейтинговая таблица организаций'!AK144</f>
        <v>72</v>
      </c>
      <c r="G142" s="169">
        <f>'Рейтинговая таблица организаций'!AU144</f>
        <v>98</v>
      </c>
      <c r="H142" s="169">
        <f>'Рейтинговая таблица организаций'!BE144</f>
        <v>100</v>
      </c>
      <c r="I142" s="25">
        <f>'Рейтинговая таблица организаций'!BF144</f>
        <v>93.26</v>
      </c>
      <c r="J142" s="25" t="str">
        <f t="shared" si="15"/>
        <v>67</v>
      </c>
      <c r="K142" s="39">
        <f t="shared" si="12"/>
        <v>67</v>
      </c>
      <c r="L142" s="26">
        <f t="shared" si="13"/>
        <v>1</v>
      </c>
      <c r="M142" s="40" t="str">
        <f>'бланки '!A146</f>
        <v>Холмогорский муниципальный округ</v>
      </c>
      <c r="N142" s="29" t="str">
        <f>'бланки '!B146</f>
        <v>ООО</v>
      </c>
    </row>
    <row r="143" spans="1:14" hidden="1">
      <c r="A143" s="25">
        <f>анкеты!A143</f>
        <v>142</v>
      </c>
      <c r="B143" s="25" t="str">
        <f t="shared" si="14"/>
        <v>Холмогорский муниципальный округ</v>
      </c>
      <c r="C143" s="25" t="str">
        <f>'бланки '!C147</f>
        <v>Муниципальное бюджетное общеобразовательное учреждение «Кехотская средняя школа»</v>
      </c>
      <c r="D143" s="169">
        <f>'Рейтинговая таблица организаций'!T145</f>
        <v>100</v>
      </c>
      <c r="E143" s="169">
        <f>'Рейтинговая таблица организаций'!AC145</f>
        <v>100</v>
      </c>
      <c r="F143" s="169">
        <f>'Рейтинговая таблица организаций'!AK145</f>
        <v>72</v>
      </c>
      <c r="G143" s="169">
        <f>'Рейтинговая таблица организаций'!AU145</f>
        <v>98.800000000000011</v>
      </c>
      <c r="H143" s="169">
        <f>'Рейтинговая таблица организаций'!BE145</f>
        <v>96.1</v>
      </c>
      <c r="I143" s="25">
        <f>'Рейтинговая таблица организаций'!BF145</f>
        <v>93.38</v>
      </c>
      <c r="J143" s="25" t="str">
        <f t="shared" si="15"/>
        <v>66</v>
      </c>
      <c r="K143" s="39">
        <f t="shared" si="12"/>
        <v>66</v>
      </c>
      <c r="L143" s="26">
        <f t="shared" si="13"/>
        <v>1</v>
      </c>
      <c r="M143" s="40" t="str">
        <f>'бланки '!A147</f>
        <v>Холмогорский муниципальный округ</v>
      </c>
      <c r="N143" s="29" t="str">
        <f>'бланки '!B147</f>
        <v>ООО</v>
      </c>
    </row>
    <row r="144" spans="1:14" hidden="1">
      <c r="A144" s="25">
        <f>анкеты!A144</f>
        <v>143</v>
      </c>
      <c r="B144" s="25" t="str">
        <f t="shared" si="14"/>
        <v>Холмогорский муниципальный округ</v>
      </c>
      <c r="C144" s="25" t="str">
        <f>'бланки '!C148</f>
        <v>Муниципальное бюджетное общеобразовательное учреждение «Усть-Пинежская средняя школа»</v>
      </c>
      <c r="D144" s="169">
        <f>'Рейтинговая таблица организаций'!T146</f>
        <v>99.2</v>
      </c>
      <c r="E144" s="169">
        <f>'Рейтинговая таблица организаций'!AC146</f>
        <v>100</v>
      </c>
      <c r="F144" s="169">
        <f>'Рейтинговая таблица организаций'!AK146</f>
        <v>78</v>
      </c>
      <c r="G144" s="169">
        <f>'Рейтинговая таблица организаций'!AU146</f>
        <v>100</v>
      </c>
      <c r="H144" s="169">
        <f>'Рейтинговая таблица организаций'!BE146</f>
        <v>100</v>
      </c>
      <c r="I144" s="25">
        <f>'Рейтинговая таблица организаций'!BF146</f>
        <v>95.44</v>
      </c>
      <c r="J144" s="25" t="str">
        <f t="shared" si="15"/>
        <v>36</v>
      </c>
      <c r="K144" s="39">
        <f t="shared" si="12"/>
        <v>36</v>
      </c>
      <c r="L144" s="26">
        <f t="shared" si="13"/>
        <v>1</v>
      </c>
      <c r="M144" s="40" t="str">
        <f>'бланки '!A148</f>
        <v>Холмогорский муниципальный округ</v>
      </c>
      <c r="N144" s="29" t="str">
        <f>'бланки '!B148</f>
        <v>ООО</v>
      </c>
    </row>
    <row r="145" spans="1:15" hidden="1">
      <c r="A145" s="25">
        <f>анкеты!A145</f>
        <v>144</v>
      </c>
      <c r="B145" s="25" t="str">
        <f t="shared" si="14"/>
        <v>Холмогорский муниципальный округ</v>
      </c>
      <c r="C145" s="25" t="str">
        <f>'бланки '!C149</f>
        <v>Муниципальное бюджетное общеобразовательное учреждение «Брин-Наволоцкая средняя школа»</v>
      </c>
      <c r="D145" s="169">
        <f>'Рейтинговая таблица организаций'!T147</f>
        <v>83.199999999999989</v>
      </c>
      <c r="E145" s="169">
        <f>'Рейтинговая таблица организаций'!AC147</f>
        <v>93.5</v>
      </c>
      <c r="F145" s="169">
        <f>'Рейтинговая таблица организаций'!AK147</f>
        <v>52.5</v>
      </c>
      <c r="G145" s="169">
        <f>'Рейтинговая таблица организаций'!AU147</f>
        <v>97.2</v>
      </c>
      <c r="H145" s="169">
        <f>'Рейтинговая таблица организаций'!BE147</f>
        <v>92.9</v>
      </c>
      <c r="I145" s="25">
        <f>'Рейтинговая таблица организаций'!BF147</f>
        <v>83.859999999999985</v>
      </c>
      <c r="J145" s="25" t="str">
        <f t="shared" si="15"/>
        <v>170</v>
      </c>
      <c r="K145" s="39">
        <f t="shared" si="12"/>
        <v>170</v>
      </c>
      <c r="L145" s="26">
        <f t="shared" si="13"/>
        <v>1</v>
      </c>
      <c r="M145" s="40" t="str">
        <f>'бланки '!A149</f>
        <v>Холмогорский муниципальный округ</v>
      </c>
      <c r="N145" s="29" t="str">
        <f>'бланки '!B149</f>
        <v>ООО</v>
      </c>
    </row>
    <row r="146" spans="1:15" hidden="1">
      <c r="A146" s="25">
        <f>анкеты!A146</f>
        <v>145</v>
      </c>
      <c r="B146" s="25" t="str">
        <f t="shared" si="14"/>
        <v>Холмогорский муниципальный округ</v>
      </c>
      <c r="C146" s="25" t="str">
        <f>'бланки '!C150</f>
        <v>Муниципальное бюджетное общеобразовательное учреждение «Двинская средняя школа»</v>
      </c>
      <c r="D146" s="169">
        <f>'Рейтинговая таблица организаций'!T148</f>
        <v>93.2</v>
      </c>
      <c r="E146" s="169">
        <f>'Рейтинговая таблица организаций'!AC148</f>
        <v>94.5</v>
      </c>
      <c r="F146" s="169">
        <f>'Рейтинговая таблица организаций'!AK148</f>
        <v>84</v>
      </c>
      <c r="G146" s="169">
        <f>'Рейтинговая таблица организаций'!AU148</f>
        <v>89.600000000000009</v>
      </c>
      <c r="H146" s="169">
        <f>'Рейтинговая таблица организаций'!BE148</f>
        <v>89</v>
      </c>
      <c r="I146" s="25">
        <f>'Рейтинговая таблица организаций'!BF148</f>
        <v>90.06</v>
      </c>
      <c r="J146" s="25" t="str">
        <f t="shared" si="15"/>
        <v>109</v>
      </c>
      <c r="K146" s="39">
        <f t="shared" si="12"/>
        <v>109</v>
      </c>
      <c r="L146" s="26">
        <f t="shared" si="13"/>
        <v>1</v>
      </c>
      <c r="M146" s="40" t="str">
        <f>'бланки '!A150</f>
        <v>Холмогорский муниципальный округ</v>
      </c>
      <c r="N146" s="29" t="str">
        <f>'бланки '!B150</f>
        <v>ООО</v>
      </c>
    </row>
    <row r="147" spans="1:15" hidden="1">
      <c r="A147" s="25">
        <f>анкеты!A147</f>
        <v>146</v>
      </c>
      <c r="B147" s="25" t="str">
        <f t="shared" si="14"/>
        <v>Холмогорский муниципальный округ</v>
      </c>
      <c r="C147" s="25" t="str">
        <f>'бланки '!C151</f>
        <v>Муниципальное бюджетное общеобразовательное учреждение «Светлозерская средняя школа»</v>
      </c>
      <c r="D147" s="169">
        <f>'Рейтинговая таблица организаций'!T149</f>
        <v>100</v>
      </c>
      <c r="E147" s="169">
        <f>'Рейтинговая таблица организаций'!AC149</f>
        <v>100</v>
      </c>
      <c r="F147" s="169">
        <f>'Рейтинговая таблица организаций'!AK149</f>
        <v>94</v>
      </c>
      <c r="G147" s="169">
        <f>'Рейтинговая таблица организаций'!AU149</f>
        <v>99.6</v>
      </c>
      <c r="H147" s="169">
        <f>'Рейтинговая таблица организаций'!BE149</f>
        <v>100</v>
      </c>
      <c r="I147" s="25">
        <f>'Рейтинговая таблица организаций'!BF149</f>
        <v>98.72</v>
      </c>
      <c r="J147" s="25" t="str">
        <f t="shared" si="15"/>
        <v>8</v>
      </c>
      <c r="K147" s="39">
        <f t="shared" si="12"/>
        <v>8</v>
      </c>
      <c r="L147" s="26">
        <f t="shared" si="13"/>
        <v>1</v>
      </c>
      <c r="M147" s="40" t="str">
        <f>'бланки '!A151</f>
        <v>Холмогорский муниципальный округ</v>
      </c>
      <c r="N147" s="29" t="str">
        <f>'бланки '!B151</f>
        <v>ООО</v>
      </c>
    </row>
    <row r="148" spans="1:15" hidden="1">
      <c r="A148" s="25">
        <f>анкеты!A148</f>
        <v>147</v>
      </c>
      <c r="B148" s="25" t="str">
        <f t="shared" si="14"/>
        <v>Холмогорский муниципальный округ</v>
      </c>
      <c r="C148" s="25" t="str">
        <f>'бланки '!C152</f>
        <v>Муниципальное бюджетное общеобразовательное учреждение «Рембуевская средняя школа»</v>
      </c>
      <c r="D148" s="169">
        <f>'Рейтинговая таблица организаций'!T150</f>
        <v>86.800000000000011</v>
      </c>
      <c r="E148" s="169">
        <f>'Рейтинговая таблица организаций'!AC150</f>
        <v>98.5</v>
      </c>
      <c r="F148" s="169">
        <f>'Рейтинговая таблица организаций'!AK150</f>
        <v>72.5</v>
      </c>
      <c r="G148" s="169">
        <f>'Рейтинговая таблица организаций'!AU150</f>
        <v>94.800000000000011</v>
      </c>
      <c r="H148" s="169">
        <f>'Рейтинговая таблица организаций'!BE150</f>
        <v>98.5</v>
      </c>
      <c r="I148" s="25">
        <f>'Рейтинговая таблица организаций'!BF150</f>
        <v>90.22</v>
      </c>
      <c r="J148" s="25" t="str">
        <f t="shared" si="15"/>
        <v>107</v>
      </c>
      <c r="K148" s="39">
        <f t="shared" si="12"/>
        <v>107</v>
      </c>
      <c r="L148" s="26">
        <f t="shared" si="13"/>
        <v>1</v>
      </c>
      <c r="M148" s="40" t="str">
        <f>'бланки '!A152</f>
        <v>Холмогорский муниципальный округ</v>
      </c>
      <c r="N148" s="29" t="str">
        <f>'бланки '!B152</f>
        <v>ООО</v>
      </c>
    </row>
    <row r="149" spans="1:15" hidden="1">
      <c r="A149" s="25">
        <f>анкеты!A149</f>
        <v>148</v>
      </c>
      <c r="B149" s="25" t="str">
        <f t="shared" si="14"/>
        <v>Холмогорский муниципальный округ</v>
      </c>
      <c r="C149" s="25" t="str">
        <f>'бланки '!C153</f>
        <v>Муниципальное бюджетное общеобразовательное учреждение «Белогорская средняя школа»</v>
      </c>
      <c r="D149" s="169">
        <f>'Рейтинговая таблица организаций'!T151</f>
        <v>98.699999999999989</v>
      </c>
      <c r="E149" s="169">
        <f>'Рейтинговая таблица организаций'!AC151</f>
        <v>100</v>
      </c>
      <c r="F149" s="169">
        <f>'Рейтинговая таблица организаций'!AK151</f>
        <v>76</v>
      </c>
      <c r="G149" s="169">
        <f>'Рейтинговая таблица организаций'!AU151</f>
        <v>100</v>
      </c>
      <c r="H149" s="169">
        <f>'Рейтинговая таблица организаций'!BE151</f>
        <v>100</v>
      </c>
      <c r="I149" s="25">
        <f>'Рейтинговая таблица организаций'!BF151</f>
        <v>94.94</v>
      </c>
      <c r="J149" s="25" t="str">
        <f t="shared" si="15"/>
        <v>43</v>
      </c>
      <c r="K149" s="39">
        <f t="shared" si="12"/>
        <v>43</v>
      </c>
      <c r="L149" s="26">
        <f t="shared" si="13"/>
        <v>1</v>
      </c>
      <c r="M149" s="40" t="str">
        <f>'бланки '!A153</f>
        <v>Холмогорский муниципальный округ</v>
      </c>
      <c r="N149" s="29" t="str">
        <f>'бланки '!B153</f>
        <v>ООО</v>
      </c>
    </row>
    <row r="150" spans="1:15" hidden="1">
      <c r="A150" s="25">
        <f>анкеты!A150</f>
        <v>149</v>
      </c>
      <c r="B150" s="25" t="str">
        <f t="shared" si="14"/>
        <v>Холмогорский муниципальный округ</v>
      </c>
      <c r="C150" s="25" t="str">
        <f>'бланки '!C154</f>
        <v>Муниципальное бюджетное общеобразовательное учреждение «Луковецкая средняя школа имени Я. В. Самоварова»</v>
      </c>
      <c r="D150" s="169">
        <f>'Рейтинговая таблица организаций'!T152</f>
        <v>96.2</v>
      </c>
      <c r="E150" s="169">
        <f>'Рейтинговая таблица организаций'!AC152</f>
        <v>94</v>
      </c>
      <c r="F150" s="169">
        <f>'Рейтинговая таблица организаций'!AK152</f>
        <v>64.5</v>
      </c>
      <c r="G150" s="169">
        <f>'Рейтинговая таблица организаций'!AU152</f>
        <v>95.399999999999991</v>
      </c>
      <c r="H150" s="169">
        <f>'Рейтинговая таблица организаций'!BE152</f>
        <v>89.1</v>
      </c>
      <c r="I150" s="25">
        <f>'Рейтинговая таблица организаций'!BF152</f>
        <v>87.839999999999989</v>
      </c>
      <c r="J150" s="25" t="str">
        <f t="shared" si="15"/>
        <v>138</v>
      </c>
      <c r="K150" s="39">
        <f t="shared" si="12"/>
        <v>138</v>
      </c>
      <c r="L150" s="26">
        <f t="shared" si="13"/>
        <v>1</v>
      </c>
      <c r="M150" s="40" t="str">
        <f>'бланки '!A154</f>
        <v>Холмогорский муниципальный округ</v>
      </c>
      <c r="N150" s="29" t="str">
        <f>'бланки '!B154</f>
        <v>ООО</v>
      </c>
    </row>
    <row r="151" spans="1:15" hidden="1">
      <c r="A151" s="25">
        <f>анкеты!A151</f>
        <v>150</v>
      </c>
      <c r="B151" s="25" t="str">
        <f t="shared" si="14"/>
        <v>Холмогорский муниципальный округ</v>
      </c>
      <c r="C151" s="25" t="str">
        <f>'бланки '!C155</f>
        <v>Муниципальное бюджетное образовательное учреждение дополнительного образования «Детская школа искусств № 52»</v>
      </c>
      <c r="D151" s="169">
        <f>'Рейтинговая таблица организаций'!T153</f>
        <v>96.4</v>
      </c>
      <c r="E151" s="169">
        <f>'Рейтинговая таблица организаций'!AC153</f>
        <v>100</v>
      </c>
      <c r="F151" s="169">
        <f>'Рейтинговая таблица организаций'!AK153</f>
        <v>82</v>
      </c>
      <c r="G151" s="169">
        <f>'Рейтинговая таблица организаций'!AU153</f>
        <v>99.2</v>
      </c>
      <c r="H151" s="169">
        <f>'Рейтинговая таблица организаций'!BE153</f>
        <v>100</v>
      </c>
      <c r="I151" s="25">
        <f>'Рейтинговая таблица организаций'!BF153</f>
        <v>95.52</v>
      </c>
      <c r="J151" s="25" t="str">
        <f t="shared" si="15"/>
        <v>35</v>
      </c>
      <c r="K151" s="39">
        <f t="shared" si="12"/>
        <v>35</v>
      </c>
      <c r="L151" s="26">
        <f t="shared" si="13"/>
        <v>1</v>
      </c>
      <c r="M151" s="40" t="str">
        <f>'бланки '!A155</f>
        <v>Холмогорский муниципальный округ</v>
      </c>
      <c r="N151" s="29" t="str">
        <f>'бланки '!B155</f>
        <v>ДОП</v>
      </c>
    </row>
    <row r="152" spans="1:15" hidden="1">
      <c r="A152" s="25">
        <f>анкеты!A152</f>
        <v>151</v>
      </c>
      <c r="B152" s="25" t="str">
        <f t="shared" si="14"/>
        <v>Шенкурский муниципальный округ</v>
      </c>
      <c r="C152" s="25" t="str">
        <f>'бланки '!C156</f>
        <v>Муниципальное бюджетное общеобразовательное учреждение «Боровская основная школа»</v>
      </c>
      <c r="D152" s="169">
        <f>'Рейтинговая таблица организаций'!T154</f>
        <v>82.8</v>
      </c>
      <c r="E152" s="169">
        <f>'Рейтинговая таблица организаций'!AC154</f>
        <v>89.5</v>
      </c>
      <c r="F152" s="169">
        <f>'Рейтинговая таблица организаций'!AK154</f>
        <v>58.5</v>
      </c>
      <c r="G152" s="169">
        <f>'Рейтинговая таблица организаций'!AU154</f>
        <v>87.2</v>
      </c>
      <c r="H152" s="169">
        <f>'Рейтинговая таблица организаций'!BE154</f>
        <v>71.5</v>
      </c>
      <c r="I152" s="25">
        <f>'Рейтинговая таблица организаций'!BF154</f>
        <v>77.900000000000006</v>
      </c>
      <c r="J152" s="25" t="str">
        <f t="shared" si="15"/>
        <v>177</v>
      </c>
      <c r="K152" s="39">
        <f t="shared" si="12"/>
        <v>177</v>
      </c>
      <c r="L152" s="26">
        <f t="shared" si="13"/>
        <v>1</v>
      </c>
      <c r="M152" s="40" t="str">
        <f>'бланки '!A156</f>
        <v>Шенкурский муниципальный округ</v>
      </c>
      <c r="N152" s="29" t="str">
        <f>'бланки '!B156</f>
        <v>ООО</v>
      </c>
    </row>
    <row r="153" spans="1:15" hidden="1">
      <c r="A153" s="25">
        <f>анкеты!A153</f>
        <v>152</v>
      </c>
      <c r="B153" s="25" t="str">
        <f t="shared" si="14"/>
        <v>Шенкурский муниципальный округ</v>
      </c>
      <c r="C153" s="25" t="str">
        <f>'бланки '!C157</f>
        <v>Муниципальное бюджетное общеобразовательное учреждение «Наводовская основная школа»</v>
      </c>
      <c r="D153" s="169">
        <f>'Рейтинговая таблица организаций'!T155</f>
        <v>99.6</v>
      </c>
      <c r="E153" s="169">
        <f>'Рейтинговая таблица организаций'!AC155</f>
        <v>92.5</v>
      </c>
      <c r="F153" s="169">
        <f>'Рейтинговая таблица организаций'!AK155</f>
        <v>80</v>
      </c>
      <c r="G153" s="169">
        <f>'Рейтинговая таблица организаций'!AU155</f>
        <v>93.2</v>
      </c>
      <c r="H153" s="169">
        <f>'Рейтинговая таблица организаций'!BE155</f>
        <v>92.9</v>
      </c>
      <c r="I153" s="25">
        <f>'Рейтинговая таблица организаций'!BF155</f>
        <v>91.640000000000015</v>
      </c>
      <c r="J153" s="25" t="str">
        <f t="shared" si="15"/>
        <v>84</v>
      </c>
      <c r="K153" s="39">
        <f t="shared" si="12"/>
        <v>84</v>
      </c>
      <c r="L153" s="26">
        <f t="shared" si="13"/>
        <v>1</v>
      </c>
      <c r="M153" s="40" t="str">
        <f>'бланки '!A157</f>
        <v>Шенкурский муниципальный округ</v>
      </c>
      <c r="N153" s="29" t="str">
        <f>'бланки '!B157</f>
        <v>ООО</v>
      </c>
    </row>
    <row r="154" spans="1:15" hidden="1">
      <c r="A154" s="25">
        <f>анкеты!A154</f>
        <v>153</v>
      </c>
      <c r="B154" s="25" t="str">
        <f t="shared" si="14"/>
        <v>Шенкурский муниципальный округ</v>
      </c>
      <c r="C154" s="25" t="str">
        <f>'бланки '!C158</f>
        <v>Муниципальное бюджетное общеобразовательное учреждение «Ровдинская средняя школа»</v>
      </c>
      <c r="D154" s="169">
        <f>'Рейтинговая таблица организаций'!T156</f>
        <v>100</v>
      </c>
      <c r="E154" s="169">
        <f>'Рейтинговая таблица организаций'!AC156</f>
        <v>100</v>
      </c>
      <c r="F154" s="169">
        <f>'Рейтинговая таблица организаций'!AK156</f>
        <v>94</v>
      </c>
      <c r="G154" s="169">
        <f>'Рейтинговая таблица организаций'!AU156</f>
        <v>100</v>
      </c>
      <c r="H154" s="169">
        <f>'Рейтинговая таблица организаций'!BE156</f>
        <v>100</v>
      </c>
      <c r="I154" s="25">
        <f>'Рейтинговая таблица организаций'!BF156</f>
        <v>98.8</v>
      </c>
      <c r="J154" s="25" t="str">
        <f t="shared" si="15"/>
        <v>5</v>
      </c>
      <c r="K154" s="39">
        <f t="shared" si="12"/>
        <v>5</v>
      </c>
      <c r="L154" s="26">
        <f t="shared" si="13"/>
        <v>1</v>
      </c>
      <c r="M154" s="40" t="str">
        <f>'бланки '!A158</f>
        <v>Шенкурский муниципальный округ</v>
      </c>
      <c r="N154" s="29" t="str">
        <f>'бланки '!B158</f>
        <v>ООО</v>
      </c>
    </row>
    <row r="155" spans="1:15" s="102" customFormat="1" hidden="1">
      <c r="A155" s="98">
        <f>анкеты!A155</f>
        <v>154</v>
      </c>
      <c r="B155" s="98" t="str">
        <f t="shared" si="14"/>
        <v>Шенкурский муниципальный округ</v>
      </c>
      <c r="C155" s="98" t="str">
        <f>'бланки '!C159</f>
        <v>Муниципальное бюджетное общеобразовательное учреждение «Устьпаденьгская основная школа – школа четырех Героев»</v>
      </c>
      <c r="D155" s="98">
        <f>'Рейтинговая таблица организаций'!T157</f>
        <v>96.6</v>
      </c>
      <c r="E155" s="98">
        <f>'Рейтинговая таблица организаций'!AC157</f>
        <v>95.5</v>
      </c>
      <c r="F155" s="98">
        <f>'Рейтинговая таблица организаций'!AK157</f>
        <v>66</v>
      </c>
      <c r="G155" s="98">
        <f>'Рейтинговая таблица организаций'!AU157</f>
        <v>94.4</v>
      </c>
      <c r="H155" s="98">
        <f>'Рейтинговая таблица организаций'!BE157</f>
        <v>90.7</v>
      </c>
      <c r="I155" s="98">
        <f>'Рейтинговая таблица организаций'!BF157</f>
        <v>88.64</v>
      </c>
      <c r="J155" s="98" t="str">
        <f t="shared" si="15"/>
        <v>130</v>
      </c>
      <c r="K155" s="99">
        <f t="shared" si="12"/>
        <v>130</v>
      </c>
      <c r="L155" s="100">
        <f t="shared" si="13"/>
        <v>1</v>
      </c>
      <c r="M155" s="101" t="str">
        <f>'бланки '!A159</f>
        <v>Шенкурский муниципальный округ</v>
      </c>
      <c r="N155" s="102" t="str">
        <f>'бланки '!B159</f>
        <v>ООО</v>
      </c>
      <c r="O155" s="102" t="s">
        <v>651</v>
      </c>
    </row>
    <row r="156" spans="1:15" hidden="1">
      <c r="A156" s="25">
        <f>анкеты!A156</f>
        <v>155</v>
      </c>
      <c r="B156" s="25" t="str">
        <f t="shared" si="14"/>
        <v>Шенкурский муниципальный округ</v>
      </c>
      <c r="C156" s="25" t="str">
        <f>'бланки '!C160</f>
        <v>Муниципальное бюджетное общеобразовательное учреждение «Шенкурская средняя школа»</v>
      </c>
      <c r="D156" s="169">
        <f>'Рейтинговая таблица организаций'!T158</f>
        <v>84.1</v>
      </c>
      <c r="E156" s="169">
        <f>'Рейтинговая таблица организаций'!AC158</f>
        <v>89</v>
      </c>
      <c r="F156" s="169">
        <f>'Рейтинговая таблица организаций'!AK158</f>
        <v>66.900000000000006</v>
      </c>
      <c r="G156" s="169">
        <f>'Рейтинговая таблица организаций'!AU158</f>
        <v>83.4</v>
      </c>
      <c r="H156" s="169">
        <f>'Рейтинговая таблица организаций'!BE158</f>
        <v>76.7</v>
      </c>
      <c r="I156" s="25">
        <f>'Рейтинговая таблица организаций'!BF158</f>
        <v>80.02</v>
      </c>
      <c r="J156" s="25" t="str">
        <f t="shared" si="15"/>
        <v>175</v>
      </c>
      <c r="K156" s="39">
        <f t="shared" si="12"/>
        <v>175</v>
      </c>
      <c r="L156" s="26">
        <f t="shared" si="13"/>
        <v>1</v>
      </c>
      <c r="M156" s="40" t="str">
        <f>'бланки '!A160</f>
        <v>Шенкурский муниципальный округ</v>
      </c>
      <c r="N156" s="29" t="str">
        <f>'бланки '!B160</f>
        <v>ООО</v>
      </c>
    </row>
    <row r="157" spans="1:15" hidden="1">
      <c r="A157" s="25">
        <f>анкеты!A157</f>
        <v>156</v>
      </c>
      <c r="B157" s="25" t="str">
        <f t="shared" si="14"/>
        <v>Шенкурский муниципальный округ</v>
      </c>
      <c r="C157" s="25" t="str">
        <f>'бланки '!C161</f>
        <v>Муниципальное бюджетное общеобразовательное учреждение «Шеговарская средняя школа»</v>
      </c>
      <c r="D157" s="169">
        <f>'Рейтинговая таблица организаций'!T159</f>
        <v>82.6</v>
      </c>
      <c r="E157" s="169">
        <f>'Рейтинговая таблица организаций'!AC159</f>
        <v>88.5</v>
      </c>
      <c r="F157" s="169">
        <f>'Рейтинговая таблица организаций'!AK159</f>
        <v>60</v>
      </c>
      <c r="G157" s="169">
        <f>'Рейтинговая таблица организаций'!AU159</f>
        <v>93.2</v>
      </c>
      <c r="H157" s="169">
        <f>'Рейтинговая таблица организаций'!BE159</f>
        <v>87.9</v>
      </c>
      <c r="I157" s="25">
        <f>'Рейтинговая таблица организаций'!BF159</f>
        <v>82.440000000000012</v>
      </c>
      <c r="J157" s="25" t="str">
        <f t="shared" si="15"/>
        <v>173</v>
      </c>
      <c r="K157" s="39">
        <f t="shared" si="12"/>
        <v>173</v>
      </c>
      <c r="L157" s="26">
        <f t="shared" si="13"/>
        <v>1</v>
      </c>
      <c r="M157" s="40" t="str">
        <f>'бланки '!A161</f>
        <v>Шенкурский муниципальный округ</v>
      </c>
      <c r="N157" s="29" t="str">
        <f>'бланки '!B161</f>
        <v>ООО</v>
      </c>
    </row>
    <row r="158" spans="1:15" hidden="1">
      <c r="A158" s="25">
        <f>анкеты!A158</f>
        <v>157</v>
      </c>
      <c r="B158" s="25" t="str">
        <f t="shared" si="14"/>
        <v>Шенкурский муниципальный округ</v>
      </c>
      <c r="C158" s="25" t="str">
        <f>'бланки '!C162</f>
        <v>Муниципальное бюджетное дошкольное образовательное учреждение «Шенкурский детский сад комбинированного вида № 1 «Ваганочка»</v>
      </c>
      <c r="D158" s="169">
        <f>'Рейтинговая таблица организаций'!T160</f>
        <v>98.4</v>
      </c>
      <c r="E158" s="169">
        <f>'Рейтинговая таблица организаций'!AC160</f>
        <v>97.5</v>
      </c>
      <c r="F158" s="169">
        <f>'Рейтинговая таблица организаций'!AK160</f>
        <v>78</v>
      </c>
      <c r="G158" s="169">
        <f>'Рейтинговая таблица организаций'!AU160</f>
        <v>98.4</v>
      </c>
      <c r="H158" s="169">
        <f>'Рейтинговая таблица организаций'!BE160</f>
        <v>97.3</v>
      </c>
      <c r="I158" s="25">
        <f>'Рейтинговая таблица организаций'!BF160</f>
        <v>93.919999999999987</v>
      </c>
      <c r="J158" s="25" t="str">
        <f t="shared" si="15"/>
        <v>56</v>
      </c>
      <c r="K158" s="39">
        <f t="shared" si="12"/>
        <v>56</v>
      </c>
      <c r="L158" s="26">
        <f t="shared" si="13"/>
        <v>1</v>
      </c>
      <c r="M158" s="40" t="str">
        <f>'бланки '!A162</f>
        <v>Шенкурский муниципальный округ</v>
      </c>
      <c r="N158" s="29" t="str">
        <f>'бланки '!B162</f>
        <v>ДОО</v>
      </c>
    </row>
    <row r="159" spans="1:15" hidden="1">
      <c r="A159" s="25">
        <f>анкеты!A159</f>
        <v>158</v>
      </c>
      <c r="B159" s="25" t="str">
        <f t="shared" si="14"/>
        <v>Шенкурский муниципальный округ</v>
      </c>
      <c r="C159" s="25" t="str">
        <f>'бланки '!C163</f>
        <v>Муниципальное бюджетное учреждение дополнительного образования «Детская школа искусств № 18»</v>
      </c>
      <c r="D159" s="169">
        <f>'Рейтинговая таблица организаций'!T161</f>
        <v>95.1</v>
      </c>
      <c r="E159" s="169">
        <f>'Рейтинговая таблица организаций'!AC161</f>
        <v>95.5</v>
      </c>
      <c r="F159" s="169">
        <f>'Рейтинговая таблица организаций'!AK161</f>
        <v>64</v>
      </c>
      <c r="G159" s="169">
        <f>'Рейтинговая таблица организаций'!AU161</f>
        <v>97.000000000000014</v>
      </c>
      <c r="H159" s="169">
        <f>'Рейтинговая таблица организаций'!BE161</f>
        <v>97.6</v>
      </c>
      <c r="I159" s="25">
        <f>'Рейтинговая таблица организаций'!BF161</f>
        <v>89.84</v>
      </c>
      <c r="J159" s="25" t="str">
        <f t="shared" si="15"/>
        <v>112</v>
      </c>
      <c r="K159" s="39">
        <f t="shared" si="12"/>
        <v>112</v>
      </c>
      <c r="L159" s="26">
        <f t="shared" si="13"/>
        <v>1</v>
      </c>
      <c r="M159" s="40" t="str">
        <f>'бланки '!A163</f>
        <v>Шенкурский муниципальный округ</v>
      </c>
      <c r="N159" s="29" t="str">
        <f>'бланки '!B163</f>
        <v>ДОП</v>
      </c>
    </row>
    <row r="160" spans="1:15" hidden="1">
      <c r="A160" s="25">
        <f>анкеты!A160</f>
        <v>159</v>
      </c>
      <c r="B160" s="25" t="str">
        <f t="shared" si="14"/>
        <v>Государственные образовательные организации</v>
      </c>
      <c r="C160" s="25" t="str">
        <f>'бланки '!C164</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D160" s="169">
        <f>'Рейтинговая таблица организаций'!T162</f>
        <v>92.6</v>
      </c>
      <c r="E160" s="169">
        <f>'Рейтинговая таблица организаций'!AC162</f>
        <v>98.5</v>
      </c>
      <c r="F160" s="169">
        <f>'Рейтинговая таблица организаций'!AK162</f>
        <v>78</v>
      </c>
      <c r="G160" s="169">
        <f>'Рейтинговая таблица организаций'!AU162</f>
        <v>100</v>
      </c>
      <c r="H160" s="169">
        <f>'Рейтинговая таблица организаций'!BE162</f>
        <v>100</v>
      </c>
      <c r="I160" s="25">
        <f>'Рейтинговая таблица организаций'!BF162</f>
        <v>93.820000000000007</v>
      </c>
      <c r="J160" s="25" t="str">
        <f t="shared" si="15"/>
        <v>59</v>
      </c>
      <c r="K160" s="39">
        <f t="shared" si="12"/>
        <v>59</v>
      </c>
      <c r="L160" s="26">
        <f t="shared" si="13"/>
        <v>1</v>
      </c>
      <c r="M160" s="40" t="str">
        <f>'бланки '!A164</f>
        <v>Государственные образовательные организации</v>
      </c>
      <c r="N160" s="29" t="str">
        <f>'бланки '!B164</f>
        <v>ООО</v>
      </c>
    </row>
    <row r="161" spans="1:15" hidden="1">
      <c r="A161" s="25">
        <f>анкеты!A161</f>
        <v>160</v>
      </c>
      <c r="B161" s="25" t="str">
        <f t="shared" si="14"/>
        <v>Государственные образовательные организации</v>
      </c>
      <c r="C161" s="25" t="str">
        <f>'бланки '!C165</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D161" s="169">
        <f>'Рейтинговая таблица организаций'!T163</f>
        <v>94.3</v>
      </c>
      <c r="E161" s="169">
        <f>'Рейтинговая таблица организаций'!AC163</f>
        <v>100</v>
      </c>
      <c r="F161" s="169">
        <f>'Рейтинговая таблица организаций'!AK163</f>
        <v>78</v>
      </c>
      <c r="G161" s="169">
        <f>'Рейтинговая таблица организаций'!AU163</f>
        <v>100</v>
      </c>
      <c r="H161" s="169">
        <f>'Рейтинговая таблица организаций'!BE163</f>
        <v>100</v>
      </c>
      <c r="I161" s="25">
        <f>'Рейтинговая таблица организаций'!BF163</f>
        <v>94.460000000000008</v>
      </c>
      <c r="J161" s="25" t="str">
        <f t="shared" si="15"/>
        <v>49</v>
      </c>
      <c r="K161" s="39">
        <f t="shared" si="12"/>
        <v>49</v>
      </c>
      <c r="L161" s="26">
        <f t="shared" si="13"/>
        <v>1</v>
      </c>
      <c r="M161" s="40" t="str">
        <f>'бланки '!A165</f>
        <v>Государственные образовательные организации</v>
      </c>
      <c r="N161" s="29" t="str">
        <f>'бланки '!B165</f>
        <v>ООО</v>
      </c>
    </row>
    <row r="162" spans="1:15" hidden="1">
      <c r="A162" s="25">
        <f>анкеты!A162</f>
        <v>161</v>
      </c>
      <c r="B162" s="25" t="str">
        <f t="shared" si="14"/>
        <v>Государственные образовательные организации</v>
      </c>
      <c r="C162" s="25" t="str">
        <f>'бланки '!C166</f>
        <v>Государственное бюджетное общеобразовательное учреждение Архангельской области «Специальная (коррекционная) общеобразовательная школа №15»</v>
      </c>
      <c r="D162" s="169">
        <f>'Рейтинговая таблица организаций'!T164</f>
        <v>97.2</v>
      </c>
      <c r="E162" s="169">
        <f>'Рейтинговая таблица организаций'!AC164</f>
        <v>94.5</v>
      </c>
      <c r="F162" s="169">
        <f>'Рейтинговая таблица организаций'!AK164</f>
        <v>97</v>
      </c>
      <c r="G162" s="169">
        <f>'Рейтинговая таблица организаций'!AU164</f>
        <v>98.800000000000011</v>
      </c>
      <c r="H162" s="169">
        <f>'Рейтинговая таблица организаций'!BE164</f>
        <v>95</v>
      </c>
      <c r="I162" s="25">
        <f>'Рейтинговая таблица организаций'!BF164</f>
        <v>96.5</v>
      </c>
      <c r="J162" s="25" t="str">
        <f t="shared" si="15"/>
        <v>25</v>
      </c>
      <c r="K162" s="39">
        <f t="shared" ref="K162:K178" si="16">RANK(I162,I$2:I$178)</f>
        <v>25</v>
      </c>
      <c r="L162" s="26">
        <f t="shared" ref="L162:L178" si="17">COUNTIFS(K$2:K$178,K162)</f>
        <v>1</v>
      </c>
      <c r="M162" s="40" t="str">
        <f>'бланки '!A166</f>
        <v>Государственные образовательные организации</v>
      </c>
      <c r="N162" s="29" t="str">
        <f>'бланки '!B166</f>
        <v>ООО</v>
      </c>
    </row>
    <row r="163" spans="1:15" hidden="1">
      <c r="A163" s="25">
        <f>анкеты!A163</f>
        <v>162</v>
      </c>
      <c r="B163" s="25" t="str">
        <f t="shared" si="14"/>
        <v>Государственные образовательные организации</v>
      </c>
      <c r="C163" s="25" t="str">
        <f>'бланки '!C167</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D163" s="169">
        <f>'Рейтинговая таблица организаций'!T165</f>
        <v>79.099999999999994</v>
      </c>
      <c r="E163" s="169">
        <f>'Рейтинговая таблица организаций'!AC165</f>
        <v>87.5</v>
      </c>
      <c r="F163" s="169">
        <f>'Рейтинговая таблица организаций'!AK165</f>
        <v>77.7</v>
      </c>
      <c r="G163" s="169">
        <f>'Рейтинговая таблица организаций'!AU165</f>
        <v>97.6</v>
      </c>
      <c r="H163" s="169">
        <f>'Рейтинговая таблица организаций'!BE165</f>
        <v>85.6</v>
      </c>
      <c r="I163" s="25">
        <f>'Рейтинговая таблица организаций'!BF165</f>
        <v>85.5</v>
      </c>
      <c r="J163" s="25" t="str">
        <f t="shared" si="15"/>
        <v>162</v>
      </c>
      <c r="K163" s="39">
        <f t="shared" si="16"/>
        <v>162</v>
      </c>
      <c r="L163" s="26">
        <f t="shared" si="17"/>
        <v>1</v>
      </c>
      <c r="M163" s="40" t="str">
        <f>'бланки '!A167</f>
        <v>Государственные образовательные организации</v>
      </c>
      <c r="N163" s="29" t="str">
        <f>'бланки '!B167</f>
        <v>ООО</v>
      </c>
    </row>
    <row r="164" spans="1:15" hidden="1">
      <c r="A164" s="25">
        <f>анкеты!A164</f>
        <v>163</v>
      </c>
      <c r="B164" s="25" t="str">
        <f t="shared" si="14"/>
        <v>Государственные образовательные организации</v>
      </c>
      <c r="C164" s="25" t="str">
        <f>'бланки '!C168</f>
        <v>Государственное бюджетное общеобразовательное учреждение Архангельской области «Специальная (коррекционная) общеобразовательная школа № 5»</v>
      </c>
      <c r="D164" s="169">
        <f>'Рейтинговая таблица организаций'!T166</f>
        <v>94.1</v>
      </c>
      <c r="E164" s="169">
        <f>'Рейтинговая таблица организаций'!AC166</f>
        <v>94.5</v>
      </c>
      <c r="F164" s="169">
        <f>'Рейтинговая таблица организаций'!AK166</f>
        <v>74.7</v>
      </c>
      <c r="G164" s="169">
        <f>'Рейтинговая таблица организаций'!AU166</f>
        <v>94</v>
      </c>
      <c r="H164" s="169">
        <f>'Рейтинговая таблица организаций'!BE166</f>
        <v>97.4</v>
      </c>
      <c r="I164" s="25">
        <f>'Рейтинговая таблица организаций'!BF166</f>
        <v>90.940000000000012</v>
      </c>
      <c r="J164" s="25" t="str">
        <f t="shared" si="15"/>
        <v>92</v>
      </c>
      <c r="K164" s="39">
        <f t="shared" si="16"/>
        <v>92</v>
      </c>
      <c r="L164" s="26">
        <f t="shared" si="17"/>
        <v>1</v>
      </c>
      <c r="M164" s="40" t="str">
        <f>'бланки '!A168</f>
        <v>Государственные образовательные организации</v>
      </c>
      <c r="N164" s="29" t="str">
        <f>'бланки '!B168</f>
        <v>ООО</v>
      </c>
    </row>
    <row r="165" spans="1:15" hidden="1">
      <c r="A165" s="25">
        <f>анкеты!A165</f>
        <v>164</v>
      </c>
      <c r="B165" s="25" t="str">
        <f t="shared" si="14"/>
        <v>Государственные образовательные организации</v>
      </c>
      <c r="C165" s="25" t="str">
        <f>'бланки '!C169</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D165" s="169">
        <f>'Рейтинговая таблица организаций'!T167</f>
        <v>92.4</v>
      </c>
      <c r="E165" s="169">
        <f>'Рейтинговая таблица организаций'!AC167</f>
        <v>95.5</v>
      </c>
      <c r="F165" s="169">
        <f>'Рейтинговая таблица организаций'!AK167</f>
        <v>48.599999999999994</v>
      </c>
      <c r="G165" s="169">
        <f>'Рейтинговая таблица организаций'!AU167</f>
        <v>95.600000000000009</v>
      </c>
      <c r="H165" s="169">
        <f>'Рейтинговая таблица организаций'!BE167</f>
        <v>95.6</v>
      </c>
      <c r="I165" s="25">
        <f>'Рейтинговая таблица организаций'!BF167</f>
        <v>85.54</v>
      </c>
      <c r="J165" s="25" t="str">
        <f t="shared" si="15"/>
        <v>160-161</v>
      </c>
      <c r="K165" s="39">
        <f t="shared" si="16"/>
        <v>160</v>
      </c>
      <c r="L165" s="26">
        <f t="shared" si="17"/>
        <v>2</v>
      </c>
      <c r="M165" s="40" t="str">
        <f>'бланки '!A169</f>
        <v>Государственные образовательные организации</v>
      </c>
      <c r="N165" s="29" t="str">
        <f>'бланки '!B169</f>
        <v>ПОО</v>
      </c>
    </row>
    <row r="166" spans="1:15" hidden="1">
      <c r="A166" s="25">
        <f>анкеты!A166</f>
        <v>165</v>
      </c>
      <c r="B166" s="25" t="str">
        <f t="shared" si="14"/>
        <v>Государственные образовательные организации</v>
      </c>
      <c r="C166" s="25" t="str">
        <f>'бланки '!C170</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D166" s="169">
        <f>'Рейтинговая таблица организаций'!T168</f>
        <v>87.4</v>
      </c>
      <c r="E166" s="169">
        <f>'Рейтинговая таблица организаций'!AC168</f>
        <v>97.5</v>
      </c>
      <c r="F166" s="169">
        <f>'Рейтинговая таблица организаций'!AK168</f>
        <v>62.7</v>
      </c>
      <c r="G166" s="169">
        <f>'Рейтинговая таблица организаций'!AU168</f>
        <v>97.8</v>
      </c>
      <c r="H166" s="169">
        <f>'Рейтинговая таблица организаций'!BE168</f>
        <v>97.1</v>
      </c>
      <c r="I166" s="25">
        <f>'Рейтинговая таблица организаций'!BF168</f>
        <v>88.5</v>
      </c>
      <c r="J166" s="25" t="str">
        <f t="shared" si="15"/>
        <v>133</v>
      </c>
      <c r="K166" s="39">
        <f t="shared" si="16"/>
        <v>133</v>
      </c>
      <c r="L166" s="26">
        <f t="shared" si="17"/>
        <v>1</v>
      </c>
      <c r="M166" s="40" t="str">
        <f>'бланки '!A170</f>
        <v>Государственные образовательные организации</v>
      </c>
      <c r="N166" s="29" t="str">
        <f>'бланки '!B170</f>
        <v>ПОО</v>
      </c>
    </row>
    <row r="167" spans="1:15" hidden="1">
      <c r="A167" s="25">
        <f>анкеты!A167</f>
        <v>166</v>
      </c>
      <c r="B167" s="25" t="str">
        <f t="shared" si="14"/>
        <v>Государственные образовательные организации</v>
      </c>
      <c r="C167" s="25" t="str">
        <f>'бланки '!C171</f>
        <v>Государственное бюджетное профессиональное образовательное учреждение Архангельской области «Северодвинский техникум электромонтажа и связи»</v>
      </c>
      <c r="D167" s="169">
        <f>'Рейтинговая таблица организаций'!T169</f>
        <v>90.1</v>
      </c>
      <c r="E167" s="169">
        <f>'Рейтинговая таблица организаций'!AC169</f>
        <v>92.5</v>
      </c>
      <c r="F167" s="169">
        <f>'Рейтинговая таблица организаций'!AK169</f>
        <v>82</v>
      </c>
      <c r="G167" s="169">
        <f>'Рейтинговая таблица организаций'!AU169</f>
        <v>94.600000000000009</v>
      </c>
      <c r="H167" s="169">
        <f>'Рейтинговая таблица организаций'!BE169</f>
        <v>90.9</v>
      </c>
      <c r="I167" s="25">
        <f>'Рейтинговая таблица организаций'!BF169</f>
        <v>90.02000000000001</v>
      </c>
      <c r="J167" s="25" t="str">
        <f t="shared" si="15"/>
        <v>110</v>
      </c>
      <c r="K167" s="39">
        <f t="shared" si="16"/>
        <v>110</v>
      </c>
      <c r="L167" s="26">
        <f t="shared" si="17"/>
        <v>1</v>
      </c>
      <c r="M167" s="40" t="str">
        <f>'бланки '!A171</f>
        <v>Государственные образовательные организации</v>
      </c>
      <c r="N167" s="29" t="str">
        <f>'бланки '!B171</f>
        <v>ПОО</v>
      </c>
    </row>
    <row r="168" spans="1:15" hidden="1">
      <c r="A168" s="25">
        <f>анкеты!A168</f>
        <v>167</v>
      </c>
      <c r="B168" s="25" t="str">
        <f t="shared" si="14"/>
        <v>Государственные образовательные организации</v>
      </c>
      <c r="C168" s="25" t="str">
        <f>'бланки '!C172</f>
        <v>Государственное автономное профессиональное образовательное учреждение Архангельской области «Техникум строительства, дизайна и технологий»</v>
      </c>
      <c r="D168" s="169">
        <f>'Рейтинговая таблица организаций'!T170</f>
        <v>100</v>
      </c>
      <c r="E168" s="169">
        <f>'Рейтинговая таблица организаций'!AC170</f>
        <v>100</v>
      </c>
      <c r="F168" s="169">
        <f>'Рейтинговая таблица организаций'!AK170</f>
        <v>100</v>
      </c>
      <c r="G168" s="169">
        <f>'Рейтинговая таблица организаций'!AU170</f>
        <v>100</v>
      </c>
      <c r="H168" s="169">
        <f>'Рейтинговая таблица организаций'!BE170</f>
        <v>100</v>
      </c>
      <c r="I168" s="25">
        <f>'Рейтинговая таблица организаций'!BF170</f>
        <v>100</v>
      </c>
      <c r="J168" s="25" t="str">
        <f t="shared" si="15"/>
        <v>1</v>
      </c>
      <c r="K168" s="39">
        <f t="shared" si="16"/>
        <v>1</v>
      </c>
      <c r="L168" s="26">
        <f t="shared" si="17"/>
        <v>1</v>
      </c>
      <c r="M168" s="40" t="str">
        <f>'бланки '!A172</f>
        <v>Государственные образовательные организации</v>
      </c>
      <c r="N168" s="29" t="str">
        <f>'бланки '!B172</f>
        <v>ПОО</v>
      </c>
    </row>
    <row r="169" spans="1:15" s="102" customFormat="1" hidden="1">
      <c r="A169" s="98">
        <f>анкеты!A169</f>
        <v>168</v>
      </c>
      <c r="B169" s="98" t="str">
        <f t="shared" si="14"/>
        <v>Государственные образовательные организации</v>
      </c>
      <c r="C169" s="98" t="str">
        <f>'бланки '!C173</f>
        <v>Государственное бюджетное профессиональное образовательное учреждение Архангельской области «Техникум судостроения и машиностроения»</v>
      </c>
      <c r="D169" s="169">
        <f>'Рейтинговая таблица организаций'!T171</f>
        <v>92.1</v>
      </c>
      <c r="E169" s="169">
        <f>'Рейтинговая таблица организаций'!AC171</f>
        <v>94</v>
      </c>
      <c r="F169" s="169">
        <f>'Рейтинговая таблица организаций'!AK171</f>
        <v>62.9</v>
      </c>
      <c r="G169" s="169">
        <f>'Рейтинговая таблица организаций'!AU171</f>
        <v>91.600000000000009</v>
      </c>
      <c r="H169" s="169">
        <f>'Рейтинговая таблица организаций'!BE171</f>
        <v>89</v>
      </c>
      <c r="I169" s="98">
        <f>'Рейтинговая таблица организаций'!BF171</f>
        <v>85.92</v>
      </c>
      <c r="J169" s="98" t="str">
        <f t="shared" si="15"/>
        <v>155-156</v>
      </c>
      <c r="K169" s="99">
        <f t="shared" si="16"/>
        <v>155</v>
      </c>
      <c r="L169" s="100">
        <f t="shared" si="17"/>
        <v>2</v>
      </c>
      <c r="M169" s="101" t="str">
        <f>'бланки '!A173</f>
        <v>Государственные образовательные организации</v>
      </c>
      <c r="N169" s="102" t="str">
        <f>'бланки '!B173</f>
        <v>ПОО</v>
      </c>
      <c r="O169" s="102" t="s">
        <v>649</v>
      </c>
    </row>
    <row r="170" spans="1:15" hidden="1">
      <c r="A170" s="25">
        <f>анкеты!A170</f>
        <v>169</v>
      </c>
      <c r="B170" s="25" t="str">
        <f t="shared" si="14"/>
        <v>Государственные образовательные организации</v>
      </c>
      <c r="C170" s="25" t="str">
        <f>'бланки '!C174</f>
        <v>Профессиональное образовательное учреждение «Северодвинский колледж управления и информационных технологий»</v>
      </c>
      <c r="D170" s="169">
        <f>'Рейтинговая таблица организаций'!T172</f>
        <v>99.2</v>
      </c>
      <c r="E170" s="169">
        <f>'Рейтинговая таблица организаций'!AC172</f>
        <v>98.5</v>
      </c>
      <c r="F170" s="169">
        <f>'Рейтинговая таблица организаций'!AK172</f>
        <v>60.9</v>
      </c>
      <c r="G170" s="169">
        <f>'Рейтинговая таблица организаций'!AU172</f>
        <v>97.200000000000017</v>
      </c>
      <c r="H170" s="169">
        <f>'Рейтинговая таблица организаций'!BE172</f>
        <v>96.3</v>
      </c>
      <c r="I170" s="25">
        <f>'Рейтинговая таблица организаций'!BF172</f>
        <v>90.419999999999987</v>
      </c>
      <c r="J170" s="25" t="str">
        <f t="shared" si="15"/>
        <v>101</v>
      </c>
      <c r="K170" s="39">
        <f t="shared" si="16"/>
        <v>101</v>
      </c>
      <c r="L170" s="26">
        <f t="shared" si="17"/>
        <v>1</v>
      </c>
      <c r="M170" s="40" t="str">
        <f>'бланки '!A174</f>
        <v>Государственные образовательные организации</v>
      </c>
      <c r="N170" s="29" t="str">
        <f>'бланки '!B174</f>
        <v>ПОО</v>
      </c>
    </row>
    <row r="171" spans="1:15" hidden="1">
      <c r="A171" s="25">
        <f>анкеты!A171</f>
        <v>170</v>
      </c>
      <c r="B171" s="25" t="str">
        <f t="shared" si="14"/>
        <v>Государственные образовательные организации</v>
      </c>
      <c r="C171" s="25" t="str">
        <f>'бланки '!C175</f>
        <v>Государственное автономное профессиональное образовательное учреждение Архангельской области «Новодвинский индустриальный техникум»</v>
      </c>
      <c r="D171" s="169">
        <f>'Рейтинговая таблица организаций'!T173</f>
        <v>100</v>
      </c>
      <c r="E171" s="169">
        <f>'Рейтинговая таблица организаций'!AC173</f>
        <v>100</v>
      </c>
      <c r="F171" s="169">
        <f>'Рейтинговая таблица организаций'!AK173</f>
        <v>96.7</v>
      </c>
      <c r="G171" s="169">
        <f>'Рейтинговая таблица организаций'!AU173</f>
        <v>100</v>
      </c>
      <c r="H171" s="169">
        <f>'Рейтинговая таблица организаций'!BE173</f>
        <v>100</v>
      </c>
      <c r="I171" s="25">
        <f>'Рейтинговая таблица организаций'!BF173</f>
        <v>99.34</v>
      </c>
      <c r="J171" s="25" t="str">
        <f t="shared" si="15"/>
        <v>4</v>
      </c>
      <c r="K171" s="39">
        <f t="shared" si="16"/>
        <v>4</v>
      </c>
      <c r="L171" s="26">
        <f t="shared" si="17"/>
        <v>1</v>
      </c>
      <c r="M171" s="40" t="str">
        <f>'бланки '!A175</f>
        <v>Государственные образовательные организации</v>
      </c>
      <c r="N171" s="29" t="str">
        <f>'бланки '!B175</f>
        <v>ПОО</v>
      </c>
    </row>
    <row r="172" spans="1:15" s="102" customFormat="1" hidden="1">
      <c r="A172" s="98">
        <f>анкеты!A172</f>
        <v>171</v>
      </c>
      <c r="B172" s="98" t="str">
        <f t="shared" si="14"/>
        <v>Государственные образовательные организации</v>
      </c>
      <c r="C172" s="98" t="str">
        <f>'бланки '!C176</f>
        <v>Государственное бюджетное профессиональное образовательное учреждение Архангельской области «Профессиональное училище № 27 имени Н.Д. Буторина»</v>
      </c>
      <c r="D172" s="98">
        <f>'Рейтинговая таблица организаций'!T174</f>
        <v>99.7</v>
      </c>
      <c r="E172" s="98">
        <f>'Рейтинговая таблица организаций'!AC174</f>
        <v>98</v>
      </c>
      <c r="F172" s="98">
        <f>'Рейтинговая таблица организаций'!AK174</f>
        <v>80</v>
      </c>
      <c r="G172" s="98">
        <f>'Рейтинговая таблица организаций'!AU174</f>
        <v>100</v>
      </c>
      <c r="H172" s="98">
        <f>'Рейтинговая таблица организаций'!BE174</f>
        <v>99.2</v>
      </c>
      <c r="I172" s="98">
        <f>'Рейтинговая таблица организаций'!BF174</f>
        <v>95.38</v>
      </c>
      <c r="J172" s="98" t="str">
        <f t="shared" si="15"/>
        <v>38-39</v>
      </c>
      <c r="K172" s="99">
        <f t="shared" si="16"/>
        <v>38</v>
      </c>
      <c r="L172" s="100">
        <f t="shared" si="17"/>
        <v>2</v>
      </c>
      <c r="M172" s="101" t="str">
        <f>'бланки '!A176</f>
        <v>Государственные образовательные организации</v>
      </c>
      <c r="N172" s="102" t="str">
        <f>'бланки '!B176</f>
        <v>ПОО</v>
      </c>
      <c r="O172" s="102" t="s">
        <v>651</v>
      </c>
    </row>
    <row r="173" spans="1:15" hidden="1">
      <c r="A173" s="25">
        <f>анкеты!A173</f>
        <v>172</v>
      </c>
      <c r="B173" s="25" t="str">
        <f t="shared" si="14"/>
        <v>Государственные образовательные организации</v>
      </c>
      <c r="C173" s="25" t="str">
        <f>'бланки '!C177</f>
        <v>Государственное бюджетное профессиональное образовательное учреждение Архангельской области «Верхнетоемский лесной техникум»</v>
      </c>
      <c r="D173" s="169">
        <f>'Рейтинговая таблица организаций'!T175</f>
        <v>98.800000000000011</v>
      </c>
      <c r="E173" s="169">
        <f>'Рейтинговая таблица организаций'!AC175</f>
        <v>95</v>
      </c>
      <c r="F173" s="169">
        <f>'Рейтинговая таблица организаций'!AK175</f>
        <v>66</v>
      </c>
      <c r="G173" s="169">
        <f>'Рейтинговая таблица организаций'!AU175</f>
        <v>100</v>
      </c>
      <c r="H173" s="169">
        <f>'Рейтинговая таблица организаций'!BE175</f>
        <v>85</v>
      </c>
      <c r="I173" s="25">
        <f>'Рейтинговая таблица организаций'!BF175</f>
        <v>88.960000000000008</v>
      </c>
      <c r="J173" s="25" t="str">
        <f t="shared" si="15"/>
        <v>125</v>
      </c>
      <c r="K173" s="39">
        <f t="shared" si="16"/>
        <v>125</v>
      </c>
      <c r="L173" s="26">
        <f t="shared" si="17"/>
        <v>1</v>
      </c>
      <c r="M173" s="40" t="str">
        <f>'бланки '!A177</f>
        <v>Государственные образовательные организации</v>
      </c>
      <c r="N173" s="29" t="str">
        <f>'бланки '!B177</f>
        <v>ПОО</v>
      </c>
    </row>
    <row r="174" spans="1:15" hidden="1">
      <c r="A174" s="25">
        <f>анкеты!A174</f>
        <v>173</v>
      </c>
      <c r="B174" s="25" t="str">
        <f t="shared" si="14"/>
        <v>Государственные образовательные организации</v>
      </c>
      <c r="C174" s="25" t="str">
        <f>'бланки '!C178</f>
        <v>Государственное бюджетное профессиональное образовательное учреждение Архангельской области «Березниковский индустриальный техникум»</v>
      </c>
      <c r="D174" s="169">
        <f>'Рейтинговая таблица организаций'!T176</f>
        <v>97.6</v>
      </c>
      <c r="E174" s="169">
        <f>'Рейтинговая таблица организаций'!AC176</f>
        <v>89.5</v>
      </c>
      <c r="F174" s="169">
        <f>'Рейтинговая таблица организаций'!AK176</f>
        <v>76</v>
      </c>
      <c r="G174" s="169">
        <f>'Рейтинговая таблица организаций'!AU176</f>
        <v>92.4</v>
      </c>
      <c r="H174" s="169">
        <f>'Рейтинговая таблица организаций'!BE176</f>
        <v>90.2</v>
      </c>
      <c r="I174" s="25">
        <f>'Рейтинговая таблица организаций'!BF176</f>
        <v>89.14</v>
      </c>
      <c r="J174" s="25" t="str">
        <f t="shared" si="15"/>
        <v>122</v>
      </c>
      <c r="K174" s="39">
        <f t="shared" si="16"/>
        <v>122</v>
      </c>
      <c r="L174" s="26">
        <f t="shared" si="17"/>
        <v>1</v>
      </c>
      <c r="M174" s="40" t="str">
        <f>'бланки '!A178</f>
        <v>Государственные образовательные организации</v>
      </c>
      <c r="N174" s="29" t="str">
        <f>'бланки '!B178</f>
        <v>ПОО</v>
      </c>
    </row>
    <row r="175" spans="1:15" hidden="1">
      <c r="A175" s="25">
        <f>анкеты!A175</f>
        <v>174</v>
      </c>
      <c r="B175" s="25" t="str">
        <f t="shared" si="14"/>
        <v>Государственные образовательные организации</v>
      </c>
      <c r="C175" s="25" t="str">
        <f>'бланки '!C179</f>
        <v>Государственное бюджетное профессиональное образовательное учреждение Архангельской области «Онежский индустриальный техникум»</v>
      </c>
      <c r="D175" s="169">
        <f>'Рейтинговая таблица организаций'!T177</f>
        <v>100</v>
      </c>
      <c r="E175" s="169">
        <f>'Рейтинговая таблица организаций'!AC177</f>
        <v>100</v>
      </c>
      <c r="F175" s="169">
        <f>'Рейтинговая таблица организаций'!AK177</f>
        <v>86</v>
      </c>
      <c r="G175" s="169">
        <f>'Рейтинговая таблица организаций'!AU177</f>
        <v>100</v>
      </c>
      <c r="H175" s="169">
        <f>'Рейтинговая таблица организаций'!BE177</f>
        <v>100</v>
      </c>
      <c r="I175" s="25">
        <f>'Рейтинговая таблица организаций'!BF177</f>
        <v>97.2</v>
      </c>
      <c r="J175" s="25" t="str">
        <f t="shared" si="15"/>
        <v>18</v>
      </c>
      <c r="K175" s="39">
        <f t="shared" si="16"/>
        <v>18</v>
      </c>
      <c r="L175" s="26">
        <f t="shared" si="17"/>
        <v>1</v>
      </c>
      <c r="M175" s="40" t="str">
        <f>'бланки '!A179</f>
        <v>Государственные образовательные организации</v>
      </c>
      <c r="N175" s="29" t="str">
        <f>'бланки '!B179</f>
        <v>ПОО</v>
      </c>
    </row>
    <row r="176" spans="1:15" s="102" customFormat="1" hidden="1">
      <c r="A176" s="98">
        <f>анкеты!A176</f>
        <v>175</v>
      </c>
      <c r="B176" s="98" t="str">
        <f t="shared" si="14"/>
        <v>Государственные образовательные организации</v>
      </c>
      <c r="C176" s="98" t="str">
        <f>'бланки '!C180</f>
        <v>Государственное бюджетное профессиональное образовательное учреждение Архангельской области «Пинежский индустриальный техникум»</v>
      </c>
      <c r="D176" s="98">
        <f>'Рейтинговая таблица организаций'!T178</f>
        <v>98.4</v>
      </c>
      <c r="E176" s="98">
        <f>'Рейтинговая таблица организаций'!AC178</f>
        <v>93</v>
      </c>
      <c r="F176" s="98">
        <f>'Рейтинговая таблица организаций'!AK178</f>
        <v>60</v>
      </c>
      <c r="G176" s="98">
        <f>'Рейтинговая таблица организаций'!AU178</f>
        <v>90.8</v>
      </c>
      <c r="H176" s="98">
        <f>'Рейтинговая таблица организаций'!BE178</f>
        <v>90.3</v>
      </c>
      <c r="I176" s="98">
        <f>'Рейтинговая таблица организаций'!BF178</f>
        <v>86.5</v>
      </c>
      <c r="J176" s="98" t="str">
        <f t="shared" si="15"/>
        <v>150</v>
      </c>
      <c r="K176" s="99">
        <f t="shared" si="16"/>
        <v>150</v>
      </c>
      <c r="L176" s="100">
        <f t="shared" si="17"/>
        <v>1</v>
      </c>
      <c r="M176" s="101" t="str">
        <f>'бланки '!A180</f>
        <v>Государственные образовательные организации</v>
      </c>
      <c r="N176" s="102" t="str">
        <f>'бланки '!B180</f>
        <v>ПОО</v>
      </c>
      <c r="O176" s="102" t="s">
        <v>650</v>
      </c>
    </row>
    <row r="177" spans="1:14" hidden="1">
      <c r="A177" s="25">
        <f>анкеты!A177</f>
        <v>176</v>
      </c>
      <c r="B177" s="25" t="str">
        <f t="shared" si="14"/>
        <v>Негосударственные образовательные организации</v>
      </c>
      <c r="C177" s="25" t="str">
        <f>'бланки '!C181</f>
        <v>Дошкольное образовательное учреждение «Флиппер» (ООО «Флиппер»)</v>
      </c>
      <c r="D177" s="25">
        <f>'Рейтинговая таблица организаций'!T179</f>
        <v>74.099999999999994</v>
      </c>
      <c r="E177" s="25">
        <f>'Рейтинговая таблица организаций'!AC179</f>
        <v>100</v>
      </c>
      <c r="F177" s="25">
        <f>'Рейтинговая таблица организаций'!AK179</f>
        <v>92</v>
      </c>
      <c r="G177" s="25">
        <f>'Рейтинговая таблица организаций'!AU179</f>
        <v>100</v>
      </c>
      <c r="H177" s="25">
        <f>'Рейтинговая таблица организаций'!BE179</f>
        <v>100</v>
      </c>
      <c r="I177" s="25">
        <f>'Рейтинговая таблица организаций'!BF179</f>
        <v>93.22</v>
      </c>
      <c r="J177" s="25" t="str">
        <f t="shared" si="15"/>
        <v>68</v>
      </c>
      <c r="K177" s="39">
        <f t="shared" si="16"/>
        <v>68</v>
      </c>
      <c r="L177" s="26">
        <f t="shared" si="17"/>
        <v>1</v>
      </c>
      <c r="M177" s="40" t="str">
        <f>'бланки '!A181</f>
        <v>Негосударственные образовательные организации</v>
      </c>
      <c r="N177" s="29" t="str">
        <f>'бланки '!B181</f>
        <v>ДОО</v>
      </c>
    </row>
    <row r="178" spans="1:14" hidden="1">
      <c r="A178" s="25">
        <f>анкеты!A178</f>
        <v>177</v>
      </c>
      <c r="B178" s="25" t="str">
        <f t="shared" si="14"/>
        <v>Негосударственные образовательные организации</v>
      </c>
      <c r="C178" s="25" t="str">
        <f>'бланки '!C182</f>
        <v>Индивидуальный предприниматель Сухова Елена Анатольевна</v>
      </c>
      <c r="D178" s="25">
        <f>'Рейтинговая таблица организаций'!T180</f>
        <v>92.5</v>
      </c>
      <c r="E178" s="25">
        <f>'Рейтинговая таблица организаций'!AC180</f>
        <v>100</v>
      </c>
      <c r="F178" s="25">
        <f>'Рейтинговая таблица организаций'!AK180</f>
        <v>88</v>
      </c>
      <c r="G178" s="25">
        <f>'Рейтинговая таблица организаций'!AU180</f>
        <v>100</v>
      </c>
      <c r="H178" s="25">
        <f>'Рейтинговая таблица организаций'!BE180</f>
        <v>100</v>
      </c>
      <c r="I178" s="25">
        <f>'Рейтинговая таблица организаций'!BF180</f>
        <v>96.1</v>
      </c>
      <c r="J178" s="25" t="str">
        <f t="shared" si="15"/>
        <v>28-29</v>
      </c>
      <c r="K178" s="39">
        <f t="shared" si="16"/>
        <v>28</v>
      </c>
      <c r="L178" s="26">
        <f t="shared" si="17"/>
        <v>2</v>
      </c>
      <c r="M178" s="40" t="str">
        <f>'бланки '!A182</f>
        <v>Негосударственные образовательные организации</v>
      </c>
      <c r="N178" s="29" t="str">
        <f>'бланки '!B182</f>
        <v>ДОО</v>
      </c>
    </row>
    <row r="179" spans="1:14" hidden="1">
      <c r="D179" s="29">
        <f t="shared" ref="D179:I179" si="18">AVERAGE(D2:D178)</f>
        <v>95.035028248587579</v>
      </c>
      <c r="E179" s="29">
        <f t="shared" si="18"/>
        <v>94.728813559322035</v>
      </c>
      <c r="F179" s="29">
        <f t="shared" si="18"/>
        <v>76.634463276836158</v>
      </c>
      <c r="G179" s="29">
        <f t="shared" si="18"/>
        <v>95.9954802259887</v>
      </c>
      <c r="H179" s="29">
        <f t="shared" si="18"/>
        <v>94.267796610169555</v>
      </c>
      <c r="I179" s="29">
        <f t="shared" si="18"/>
        <v>91.332316384180785</v>
      </c>
      <c r="J179" s="29"/>
      <c r="M179" s="40"/>
    </row>
    <row r="180" spans="1:14">
      <c r="M180" s="40"/>
    </row>
    <row r="181" spans="1:14">
      <c r="M181" s="40"/>
    </row>
    <row r="182" spans="1:14">
      <c r="M182" s="40"/>
    </row>
    <row r="183" spans="1:14">
      <c r="M183" s="40"/>
    </row>
    <row r="184" spans="1:14">
      <c r="M184" s="40"/>
    </row>
    <row r="185" spans="1:14">
      <c r="M185" s="40"/>
    </row>
    <row r="186" spans="1:14">
      <c r="M186" s="40"/>
    </row>
    <row r="187" spans="1:14">
      <c r="M187" s="40"/>
    </row>
    <row r="188" spans="1:14">
      <c r="M188" s="40"/>
    </row>
    <row r="189" spans="1:14" ht="13.5" thickBot="1">
      <c r="M189" s="40"/>
    </row>
    <row r="190" spans="1:14" ht="390.75" thickBot="1">
      <c r="B190" s="80" t="s">
        <v>667</v>
      </c>
      <c r="C190" s="81" t="s">
        <v>371</v>
      </c>
      <c r="D190" s="81" t="s">
        <v>372</v>
      </c>
      <c r="E190" s="81" t="s">
        <v>373</v>
      </c>
      <c r="F190" s="81" t="s">
        <v>374</v>
      </c>
      <c r="G190" s="81" t="s">
        <v>375</v>
      </c>
      <c r="H190" s="81" t="s">
        <v>376</v>
      </c>
      <c r="I190" s="82" t="s">
        <v>104</v>
      </c>
      <c r="M190" s="40" t="e">
        <f>'бланки '!#REF!</f>
        <v>#REF!</v>
      </c>
    </row>
    <row r="191" spans="1:14" ht="15">
      <c r="B191" s="190" t="s">
        <v>408</v>
      </c>
      <c r="C191" s="83" t="s">
        <v>377</v>
      </c>
      <c r="D191" s="84">
        <f t="shared" ref="D191:I191" si="19">COUNTIFS(D$2:D$178,"&gt;80,5")/177</f>
        <v>0.98305084745762716</v>
      </c>
      <c r="E191" s="84">
        <f t="shared" si="19"/>
        <v>0.99435028248587576</v>
      </c>
      <c r="F191" s="84">
        <f t="shared" si="19"/>
        <v>0.37853107344632769</v>
      </c>
      <c r="G191" s="84">
        <f t="shared" si="19"/>
        <v>1</v>
      </c>
      <c r="H191" s="84">
        <f t="shared" si="19"/>
        <v>0.96610169491525422</v>
      </c>
      <c r="I191" s="85">
        <f t="shared" si="19"/>
        <v>0.98305084745762716</v>
      </c>
      <c r="M191" s="40" t="e">
        <f>'бланки '!#REF!</f>
        <v>#REF!</v>
      </c>
    </row>
    <row r="192" spans="1:14" ht="15">
      <c r="B192" s="191"/>
      <c r="C192" s="76" t="s">
        <v>378</v>
      </c>
      <c r="D192" s="65">
        <f t="shared" ref="D192:I192" si="20">COUNTIFS(D$2:D$178,"&gt;63,5")/177-COUNTIFS(D$2:D$178,"&gt;80,5")/177</f>
        <v>1.6949152542372836E-2</v>
      </c>
      <c r="E192" s="65">
        <f t="shared" si="20"/>
        <v>5.6497175141242417E-3</v>
      </c>
      <c r="F192" s="65">
        <f t="shared" si="20"/>
        <v>0.48022598870056493</v>
      </c>
      <c r="G192" s="65">
        <f t="shared" si="20"/>
        <v>0</v>
      </c>
      <c r="H192" s="65">
        <f t="shared" si="20"/>
        <v>3.3898305084745783E-2</v>
      </c>
      <c r="I192" s="86">
        <f t="shared" si="20"/>
        <v>1.6949152542372836E-2</v>
      </c>
      <c r="M192" s="40" t="e">
        <f>'бланки '!#REF!</f>
        <v>#REF!</v>
      </c>
    </row>
    <row r="193" spans="2:13" ht="15">
      <c r="B193" s="191"/>
      <c r="C193" s="77" t="s">
        <v>379</v>
      </c>
      <c r="D193" s="65">
        <f t="shared" ref="D193:I193" si="21">COUNTIFS(D$2:D$178,"&gt;40,5")/177-COUNTIFS(D$2:D$178,"&gt;63,5")/177</f>
        <v>0</v>
      </c>
      <c r="E193" s="65">
        <f t="shared" si="21"/>
        <v>0</v>
      </c>
      <c r="F193" s="65">
        <f t="shared" si="21"/>
        <v>0.14124293785310738</v>
      </c>
      <c r="G193" s="65">
        <f t="shared" si="21"/>
        <v>0</v>
      </c>
      <c r="H193" s="65">
        <f t="shared" si="21"/>
        <v>0</v>
      </c>
      <c r="I193" s="86">
        <f t="shared" si="21"/>
        <v>0</v>
      </c>
      <c r="M193" s="40" t="e">
        <f>'бланки '!#REF!</f>
        <v>#REF!</v>
      </c>
    </row>
    <row r="194" spans="2:13" ht="15">
      <c r="B194" s="191"/>
      <c r="C194" s="78" t="s">
        <v>380</v>
      </c>
      <c r="D194" s="65">
        <f t="shared" ref="D194:I194" si="22">COUNTIFS(D$2:D$178,"&gt;20,5")/177-COUNTIFS(D$2:D$178,"&gt;40,5")/177</f>
        <v>0</v>
      </c>
      <c r="E194" s="65">
        <f t="shared" si="22"/>
        <v>0</v>
      </c>
      <c r="F194" s="65">
        <f t="shared" si="22"/>
        <v>0</v>
      </c>
      <c r="G194" s="65">
        <f t="shared" si="22"/>
        <v>0</v>
      </c>
      <c r="H194" s="65">
        <f t="shared" si="22"/>
        <v>0</v>
      </c>
      <c r="I194" s="86">
        <f t="shared" si="22"/>
        <v>0</v>
      </c>
      <c r="M194" s="40" t="e">
        <f>'бланки '!#REF!</f>
        <v>#REF!</v>
      </c>
    </row>
    <row r="195" spans="2:13" ht="15.75" thickBot="1">
      <c r="B195" s="192"/>
      <c r="C195" s="87" t="s">
        <v>381</v>
      </c>
      <c r="D195" s="88">
        <f t="shared" ref="D195:I195" si="23">1-COUNTIFS(D$2:D$178,"&gt;20,5")/177</f>
        <v>0</v>
      </c>
      <c r="E195" s="88">
        <f t="shared" si="23"/>
        <v>0</v>
      </c>
      <c r="F195" s="88">
        <f t="shared" si="23"/>
        <v>0</v>
      </c>
      <c r="G195" s="88">
        <f t="shared" si="23"/>
        <v>0</v>
      </c>
      <c r="H195" s="88">
        <f t="shared" si="23"/>
        <v>0</v>
      </c>
      <c r="I195" s="89">
        <f t="shared" si="23"/>
        <v>0</v>
      </c>
      <c r="M195" s="40" t="e">
        <f>'бланки '!#REF!</f>
        <v>#REF!</v>
      </c>
    </row>
    <row r="196" spans="2:13" ht="15">
      <c r="B196" s="187" t="s">
        <v>409</v>
      </c>
      <c r="C196" s="83" t="s">
        <v>377</v>
      </c>
      <c r="D196" s="84">
        <f t="shared" ref="D196:I196" si="24">COUNTIFS(D$2:D$178,"&gt;80,5",$N$2:$N$178,"ООО")/COUNTIFS($N$2:$N$178,"ООО")</f>
        <v>0.99019607843137258</v>
      </c>
      <c r="E196" s="84">
        <f t="shared" si="24"/>
        <v>0.99019607843137258</v>
      </c>
      <c r="F196" s="84">
        <f t="shared" si="24"/>
        <v>0.35294117647058826</v>
      </c>
      <c r="G196" s="84">
        <f t="shared" si="24"/>
        <v>1</v>
      </c>
      <c r="H196" s="84">
        <f t="shared" si="24"/>
        <v>0.94117647058823528</v>
      </c>
      <c r="I196" s="85">
        <f t="shared" si="24"/>
        <v>0.97058823529411764</v>
      </c>
    </row>
    <row r="197" spans="2:13" ht="15">
      <c r="B197" s="188"/>
      <c r="C197" s="76" t="s">
        <v>378</v>
      </c>
      <c r="D197" s="65">
        <f>COUNTIFS(D$2:D$178,"&gt;60,5",$N$2:$N$178,"ООО")/COUNTIFS($N$2:$N$178,"ООО")-COUNTIFS(D$2:D$178,"&gt;80,5",$N$2:$N$178,"ООО")/COUNTIFS($N$2:$N$178,"ООО")</f>
        <v>9.8039215686274161E-3</v>
      </c>
      <c r="E197" s="65">
        <f>COUNTIFS(E$2:E$178,"&gt;63,5",$N$2:$N$178,"ООО")/COUNTIFS($N$2:$N$178,"ООО")-COUNTIFS(E$2:E$178,"&gt;80,5",$N$2:$N$178,"ООО")/COUNTIFS($N$2:$N$178,"ООО")</f>
        <v>9.8039215686274161E-3</v>
      </c>
      <c r="F197" s="65">
        <f>COUNTIFS(F$2:F$178,"&gt;63,5",$N$2:$N$178,"ООО")/COUNTIFS($N$2:$N$178,"ООО")-COUNTIFS(F$2:F$178,"&gt;80,5",$N$2:$N$178,"ООО")/COUNTIFS($N$2:$N$178,"ООО")</f>
        <v>0.5490196078431373</v>
      </c>
      <c r="G197" s="65">
        <f>COUNTIFS(G$2:G$178,"&gt;63,5",$N$2:$N$178,"ООО")/COUNTIFS($N$2:$N$178,"ООО")-COUNTIFS(G$2:G$178,"&gt;80,5",$N$2:$N$178,"ООО")/COUNTIFS($N$2:$N$178,"ООО")</f>
        <v>0</v>
      </c>
      <c r="H197" s="65">
        <f>COUNTIFS(H$2:H$178,"&gt;63,5",$N$2:$N$178,"ООО")/COUNTIFS($N$2:$N$178,"ООО")-COUNTIFS(H$2:H$178,"&gt;80,5",$N$2:$N$178,"ООО")/COUNTIFS($N$2:$N$178,"ООО")</f>
        <v>5.8823529411764719E-2</v>
      </c>
      <c r="I197" s="86">
        <f>COUNTIFS(I$2:I$178,"&gt;63,5",$N$2:$N$178,"ООО")/COUNTIFS($N$2:$N$178,"ООО")-COUNTIFS(I$2:I$178,"&gt;80,5",$N$2:$N$178,"ООО")/COUNTIFS($N$2:$N$178,"ООО")</f>
        <v>2.9411764705882359E-2</v>
      </c>
    </row>
    <row r="198" spans="2:13" ht="15">
      <c r="B198" s="188"/>
      <c r="C198" s="77" t="s">
        <v>379</v>
      </c>
      <c r="D198" s="65">
        <f t="shared" ref="D198:I198" si="25">COUNTIFS(D$2:D$178,"&gt;40,5",$N$2:$N$178,"ООО")/COUNTIFS($N$2:$N$178,"ООО")-COUNTIFS(D$2:D$178,"&gt;63,5",$N$2:$N$178,"ООО")/COUNTIFS($N$2:$N$178,"ООО")</f>
        <v>0</v>
      </c>
      <c r="E198" s="65">
        <f t="shared" si="25"/>
        <v>0</v>
      </c>
      <c r="F198" s="65">
        <f t="shared" si="25"/>
        <v>9.8039215686274495E-2</v>
      </c>
      <c r="G198" s="65">
        <f t="shared" si="25"/>
        <v>0</v>
      </c>
      <c r="H198" s="65">
        <f t="shared" si="25"/>
        <v>0</v>
      </c>
      <c r="I198" s="86">
        <f t="shared" si="25"/>
        <v>0</v>
      </c>
    </row>
    <row r="199" spans="2:13" ht="15">
      <c r="B199" s="188"/>
      <c r="C199" s="78" t="s">
        <v>380</v>
      </c>
      <c r="D199" s="65">
        <f t="shared" ref="D199:I199" si="26">COUNTIFS(D$2:D$178,"&gt;20,5",$N$2:$N$178,"ООО")/COUNTIFS($N$2:$N$178,"ООО")-COUNTIFS(D$2:D$178,"&gt;40,5",$N$2:$N$178,"ООО")/COUNTIFS($N$2:$N$178,"ООО")</f>
        <v>0</v>
      </c>
      <c r="E199" s="65">
        <f t="shared" si="26"/>
        <v>0</v>
      </c>
      <c r="F199" s="65">
        <f t="shared" si="26"/>
        <v>0</v>
      </c>
      <c r="G199" s="65">
        <f t="shared" si="26"/>
        <v>0</v>
      </c>
      <c r="H199" s="65">
        <f t="shared" si="26"/>
        <v>0</v>
      </c>
      <c r="I199" s="86">
        <f t="shared" si="26"/>
        <v>0</v>
      </c>
    </row>
    <row r="200" spans="2:13" ht="15.75" thickBot="1">
      <c r="B200" s="189"/>
      <c r="C200" s="87" t="s">
        <v>381</v>
      </c>
      <c r="D200" s="88">
        <f t="shared" ref="D200:I200" si="27">1-COUNTIFS(D$2:D$178,"&gt;20,5",$N$2:$N$178,"ООО")/COUNTIFS($N$2:$N$178,"ООО")</f>
        <v>0</v>
      </c>
      <c r="E200" s="88">
        <f t="shared" si="27"/>
        <v>0</v>
      </c>
      <c r="F200" s="88">
        <f t="shared" si="27"/>
        <v>0</v>
      </c>
      <c r="G200" s="88">
        <f t="shared" si="27"/>
        <v>0</v>
      </c>
      <c r="H200" s="88">
        <f t="shared" si="27"/>
        <v>0</v>
      </c>
      <c r="I200" s="89">
        <f t="shared" si="27"/>
        <v>0</v>
      </c>
    </row>
    <row r="201" spans="2:13" ht="15">
      <c r="B201" s="187" t="s">
        <v>410</v>
      </c>
      <c r="C201" s="83" t="s">
        <v>377</v>
      </c>
      <c r="D201" s="84">
        <f t="shared" ref="D201:I201" si="28">COUNTIFS(D$2:D$178,"&gt;80,5",$N$2:$N$178,"ДОО")/COUNTIFS($N$2:$N$178,"ДОО")</f>
        <v>0.97222222222222221</v>
      </c>
      <c r="E201" s="84">
        <f t="shared" si="28"/>
        <v>1</v>
      </c>
      <c r="F201" s="84">
        <f t="shared" si="28"/>
        <v>0.5</v>
      </c>
      <c r="G201" s="84">
        <f t="shared" si="28"/>
        <v>1</v>
      </c>
      <c r="H201" s="84">
        <f t="shared" si="28"/>
        <v>1</v>
      </c>
      <c r="I201" s="85">
        <f t="shared" si="28"/>
        <v>1</v>
      </c>
    </row>
    <row r="202" spans="2:13" ht="15">
      <c r="B202" s="188"/>
      <c r="C202" s="76" t="s">
        <v>378</v>
      </c>
      <c r="D202" s="65">
        <f>COUNTIFS(D$2:D$178,"&gt;60,5",$N$2:$N$178,"ДОО")/COUNTIFS($N$2:$N$178,"ДОО")-COUNTIFS(D$2:D$178,"&gt;80,5",$N$2:$N$178,"ДОО")/COUNTIFS($N$2:$N$178,"ДОО")</f>
        <v>2.777777777777779E-2</v>
      </c>
      <c r="E202" s="65">
        <f>COUNTIFS(E$2:E$178,"&gt;63,5",$N$2:$N$178,"ДОО")/COUNTIFS($N$2:$N$178,"ДОО")-COUNTIFS(E$2:E$178,"&gt;80,5",$N$2:$N$178,"ДОО")/COUNTIFS($N$2:$N$178,"ДОО")</f>
        <v>0</v>
      </c>
      <c r="F202" s="65">
        <f>COUNTIFS(F$2:F$178,"&gt;63,5",$N$2:$N$178,"ДОО")/COUNTIFS($N$2:$N$178,"ДОО")-COUNTIFS(F$2:F$178,"&gt;80,5",$N$2:$N$178,"ДОО")/COUNTIFS($N$2:$N$178,"ДОО")</f>
        <v>0.30555555555555558</v>
      </c>
      <c r="G202" s="65">
        <f>COUNTIFS(G$2:G$178,"&gt;63,5",$N$2:$N$178,"ДОО")/COUNTIFS($N$2:$N$178,"ДОО")-COUNTIFS(G$2:G$178,"&gt;80,5",$N$2:$N$178,"ДОО")/COUNTIFS($N$2:$N$178,"ДОО")</f>
        <v>0</v>
      </c>
      <c r="H202" s="65">
        <f>COUNTIFS(H$2:H$178,"&gt;63,5",$N$2:$N$178,"ДОО")/COUNTIFS($N$2:$N$178,"ДОО")-COUNTIFS(H$2:H$178,"&gt;80,5",$N$2:$N$178,"ДОО")/COUNTIFS($N$2:$N$178,"ДОО")</f>
        <v>0</v>
      </c>
      <c r="I202" s="86">
        <f>COUNTIFS(I$2:I$178,"&gt;63,5",$N$2:$N$178,"ДОО")/COUNTIFS($N$2:$N$178,"ДОО")-COUNTIFS(I$2:I$178,"&gt;80,5",$N$2:$N$178,"ДОО")/COUNTIFS($N$2:$N$178,"ДОО")</f>
        <v>0</v>
      </c>
    </row>
    <row r="203" spans="2:13" ht="15">
      <c r="B203" s="188"/>
      <c r="C203" s="77" t="s">
        <v>379</v>
      </c>
      <c r="D203" s="65">
        <f t="shared" ref="D203:I203" si="29">COUNTIFS(D$2:D$178,"&gt;40,5",$N$2:$N$178,"ДОО")/COUNTIFS($N$2:$N$178,"ДОО")-COUNTIFS(D$2:D$178,"&gt;63,5",$N$2:$N$178,"ДОО")/COUNTIFS($N$2:$N$178,"ДОО")</f>
        <v>0</v>
      </c>
      <c r="E203" s="65">
        <f t="shared" si="29"/>
        <v>0</v>
      </c>
      <c r="F203" s="65">
        <f t="shared" si="29"/>
        <v>0.19444444444444442</v>
      </c>
      <c r="G203" s="65">
        <f t="shared" si="29"/>
        <v>0</v>
      </c>
      <c r="H203" s="65">
        <f t="shared" si="29"/>
        <v>0</v>
      </c>
      <c r="I203" s="86">
        <f t="shared" si="29"/>
        <v>0</v>
      </c>
    </row>
    <row r="204" spans="2:13" ht="15">
      <c r="B204" s="188"/>
      <c r="C204" s="78" t="s">
        <v>380</v>
      </c>
      <c r="D204" s="65">
        <f t="shared" ref="D204:I204" si="30">COUNTIFS(D$2:D$178,"&gt;20,5",$N$2:$N$178,"ДОО")/COUNTIFS($N$2:$N$178,"ДОО")-COUNTIFS(D$2:D$178,"&gt;40,5",$N$2:$N$178,"ДОО")/COUNTIFS($N$2:$N$178,"ДОО")</f>
        <v>0</v>
      </c>
      <c r="E204" s="65">
        <f t="shared" si="30"/>
        <v>0</v>
      </c>
      <c r="F204" s="65">
        <f t="shared" si="30"/>
        <v>0</v>
      </c>
      <c r="G204" s="65">
        <f t="shared" si="30"/>
        <v>0</v>
      </c>
      <c r="H204" s="65">
        <f t="shared" si="30"/>
        <v>0</v>
      </c>
      <c r="I204" s="86">
        <f t="shared" si="30"/>
        <v>0</v>
      </c>
    </row>
    <row r="205" spans="2:13" ht="15.75" thickBot="1">
      <c r="B205" s="189"/>
      <c r="C205" s="87" t="s">
        <v>381</v>
      </c>
      <c r="D205" s="88">
        <f t="shared" ref="D205:I205" si="31">1-COUNTIFS(D$2:D$178,"&gt;20,5",$N$2:$N$178,"ДОО")/COUNTIFS($N$2:$N$178,"ДОО")</f>
        <v>0</v>
      </c>
      <c r="E205" s="88">
        <f t="shared" si="31"/>
        <v>0</v>
      </c>
      <c r="F205" s="88">
        <f t="shared" si="31"/>
        <v>0</v>
      </c>
      <c r="G205" s="88">
        <f t="shared" si="31"/>
        <v>0</v>
      </c>
      <c r="H205" s="88">
        <f t="shared" si="31"/>
        <v>0</v>
      </c>
      <c r="I205" s="89">
        <f t="shared" si="31"/>
        <v>0</v>
      </c>
    </row>
    <row r="206" spans="2:13" ht="15" customHeight="1">
      <c r="B206" s="187" t="s">
        <v>411</v>
      </c>
      <c r="C206" s="83" t="s">
        <v>377</v>
      </c>
      <c r="D206" s="84">
        <f t="shared" ref="D206:I206" si="32">COUNTIFS(D$2:D$178,"&gt;80,5",$N$2:$N$178,"ДОП")/COUNTIFS($N$2:$N$178,"ДОП")</f>
        <v>0.96296296296296291</v>
      </c>
      <c r="E206" s="84">
        <f t="shared" si="32"/>
        <v>1</v>
      </c>
      <c r="F206" s="84">
        <f t="shared" si="32"/>
        <v>0.33333333333333331</v>
      </c>
      <c r="G206" s="84">
        <f t="shared" si="32"/>
        <v>1</v>
      </c>
      <c r="H206" s="84">
        <f t="shared" si="32"/>
        <v>1</v>
      </c>
      <c r="I206" s="85">
        <f t="shared" si="32"/>
        <v>1</v>
      </c>
    </row>
    <row r="207" spans="2:13" ht="15" customHeight="1">
      <c r="B207" s="188"/>
      <c r="C207" s="76" t="s">
        <v>378</v>
      </c>
      <c r="D207" s="65">
        <f>COUNTIFS(D$2:D$178,"&gt;60,5",$N$2:$N$178,"ДОП")/COUNTIFS($N$2:$N$178,"ДОП")-COUNTIFS(D$2:D$178,"&gt;80,5",$N$2:$N$178,"ДОП")/COUNTIFS($N$2:$N$178,"ДОП")</f>
        <v>3.703703703703709E-2</v>
      </c>
      <c r="E207" s="65">
        <f>COUNTIFS(E$2:E$178,"&gt;63,5",$N$2:$N$178,"ДОП")/COUNTIFS($N$2:$N$178,"ДОП")-COUNTIFS(E$2:E$178,"&gt;80,5",$N$2:$N$178,"ДОП")/COUNTIFS($N$2:$N$178,"ДОП")</f>
        <v>0</v>
      </c>
      <c r="F207" s="65">
        <f>COUNTIFS(F$2:F$178,"&gt;63,5",$N$2:$N$178,"ДОП")/COUNTIFS($N$2:$N$178,"ДОП")-COUNTIFS(F$2:F$178,"&gt;80,5",$N$2:$N$178,"ДОП")/COUNTIFS($N$2:$N$178,"ДОП")</f>
        <v>0.55555555555555558</v>
      </c>
      <c r="G207" s="65">
        <f>COUNTIFS(G$2:G$178,"&gt;63,5",$N$2:$N$178,"ДОП")/COUNTIFS($N$2:$N$178,"ДОП")-COUNTIFS(G$2:G$178,"&gt;80,5",$N$2:$N$178,"ДОП")/COUNTIFS($N$2:$N$178,"ДОП")</f>
        <v>0</v>
      </c>
      <c r="H207" s="65">
        <f>COUNTIFS(H$2:H$178,"&gt;63,5",$N$2:$N$178,"ДОП")/COUNTIFS($N$2:$N$178,"ДОП")-COUNTIFS(H$2:H$178,"&gt;80,5",$N$2:$N$178,"ДОП")/COUNTIFS($N$2:$N$178,"ДОП")</f>
        <v>0</v>
      </c>
      <c r="I207" s="86">
        <f>COUNTIFS(I$2:I$178,"&gt;63,5",$N$2:$N$178,"ДОП")/COUNTIFS($N$2:$N$178,"ДОП")-COUNTIFS(I$2:I$178,"&gt;80,5",$N$2:$N$178,"ДОП")/COUNTIFS($N$2:$N$178,"ДОП")</f>
        <v>0</v>
      </c>
    </row>
    <row r="208" spans="2:13" ht="15" customHeight="1">
      <c r="B208" s="188"/>
      <c r="C208" s="77" t="s">
        <v>379</v>
      </c>
      <c r="D208" s="65">
        <f t="shared" ref="D208:I208" si="33">COUNTIFS(D$2:D$178,"&gt;40,5",$N$2:$N$178,"ДОП")/COUNTIFS($N$2:$N$178,"ДОП")-COUNTIFS(D$2:D$178,"&gt;63,5",$N$2:$N$178,"ДОП")/COUNTIFS($N$2:$N$178,"ДОП")</f>
        <v>0</v>
      </c>
      <c r="E208" s="65">
        <f t="shared" si="33"/>
        <v>0</v>
      </c>
      <c r="F208" s="65">
        <f t="shared" si="33"/>
        <v>0.11111111111111116</v>
      </c>
      <c r="G208" s="65">
        <f t="shared" si="33"/>
        <v>0</v>
      </c>
      <c r="H208" s="65">
        <f t="shared" si="33"/>
        <v>0</v>
      </c>
      <c r="I208" s="86">
        <f t="shared" si="33"/>
        <v>0</v>
      </c>
    </row>
    <row r="209" spans="2:9" ht="15" customHeight="1">
      <c r="B209" s="188"/>
      <c r="C209" s="78" t="s">
        <v>380</v>
      </c>
      <c r="D209" s="65">
        <f t="shared" ref="D209:I209" si="34">COUNTIFS(D$2:D$178,"&gt;20,5",$N$2:$N$178,"ДОП")/COUNTIFS($N$2:$N$178,"ДОП")-COUNTIFS(D$2:D$178,"&gt;40,5",$N$2:$N$178,"ДОП")/COUNTIFS($N$2:$N$178,"ДОП")</f>
        <v>0</v>
      </c>
      <c r="E209" s="65">
        <f t="shared" si="34"/>
        <v>0</v>
      </c>
      <c r="F209" s="65">
        <f t="shared" si="34"/>
        <v>0</v>
      </c>
      <c r="G209" s="65">
        <f t="shared" si="34"/>
        <v>0</v>
      </c>
      <c r="H209" s="65">
        <f t="shared" si="34"/>
        <v>0</v>
      </c>
      <c r="I209" s="86">
        <f t="shared" si="34"/>
        <v>0</v>
      </c>
    </row>
    <row r="210" spans="2:9" ht="15" customHeight="1" thickBot="1">
      <c r="B210" s="189"/>
      <c r="C210" s="87" t="s">
        <v>381</v>
      </c>
      <c r="D210" s="88">
        <f t="shared" ref="D210:I210" si="35">1-COUNTIFS(D$2:D$178,"&gt;20,5",$N$2:$N$178,"ДОП")/COUNTIFS($N$2:$N$178,"ДОП")</f>
        <v>0</v>
      </c>
      <c r="E210" s="88">
        <f t="shared" si="35"/>
        <v>0</v>
      </c>
      <c r="F210" s="88">
        <f t="shared" si="35"/>
        <v>0</v>
      </c>
      <c r="G210" s="88">
        <f t="shared" si="35"/>
        <v>0</v>
      </c>
      <c r="H210" s="88">
        <f t="shared" si="35"/>
        <v>0</v>
      </c>
      <c r="I210" s="89">
        <f t="shared" si="35"/>
        <v>0</v>
      </c>
    </row>
    <row r="211" spans="2:9" ht="15">
      <c r="B211" s="187" t="s">
        <v>412</v>
      </c>
      <c r="C211" s="83" t="s">
        <v>377</v>
      </c>
      <c r="D211" s="84">
        <f t="shared" ref="D211:I211" si="36">COUNTIFS(D$2:D$178,"&gt;80,5",$N$2:$N$178,"ПОО")/COUNTIFS($N$2:$N$178,"ПОО")</f>
        <v>1</v>
      </c>
      <c r="E211" s="84">
        <f t="shared" si="36"/>
        <v>1</v>
      </c>
      <c r="F211" s="84">
        <f t="shared" si="36"/>
        <v>0.33333333333333331</v>
      </c>
      <c r="G211" s="84">
        <f t="shared" si="36"/>
        <v>1</v>
      </c>
      <c r="H211" s="84">
        <f t="shared" si="36"/>
        <v>1</v>
      </c>
      <c r="I211" s="85">
        <f t="shared" si="36"/>
        <v>1</v>
      </c>
    </row>
    <row r="212" spans="2:9" ht="15">
      <c r="B212" s="188"/>
      <c r="C212" s="76" t="s">
        <v>378</v>
      </c>
      <c r="D212" s="65">
        <f>COUNTIFS(D$2:D$178,"&gt;60,5",$N$2:$N$178,"ПОО")/COUNTIFS($N$2:$N$178,"ПОО")-COUNTIFS(D$2:D$178,"&gt;80,5",$N$2:$N$178,"ПОО")/COUNTIFS($N$2:$N$178,"ПОО")</f>
        <v>0</v>
      </c>
      <c r="E212" s="65">
        <f>COUNTIFS(E$2:E$178,"&gt;63,5",$N$2:$N$178,"ПОО")/COUNTIFS($N$2:$N$178,"ПОО")-COUNTIFS(E$2:E$178,"&gt;80,5",$N$2:$N$178,"ПОО")/COUNTIFS($N$2:$N$178,"ПОО")</f>
        <v>0</v>
      </c>
      <c r="F212" s="65">
        <f>COUNTIFS(F$2:F$178,"&gt;63,5",$N$2:$N$178,"ПОО")/COUNTIFS($N$2:$N$178,"ПОО")-COUNTIFS(F$2:F$178,"&gt;80,5",$N$2:$N$178,"ПОО")/COUNTIFS($N$2:$N$178,"ПОО")</f>
        <v>0.25000000000000006</v>
      </c>
      <c r="G212" s="65">
        <f>COUNTIFS(G$2:G$178,"&gt;63,5",$N$2:$N$178,"ПОО")/COUNTIFS($N$2:$N$178,"ПОО")-COUNTIFS(G$2:G$178,"&gt;80,5",$N$2:$N$178,"ПОО")/COUNTIFS($N$2:$N$178,"ПОО")</f>
        <v>0</v>
      </c>
      <c r="H212" s="65">
        <f>COUNTIFS(H$2:H$178,"&gt;63,5",$N$2:$N$178,"ПОО")/COUNTIFS($N$2:$N$178,"ПОО")-COUNTIFS(H$2:H$178,"&gt;80,5",$N$2:$N$178,"ПОО")/COUNTIFS($N$2:$N$178,"ПОО")</f>
        <v>0</v>
      </c>
      <c r="I212" s="86">
        <f>COUNTIFS(I$2:I$178,"&gt;63,5",$N$2:$N$178,"ПОО")/COUNTIFS($N$2:$N$178,"ПОО")-COUNTIFS(I$2:I$178,"&gt;80,5",$N$2:$N$178,"ПОО")/COUNTIFS($N$2:$N$178,"ПОО")</f>
        <v>0</v>
      </c>
    </row>
    <row r="213" spans="2:9" ht="15">
      <c r="B213" s="188"/>
      <c r="C213" s="77" t="s">
        <v>379</v>
      </c>
      <c r="D213" s="65">
        <f t="shared" ref="D213:I213" si="37">COUNTIFS(D$2:D$178,"&gt;40,5",$N$2:$N$178,"ПОО")/COUNTIFS($N$2:$N$178,"ПОО")-COUNTIFS(D$2:D$178,"&gt;63,5",$N$2:$N$178,"ПОО")/COUNTIFS($N$2:$N$178,"ПОО")</f>
        <v>0</v>
      </c>
      <c r="E213" s="65">
        <f t="shared" si="37"/>
        <v>0</v>
      </c>
      <c r="F213" s="65">
        <f t="shared" si="37"/>
        <v>0.41666666666666663</v>
      </c>
      <c r="G213" s="65">
        <f t="shared" si="37"/>
        <v>0</v>
      </c>
      <c r="H213" s="65">
        <f t="shared" si="37"/>
        <v>0</v>
      </c>
      <c r="I213" s="86">
        <f t="shared" si="37"/>
        <v>0</v>
      </c>
    </row>
    <row r="214" spans="2:9" ht="15">
      <c r="B214" s="188"/>
      <c r="C214" s="78" t="s">
        <v>380</v>
      </c>
      <c r="D214" s="65">
        <f t="shared" ref="D214:I214" si="38">COUNTIFS(D$2:D$178,"&gt;20,5",$N$2:$N$178,"ПОО")/COUNTIFS($N$2:$N$178,"ПОО")-COUNTIFS(D$2:D$178,"&gt;40,5",$N$2:$N$178,"ПОО")/COUNTIFS($N$2:$N$178,"ПОО")</f>
        <v>0</v>
      </c>
      <c r="E214" s="65">
        <f t="shared" si="38"/>
        <v>0</v>
      </c>
      <c r="F214" s="65">
        <f t="shared" si="38"/>
        <v>0</v>
      </c>
      <c r="G214" s="65">
        <f t="shared" si="38"/>
        <v>0</v>
      </c>
      <c r="H214" s="65">
        <f t="shared" si="38"/>
        <v>0</v>
      </c>
      <c r="I214" s="86">
        <f t="shared" si="38"/>
        <v>0</v>
      </c>
    </row>
    <row r="215" spans="2:9" ht="15.75" thickBot="1">
      <c r="B215" s="189"/>
      <c r="C215" s="87" t="s">
        <v>381</v>
      </c>
      <c r="D215" s="88">
        <f t="shared" ref="D215:I215" si="39">1-COUNTIFS(D$2:D$178,"&gt;20,5",$N$2:$N$178,"ПОО")/COUNTIFS($N$2:$N$178,"ПОО")</f>
        <v>0</v>
      </c>
      <c r="E215" s="88">
        <f t="shared" si="39"/>
        <v>0</v>
      </c>
      <c r="F215" s="88">
        <f t="shared" si="39"/>
        <v>0</v>
      </c>
      <c r="G215" s="88">
        <f t="shared" si="39"/>
        <v>0</v>
      </c>
      <c r="H215" s="88">
        <f t="shared" si="39"/>
        <v>0</v>
      </c>
      <c r="I215" s="89">
        <f t="shared" si="39"/>
        <v>0</v>
      </c>
    </row>
    <row r="216" spans="2:9" ht="15" customHeight="1">
      <c r="B216" s="187" t="s">
        <v>413</v>
      </c>
      <c r="C216" s="83" t="s">
        <v>377</v>
      </c>
      <c r="D216" s="84" t="e">
        <f t="shared" ref="D216:I216" si="40">COUNTIFS(D$2:D$178,"&gt;80,5",$N$2:$N$178,"ДПО")/COUNTIFS($N$2:$N$178,"ДПО")</f>
        <v>#DIV/0!</v>
      </c>
      <c r="E216" s="84" t="e">
        <f t="shared" si="40"/>
        <v>#DIV/0!</v>
      </c>
      <c r="F216" s="84" t="e">
        <f t="shared" si="40"/>
        <v>#DIV/0!</v>
      </c>
      <c r="G216" s="84" t="e">
        <f t="shared" si="40"/>
        <v>#DIV/0!</v>
      </c>
      <c r="H216" s="84" t="e">
        <f t="shared" si="40"/>
        <v>#DIV/0!</v>
      </c>
      <c r="I216" s="85" t="e">
        <f t="shared" si="40"/>
        <v>#DIV/0!</v>
      </c>
    </row>
    <row r="217" spans="2:9" ht="15">
      <c r="B217" s="188"/>
      <c r="C217" s="76" t="s">
        <v>378</v>
      </c>
      <c r="D217" s="65" t="e">
        <f>COUNTIFS(D$2:D$178,"&gt;60,5",$N$2:$N$178,"ДПО")/COUNTIFS($N$2:$N$178,"ДПО")-COUNTIFS(D$2:D$178,"&gt;80,5",$N$2:$N$178,"ДПО")/COUNTIFS($N$2:$N$178,"ДПО")</f>
        <v>#DIV/0!</v>
      </c>
      <c r="E217" s="65" t="e">
        <f>COUNTIFS(E$2:E$178,"&gt;63,5",$N$2:$N$178,"ДПО")/COUNTIFS($N$2:$N$178,"ДПО")-COUNTIFS(E$2:E$178,"&gt;80,5",$N$2:$N$178,"ДПО")/COUNTIFS($N$2:$N$178,"ДПО")</f>
        <v>#DIV/0!</v>
      </c>
      <c r="F217" s="65" t="e">
        <f>COUNTIFS(F$2:F$178,"&gt;63,5",$N$2:$N$178,"ДПО")/COUNTIFS($N$2:$N$178,"ДПО")-COUNTIFS(F$2:F$178,"&gt;80,5",$N$2:$N$178,"ДПО")/COUNTIFS($N$2:$N$178,"ДПО")</f>
        <v>#DIV/0!</v>
      </c>
      <c r="G217" s="65" t="e">
        <f>COUNTIFS(G$2:G$178,"&gt;63,5",$N$2:$N$178,"ДПО")/COUNTIFS($N$2:$N$178,"ДПО")-COUNTIFS(G$2:G$178,"&gt;80,5",$N$2:$N$178,"ДПО")/COUNTIFS($N$2:$N$178,"ДПО")</f>
        <v>#DIV/0!</v>
      </c>
      <c r="H217" s="65" t="e">
        <f>COUNTIFS(H$2:H$178,"&gt;63,5",$N$2:$N$178,"ДПО")/COUNTIFS($N$2:$N$178,"ДПО")-COUNTIFS(H$2:H$178,"&gt;80,5",$N$2:$N$178,"ДПО")/COUNTIFS($N$2:$N$178,"ДПО")</f>
        <v>#DIV/0!</v>
      </c>
      <c r="I217" s="86" t="e">
        <f>COUNTIFS(I$2:I$178,"&gt;63,5",$N$2:$N$178,"ДПО")/COUNTIFS($N$2:$N$178,"ДПО")-COUNTIFS(I$2:I$178,"&gt;80,5",$N$2:$N$178,"ДПО")/COUNTIFS($N$2:$N$178,"ДПО")</f>
        <v>#DIV/0!</v>
      </c>
    </row>
    <row r="218" spans="2:9" ht="15">
      <c r="B218" s="188"/>
      <c r="C218" s="77" t="s">
        <v>379</v>
      </c>
      <c r="D218" s="65" t="e">
        <f t="shared" ref="D218:I218" si="41">COUNTIFS(D$2:D$178,"&gt;40,5",$N$2:$N$178,"ДПО")/COUNTIFS($N$2:$N$178,"ДПО")-COUNTIFS(D$2:D$178,"&gt;63,5",$N$2:$N$178,"ДПО")/COUNTIFS($N$2:$N$178,"ДПО")</f>
        <v>#DIV/0!</v>
      </c>
      <c r="E218" s="65" t="e">
        <f t="shared" si="41"/>
        <v>#DIV/0!</v>
      </c>
      <c r="F218" s="65" t="e">
        <f t="shared" si="41"/>
        <v>#DIV/0!</v>
      </c>
      <c r="G218" s="65" t="e">
        <f t="shared" si="41"/>
        <v>#DIV/0!</v>
      </c>
      <c r="H218" s="65" t="e">
        <f t="shared" si="41"/>
        <v>#DIV/0!</v>
      </c>
      <c r="I218" s="86" t="e">
        <f t="shared" si="41"/>
        <v>#DIV/0!</v>
      </c>
    </row>
    <row r="219" spans="2:9" ht="15">
      <c r="B219" s="188"/>
      <c r="C219" s="78" t="s">
        <v>380</v>
      </c>
      <c r="D219" s="65" t="e">
        <f t="shared" ref="D219:I219" si="42">COUNTIFS(D$2:D$178,"&gt;20,5",$N$2:$N$178,"ДПО")/COUNTIFS($N$2:$N$178,"ДПО")-COUNTIFS(D$2:D$178,"&gt;40,5",$N$2:$N$178,"ДПО")/COUNTIFS($N$2:$N$178,"ДПО")</f>
        <v>#DIV/0!</v>
      </c>
      <c r="E219" s="65" t="e">
        <f t="shared" si="42"/>
        <v>#DIV/0!</v>
      </c>
      <c r="F219" s="65" t="e">
        <f t="shared" si="42"/>
        <v>#DIV/0!</v>
      </c>
      <c r="G219" s="65" t="e">
        <f t="shared" si="42"/>
        <v>#DIV/0!</v>
      </c>
      <c r="H219" s="65" t="e">
        <f t="shared" si="42"/>
        <v>#DIV/0!</v>
      </c>
      <c r="I219" s="86" t="e">
        <f t="shared" si="42"/>
        <v>#DIV/0!</v>
      </c>
    </row>
    <row r="220" spans="2:9" ht="15.75" thickBot="1">
      <c r="B220" s="189"/>
      <c r="C220" s="87" t="s">
        <v>381</v>
      </c>
      <c r="D220" s="88" t="e">
        <f t="shared" ref="D220:I220" si="43">1-COUNTIFS(D$2:D$178,"&gt;20,5",$N$2:$N$178,"ДПО")/COUNTIFS($N$2:$N$178,"ДПО")</f>
        <v>#DIV/0!</v>
      </c>
      <c r="E220" s="88" t="e">
        <f t="shared" si="43"/>
        <v>#DIV/0!</v>
      </c>
      <c r="F220" s="88" t="e">
        <f t="shared" si="43"/>
        <v>#DIV/0!</v>
      </c>
      <c r="G220" s="88" t="e">
        <f t="shared" si="43"/>
        <v>#DIV/0!</v>
      </c>
      <c r="H220" s="88" t="e">
        <f t="shared" si="43"/>
        <v>#DIV/0!</v>
      </c>
      <c r="I220" s="89" t="e">
        <f t="shared" si="43"/>
        <v>#DIV/0!</v>
      </c>
    </row>
    <row r="221" spans="2:9" ht="15">
      <c r="B221" s="79"/>
    </row>
    <row r="222" spans="2:9" ht="15">
      <c r="B222" s="64"/>
    </row>
    <row r="223" spans="2:9" ht="15">
      <c r="B223" s="64"/>
    </row>
    <row r="224" spans="2:9" ht="15">
      <c r="B224" s="64"/>
    </row>
    <row r="225" spans="2:2" ht="15">
      <c r="B225" s="64"/>
    </row>
    <row r="226" spans="2:2" ht="15">
      <c r="B226" s="64"/>
    </row>
    <row r="227" spans="2:2" ht="15">
      <c r="B227" s="64"/>
    </row>
    <row r="228" spans="2:2" ht="15">
      <c r="B228" s="64"/>
    </row>
    <row r="229" spans="2:2" ht="15">
      <c r="B229" s="64"/>
    </row>
    <row r="230" spans="2:2" ht="15">
      <c r="B230" s="64"/>
    </row>
    <row r="231" spans="2:2" ht="15">
      <c r="B231" s="64"/>
    </row>
    <row r="232" spans="2:2" ht="15">
      <c r="B232" s="64"/>
    </row>
    <row r="233" spans="2:2" ht="15">
      <c r="B233" s="64"/>
    </row>
    <row r="234" spans="2:2" ht="15">
      <c r="B234" s="64"/>
    </row>
  </sheetData>
  <autoFilter ref="A1:O179">
    <filterColumn colId="12">
      <filters>
        <filter val="Город Северодвинск"/>
      </filters>
    </filterColumn>
  </autoFilter>
  <mergeCells count="6">
    <mergeCell ref="B211:B215"/>
    <mergeCell ref="B216:B220"/>
    <mergeCell ref="B191:B195"/>
    <mergeCell ref="B196:B200"/>
    <mergeCell ref="B201:B205"/>
    <mergeCell ref="B206:B2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filterMode="1"/>
  <dimension ref="A1:DN183"/>
  <sheetViews>
    <sheetView zoomScale="72" zoomScaleNormal="72" workbookViewId="0">
      <pane xSplit="10" ySplit="5" topLeftCell="AN27" activePane="bottomRight" state="frozen"/>
      <selection pane="topRight" activeCell="K1" sqref="K1"/>
      <selection pane="bottomLeft" activeCell="A6" sqref="A6"/>
      <selection pane="bottomRight" activeCell="AN35" sqref="AN35"/>
    </sheetView>
  </sheetViews>
  <sheetFormatPr defaultColWidth="9.140625" defaultRowHeight="12.75"/>
  <cols>
    <col min="1" max="1" width="14.42578125" style="41" customWidth="1"/>
    <col min="2" max="2" width="6" style="41" customWidth="1"/>
    <col min="3" max="3" width="37.7109375" style="176" customWidth="1"/>
    <col min="4" max="4" width="6.28515625" style="41" customWidth="1"/>
    <col min="5" max="5" width="10.42578125" style="41" customWidth="1"/>
    <col min="6" max="9" width="6.28515625" style="41" customWidth="1"/>
    <col min="10" max="10" width="8.42578125" style="41" customWidth="1"/>
    <col min="11" max="23" width="9.140625" style="41" customWidth="1"/>
    <col min="24" max="24" width="12.7109375" style="41" customWidth="1"/>
    <col min="25" max="98" width="9.140625" style="41" customWidth="1"/>
    <col min="99" max="99" width="10.7109375" style="41" customWidth="1"/>
    <col min="100" max="102" width="9.140625" style="41" customWidth="1"/>
    <col min="103" max="103" width="10" style="41" customWidth="1"/>
    <col min="104" max="104" width="9.85546875" style="41" customWidth="1"/>
    <col min="105" max="106" width="9.140625" style="41"/>
    <col min="107" max="107" width="7.140625" style="41" customWidth="1"/>
    <col min="108" max="108" width="8.42578125" style="41" customWidth="1"/>
    <col min="109" max="116" width="9.140625" style="41"/>
    <col min="117" max="117" width="21.85546875" style="41" customWidth="1"/>
    <col min="118" max="16384" width="9.140625" style="41"/>
  </cols>
  <sheetData>
    <row r="1" spans="1:118" ht="15.75" customHeight="1">
      <c r="C1" s="217" t="s">
        <v>173</v>
      </c>
      <c r="D1" s="226" t="s">
        <v>344</v>
      </c>
      <c r="E1" s="220" t="s">
        <v>174</v>
      </c>
      <c r="F1" s="221"/>
      <c r="G1" s="222"/>
      <c r="H1" s="42" t="s">
        <v>175</v>
      </c>
      <c r="I1" s="42" t="s">
        <v>176</v>
      </c>
      <c r="J1" s="42" t="s">
        <v>177</v>
      </c>
      <c r="K1" s="214" t="s">
        <v>178</v>
      </c>
      <c r="L1" s="216"/>
      <c r="M1" s="216"/>
      <c r="N1" s="216"/>
      <c r="O1" s="216"/>
      <c r="P1" s="216"/>
      <c r="Q1" s="216"/>
      <c r="R1" s="216"/>
      <c r="S1" s="216"/>
      <c r="T1" s="216"/>
      <c r="U1" s="216"/>
      <c r="V1" s="216"/>
      <c r="W1" s="216"/>
      <c r="X1" s="216"/>
      <c r="Y1" s="215"/>
      <c r="Z1" s="193" t="s">
        <v>414</v>
      </c>
      <c r="AA1" s="193" t="s">
        <v>415</v>
      </c>
      <c r="AB1" s="90" t="s">
        <v>179</v>
      </c>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2"/>
      <c r="CN1" s="196" t="s">
        <v>414</v>
      </c>
      <c r="CO1" s="196" t="s">
        <v>415</v>
      </c>
      <c r="CP1" s="208" t="s">
        <v>180</v>
      </c>
      <c r="CQ1" s="209"/>
      <c r="CR1" s="209"/>
      <c r="CS1" s="210"/>
      <c r="CT1" s="205" t="s">
        <v>181</v>
      </c>
      <c r="CU1" s="206"/>
      <c r="CV1" s="206"/>
      <c r="CW1" s="206"/>
      <c r="CX1" s="207"/>
      <c r="CY1" s="199" t="s">
        <v>182</v>
      </c>
      <c r="CZ1" s="200"/>
      <c r="DA1" s="200"/>
      <c r="DB1" s="200"/>
      <c r="DC1" s="200"/>
      <c r="DD1" s="200"/>
      <c r="DE1" s="200"/>
      <c r="DF1" s="200"/>
      <c r="DG1" s="200"/>
      <c r="DH1" s="200"/>
      <c r="DI1" s="201"/>
      <c r="DJ1" s="43" t="s">
        <v>335</v>
      </c>
    </row>
    <row r="2" spans="1:118" ht="38.25" customHeight="1">
      <c r="C2" s="218"/>
      <c r="D2" s="227"/>
      <c r="E2" s="223"/>
      <c r="F2" s="224"/>
      <c r="G2" s="225"/>
      <c r="H2" s="44"/>
      <c r="I2" s="44"/>
      <c r="J2" s="44"/>
      <c r="K2" s="214" t="s">
        <v>183</v>
      </c>
      <c r="L2" s="216"/>
      <c r="M2" s="215"/>
      <c r="N2" s="45" t="s">
        <v>184</v>
      </c>
      <c r="O2" s="214" t="s">
        <v>185</v>
      </c>
      <c r="P2" s="215"/>
      <c r="Q2" s="45" t="s">
        <v>186</v>
      </c>
      <c r="R2" s="214" t="s">
        <v>187</v>
      </c>
      <c r="S2" s="216"/>
      <c r="T2" s="216"/>
      <c r="U2" s="215"/>
      <c r="V2" s="45" t="s">
        <v>188</v>
      </c>
      <c r="W2" s="214" t="s">
        <v>189</v>
      </c>
      <c r="X2" s="215"/>
      <c r="Y2" s="45" t="s">
        <v>190</v>
      </c>
      <c r="Z2" s="194"/>
      <c r="AA2" s="194"/>
      <c r="AB2" s="90" t="s">
        <v>183</v>
      </c>
      <c r="AC2" s="91"/>
      <c r="AD2" s="91"/>
      <c r="AE2" s="91"/>
      <c r="AF2" s="91"/>
      <c r="AG2" s="91"/>
      <c r="AH2" s="91"/>
      <c r="AI2" s="92"/>
      <c r="AJ2" s="90" t="s">
        <v>184</v>
      </c>
      <c r="AK2" s="92"/>
      <c r="AL2" s="46" t="s">
        <v>191</v>
      </c>
      <c r="AM2" s="90" t="s">
        <v>192</v>
      </c>
      <c r="AN2" s="91"/>
      <c r="AO2" s="91"/>
      <c r="AP2" s="91"/>
      <c r="AQ2" s="91"/>
      <c r="AR2" s="91"/>
      <c r="AS2" s="91"/>
      <c r="AT2" s="92"/>
      <c r="AU2" s="90" t="s">
        <v>193</v>
      </c>
      <c r="AV2" s="91"/>
      <c r="AW2" s="91"/>
      <c r="AX2" s="92"/>
      <c r="AY2" s="90" t="s">
        <v>194</v>
      </c>
      <c r="AZ2" s="91"/>
      <c r="BA2" s="92"/>
      <c r="BB2" s="90" t="s">
        <v>195</v>
      </c>
      <c r="BC2" s="91"/>
      <c r="BD2" s="91"/>
      <c r="BE2" s="92"/>
      <c r="BF2" s="46" t="s">
        <v>196</v>
      </c>
      <c r="BG2" s="90" t="s">
        <v>197</v>
      </c>
      <c r="BH2" s="92"/>
      <c r="BI2" s="90" t="s">
        <v>198</v>
      </c>
      <c r="BJ2" s="91"/>
      <c r="BK2" s="91"/>
      <c r="BL2" s="91"/>
      <c r="BM2" s="91"/>
      <c r="BN2" s="90" t="s">
        <v>199</v>
      </c>
      <c r="BO2" s="91"/>
      <c r="BP2" s="91"/>
      <c r="BQ2" s="91"/>
      <c r="BR2" s="91"/>
      <c r="BS2" s="91"/>
      <c r="BT2" s="91"/>
      <c r="BU2" s="91"/>
      <c r="BV2" s="92"/>
      <c r="BW2" s="93" t="s">
        <v>200</v>
      </c>
      <c r="BX2" s="94"/>
      <c r="BY2" s="46" t="s">
        <v>201</v>
      </c>
      <c r="BZ2" s="90" t="s">
        <v>202</v>
      </c>
      <c r="CA2" s="91"/>
      <c r="CB2" s="92"/>
      <c r="CC2" s="90" t="s">
        <v>203</v>
      </c>
      <c r="CD2" s="91"/>
      <c r="CE2" s="91"/>
      <c r="CF2" s="92"/>
      <c r="CG2" s="46" t="s">
        <v>204</v>
      </c>
      <c r="CH2" s="90" t="s">
        <v>205</v>
      </c>
      <c r="CI2" s="91"/>
      <c r="CJ2" s="91"/>
      <c r="CK2" s="91"/>
      <c r="CL2" s="91"/>
      <c r="CM2" s="92"/>
      <c r="CN2" s="197"/>
      <c r="CO2" s="197"/>
      <c r="CP2" s="211"/>
      <c r="CQ2" s="212"/>
      <c r="CR2" s="212"/>
      <c r="CS2" s="213"/>
      <c r="CT2" s="205" t="s">
        <v>206</v>
      </c>
      <c r="CU2" s="206"/>
      <c r="CV2" s="206"/>
      <c r="CW2" s="206"/>
      <c r="CX2" s="207"/>
      <c r="CY2" s="199" t="s">
        <v>207</v>
      </c>
      <c r="CZ2" s="200"/>
      <c r="DA2" s="200"/>
      <c r="DB2" s="200"/>
      <c r="DC2" s="201"/>
      <c r="DD2" s="202" t="s">
        <v>208</v>
      </c>
      <c r="DE2" s="203"/>
      <c r="DF2" s="203"/>
      <c r="DG2" s="203"/>
      <c r="DH2" s="203"/>
      <c r="DI2" s="204"/>
      <c r="DJ2" s="43" t="s">
        <v>335</v>
      </c>
    </row>
    <row r="3" spans="1:118" ht="43.5" customHeight="1">
      <c r="C3" s="219"/>
      <c r="D3" s="228"/>
      <c r="E3" s="43" t="s">
        <v>209</v>
      </c>
      <c r="F3" s="43" t="s">
        <v>337</v>
      </c>
      <c r="G3" s="43" t="s">
        <v>210</v>
      </c>
      <c r="H3" s="42" t="s">
        <v>175</v>
      </c>
      <c r="I3" s="42" t="s">
        <v>647</v>
      </c>
      <c r="J3" s="42" t="s">
        <v>177</v>
      </c>
      <c r="K3" s="47" t="s">
        <v>211</v>
      </c>
      <c r="L3" s="47" t="s">
        <v>212</v>
      </c>
      <c r="M3" s="47" t="s">
        <v>213</v>
      </c>
      <c r="N3" s="47" t="s">
        <v>214</v>
      </c>
      <c r="O3" s="47" t="s">
        <v>215</v>
      </c>
      <c r="P3" s="47" t="s">
        <v>216</v>
      </c>
      <c r="Q3" s="47" t="s">
        <v>217</v>
      </c>
      <c r="R3" s="47" t="s">
        <v>218</v>
      </c>
      <c r="S3" s="47" t="s">
        <v>219</v>
      </c>
      <c r="T3" s="47" t="s">
        <v>220</v>
      </c>
      <c r="U3" s="47" t="s">
        <v>221</v>
      </c>
      <c r="V3" s="47" t="s">
        <v>222</v>
      </c>
      <c r="W3" s="47" t="s">
        <v>223</v>
      </c>
      <c r="X3" s="47" t="s">
        <v>224</v>
      </c>
      <c r="Y3" s="47" t="s">
        <v>225</v>
      </c>
      <c r="Z3" s="195"/>
      <c r="AA3" s="195"/>
      <c r="AB3" s="48" t="s">
        <v>226</v>
      </c>
      <c r="AC3" s="48" t="s">
        <v>227</v>
      </c>
      <c r="AD3" s="48" t="s">
        <v>228</v>
      </c>
      <c r="AE3" s="48" t="s">
        <v>229</v>
      </c>
      <c r="AF3" s="48" t="s">
        <v>230</v>
      </c>
      <c r="AG3" s="48" t="s">
        <v>231</v>
      </c>
      <c r="AH3" s="48" t="s">
        <v>232</v>
      </c>
      <c r="AI3" s="48" t="s">
        <v>394</v>
      </c>
      <c r="AJ3" s="48" t="s">
        <v>233</v>
      </c>
      <c r="AK3" s="48" t="s">
        <v>234</v>
      </c>
      <c r="AL3" s="48" t="s">
        <v>235</v>
      </c>
      <c r="AM3" s="48" t="s">
        <v>236</v>
      </c>
      <c r="AN3" s="48" t="s">
        <v>237</v>
      </c>
      <c r="AO3" s="48" t="s">
        <v>238</v>
      </c>
      <c r="AP3" s="48" t="s">
        <v>239</v>
      </c>
      <c r="AQ3" s="48" t="s">
        <v>240</v>
      </c>
      <c r="AR3" s="48" t="s">
        <v>241</v>
      </c>
      <c r="AS3" s="48" t="s">
        <v>242</v>
      </c>
      <c r="AT3" s="48" t="s">
        <v>243</v>
      </c>
      <c r="AU3" s="48" t="s">
        <v>244</v>
      </c>
      <c r="AV3" s="48" t="s">
        <v>245</v>
      </c>
      <c r="AW3" s="48" t="s">
        <v>246</v>
      </c>
      <c r="AX3" s="48" t="s">
        <v>247</v>
      </c>
      <c r="AY3" s="48" t="s">
        <v>248</v>
      </c>
      <c r="AZ3" s="48" t="s">
        <v>249</v>
      </c>
      <c r="BA3" s="48" t="s">
        <v>250</v>
      </c>
      <c r="BB3" s="48" t="s">
        <v>251</v>
      </c>
      <c r="BC3" s="48" t="s">
        <v>252</v>
      </c>
      <c r="BD3" s="48" t="s">
        <v>253</v>
      </c>
      <c r="BE3" s="48" t="s">
        <v>254</v>
      </c>
      <c r="BF3" s="48" t="s">
        <v>255</v>
      </c>
      <c r="BG3" s="48" t="s">
        <v>256</v>
      </c>
      <c r="BH3" s="48" t="s">
        <v>257</v>
      </c>
      <c r="BI3" s="48" t="s">
        <v>258</v>
      </c>
      <c r="BJ3" s="48" t="s">
        <v>259</v>
      </c>
      <c r="BK3" s="48" t="s">
        <v>260</v>
      </c>
      <c r="BL3" s="48" t="s">
        <v>261</v>
      </c>
      <c r="BM3" s="48" t="s">
        <v>262</v>
      </c>
      <c r="BN3" s="48" t="s">
        <v>263</v>
      </c>
      <c r="BO3" s="48" t="s">
        <v>264</v>
      </c>
      <c r="BP3" s="48" t="s">
        <v>265</v>
      </c>
      <c r="BQ3" s="48" t="s">
        <v>266</v>
      </c>
      <c r="BR3" s="48" t="s">
        <v>267</v>
      </c>
      <c r="BS3" s="48" t="s">
        <v>268</v>
      </c>
      <c r="BT3" s="48" t="s">
        <v>269</v>
      </c>
      <c r="BU3" s="48" t="s">
        <v>270</v>
      </c>
      <c r="BV3" s="48" t="s">
        <v>271</v>
      </c>
      <c r="BW3" s="49" t="s">
        <v>391</v>
      </c>
      <c r="BX3" s="49" t="s">
        <v>272</v>
      </c>
      <c r="BY3" s="48" t="s">
        <v>273</v>
      </c>
      <c r="BZ3" s="48" t="s">
        <v>274</v>
      </c>
      <c r="CA3" s="48" t="s">
        <v>275</v>
      </c>
      <c r="CB3" s="48" t="s">
        <v>276</v>
      </c>
      <c r="CC3" s="48" t="s">
        <v>277</v>
      </c>
      <c r="CD3" s="48" t="s">
        <v>278</v>
      </c>
      <c r="CE3" s="48" t="s">
        <v>279</v>
      </c>
      <c r="CF3" s="48" t="s">
        <v>280</v>
      </c>
      <c r="CG3" s="48" t="s">
        <v>281</v>
      </c>
      <c r="CH3" s="48" t="s">
        <v>282</v>
      </c>
      <c r="CI3" s="48" t="s">
        <v>283</v>
      </c>
      <c r="CJ3" s="48" t="s">
        <v>284</v>
      </c>
      <c r="CK3" s="48" t="s">
        <v>285</v>
      </c>
      <c r="CL3" s="48" t="s">
        <v>286</v>
      </c>
      <c r="CM3" s="48" t="s">
        <v>287</v>
      </c>
      <c r="CN3" s="198"/>
      <c r="CO3" s="198"/>
      <c r="CP3" s="50" t="s">
        <v>288</v>
      </c>
      <c r="CQ3" s="50" t="s">
        <v>289</v>
      </c>
      <c r="CR3" s="50" t="s">
        <v>290</v>
      </c>
      <c r="CS3" s="50" t="s">
        <v>291</v>
      </c>
      <c r="CT3" s="51" t="s">
        <v>292</v>
      </c>
      <c r="CU3" s="51" t="s">
        <v>293</v>
      </c>
      <c r="CV3" s="51" t="s">
        <v>294</v>
      </c>
      <c r="CW3" s="51" t="s">
        <v>295</v>
      </c>
      <c r="CX3" s="51" t="s">
        <v>296</v>
      </c>
      <c r="CY3" s="49" t="s">
        <v>297</v>
      </c>
      <c r="CZ3" s="49" t="s">
        <v>298</v>
      </c>
      <c r="DA3" s="49" t="s">
        <v>299</v>
      </c>
      <c r="DB3" s="49" t="s">
        <v>300</v>
      </c>
      <c r="DC3" s="49" t="s">
        <v>301</v>
      </c>
      <c r="DD3" s="52" t="s">
        <v>302</v>
      </c>
      <c r="DE3" s="52" t="s">
        <v>303</v>
      </c>
      <c r="DF3" s="52" t="s">
        <v>304</v>
      </c>
      <c r="DG3" s="52" t="s">
        <v>305</v>
      </c>
      <c r="DH3" s="52" t="s">
        <v>306</v>
      </c>
      <c r="DI3" s="52" t="s">
        <v>307</v>
      </c>
      <c r="DJ3" s="43"/>
    </row>
    <row r="4" spans="1:118" ht="97.5" customHeight="1">
      <c r="C4" s="126"/>
      <c r="D4" s="53"/>
      <c r="E4" s="53"/>
      <c r="F4" s="53"/>
      <c r="G4" s="53"/>
      <c r="H4" s="53" t="s">
        <v>308</v>
      </c>
      <c r="I4" s="53" t="s">
        <v>365</v>
      </c>
      <c r="J4" s="53" t="s">
        <v>308</v>
      </c>
      <c r="K4" s="47" t="s">
        <v>309</v>
      </c>
      <c r="L4" s="47" t="s">
        <v>309</v>
      </c>
      <c r="M4" s="47" t="s">
        <v>310</v>
      </c>
      <c r="N4" s="47" t="s">
        <v>311</v>
      </c>
      <c r="O4" s="47" t="s">
        <v>312</v>
      </c>
      <c r="P4" s="47" t="s">
        <v>313</v>
      </c>
      <c r="Q4" s="47" t="s">
        <v>366</v>
      </c>
      <c r="R4" s="47" t="s">
        <v>314</v>
      </c>
      <c r="S4" s="47" t="s">
        <v>315</v>
      </c>
      <c r="T4" s="47" t="s">
        <v>309</v>
      </c>
      <c r="U4" s="47" t="s">
        <v>316</v>
      </c>
      <c r="V4" s="47" t="s">
        <v>317</v>
      </c>
      <c r="W4" s="47" t="s">
        <v>318</v>
      </c>
      <c r="X4" s="47" t="s">
        <v>319</v>
      </c>
      <c r="Y4" s="47" t="s">
        <v>309</v>
      </c>
      <c r="Z4" s="47"/>
      <c r="AA4" s="95"/>
      <c r="AB4" s="48" t="s">
        <v>395</v>
      </c>
      <c r="AC4" s="48" t="s">
        <v>395</v>
      </c>
      <c r="AD4" s="48" t="s">
        <v>395</v>
      </c>
      <c r="AE4" s="48" t="s">
        <v>396</v>
      </c>
      <c r="AF4" s="48" t="s">
        <v>397</v>
      </c>
      <c r="AG4" s="48" t="s">
        <v>398</v>
      </c>
      <c r="AH4" s="48" t="s">
        <v>399</v>
      </c>
      <c r="AI4" s="48" t="s">
        <v>400</v>
      </c>
      <c r="AJ4" s="48" t="s">
        <v>320</v>
      </c>
      <c r="AK4" s="48" t="s">
        <v>321</v>
      </c>
      <c r="AL4" s="48" t="s">
        <v>322</v>
      </c>
      <c r="AM4" s="48" t="s">
        <v>323</v>
      </c>
      <c r="AN4" s="48" t="s">
        <v>323</v>
      </c>
      <c r="AO4" s="48" t="s">
        <v>323</v>
      </c>
      <c r="AP4" s="48" t="s">
        <v>324</v>
      </c>
      <c r="AQ4" s="48" t="s">
        <v>323</v>
      </c>
      <c r="AR4" s="48" t="s">
        <v>323</v>
      </c>
      <c r="AS4" s="48" t="s">
        <v>393</v>
      </c>
      <c r="AT4" s="48" t="s">
        <v>393</v>
      </c>
      <c r="AU4" s="48" t="s">
        <v>325</v>
      </c>
      <c r="AV4" s="48" t="s">
        <v>325</v>
      </c>
      <c r="AW4" s="48" t="s">
        <v>325</v>
      </c>
      <c r="AX4" s="48" t="s">
        <v>325</v>
      </c>
      <c r="AY4" s="48" t="s">
        <v>326</v>
      </c>
      <c r="AZ4" s="48" t="s">
        <v>326</v>
      </c>
      <c r="BA4" s="48" t="s">
        <v>327</v>
      </c>
      <c r="BB4" s="48" t="s">
        <v>326</v>
      </c>
      <c r="BC4" s="48" t="s">
        <v>326</v>
      </c>
      <c r="BD4" s="48" t="s">
        <v>326</v>
      </c>
      <c r="BE4" s="48" t="s">
        <v>328</v>
      </c>
      <c r="BF4" s="48" t="s">
        <v>386</v>
      </c>
      <c r="BG4" s="48" t="s">
        <v>387</v>
      </c>
      <c r="BH4" s="48" t="s">
        <v>388</v>
      </c>
      <c r="BI4" s="48" t="s">
        <v>389</v>
      </c>
      <c r="BJ4" s="48" t="s">
        <v>390</v>
      </c>
      <c r="BK4" s="48" t="s">
        <v>384</v>
      </c>
      <c r="BL4" s="48" t="s">
        <v>384</v>
      </c>
      <c r="BM4" s="48" t="s">
        <v>384</v>
      </c>
      <c r="BN4" s="48" t="s">
        <v>384</v>
      </c>
      <c r="BO4" s="48" t="s">
        <v>384</v>
      </c>
      <c r="BP4" s="48" t="s">
        <v>384</v>
      </c>
      <c r="BQ4" s="48" t="s">
        <v>384</v>
      </c>
      <c r="BR4" s="48" t="s">
        <v>384</v>
      </c>
      <c r="BS4" s="48" t="s">
        <v>384</v>
      </c>
      <c r="BT4" s="48" t="s">
        <v>384</v>
      </c>
      <c r="BU4" s="48" t="s">
        <v>385</v>
      </c>
      <c r="BV4" s="48" t="s">
        <v>385</v>
      </c>
      <c r="BW4" s="49" t="s">
        <v>392</v>
      </c>
      <c r="BX4" s="49" t="s">
        <v>392</v>
      </c>
      <c r="BY4" s="48" t="s">
        <v>329</v>
      </c>
      <c r="BZ4" s="48" t="s">
        <v>382</v>
      </c>
      <c r="CA4" s="48" t="s">
        <v>383</v>
      </c>
      <c r="CB4" s="48" t="s">
        <v>326</v>
      </c>
      <c r="CC4" s="48" t="s">
        <v>326</v>
      </c>
      <c r="CD4" s="48" t="s">
        <v>326</v>
      </c>
      <c r="CE4" s="48" t="s">
        <v>326</v>
      </c>
      <c r="CF4" s="48" t="s">
        <v>326</v>
      </c>
      <c r="CG4" s="48" t="s">
        <v>330</v>
      </c>
      <c r="CH4" s="48" t="s">
        <v>326</v>
      </c>
      <c r="CI4" s="48" t="s">
        <v>326</v>
      </c>
      <c r="CJ4" s="48" t="s">
        <v>326</v>
      </c>
      <c r="CK4" s="48" t="s">
        <v>331</v>
      </c>
      <c r="CL4" s="48" t="s">
        <v>332</v>
      </c>
      <c r="CM4" s="48" t="s">
        <v>333</v>
      </c>
      <c r="CN4" s="48"/>
      <c r="CO4" s="48"/>
      <c r="CP4" s="50" t="s">
        <v>334</v>
      </c>
      <c r="CQ4" s="50" t="s">
        <v>334</v>
      </c>
      <c r="CR4" s="50" t="s">
        <v>334</v>
      </c>
      <c r="CS4" s="50" t="s">
        <v>334</v>
      </c>
      <c r="CT4" s="51" t="s">
        <v>334</v>
      </c>
      <c r="CU4" s="51" t="s">
        <v>334</v>
      </c>
      <c r="CV4" s="51" t="s">
        <v>334</v>
      </c>
      <c r="CW4" s="51" t="s">
        <v>334</v>
      </c>
      <c r="CX4" s="51" t="s">
        <v>334</v>
      </c>
      <c r="CY4" s="49" t="s">
        <v>334</v>
      </c>
      <c r="CZ4" s="49" t="s">
        <v>334</v>
      </c>
      <c r="DA4" s="49" t="s">
        <v>334</v>
      </c>
      <c r="DB4" s="49" t="s">
        <v>334</v>
      </c>
      <c r="DC4" s="49" t="s">
        <v>334</v>
      </c>
      <c r="DD4" s="52" t="s">
        <v>334</v>
      </c>
      <c r="DE4" s="52" t="s">
        <v>334</v>
      </c>
      <c r="DF4" s="52" t="s">
        <v>334</v>
      </c>
      <c r="DG4" s="52" t="s">
        <v>334</v>
      </c>
      <c r="DH4" s="52" t="s">
        <v>334</v>
      </c>
      <c r="DI4" s="52" t="s">
        <v>334</v>
      </c>
      <c r="DJ4" s="53"/>
    </row>
    <row r="5" spans="1:118" ht="21.75" customHeight="1">
      <c r="A5" s="41" t="s">
        <v>343</v>
      </c>
      <c r="B5" s="41" t="s">
        <v>369</v>
      </c>
      <c r="C5" s="126" t="s">
        <v>173</v>
      </c>
      <c r="D5" s="53" t="s">
        <v>370</v>
      </c>
      <c r="E5" s="53"/>
      <c r="F5" s="53"/>
      <c r="G5" s="53"/>
      <c r="H5" s="53"/>
      <c r="I5" s="53"/>
      <c r="J5" s="53"/>
      <c r="K5" s="47"/>
      <c r="L5" s="47"/>
      <c r="M5" s="47"/>
      <c r="N5" s="47"/>
      <c r="O5" s="47"/>
      <c r="P5" s="47"/>
      <c r="Q5" s="47"/>
      <c r="R5" s="47"/>
      <c r="S5" s="47"/>
      <c r="T5" s="47"/>
      <c r="U5" s="47"/>
      <c r="V5" s="47"/>
      <c r="W5" s="47"/>
      <c r="X5" s="47"/>
      <c r="Y5" s="47"/>
      <c r="Z5" s="47"/>
      <c r="AA5" s="95"/>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9"/>
      <c r="BX5" s="49"/>
      <c r="BY5" s="48"/>
      <c r="BZ5" s="48"/>
      <c r="CA5" s="48"/>
      <c r="CB5" s="48"/>
      <c r="CC5" s="48"/>
      <c r="CD5" s="48"/>
      <c r="CE5" s="48"/>
      <c r="CF5" s="48"/>
      <c r="CG5" s="48"/>
      <c r="CH5" s="48"/>
      <c r="CI5" s="48"/>
      <c r="CJ5" s="48"/>
      <c r="CK5" s="48"/>
      <c r="CL5" s="48"/>
      <c r="CM5" s="48"/>
      <c r="CN5" s="48"/>
      <c r="CO5" s="48"/>
      <c r="CP5" s="50"/>
      <c r="CQ5" s="50"/>
      <c r="CR5" s="50"/>
      <c r="CS5" s="50"/>
      <c r="CT5" s="51"/>
      <c r="CU5" s="51"/>
      <c r="CV5" s="51"/>
      <c r="CW5" s="51"/>
      <c r="CX5" s="51"/>
      <c r="CY5" s="49"/>
      <c r="CZ5" s="49"/>
      <c r="DA5" s="49"/>
      <c r="DB5" s="49"/>
      <c r="DC5" s="49"/>
      <c r="DD5" s="52"/>
      <c r="DE5" s="52"/>
      <c r="DF5" s="52"/>
      <c r="DG5" s="52"/>
      <c r="DH5" s="52"/>
      <c r="DI5" s="52"/>
      <c r="DJ5" s="53"/>
    </row>
    <row r="6" spans="1:118" s="103" customFormat="1" ht="51">
      <c r="A6" s="103" t="s">
        <v>416</v>
      </c>
      <c r="B6" s="103" t="s">
        <v>417</v>
      </c>
      <c r="C6" s="174" t="s">
        <v>418</v>
      </c>
      <c r="D6" s="103">
        <v>1</v>
      </c>
      <c r="E6" s="103">
        <v>334</v>
      </c>
      <c r="G6" s="103">
        <v>19</v>
      </c>
      <c r="H6" s="103">
        <v>1</v>
      </c>
      <c r="I6" s="103">
        <v>0</v>
      </c>
      <c r="J6" s="103" t="s">
        <v>419</v>
      </c>
      <c r="K6" s="103">
        <v>1</v>
      </c>
      <c r="L6" s="103">
        <v>1</v>
      </c>
      <c r="M6" s="103">
        <v>1</v>
      </c>
      <c r="N6" s="103">
        <v>1</v>
      </c>
      <c r="P6" s="103">
        <v>1</v>
      </c>
      <c r="Q6" s="103">
        <v>1</v>
      </c>
      <c r="R6" s="103">
        <v>1</v>
      </c>
      <c r="W6" s="103">
        <v>1</v>
      </c>
      <c r="X6" s="103">
        <v>1</v>
      </c>
      <c r="Y6" s="103">
        <v>1</v>
      </c>
      <c r="AB6" s="103">
        <v>1</v>
      </c>
      <c r="AC6" s="103">
        <v>1</v>
      </c>
      <c r="AD6" s="103">
        <v>1</v>
      </c>
      <c r="AE6" s="103">
        <v>1</v>
      </c>
      <c r="AF6" s="103">
        <v>1</v>
      </c>
      <c r="AG6" s="103">
        <v>1</v>
      </c>
      <c r="AH6" s="103">
        <v>1</v>
      </c>
      <c r="AI6" s="103">
        <v>1</v>
      </c>
      <c r="AJ6" s="103">
        <v>1</v>
      </c>
      <c r="AK6" s="103">
        <v>1</v>
      </c>
      <c r="AL6" s="103">
        <v>1</v>
      </c>
      <c r="AM6" s="103">
        <v>1</v>
      </c>
      <c r="AO6" s="103">
        <v>1</v>
      </c>
      <c r="AQ6" s="103">
        <v>1</v>
      </c>
      <c r="AX6" s="103">
        <v>1</v>
      </c>
      <c r="AY6" s="103">
        <v>1</v>
      </c>
      <c r="AZ6" s="103">
        <v>1</v>
      </c>
      <c r="BF6" s="103">
        <v>1</v>
      </c>
      <c r="BG6" s="103">
        <v>1</v>
      </c>
      <c r="BH6" s="103">
        <v>1</v>
      </c>
      <c r="BI6" s="103">
        <v>1</v>
      </c>
      <c r="BJ6" s="103">
        <v>0.5</v>
      </c>
      <c r="BK6" s="103">
        <v>0.5</v>
      </c>
      <c r="BL6" s="103">
        <v>1</v>
      </c>
      <c r="BM6" s="103">
        <v>1</v>
      </c>
      <c r="BN6" s="103">
        <v>0</v>
      </c>
      <c r="BO6" s="103">
        <v>1</v>
      </c>
      <c r="BP6" s="103">
        <v>0.5</v>
      </c>
      <c r="BQ6" s="103">
        <v>0.5</v>
      </c>
      <c r="BR6" s="103">
        <v>0.5</v>
      </c>
      <c r="BS6" s="103">
        <v>0.5</v>
      </c>
      <c r="BT6" s="103">
        <v>0.5</v>
      </c>
      <c r="BU6" s="103">
        <v>99</v>
      </c>
      <c r="BV6" s="103">
        <v>99</v>
      </c>
      <c r="BW6" s="103">
        <v>99</v>
      </c>
      <c r="BX6" s="103">
        <v>99</v>
      </c>
      <c r="BY6" s="103">
        <v>0.5</v>
      </c>
      <c r="CA6" s="103">
        <v>99</v>
      </c>
      <c r="CC6" s="103">
        <v>1</v>
      </c>
      <c r="CD6" s="103">
        <v>1</v>
      </c>
      <c r="CE6" s="103">
        <v>1</v>
      </c>
      <c r="CF6" s="103">
        <v>1</v>
      </c>
      <c r="CG6" s="103">
        <v>1</v>
      </c>
      <c r="CH6" s="103">
        <v>1</v>
      </c>
      <c r="CI6" s="103">
        <v>1</v>
      </c>
      <c r="CJ6" s="103">
        <v>1</v>
      </c>
      <c r="CL6" s="103">
        <v>1</v>
      </c>
      <c r="CM6" s="103">
        <v>1</v>
      </c>
      <c r="CP6" s="103">
        <v>1</v>
      </c>
      <c r="CQ6" s="103">
        <v>1</v>
      </c>
      <c r="CR6" s="103">
        <v>1</v>
      </c>
      <c r="CS6" s="103">
        <v>1</v>
      </c>
      <c r="CT6" s="103">
        <v>1</v>
      </c>
      <c r="CU6" s="103">
        <v>1</v>
      </c>
      <c r="CV6" s="103">
        <v>1</v>
      </c>
      <c r="CW6" s="103">
        <v>1</v>
      </c>
      <c r="CX6" s="103">
        <v>1</v>
      </c>
      <c r="CY6" s="103">
        <v>0</v>
      </c>
      <c r="CZ6" s="103">
        <v>0</v>
      </c>
      <c r="DA6" s="103">
        <v>1</v>
      </c>
      <c r="DB6" s="103">
        <v>0</v>
      </c>
      <c r="DC6" s="103">
        <v>0</v>
      </c>
      <c r="DD6" s="103">
        <v>0</v>
      </c>
      <c r="DE6" s="103">
        <v>1</v>
      </c>
      <c r="DF6" s="103">
        <v>0</v>
      </c>
      <c r="DG6" s="103">
        <v>1</v>
      </c>
      <c r="DH6" s="103">
        <v>1</v>
      </c>
      <c r="DI6" s="104">
        <v>0</v>
      </c>
      <c r="DK6" s="104"/>
      <c r="DL6" s="104"/>
      <c r="DM6" s="104"/>
      <c r="DN6" s="104"/>
    </row>
    <row r="7" spans="1:118" s="54" customFormat="1" ht="51">
      <c r="A7" s="54" t="s">
        <v>416</v>
      </c>
      <c r="B7" s="54" t="s">
        <v>417</v>
      </c>
      <c r="C7" s="175" t="s">
        <v>420</v>
      </c>
      <c r="D7" s="54">
        <v>2</v>
      </c>
      <c r="E7" s="54">
        <v>416</v>
      </c>
      <c r="G7" s="54">
        <v>69</v>
      </c>
      <c r="H7" s="54">
        <v>1</v>
      </c>
      <c r="I7" s="54">
        <v>0</v>
      </c>
      <c r="J7" s="54" t="s">
        <v>419</v>
      </c>
      <c r="K7" s="54">
        <v>1</v>
      </c>
      <c r="L7" s="54">
        <v>1</v>
      </c>
      <c r="M7" s="54">
        <v>1</v>
      </c>
      <c r="N7" s="54">
        <v>1</v>
      </c>
      <c r="P7" s="54">
        <v>1</v>
      </c>
      <c r="Q7" s="54">
        <v>1</v>
      </c>
      <c r="R7" s="54">
        <v>1</v>
      </c>
      <c r="W7" s="54">
        <v>1</v>
      </c>
      <c r="X7" s="54">
        <v>1</v>
      </c>
      <c r="Y7" s="54">
        <v>1</v>
      </c>
      <c r="AB7" s="54">
        <v>1</v>
      </c>
      <c r="AC7" s="54">
        <v>1</v>
      </c>
      <c r="AD7" s="54">
        <v>1</v>
      </c>
      <c r="AE7" s="54">
        <v>1</v>
      </c>
      <c r="AF7" s="54">
        <v>1</v>
      </c>
      <c r="AG7" s="54">
        <v>1</v>
      </c>
      <c r="AH7" s="54">
        <v>1</v>
      </c>
      <c r="AI7" s="54">
        <v>1</v>
      </c>
      <c r="AJ7" s="54">
        <v>1</v>
      </c>
      <c r="AK7" s="54">
        <v>1</v>
      </c>
      <c r="AL7" s="54">
        <v>1</v>
      </c>
      <c r="AM7" s="54">
        <v>1</v>
      </c>
      <c r="AO7" s="54">
        <v>1</v>
      </c>
      <c r="AQ7" s="54">
        <v>1</v>
      </c>
      <c r="AX7" s="54">
        <v>1</v>
      </c>
      <c r="AY7" s="54">
        <v>1</v>
      </c>
      <c r="AZ7" s="54">
        <v>1</v>
      </c>
      <c r="BF7" s="54">
        <v>1</v>
      </c>
      <c r="BG7" s="54">
        <v>1</v>
      </c>
      <c r="BH7" s="54">
        <v>1</v>
      </c>
      <c r="BI7" s="54">
        <v>1</v>
      </c>
      <c r="BJ7" s="54">
        <v>1</v>
      </c>
      <c r="BK7" s="54">
        <v>1</v>
      </c>
      <c r="BL7" s="54">
        <v>1</v>
      </c>
      <c r="BM7" s="54">
        <v>1</v>
      </c>
      <c r="BN7" s="54">
        <v>1</v>
      </c>
      <c r="BO7" s="54">
        <v>1</v>
      </c>
      <c r="BP7" s="54">
        <v>1</v>
      </c>
      <c r="BQ7" s="54">
        <v>1</v>
      </c>
      <c r="BR7" s="54">
        <v>1</v>
      </c>
      <c r="BS7" s="54">
        <v>1</v>
      </c>
      <c r="BT7" s="54">
        <v>1</v>
      </c>
      <c r="BU7" s="54">
        <v>1</v>
      </c>
      <c r="BV7" s="54">
        <v>1</v>
      </c>
      <c r="BW7" s="54">
        <v>1</v>
      </c>
      <c r="BX7" s="54">
        <v>1</v>
      </c>
      <c r="BY7" s="54">
        <v>1</v>
      </c>
      <c r="CA7" s="54">
        <v>1</v>
      </c>
      <c r="CC7" s="54">
        <v>1</v>
      </c>
      <c r="CD7" s="54">
        <v>1</v>
      </c>
      <c r="CE7" s="54">
        <v>1</v>
      </c>
      <c r="CF7" s="54">
        <v>1</v>
      </c>
      <c r="CG7" s="54">
        <v>1</v>
      </c>
      <c r="CH7" s="54">
        <v>1</v>
      </c>
      <c r="CI7" s="54">
        <v>1</v>
      </c>
      <c r="CJ7" s="54">
        <v>1</v>
      </c>
      <c r="CL7" s="54">
        <v>1</v>
      </c>
      <c r="CM7" s="54">
        <v>1</v>
      </c>
      <c r="CP7" s="54">
        <v>1</v>
      </c>
      <c r="CQ7" s="54">
        <v>1</v>
      </c>
      <c r="CR7" s="54">
        <v>1</v>
      </c>
      <c r="CS7" s="54">
        <v>1</v>
      </c>
      <c r="CT7" s="54">
        <v>1</v>
      </c>
      <c r="CU7" s="54">
        <v>1</v>
      </c>
      <c r="CV7" s="54">
        <v>1</v>
      </c>
      <c r="CW7" s="54">
        <v>1</v>
      </c>
      <c r="CX7" s="54">
        <v>1</v>
      </c>
      <c r="CY7" s="54">
        <v>1</v>
      </c>
      <c r="CZ7" s="54">
        <v>1</v>
      </c>
      <c r="DA7" s="54">
        <v>1</v>
      </c>
      <c r="DB7" s="54">
        <v>1</v>
      </c>
      <c r="DC7" s="54">
        <v>1</v>
      </c>
      <c r="DD7" s="54">
        <v>1</v>
      </c>
      <c r="DE7" s="54">
        <v>1</v>
      </c>
      <c r="DF7" s="54">
        <v>1</v>
      </c>
      <c r="DG7" s="54">
        <v>1</v>
      </c>
      <c r="DH7" s="54">
        <v>1</v>
      </c>
      <c r="DI7" s="55">
        <v>1</v>
      </c>
      <c r="DK7" s="55"/>
      <c r="DL7" s="55"/>
      <c r="DM7" s="55"/>
      <c r="DN7" s="55"/>
    </row>
    <row r="8" spans="1:118" s="54" customFormat="1" ht="51">
      <c r="A8" s="54" t="s">
        <v>416</v>
      </c>
      <c r="B8" s="54" t="s">
        <v>417</v>
      </c>
      <c r="C8" s="175" t="s">
        <v>421</v>
      </c>
      <c r="D8" s="54">
        <v>3</v>
      </c>
      <c r="E8" s="54">
        <v>503</v>
      </c>
      <c r="G8" s="54">
        <v>63</v>
      </c>
      <c r="H8" s="54">
        <v>1</v>
      </c>
      <c r="I8" s="54">
        <v>0</v>
      </c>
      <c r="J8" s="54" t="s">
        <v>422</v>
      </c>
      <c r="K8" s="54">
        <v>1</v>
      </c>
      <c r="L8" s="54">
        <v>1</v>
      </c>
      <c r="M8" s="54">
        <v>1</v>
      </c>
      <c r="N8" s="54">
        <v>1</v>
      </c>
      <c r="P8" s="54">
        <v>1</v>
      </c>
      <c r="Q8" s="54">
        <v>1</v>
      </c>
      <c r="R8" s="54">
        <v>1</v>
      </c>
      <c r="W8" s="54">
        <v>1</v>
      </c>
      <c r="X8" s="54">
        <v>1</v>
      </c>
      <c r="Y8" s="54">
        <v>1</v>
      </c>
      <c r="AB8" s="54">
        <v>1</v>
      </c>
      <c r="AC8" s="54">
        <v>1</v>
      </c>
      <c r="AD8" s="54">
        <v>1</v>
      </c>
      <c r="AE8" s="54">
        <v>1</v>
      </c>
      <c r="AF8" s="54">
        <v>1</v>
      </c>
      <c r="AG8" s="54">
        <v>1</v>
      </c>
      <c r="AH8" s="54">
        <v>1</v>
      </c>
      <c r="AI8" s="54">
        <v>1</v>
      </c>
      <c r="AJ8" s="54">
        <v>1</v>
      </c>
      <c r="AK8" s="54">
        <v>1</v>
      </c>
      <c r="AL8" s="54">
        <v>1</v>
      </c>
      <c r="AM8" s="54">
        <v>1</v>
      </c>
      <c r="AO8" s="54">
        <v>1</v>
      </c>
      <c r="AQ8" s="54">
        <v>1</v>
      </c>
      <c r="AX8" s="54">
        <v>1</v>
      </c>
      <c r="AY8" s="54">
        <v>1</v>
      </c>
      <c r="AZ8" s="54">
        <v>1</v>
      </c>
      <c r="BF8" s="54">
        <v>1</v>
      </c>
      <c r="BG8" s="54">
        <v>1</v>
      </c>
      <c r="BH8" s="54">
        <v>1</v>
      </c>
      <c r="BI8" s="54">
        <v>1</v>
      </c>
      <c r="BJ8" s="54">
        <v>1</v>
      </c>
      <c r="BK8" s="54">
        <v>1</v>
      </c>
      <c r="BL8" s="54">
        <v>1</v>
      </c>
      <c r="BM8" s="54">
        <v>1</v>
      </c>
      <c r="BN8" s="54">
        <v>1</v>
      </c>
      <c r="BO8" s="54">
        <v>1</v>
      </c>
      <c r="BP8" s="54">
        <v>1</v>
      </c>
      <c r="BQ8" s="54">
        <v>1</v>
      </c>
      <c r="BR8" s="54">
        <v>1</v>
      </c>
      <c r="BS8" s="54">
        <v>1</v>
      </c>
      <c r="BT8" s="54">
        <v>1</v>
      </c>
      <c r="BU8" s="54">
        <v>99</v>
      </c>
      <c r="BV8" s="54">
        <v>99</v>
      </c>
      <c r="BW8" s="54">
        <v>99</v>
      </c>
      <c r="BX8" s="54">
        <v>99</v>
      </c>
      <c r="BY8" s="54">
        <v>1</v>
      </c>
      <c r="CA8" s="54">
        <v>99</v>
      </c>
      <c r="CC8" s="54">
        <v>1</v>
      </c>
      <c r="CD8" s="54">
        <v>1</v>
      </c>
      <c r="CE8" s="54">
        <v>1</v>
      </c>
      <c r="CF8" s="54">
        <v>1</v>
      </c>
      <c r="CG8" s="54">
        <v>1</v>
      </c>
      <c r="CH8" s="54">
        <v>1</v>
      </c>
      <c r="CI8" s="54">
        <v>1</v>
      </c>
      <c r="CJ8" s="54">
        <v>1</v>
      </c>
      <c r="CL8" s="54">
        <v>1</v>
      </c>
      <c r="CM8" s="54">
        <v>1</v>
      </c>
      <c r="CP8" s="54">
        <v>1</v>
      </c>
      <c r="CQ8" s="54">
        <v>1</v>
      </c>
      <c r="CR8" s="54">
        <v>1</v>
      </c>
      <c r="CS8" s="54">
        <v>1</v>
      </c>
      <c r="CT8" s="54">
        <v>1</v>
      </c>
      <c r="CU8" s="54">
        <v>1</v>
      </c>
      <c r="CV8" s="54">
        <v>1</v>
      </c>
      <c r="CW8" s="54">
        <v>1</v>
      </c>
      <c r="CX8" s="54">
        <v>1</v>
      </c>
      <c r="CY8" s="54">
        <v>1</v>
      </c>
      <c r="CZ8" s="54">
        <v>1</v>
      </c>
      <c r="DA8" s="54">
        <v>1</v>
      </c>
      <c r="DB8" s="54">
        <v>1</v>
      </c>
      <c r="DC8" s="54">
        <v>1</v>
      </c>
      <c r="DD8" s="54">
        <v>1</v>
      </c>
      <c r="DE8" s="54">
        <v>1</v>
      </c>
      <c r="DF8" s="54">
        <v>1</v>
      </c>
      <c r="DG8" s="54">
        <v>1</v>
      </c>
      <c r="DH8" s="54">
        <v>1</v>
      </c>
      <c r="DI8" s="55">
        <v>1</v>
      </c>
      <c r="DJ8" s="54" t="s">
        <v>423</v>
      </c>
      <c r="DK8" s="55"/>
      <c r="DL8" s="55"/>
      <c r="DM8" s="55"/>
      <c r="DN8" s="55"/>
    </row>
    <row r="9" spans="1:118" s="54" customFormat="1" ht="38.25">
      <c r="A9" s="54" t="s">
        <v>416</v>
      </c>
      <c r="B9" s="54" t="s">
        <v>417</v>
      </c>
      <c r="C9" s="175" t="s">
        <v>424</v>
      </c>
      <c r="D9" s="54">
        <v>4</v>
      </c>
      <c r="E9" s="54">
        <v>446</v>
      </c>
      <c r="G9" s="54">
        <v>37</v>
      </c>
      <c r="H9" s="54">
        <v>1</v>
      </c>
      <c r="I9" s="54">
        <v>0</v>
      </c>
      <c r="J9" s="54" t="s">
        <v>419</v>
      </c>
      <c r="K9" s="54">
        <v>1</v>
      </c>
      <c r="L9" s="54">
        <v>1</v>
      </c>
      <c r="M9" s="54">
        <v>1</v>
      </c>
      <c r="N9" s="54">
        <v>1</v>
      </c>
      <c r="P9" s="54">
        <v>1</v>
      </c>
      <c r="Q9" s="54">
        <v>1</v>
      </c>
      <c r="R9" s="54">
        <v>1</v>
      </c>
      <c r="W9" s="54">
        <v>1</v>
      </c>
      <c r="X9" s="54">
        <v>1</v>
      </c>
      <c r="Y9" s="54">
        <v>1</v>
      </c>
      <c r="AB9" s="54">
        <v>1</v>
      </c>
      <c r="AC9" s="54">
        <v>1</v>
      </c>
      <c r="AD9" s="54">
        <v>1</v>
      </c>
      <c r="AE9" s="54">
        <v>1</v>
      </c>
      <c r="AF9" s="54">
        <v>1</v>
      </c>
      <c r="AG9" s="54">
        <v>1</v>
      </c>
      <c r="AH9" s="54">
        <v>1</v>
      </c>
      <c r="AI9" s="54">
        <v>1</v>
      </c>
      <c r="AJ9" s="54">
        <v>1</v>
      </c>
      <c r="AK9" s="54">
        <v>1</v>
      </c>
      <c r="AL9" s="54">
        <v>1</v>
      </c>
      <c r="AM9" s="54">
        <v>1</v>
      </c>
      <c r="AO9" s="54">
        <v>1</v>
      </c>
      <c r="AQ9" s="54">
        <v>1</v>
      </c>
      <c r="AX9" s="54">
        <v>1</v>
      </c>
      <c r="AY9" s="54">
        <v>1</v>
      </c>
      <c r="AZ9" s="54">
        <v>1</v>
      </c>
      <c r="BF9" s="54">
        <v>1</v>
      </c>
      <c r="BG9" s="54">
        <v>1</v>
      </c>
      <c r="BH9" s="54">
        <v>1</v>
      </c>
      <c r="BI9" s="54">
        <v>1</v>
      </c>
      <c r="BJ9" s="54">
        <v>1</v>
      </c>
      <c r="BK9" s="54">
        <v>1</v>
      </c>
      <c r="BL9" s="54">
        <v>1</v>
      </c>
      <c r="BM9" s="54">
        <v>1</v>
      </c>
      <c r="BN9" s="54">
        <v>1</v>
      </c>
      <c r="BO9" s="54">
        <v>1</v>
      </c>
      <c r="BP9" s="54">
        <v>1</v>
      </c>
      <c r="BQ9" s="54">
        <v>1</v>
      </c>
      <c r="BR9" s="54">
        <v>1</v>
      </c>
      <c r="BS9" s="54">
        <v>1</v>
      </c>
      <c r="BT9" s="54">
        <v>1</v>
      </c>
      <c r="BU9" s="54">
        <v>99</v>
      </c>
      <c r="BV9" s="54">
        <v>99</v>
      </c>
      <c r="BW9" s="54">
        <v>99</v>
      </c>
      <c r="BX9" s="54">
        <v>99</v>
      </c>
      <c r="BY9" s="54">
        <v>1</v>
      </c>
      <c r="CA9" s="54">
        <v>99</v>
      </c>
      <c r="CC9" s="54">
        <v>1</v>
      </c>
      <c r="CD9" s="54">
        <v>1</v>
      </c>
      <c r="CE9" s="54">
        <v>1</v>
      </c>
      <c r="CF9" s="54">
        <v>1</v>
      </c>
      <c r="CG9" s="54">
        <v>1</v>
      </c>
      <c r="CH9" s="54">
        <v>1</v>
      </c>
      <c r="CI9" s="54">
        <v>1</v>
      </c>
      <c r="CJ9" s="54">
        <v>1</v>
      </c>
      <c r="CL9" s="54">
        <v>1</v>
      </c>
      <c r="CM9" s="54">
        <v>1</v>
      </c>
      <c r="CP9" s="54">
        <v>1</v>
      </c>
      <c r="CQ9" s="54">
        <v>1</v>
      </c>
      <c r="CR9" s="54">
        <v>1</v>
      </c>
      <c r="CS9" s="54">
        <v>1</v>
      </c>
      <c r="CT9" s="54">
        <v>1</v>
      </c>
      <c r="CU9" s="54">
        <v>1</v>
      </c>
      <c r="CV9" s="54">
        <v>1</v>
      </c>
      <c r="CW9" s="54">
        <v>1</v>
      </c>
      <c r="CX9" s="54">
        <v>1</v>
      </c>
      <c r="CY9" s="54">
        <v>0</v>
      </c>
      <c r="CZ9" s="54">
        <v>1</v>
      </c>
      <c r="DA9" s="54">
        <v>0</v>
      </c>
      <c r="DB9" s="54">
        <v>0</v>
      </c>
      <c r="DC9" s="54">
        <v>0</v>
      </c>
      <c r="DD9" s="54">
        <v>0</v>
      </c>
      <c r="DE9" s="54">
        <v>1</v>
      </c>
      <c r="DF9" s="54">
        <v>0</v>
      </c>
      <c r="DG9" s="54">
        <v>1</v>
      </c>
      <c r="DH9" s="54">
        <v>1</v>
      </c>
      <c r="DI9" s="55">
        <v>1</v>
      </c>
      <c r="DK9" s="55"/>
      <c r="DL9" s="55"/>
      <c r="DM9" s="55"/>
      <c r="DN9" s="55"/>
    </row>
    <row r="10" spans="1:118" s="54" customFormat="1" ht="51">
      <c r="A10" s="54" t="s">
        <v>416</v>
      </c>
      <c r="B10" s="54" t="s">
        <v>417</v>
      </c>
      <c r="C10" s="175" t="s">
        <v>425</v>
      </c>
      <c r="D10" s="54">
        <v>5</v>
      </c>
      <c r="E10" s="54">
        <v>376</v>
      </c>
      <c r="G10" s="54">
        <v>17</v>
      </c>
      <c r="H10" s="54">
        <v>1</v>
      </c>
      <c r="I10" s="54">
        <v>0</v>
      </c>
      <c r="J10" s="54" t="s">
        <v>422</v>
      </c>
      <c r="K10" s="54">
        <v>1</v>
      </c>
      <c r="L10" s="54">
        <v>1</v>
      </c>
      <c r="M10" s="54">
        <v>1</v>
      </c>
      <c r="N10" s="54">
        <v>1</v>
      </c>
      <c r="P10" s="54">
        <v>1</v>
      </c>
      <c r="Q10" s="54">
        <v>1</v>
      </c>
      <c r="R10" s="54">
        <v>1</v>
      </c>
      <c r="W10" s="54">
        <v>1</v>
      </c>
      <c r="X10" s="54">
        <v>1</v>
      </c>
      <c r="Y10" s="54">
        <v>1</v>
      </c>
      <c r="AB10" s="54">
        <v>1</v>
      </c>
      <c r="AC10" s="54">
        <v>1</v>
      </c>
      <c r="AD10" s="54">
        <v>1</v>
      </c>
      <c r="AE10" s="54">
        <v>1</v>
      </c>
      <c r="AF10" s="54">
        <v>1</v>
      </c>
      <c r="AG10" s="54">
        <v>1</v>
      </c>
      <c r="AH10" s="54">
        <v>1</v>
      </c>
      <c r="AI10" s="54">
        <v>1</v>
      </c>
      <c r="AJ10" s="54">
        <v>1</v>
      </c>
      <c r="AK10" s="54">
        <v>1</v>
      </c>
      <c r="AL10" s="54">
        <v>1</v>
      </c>
      <c r="AM10" s="54">
        <v>1</v>
      </c>
      <c r="AO10" s="54">
        <v>1</v>
      </c>
      <c r="AQ10" s="54">
        <v>1</v>
      </c>
      <c r="AX10" s="54">
        <v>1</v>
      </c>
      <c r="AY10" s="54">
        <v>1</v>
      </c>
      <c r="AZ10" s="54">
        <v>1</v>
      </c>
      <c r="BF10" s="54">
        <v>1</v>
      </c>
      <c r="BG10" s="54">
        <v>1</v>
      </c>
      <c r="BH10" s="54">
        <v>1</v>
      </c>
      <c r="BI10" s="54">
        <v>1</v>
      </c>
      <c r="BJ10" s="54">
        <v>1</v>
      </c>
      <c r="BK10" s="54">
        <v>1</v>
      </c>
      <c r="BL10" s="54">
        <v>1</v>
      </c>
      <c r="BM10" s="54">
        <v>1</v>
      </c>
      <c r="BN10" s="54">
        <v>1</v>
      </c>
      <c r="BO10" s="54">
        <v>1</v>
      </c>
      <c r="BP10" s="54">
        <v>1</v>
      </c>
      <c r="BQ10" s="54">
        <v>1</v>
      </c>
      <c r="BR10" s="54">
        <v>1</v>
      </c>
      <c r="BS10" s="54">
        <v>1</v>
      </c>
      <c r="BT10" s="54">
        <v>1</v>
      </c>
      <c r="BU10" s="54">
        <v>1</v>
      </c>
      <c r="BV10" s="54">
        <v>1</v>
      </c>
      <c r="BW10" s="54">
        <v>1</v>
      </c>
      <c r="BX10" s="54">
        <v>1</v>
      </c>
      <c r="BY10" s="54">
        <v>1</v>
      </c>
      <c r="CA10" s="54">
        <v>1</v>
      </c>
      <c r="CC10" s="54">
        <v>1</v>
      </c>
      <c r="CD10" s="54">
        <v>1</v>
      </c>
      <c r="CE10" s="54">
        <v>1</v>
      </c>
      <c r="CF10" s="54">
        <v>1</v>
      </c>
      <c r="CG10" s="54">
        <v>1</v>
      </c>
      <c r="CH10" s="54">
        <v>1</v>
      </c>
      <c r="CI10" s="54">
        <v>1</v>
      </c>
      <c r="CJ10" s="54">
        <v>1</v>
      </c>
      <c r="CL10" s="54">
        <v>1</v>
      </c>
      <c r="CM10" s="54">
        <v>1</v>
      </c>
      <c r="CP10" s="54">
        <v>1</v>
      </c>
      <c r="CQ10" s="54">
        <v>1</v>
      </c>
      <c r="CR10" s="54">
        <v>1</v>
      </c>
      <c r="CS10" s="54">
        <v>1</v>
      </c>
      <c r="CT10" s="54">
        <v>1</v>
      </c>
      <c r="CU10" s="54">
        <v>1</v>
      </c>
      <c r="CV10" s="54">
        <v>1</v>
      </c>
      <c r="CW10" s="54">
        <v>1</v>
      </c>
      <c r="CX10" s="54">
        <v>1</v>
      </c>
      <c r="CY10" s="54">
        <v>0</v>
      </c>
      <c r="CZ10" s="54">
        <v>0</v>
      </c>
      <c r="DA10" s="54">
        <v>1</v>
      </c>
      <c r="DB10" s="54">
        <v>0</v>
      </c>
      <c r="DC10" s="54">
        <v>0</v>
      </c>
      <c r="DD10" s="54">
        <v>1</v>
      </c>
      <c r="DE10" s="54">
        <v>1</v>
      </c>
      <c r="DF10" s="54">
        <v>0</v>
      </c>
      <c r="DG10" s="54">
        <v>1</v>
      </c>
      <c r="DH10" s="54">
        <v>1</v>
      </c>
      <c r="DI10" s="55">
        <v>1</v>
      </c>
      <c r="DJ10" s="54" t="s">
        <v>426</v>
      </c>
      <c r="DK10" s="55"/>
      <c r="DL10" s="55"/>
      <c r="DM10" s="55"/>
      <c r="DN10" s="55"/>
    </row>
    <row r="11" spans="1:118" s="103" customFormat="1" ht="38.25">
      <c r="A11" s="103" t="s">
        <v>416</v>
      </c>
      <c r="B11" s="103" t="s">
        <v>417</v>
      </c>
      <c r="C11" s="174" t="s">
        <v>427</v>
      </c>
      <c r="D11" s="103">
        <v>6</v>
      </c>
      <c r="E11" s="103">
        <v>301</v>
      </c>
      <c r="G11" s="103">
        <v>60</v>
      </c>
      <c r="H11" s="103">
        <v>1</v>
      </c>
      <c r="I11" s="103">
        <v>0</v>
      </c>
      <c r="J11" s="103" t="s">
        <v>419</v>
      </c>
      <c r="K11" s="103">
        <v>1</v>
      </c>
      <c r="L11" s="103">
        <v>1</v>
      </c>
      <c r="M11" s="103">
        <v>1</v>
      </c>
      <c r="N11" s="103">
        <v>1</v>
      </c>
      <c r="P11" s="103">
        <v>1</v>
      </c>
      <c r="Q11" s="103">
        <v>0.5</v>
      </c>
      <c r="R11" s="103">
        <v>1</v>
      </c>
      <c r="W11" s="103">
        <v>1</v>
      </c>
      <c r="X11" s="103">
        <v>1</v>
      </c>
      <c r="Y11" s="103">
        <v>1</v>
      </c>
      <c r="AB11" s="103">
        <v>1</v>
      </c>
      <c r="AC11" s="103">
        <v>1</v>
      </c>
      <c r="AD11" s="103">
        <v>1</v>
      </c>
      <c r="AE11" s="103">
        <v>1</v>
      </c>
      <c r="AF11" s="103">
        <v>1</v>
      </c>
      <c r="AG11" s="103">
        <v>1</v>
      </c>
      <c r="AH11" s="103">
        <v>1</v>
      </c>
      <c r="AI11" s="103">
        <v>1</v>
      </c>
      <c r="AJ11" s="103">
        <v>1</v>
      </c>
      <c r="AK11" s="103">
        <v>1</v>
      </c>
      <c r="AL11" s="103">
        <v>1</v>
      </c>
      <c r="AM11" s="103">
        <v>1</v>
      </c>
      <c r="AO11" s="103">
        <v>1</v>
      </c>
      <c r="AQ11" s="103">
        <v>1</v>
      </c>
      <c r="AX11" s="103">
        <v>1</v>
      </c>
      <c r="AY11" s="103">
        <v>1</v>
      </c>
      <c r="AZ11" s="103">
        <v>1</v>
      </c>
      <c r="BF11" s="103">
        <v>1</v>
      </c>
      <c r="BG11" s="103">
        <v>1</v>
      </c>
      <c r="BH11" s="103">
        <v>1</v>
      </c>
      <c r="BI11" s="103">
        <v>1</v>
      </c>
      <c r="BJ11" s="103">
        <v>1</v>
      </c>
      <c r="BK11" s="103">
        <v>1</v>
      </c>
      <c r="BL11" s="103">
        <v>1</v>
      </c>
      <c r="BM11" s="103">
        <v>1</v>
      </c>
      <c r="BN11" s="103">
        <v>1</v>
      </c>
      <c r="BO11" s="103">
        <v>1</v>
      </c>
      <c r="BP11" s="103">
        <v>1</v>
      </c>
      <c r="BQ11" s="103">
        <v>1</v>
      </c>
      <c r="BR11" s="103">
        <v>1</v>
      </c>
      <c r="BS11" s="103">
        <v>1</v>
      </c>
      <c r="BT11" s="103">
        <v>1</v>
      </c>
      <c r="BU11" s="103">
        <v>99</v>
      </c>
      <c r="BV11" s="103">
        <v>99</v>
      </c>
      <c r="BW11" s="103">
        <v>99</v>
      </c>
      <c r="BX11" s="103">
        <v>99</v>
      </c>
      <c r="BY11" s="103">
        <v>1</v>
      </c>
      <c r="CA11" s="103">
        <v>99</v>
      </c>
      <c r="CC11" s="103">
        <v>1</v>
      </c>
      <c r="CD11" s="103">
        <v>1</v>
      </c>
      <c r="CE11" s="103">
        <v>1</v>
      </c>
      <c r="CF11" s="103">
        <v>1</v>
      </c>
      <c r="CG11" s="103">
        <v>0.5</v>
      </c>
      <c r="CH11" s="103">
        <v>1</v>
      </c>
      <c r="CI11" s="103">
        <v>1</v>
      </c>
      <c r="CJ11" s="103">
        <v>1</v>
      </c>
      <c r="CL11" s="103">
        <v>1</v>
      </c>
      <c r="CM11" s="103">
        <v>0.5</v>
      </c>
      <c r="CP11" s="103">
        <v>1</v>
      </c>
      <c r="CQ11" s="103">
        <v>1</v>
      </c>
      <c r="CR11" s="103">
        <v>1</v>
      </c>
      <c r="CS11" s="103">
        <v>0</v>
      </c>
      <c r="CT11" s="103">
        <v>1</v>
      </c>
      <c r="CU11" s="103">
        <v>1</v>
      </c>
      <c r="CV11" s="103">
        <v>1</v>
      </c>
      <c r="CW11" s="103">
        <v>1</v>
      </c>
      <c r="CX11" s="103">
        <v>1</v>
      </c>
      <c r="CY11" s="103">
        <v>0</v>
      </c>
      <c r="CZ11" s="103">
        <v>1</v>
      </c>
      <c r="DA11" s="103">
        <v>1</v>
      </c>
      <c r="DB11" s="103">
        <v>0</v>
      </c>
      <c r="DC11" s="103">
        <v>0</v>
      </c>
      <c r="DD11" s="103">
        <v>1</v>
      </c>
      <c r="DE11" s="103">
        <v>1</v>
      </c>
      <c r="DF11" s="103">
        <v>0</v>
      </c>
      <c r="DG11" s="103">
        <v>1</v>
      </c>
      <c r="DH11" s="103">
        <v>1</v>
      </c>
      <c r="DI11" s="104">
        <v>0</v>
      </c>
      <c r="DK11" s="104"/>
      <c r="DL11" s="104"/>
      <c r="DM11" s="104"/>
      <c r="DN11" s="104"/>
    </row>
    <row r="12" spans="1:118" s="103" customFormat="1" ht="51">
      <c r="A12" s="103" t="s">
        <v>416</v>
      </c>
      <c r="B12" s="103" t="s">
        <v>417</v>
      </c>
      <c r="C12" s="174" t="s">
        <v>428</v>
      </c>
      <c r="D12" s="103">
        <v>7</v>
      </c>
      <c r="E12" s="103">
        <v>428</v>
      </c>
      <c r="G12" s="103">
        <v>384</v>
      </c>
      <c r="H12" s="103">
        <v>1</v>
      </c>
      <c r="I12" s="103">
        <v>0</v>
      </c>
      <c r="J12" s="103" t="s">
        <v>419</v>
      </c>
      <c r="K12" s="103">
        <v>1</v>
      </c>
      <c r="L12" s="103">
        <v>1</v>
      </c>
      <c r="M12" s="103">
        <v>1</v>
      </c>
      <c r="N12" s="103">
        <v>1</v>
      </c>
      <c r="P12" s="103">
        <v>1</v>
      </c>
      <c r="Q12" s="103">
        <v>1</v>
      </c>
      <c r="R12" s="103">
        <v>1</v>
      </c>
      <c r="W12" s="103">
        <v>1</v>
      </c>
      <c r="X12" s="103">
        <v>1</v>
      </c>
      <c r="Y12" s="103">
        <v>1</v>
      </c>
      <c r="AB12" s="103">
        <v>1</v>
      </c>
      <c r="AC12" s="103">
        <v>1</v>
      </c>
      <c r="AD12" s="103">
        <v>1</v>
      </c>
      <c r="AE12" s="103">
        <v>1</v>
      </c>
      <c r="AF12" s="103">
        <v>1</v>
      </c>
      <c r="AG12" s="103">
        <v>1</v>
      </c>
      <c r="AH12" s="103">
        <v>1</v>
      </c>
      <c r="AI12" s="103">
        <v>1</v>
      </c>
      <c r="AJ12" s="103">
        <v>1</v>
      </c>
      <c r="AK12" s="103">
        <v>1</v>
      </c>
      <c r="AL12" s="103">
        <v>1</v>
      </c>
      <c r="AM12" s="103">
        <v>1</v>
      </c>
      <c r="AO12" s="103">
        <v>1</v>
      </c>
      <c r="AQ12" s="103">
        <v>1</v>
      </c>
      <c r="AX12" s="103">
        <v>1</v>
      </c>
      <c r="AY12" s="103">
        <v>1</v>
      </c>
      <c r="AZ12" s="103">
        <v>1</v>
      </c>
      <c r="BF12" s="103">
        <v>1</v>
      </c>
      <c r="BG12" s="103">
        <v>1</v>
      </c>
      <c r="BH12" s="103">
        <v>1</v>
      </c>
      <c r="BI12" s="103">
        <v>1</v>
      </c>
      <c r="BJ12" s="103">
        <v>1</v>
      </c>
      <c r="BK12" s="103">
        <v>1</v>
      </c>
      <c r="BL12" s="103">
        <v>1</v>
      </c>
      <c r="BM12" s="103">
        <v>1</v>
      </c>
      <c r="BN12" s="103">
        <v>1</v>
      </c>
      <c r="BO12" s="103">
        <v>1</v>
      </c>
      <c r="BP12" s="103">
        <v>1</v>
      </c>
      <c r="BQ12" s="103">
        <v>1</v>
      </c>
      <c r="BR12" s="103">
        <v>1</v>
      </c>
      <c r="BS12" s="103">
        <v>1</v>
      </c>
      <c r="BT12" s="103">
        <v>1</v>
      </c>
      <c r="BU12" s="103">
        <v>99</v>
      </c>
      <c r="BV12" s="103">
        <v>99</v>
      </c>
      <c r="BW12" s="103">
        <v>99</v>
      </c>
      <c r="BX12" s="103">
        <v>99</v>
      </c>
      <c r="BY12" s="103">
        <v>1</v>
      </c>
      <c r="CA12" s="103">
        <v>99</v>
      </c>
      <c r="CC12" s="103">
        <v>1</v>
      </c>
      <c r="CD12" s="103">
        <v>1</v>
      </c>
      <c r="CE12" s="103">
        <v>1</v>
      </c>
      <c r="CF12" s="103">
        <v>1</v>
      </c>
      <c r="CG12" s="103">
        <v>1</v>
      </c>
      <c r="CH12" s="103">
        <v>1</v>
      </c>
      <c r="CI12" s="103">
        <v>1</v>
      </c>
      <c r="CJ12" s="103">
        <v>1</v>
      </c>
      <c r="CL12" s="103">
        <v>1</v>
      </c>
      <c r="CM12" s="103">
        <v>1</v>
      </c>
      <c r="CP12" s="103">
        <v>1</v>
      </c>
      <c r="CQ12" s="103">
        <v>1</v>
      </c>
      <c r="CR12" s="103">
        <v>1</v>
      </c>
      <c r="CS12" s="103">
        <v>0</v>
      </c>
      <c r="CT12" s="103">
        <v>1</v>
      </c>
      <c r="CU12" s="103">
        <v>1</v>
      </c>
      <c r="CV12" s="103">
        <v>1</v>
      </c>
      <c r="CW12" s="103">
        <v>1</v>
      </c>
      <c r="CX12" s="103">
        <v>1</v>
      </c>
      <c r="CY12" s="103">
        <v>0</v>
      </c>
      <c r="CZ12" s="103">
        <v>0</v>
      </c>
      <c r="DA12" s="103">
        <v>0</v>
      </c>
      <c r="DB12" s="103">
        <v>1</v>
      </c>
      <c r="DC12" s="103">
        <v>0</v>
      </c>
      <c r="DD12" s="103">
        <v>0</v>
      </c>
      <c r="DE12" s="103">
        <v>1</v>
      </c>
      <c r="DF12" s="103">
        <v>0</v>
      </c>
      <c r="DG12" s="103">
        <v>1</v>
      </c>
      <c r="DH12" s="103">
        <v>1</v>
      </c>
      <c r="DI12" s="104">
        <v>0</v>
      </c>
      <c r="DK12" s="104"/>
      <c r="DL12" s="104"/>
      <c r="DM12" s="104"/>
      <c r="DN12" s="104"/>
    </row>
    <row r="13" spans="1:118" s="54" customFormat="1" ht="38.25">
      <c r="A13" s="54" t="s">
        <v>416</v>
      </c>
      <c r="B13" s="54" t="s">
        <v>417</v>
      </c>
      <c r="C13" s="175" t="s">
        <v>429</v>
      </c>
      <c r="D13" s="54">
        <v>8</v>
      </c>
      <c r="E13" s="54">
        <v>267</v>
      </c>
      <c r="G13" s="54">
        <v>28</v>
      </c>
      <c r="H13" s="54">
        <v>1</v>
      </c>
      <c r="I13" s="54">
        <v>0</v>
      </c>
      <c r="J13" s="54" t="s">
        <v>419</v>
      </c>
      <c r="K13" s="54">
        <v>1</v>
      </c>
      <c r="L13" s="54">
        <v>1</v>
      </c>
      <c r="M13" s="54">
        <v>1</v>
      </c>
      <c r="N13" s="54">
        <v>1</v>
      </c>
      <c r="P13" s="54">
        <v>1</v>
      </c>
      <c r="Q13" s="54">
        <v>1</v>
      </c>
      <c r="R13" s="54">
        <v>1</v>
      </c>
      <c r="W13" s="54">
        <v>1</v>
      </c>
      <c r="X13" s="54">
        <v>1</v>
      </c>
      <c r="Y13" s="54">
        <v>1</v>
      </c>
      <c r="AB13" s="54">
        <v>1</v>
      </c>
      <c r="AC13" s="54">
        <v>1</v>
      </c>
      <c r="AD13" s="54">
        <v>1</v>
      </c>
      <c r="AE13" s="54">
        <v>1</v>
      </c>
      <c r="AF13" s="54">
        <v>1</v>
      </c>
      <c r="AG13" s="54">
        <v>1</v>
      </c>
      <c r="AH13" s="54">
        <v>1</v>
      </c>
      <c r="AI13" s="54">
        <v>1</v>
      </c>
      <c r="AJ13" s="54">
        <v>1</v>
      </c>
      <c r="AK13" s="54">
        <v>1</v>
      </c>
      <c r="AL13" s="54">
        <v>1</v>
      </c>
      <c r="AM13" s="54">
        <v>1</v>
      </c>
      <c r="AO13" s="54">
        <v>1</v>
      </c>
      <c r="AQ13" s="54">
        <v>1</v>
      </c>
      <c r="AX13" s="54">
        <v>1</v>
      </c>
      <c r="AY13" s="54">
        <v>1</v>
      </c>
      <c r="AZ13" s="54">
        <v>1</v>
      </c>
      <c r="BF13" s="54">
        <v>1</v>
      </c>
      <c r="BG13" s="54">
        <v>1</v>
      </c>
      <c r="BH13" s="54">
        <v>1</v>
      </c>
      <c r="BI13" s="54">
        <v>1</v>
      </c>
      <c r="BJ13" s="54">
        <v>1</v>
      </c>
      <c r="BK13" s="54">
        <v>1</v>
      </c>
      <c r="BL13" s="54">
        <v>1</v>
      </c>
      <c r="BM13" s="54">
        <v>1</v>
      </c>
      <c r="BN13" s="54">
        <v>1</v>
      </c>
      <c r="BO13" s="54">
        <v>1</v>
      </c>
      <c r="BP13" s="54">
        <v>1</v>
      </c>
      <c r="BQ13" s="54">
        <v>1</v>
      </c>
      <c r="BR13" s="54">
        <v>1</v>
      </c>
      <c r="BS13" s="54">
        <v>1</v>
      </c>
      <c r="BT13" s="54">
        <v>1</v>
      </c>
      <c r="BU13" s="54">
        <v>1</v>
      </c>
      <c r="BV13" s="54">
        <v>1</v>
      </c>
      <c r="BW13" s="54">
        <v>1</v>
      </c>
      <c r="BX13" s="54">
        <v>1</v>
      </c>
      <c r="BY13" s="54">
        <v>1</v>
      </c>
      <c r="CA13" s="54">
        <v>1</v>
      </c>
      <c r="CC13" s="54">
        <v>1</v>
      </c>
      <c r="CD13" s="54">
        <v>1</v>
      </c>
      <c r="CE13" s="54">
        <v>1</v>
      </c>
      <c r="CF13" s="54">
        <v>1</v>
      </c>
      <c r="CG13" s="54">
        <v>1</v>
      </c>
      <c r="CH13" s="54">
        <v>1</v>
      </c>
      <c r="CI13" s="54">
        <v>1</v>
      </c>
      <c r="CJ13" s="54">
        <v>1</v>
      </c>
      <c r="CL13" s="54">
        <v>1</v>
      </c>
      <c r="CM13" s="54">
        <v>1</v>
      </c>
      <c r="CP13" s="54">
        <v>1</v>
      </c>
      <c r="CQ13" s="54">
        <v>1</v>
      </c>
      <c r="CR13" s="54">
        <v>1</v>
      </c>
      <c r="CS13" s="54">
        <v>1</v>
      </c>
      <c r="CT13" s="54">
        <v>1</v>
      </c>
      <c r="CU13" s="54">
        <v>1</v>
      </c>
      <c r="CV13" s="54">
        <v>1</v>
      </c>
      <c r="CW13" s="54">
        <v>1</v>
      </c>
      <c r="CX13" s="54">
        <v>1</v>
      </c>
      <c r="CY13" s="54">
        <v>0</v>
      </c>
      <c r="CZ13" s="54">
        <v>1</v>
      </c>
      <c r="DA13" s="54">
        <v>0</v>
      </c>
      <c r="DB13" s="54">
        <v>1</v>
      </c>
      <c r="DC13" s="54">
        <v>0</v>
      </c>
      <c r="DD13" s="54">
        <v>0</v>
      </c>
      <c r="DE13" s="54">
        <v>0</v>
      </c>
      <c r="DF13" s="54">
        <v>0</v>
      </c>
      <c r="DG13" s="54">
        <v>1</v>
      </c>
      <c r="DH13" s="54">
        <v>1</v>
      </c>
      <c r="DI13" s="55">
        <v>1</v>
      </c>
      <c r="DJ13" s="54" t="s">
        <v>367</v>
      </c>
      <c r="DK13" s="55"/>
      <c r="DL13" s="55"/>
      <c r="DM13" s="55"/>
      <c r="DN13" s="55"/>
    </row>
    <row r="14" spans="1:118" s="54" customFormat="1" ht="51">
      <c r="A14" s="54" t="s">
        <v>416</v>
      </c>
      <c r="B14" s="54" t="s">
        <v>417</v>
      </c>
      <c r="C14" s="175" t="s">
        <v>430</v>
      </c>
      <c r="D14" s="54">
        <v>9</v>
      </c>
      <c r="E14" s="54">
        <v>405</v>
      </c>
      <c r="G14" s="54">
        <v>14</v>
      </c>
      <c r="H14" s="54">
        <v>1</v>
      </c>
      <c r="I14" s="54">
        <v>0</v>
      </c>
      <c r="J14" s="54" t="s">
        <v>419</v>
      </c>
      <c r="K14" s="54">
        <v>1</v>
      </c>
      <c r="L14" s="54">
        <v>1</v>
      </c>
      <c r="M14" s="54">
        <v>1</v>
      </c>
      <c r="N14" s="54">
        <v>1</v>
      </c>
      <c r="P14" s="54">
        <v>1</v>
      </c>
      <c r="Q14" s="54">
        <v>1</v>
      </c>
      <c r="R14" s="54">
        <v>1</v>
      </c>
      <c r="W14" s="54">
        <v>1</v>
      </c>
      <c r="X14" s="54">
        <v>1</v>
      </c>
      <c r="Y14" s="54">
        <v>1</v>
      </c>
      <c r="AB14" s="54">
        <v>1</v>
      </c>
      <c r="AC14" s="54">
        <v>1</v>
      </c>
      <c r="AD14" s="54">
        <v>1</v>
      </c>
      <c r="AE14" s="54">
        <v>1</v>
      </c>
      <c r="AF14" s="54">
        <v>1</v>
      </c>
      <c r="AG14" s="54">
        <v>1</v>
      </c>
      <c r="AH14" s="54">
        <v>1</v>
      </c>
      <c r="AI14" s="54">
        <v>1</v>
      </c>
      <c r="AJ14" s="54">
        <v>1</v>
      </c>
      <c r="AK14" s="54">
        <v>1</v>
      </c>
      <c r="AL14" s="54">
        <v>1</v>
      </c>
      <c r="AM14" s="54">
        <v>1</v>
      </c>
      <c r="AO14" s="54">
        <v>1</v>
      </c>
      <c r="AQ14" s="54">
        <v>1</v>
      </c>
      <c r="AX14" s="54">
        <v>1</v>
      </c>
      <c r="AY14" s="54">
        <v>1</v>
      </c>
      <c r="AZ14" s="54">
        <v>1</v>
      </c>
      <c r="BF14" s="54">
        <v>1</v>
      </c>
      <c r="BG14" s="54">
        <v>1</v>
      </c>
      <c r="BH14" s="54">
        <v>1</v>
      </c>
      <c r="BI14" s="54">
        <v>1</v>
      </c>
      <c r="BJ14" s="54">
        <v>1</v>
      </c>
      <c r="BK14" s="54">
        <v>1</v>
      </c>
      <c r="BL14" s="54">
        <v>1</v>
      </c>
      <c r="BM14" s="54">
        <v>1</v>
      </c>
      <c r="BN14" s="54">
        <v>1</v>
      </c>
      <c r="BO14" s="54">
        <v>1</v>
      </c>
      <c r="BP14" s="54">
        <v>1</v>
      </c>
      <c r="BQ14" s="54">
        <v>1</v>
      </c>
      <c r="BR14" s="54">
        <v>1</v>
      </c>
      <c r="BS14" s="54">
        <v>1</v>
      </c>
      <c r="BT14" s="54">
        <v>1</v>
      </c>
      <c r="BU14" s="54">
        <v>99</v>
      </c>
      <c r="BV14" s="54">
        <v>99</v>
      </c>
      <c r="BW14" s="54">
        <v>99</v>
      </c>
      <c r="BX14" s="54">
        <v>99</v>
      </c>
      <c r="BY14" s="54">
        <v>1</v>
      </c>
      <c r="CA14" s="54">
        <v>99</v>
      </c>
      <c r="CC14" s="54">
        <v>1</v>
      </c>
      <c r="CD14" s="54">
        <v>1</v>
      </c>
      <c r="CE14" s="54">
        <v>1</v>
      </c>
      <c r="CF14" s="54">
        <v>1</v>
      </c>
      <c r="CG14" s="54">
        <v>1</v>
      </c>
      <c r="CH14" s="54">
        <v>1</v>
      </c>
      <c r="CI14" s="54">
        <v>1</v>
      </c>
      <c r="CJ14" s="54">
        <v>1</v>
      </c>
      <c r="CL14" s="54">
        <v>1</v>
      </c>
      <c r="CM14" s="54">
        <v>1</v>
      </c>
      <c r="CP14" s="54">
        <v>1</v>
      </c>
      <c r="CQ14" s="54">
        <v>1</v>
      </c>
      <c r="CR14" s="54">
        <v>1</v>
      </c>
      <c r="CS14" s="54">
        <v>1</v>
      </c>
      <c r="CT14" s="54">
        <v>1</v>
      </c>
      <c r="CU14" s="54">
        <v>1</v>
      </c>
      <c r="CV14" s="54">
        <v>1</v>
      </c>
      <c r="CW14" s="54">
        <v>1</v>
      </c>
      <c r="CX14" s="54">
        <v>1</v>
      </c>
      <c r="CY14" s="54">
        <v>0</v>
      </c>
      <c r="CZ14" s="54">
        <v>1</v>
      </c>
      <c r="DA14" s="54">
        <v>1</v>
      </c>
      <c r="DB14" s="54">
        <v>0</v>
      </c>
      <c r="DC14" s="54">
        <v>1</v>
      </c>
      <c r="DD14" s="54">
        <v>1</v>
      </c>
      <c r="DE14" s="54">
        <v>1</v>
      </c>
      <c r="DF14" s="54">
        <v>0</v>
      </c>
      <c r="DG14" s="54">
        <v>1</v>
      </c>
      <c r="DH14" s="54">
        <v>1</v>
      </c>
      <c r="DI14" s="55">
        <v>1</v>
      </c>
      <c r="DK14" s="55"/>
      <c r="DL14" s="55"/>
      <c r="DM14" s="55"/>
      <c r="DN14" s="55"/>
    </row>
    <row r="15" spans="1:118" s="54" customFormat="1" ht="51">
      <c r="A15" s="54" t="s">
        <v>416</v>
      </c>
      <c r="B15" s="54" t="s">
        <v>417</v>
      </c>
      <c r="C15" s="175" t="s">
        <v>431</v>
      </c>
      <c r="D15" s="54">
        <v>10</v>
      </c>
      <c r="E15" s="54">
        <v>622</v>
      </c>
      <c r="G15" s="54">
        <v>177</v>
      </c>
      <c r="H15" s="54">
        <v>1</v>
      </c>
      <c r="I15" s="54">
        <v>0</v>
      </c>
      <c r="J15" s="54" t="s">
        <v>419</v>
      </c>
      <c r="K15" s="54">
        <v>1</v>
      </c>
      <c r="L15" s="54">
        <v>1</v>
      </c>
      <c r="M15" s="54">
        <v>1</v>
      </c>
      <c r="N15" s="54">
        <v>1</v>
      </c>
      <c r="P15" s="54">
        <v>1</v>
      </c>
      <c r="Q15" s="54">
        <v>1</v>
      </c>
      <c r="R15" s="54">
        <v>1</v>
      </c>
      <c r="W15" s="54">
        <v>1</v>
      </c>
      <c r="X15" s="54">
        <v>1</v>
      </c>
      <c r="Y15" s="54">
        <v>1</v>
      </c>
      <c r="AB15" s="54">
        <v>1</v>
      </c>
      <c r="AC15" s="54">
        <v>1</v>
      </c>
      <c r="AD15" s="54">
        <v>1</v>
      </c>
      <c r="AE15" s="54">
        <v>1</v>
      </c>
      <c r="AF15" s="54">
        <v>1</v>
      </c>
      <c r="AG15" s="54">
        <v>1</v>
      </c>
      <c r="AH15" s="54">
        <v>1</v>
      </c>
      <c r="AI15" s="54">
        <v>1</v>
      </c>
      <c r="AJ15" s="54">
        <v>1</v>
      </c>
      <c r="AK15" s="54">
        <v>1</v>
      </c>
      <c r="AL15" s="54">
        <v>1</v>
      </c>
      <c r="AM15" s="54">
        <v>1</v>
      </c>
      <c r="AO15" s="54">
        <v>1</v>
      </c>
      <c r="AQ15" s="54">
        <v>1</v>
      </c>
      <c r="AX15" s="54">
        <v>1</v>
      </c>
      <c r="AY15" s="54">
        <v>1</v>
      </c>
      <c r="AZ15" s="54">
        <v>1</v>
      </c>
      <c r="BF15" s="54">
        <v>1</v>
      </c>
      <c r="BG15" s="54">
        <v>1</v>
      </c>
      <c r="BH15" s="54">
        <v>1</v>
      </c>
      <c r="BI15" s="54">
        <v>1</v>
      </c>
      <c r="BJ15" s="54">
        <v>1</v>
      </c>
      <c r="BK15" s="54">
        <v>1</v>
      </c>
      <c r="BL15" s="54">
        <v>1</v>
      </c>
      <c r="BM15" s="54">
        <v>1</v>
      </c>
      <c r="BN15" s="54">
        <v>1</v>
      </c>
      <c r="BO15" s="54">
        <v>1</v>
      </c>
      <c r="BP15" s="54">
        <v>1</v>
      </c>
      <c r="BQ15" s="54">
        <v>1</v>
      </c>
      <c r="BR15" s="54">
        <v>1</v>
      </c>
      <c r="BS15" s="54">
        <v>1</v>
      </c>
      <c r="BT15" s="54">
        <v>1</v>
      </c>
      <c r="BU15" s="54">
        <v>1</v>
      </c>
      <c r="BV15" s="54">
        <v>1</v>
      </c>
      <c r="BW15" s="54">
        <v>1</v>
      </c>
      <c r="BX15" s="54">
        <v>1</v>
      </c>
      <c r="BY15" s="54">
        <v>1</v>
      </c>
      <c r="CA15" s="54">
        <v>1</v>
      </c>
      <c r="CC15" s="54">
        <v>1</v>
      </c>
      <c r="CD15" s="54">
        <v>1</v>
      </c>
      <c r="CE15" s="54">
        <v>1</v>
      </c>
      <c r="CF15" s="54">
        <v>1</v>
      </c>
      <c r="CG15" s="54">
        <v>1</v>
      </c>
      <c r="CH15" s="54">
        <v>1</v>
      </c>
      <c r="CI15" s="54">
        <v>1</v>
      </c>
      <c r="CJ15" s="54">
        <v>1</v>
      </c>
      <c r="CL15" s="54">
        <v>1</v>
      </c>
      <c r="CM15" s="54">
        <v>1</v>
      </c>
      <c r="CP15" s="54">
        <v>1</v>
      </c>
      <c r="CQ15" s="54">
        <v>1</v>
      </c>
      <c r="CR15" s="54">
        <v>1</v>
      </c>
      <c r="CS15" s="54">
        <v>1</v>
      </c>
      <c r="CT15" s="54">
        <v>1</v>
      </c>
      <c r="CU15" s="54">
        <v>1</v>
      </c>
      <c r="CV15" s="54">
        <v>1</v>
      </c>
      <c r="CW15" s="54">
        <v>1</v>
      </c>
      <c r="CX15" s="54">
        <v>1</v>
      </c>
      <c r="CY15" s="54">
        <v>1</v>
      </c>
      <c r="CZ15" s="54">
        <v>1</v>
      </c>
      <c r="DA15" s="54">
        <v>1</v>
      </c>
      <c r="DB15" s="54">
        <v>1</v>
      </c>
      <c r="DC15" s="54">
        <v>1</v>
      </c>
      <c r="DD15" s="54">
        <v>1</v>
      </c>
      <c r="DE15" s="54">
        <v>1</v>
      </c>
      <c r="DF15" s="54">
        <v>0</v>
      </c>
      <c r="DG15" s="54">
        <v>1</v>
      </c>
      <c r="DH15" s="54">
        <v>1</v>
      </c>
      <c r="DI15" s="55">
        <v>1</v>
      </c>
      <c r="DK15" s="55"/>
      <c r="DL15" s="55"/>
      <c r="DM15" s="55"/>
      <c r="DN15" s="55"/>
    </row>
    <row r="16" spans="1:118" s="54" customFormat="1" ht="38.25">
      <c r="A16" s="54" t="s">
        <v>416</v>
      </c>
      <c r="B16" s="54" t="s">
        <v>417</v>
      </c>
      <c r="C16" s="175" t="s">
        <v>432</v>
      </c>
      <c r="D16" s="54">
        <v>11</v>
      </c>
      <c r="E16" s="54">
        <v>370</v>
      </c>
      <c r="G16" s="54">
        <v>74</v>
      </c>
      <c r="H16" s="54">
        <v>1</v>
      </c>
      <c r="I16" s="54">
        <v>0</v>
      </c>
      <c r="J16" s="54" t="s">
        <v>422</v>
      </c>
      <c r="K16" s="54">
        <v>1</v>
      </c>
      <c r="L16" s="54">
        <v>1</v>
      </c>
      <c r="M16" s="54">
        <v>1</v>
      </c>
      <c r="N16" s="54">
        <v>1</v>
      </c>
      <c r="P16" s="54">
        <v>1</v>
      </c>
      <c r="Q16" s="54">
        <v>1</v>
      </c>
      <c r="R16" s="54">
        <v>1</v>
      </c>
      <c r="W16" s="54">
        <v>1</v>
      </c>
      <c r="X16" s="54">
        <v>1</v>
      </c>
      <c r="Y16" s="54">
        <v>1</v>
      </c>
      <c r="AB16" s="54">
        <v>1</v>
      </c>
      <c r="AC16" s="54">
        <v>1</v>
      </c>
      <c r="AD16" s="54">
        <v>1</v>
      </c>
      <c r="AE16" s="54">
        <v>1</v>
      </c>
      <c r="AF16" s="54">
        <v>1</v>
      </c>
      <c r="AG16" s="54">
        <v>1</v>
      </c>
      <c r="AH16" s="54">
        <v>1</v>
      </c>
      <c r="AI16" s="54">
        <v>1</v>
      </c>
      <c r="AJ16" s="54">
        <v>1</v>
      </c>
      <c r="AK16" s="54">
        <v>1</v>
      </c>
      <c r="AL16" s="54">
        <v>1</v>
      </c>
      <c r="AM16" s="54">
        <v>1</v>
      </c>
      <c r="AO16" s="54">
        <v>1</v>
      </c>
      <c r="AQ16" s="54">
        <v>1</v>
      </c>
      <c r="AX16" s="54">
        <v>1</v>
      </c>
      <c r="AY16" s="54">
        <v>1</v>
      </c>
      <c r="AZ16" s="54">
        <v>1</v>
      </c>
      <c r="BF16" s="54">
        <v>1</v>
      </c>
      <c r="BG16" s="54">
        <v>1</v>
      </c>
      <c r="BH16" s="54">
        <v>1</v>
      </c>
      <c r="BI16" s="54">
        <v>1</v>
      </c>
      <c r="BJ16" s="54">
        <v>1</v>
      </c>
      <c r="BK16" s="54">
        <v>1</v>
      </c>
      <c r="BL16" s="54">
        <v>1</v>
      </c>
      <c r="BM16" s="54">
        <v>1</v>
      </c>
      <c r="BN16" s="54">
        <v>1</v>
      </c>
      <c r="BO16" s="54">
        <v>1</v>
      </c>
      <c r="BP16" s="54">
        <v>1</v>
      </c>
      <c r="BQ16" s="54">
        <v>1</v>
      </c>
      <c r="BR16" s="54">
        <v>1</v>
      </c>
      <c r="BS16" s="54">
        <v>1</v>
      </c>
      <c r="BT16" s="54">
        <v>1</v>
      </c>
      <c r="BU16" s="54">
        <v>99</v>
      </c>
      <c r="BV16" s="54">
        <v>99</v>
      </c>
      <c r="BW16" s="54">
        <v>99</v>
      </c>
      <c r="BX16" s="54">
        <v>99</v>
      </c>
      <c r="BY16" s="54">
        <v>1</v>
      </c>
      <c r="CA16" s="54">
        <v>99</v>
      </c>
      <c r="CC16" s="54">
        <v>1</v>
      </c>
      <c r="CD16" s="54">
        <v>1</v>
      </c>
      <c r="CE16" s="54">
        <v>1</v>
      </c>
      <c r="CF16" s="54">
        <v>1</v>
      </c>
      <c r="CG16" s="54">
        <v>1</v>
      </c>
      <c r="CH16" s="54">
        <v>1</v>
      </c>
      <c r="CI16" s="54">
        <v>1</v>
      </c>
      <c r="CJ16" s="54">
        <v>1</v>
      </c>
      <c r="CL16" s="54">
        <v>1</v>
      </c>
      <c r="CM16" s="54">
        <v>1</v>
      </c>
      <c r="CP16" s="54">
        <v>1</v>
      </c>
      <c r="CQ16" s="54">
        <v>1</v>
      </c>
      <c r="CR16" s="54">
        <v>1</v>
      </c>
      <c r="CS16" s="54">
        <v>1</v>
      </c>
      <c r="CT16" s="54">
        <v>1</v>
      </c>
      <c r="CU16" s="54">
        <v>1</v>
      </c>
      <c r="CV16" s="54">
        <v>1</v>
      </c>
      <c r="CW16" s="54">
        <v>1</v>
      </c>
      <c r="CX16" s="54">
        <v>1</v>
      </c>
      <c r="CY16" s="54">
        <v>0</v>
      </c>
      <c r="CZ16" s="54">
        <v>1</v>
      </c>
      <c r="DA16" s="54">
        <v>0</v>
      </c>
      <c r="DB16" s="54">
        <v>1</v>
      </c>
      <c r="DC16" s="54">
        <v>0</v>
      </c>
      <c r="DD16" s="54">
        <v>0</v>
      </c>
      <c r="DE16" s="54">
        <v>1</v>
      </c>
      <c r="DF16" s="54">
        <v>1</v>
      </c>
      <c r="DG16" s="54">
        <v>1</v>
      </c>
      <c r="DH16" s="54">
        <v>1</v>
      </c>
      <c r="DI16" s="55">
        <v>1</v>
      </c>
      <c r="DK16" s="55"/>
      <c r="DL16" s="55"/>
      <c r="DM16" s="55"/>
      <c r="DN16" s="55"/>
    </row>
    <row r="17" spans="1:118" s="54" customFormat="1" ht="38.25">
      <c r="A17" s="54" t="s">
        <v>416</v>
      </c>
      <c r="B17" s="54" t="s">
        <v>417</v>
      </c>
      <c r="C17" s="175" t="s">
        <v>433</v>
      </c>
      <c r="D17" s="54">
        <v>12</v>
      </c>
      <c r="E17" s="54">
        <v>302</v>
      </c>
      <c r="G17" s="54">
        <v>40</v>
      </c>
      <c r="H17" s="54">
        <v>1</v>
      </c>
      <c r="I17" s="54">
        <v>0</v>
      </c>
      <c r="J17" s="54" t="s">
        <v>419</v>
      </c>
      <c r="K17" s="54">
        <v>1</v>
      </c>
      <c r="L17" s="54">
        <v>1</v>
      </c>
      <c r="M17" s="54">
        <v>1</v>
      </c>
      <c r="N17" s="54">
        <v>1</v>
      </c>
      <c r="P17" s="54">
        <v>1</v>
      </c>
      <c r="Q17" s="54">
        <v>99</v>
      </c>
      <c r="R17" s="54">
        <v>1</v>
      </c>
      <c r="W17" s="54">
        <v>1</v>
      </c>
      <c r="X17" s="54">
        <v>1</v>
      </c>
      <c r="Y17" s="54">
        <v>1</v>
      </c>
      <c r="AB17" s="54">
        <v>1</v>
      </c>
      <c r="AC17" s="54">
        <v>1</v>
      </c>
      <c r="AD17" s="54">
        <v>1</v>
      </c>
      <c r="AE17" s="54">
        <v>1</v>
      </c>
      <c r="AF17" s="54">
        <v>1</v>
      </c>
      <c r="AG17" s="54">
        <v>1</v>
      </c>
      <c r="AH17" s="54">
        <v>1</v>
      </c>
      <c r="AI17" s="54">
        <v>1</v>
      </c>
      <c r="AJ17" s="54">
        <v>1</v>
      </c>
      <c r="AK17" s="54">
        <v>1</v>
      </c>
      <c r="AL17" s="54">
        <v>1</v>
      </c>
      <c r="AM17" s="54">
        <v>1</v>
      </c>
      <c r="AO17" s="54">
        <v>1</v>
      </c>
      <c r="AQ17" s="54">
        <v>1</v>
      </c>
      <c r="AX17" s="54">
        <v>1</v>
      </c>
      <c r="AY17" s="54">
        <v>1</v>
      </c>
      <c r="AZ17" s="54">
        <v>0</v>
      </c>
      <c r="BF17" s="54">
        <v>1</v>
      </c>
      <c r="BG17" s="54">
        <v>1</v>
      </c>
      <c r="BH17" s="54">
        <v>1</v>
      </c>
      <c r="BI17" s="54">
        <v>1</v>
      </c>
      <c r="BJ17" s="54">
        <v>1</v>
      </c>
      <c r="BK17" s="54">
        <v>1</v>
      </c>
      <c r="BL17" s="54">
        <v>1</v>
      </c>
      <c r="BM17" s="54">
        <v>1</v>
      </c>
      <c r="BN17" s="54">
        <v>1</v>
      </c>
      <c r="BO17" s="54">
        <v>0.5</v>
      </c>
      <c r="BP17" s="54">
        <v>1</v>
      </c>
      <c r="BQ17" s="54">
        <v>1</v>
      </c>
      <c r="BR17" s="54">
        <v>1</v>
      </c>
      <c r="BS17" s="54">
        <v>1</v>
      </c>
      <c r="BT17" s="54">
        <v>1</v>
      </c>
      <c r="BU17" s="54">
        <v>99</v>
      </c>
      <c r="BV17" s="54">
        <v>99</v>
      </c>
      <c r="BW17" s="54">
        <v>99</v>
      </c>
      <c r="BX17" s="54">
        <v>99</v>
      </c>
      <c r="BY17" s="54">
        <v>0</v>
      </c>
      <c r="CA17" s="54">
        <v>99</v>
      </c>
      <c r="CC17" s="54">
        <v>1</v>
      </c>
      <c r="CD17" s="54">
        <v>1</v>
      </c>
      <c r="CE17" s="54">
        <v>1</v>
      </c>
      <c r="CF17" s="54">
        <v>1</v>
      </c>
      <c r="CG17" s="54">
        <v>0</v>
      </c>
      <c r="CH17" s="54">
        <v>1</v>
      </c>
      <c r="CI17" s="54">
        <v>1</v>
      </c>
      <c r="CJ17" s="54">
        <v>1</v>
      </c>
      <c r="CL17" s="54">
        <v>1</v>
      </c>
      <c r="CM17" s="54">
        <v>1</v>
      </c>
      <c r="CP17" s="54">
        <v>1</v>
      </c>
      <c r="CQ17" s="54">
        <v>1</v>
      </c>
      <c r="CR17" s="54">
        <v>1</v>
      </c>
      <c r="CS17" s="54">
        <v>1</v>
      </c>
      <c r="CT17" s="54">
        <v>1</v>
      </c>
      <c r="CU17" s="54">
        <v>1</v>
      </c>
      <c r="CV17" s="54">
        <v>1</v>
      </c>
      <c r="CW17" s="54">
        <v>1</v>
      </c>
      <c r="CX17" s="54">
        <v>1</v>
      </c>
      <c r="CY17" s="54">
        <v>1</v>
      </c>
      <c r="CZ17" s="54">
        <v>1</v>
      </c>
      <c r="DA17" s="54">
        <v>1</v>
      </c>
      <c r="DB17" s="54">
        <v>1</v>
      </c>
      <c r="DC17" s="54">
        <v>1</v>
      </c>
      <c r="DD17" s="54">
        <v>1</v>
      </c>
      <c r="DE17" s="54">
        <v>1</v>
      </c>
      <c r="DF17" s="54">
        <v>0</v>
      </c>
      <c r="DG17" s="54">
        <v>1</v>
      </c>
      <c r="DH17" s="54">
        <v>1</v>
      </c>
      <c r="DI17" s="55">
        <v>1</v>
      </c>
      <c r="DK17" s="55"/>
      <c r="DL17" s="55"/>
      <c r="DM17" s="55"/>
      <c r="DN17" s="55"/>
    </row>
    <row r="18" spans="1:118" s="54" customFormat="1" ht="51">
      <c r="A18" s="54" t="s">
        <v>416</v>
      </c>
      <c r="B18" s="54" t="s">
        <v>417</v>
      </c>
      <c r="C18" s="175" t="s">
        <v>434</v>
      </c>
      <c r="D18" s="54">
        <v>13</v>
      </c>
      <c r="E18" s="54">
        <v>289</v>
      </c>
      <c r="G18" s="54">
        <v>42</v>
      </c>
      <c r="H18" s="54">
        <v>1</v>
      </c>
      <c r="I18" s="54">
        <v>0</v>
      </c>
      <c r="J18" s="54" t="s">
        <v>419</v>
      </c>
      <c r="K18" s="54">
        <v>1</v>
      </c>
      <c r="L18" s="54">
        <v>1</v>
      </c>
      <c r="M18" s="54">
        <v>1</v>
      </c>
      <c r="N18" s="54">
        <v>1</v>
      </c>
      <c r="P18" s="54">
        <v>1</v>
      </c>
      <c r="Q18" s="54">
        <v>99</v>
      </c>
      <c r="R18" s="54">
        <v>1</v>
      </c>
      <c r="W18" s="54">
        <v>0.5</v>
      </c>
      <c r="X18" s="54">
        <v>1</v>
      </c>
      <c r="Y18" s="54">
        <v>1</v>
      </c>
      <c r="AB18" s="54">
        <v>1</v>
      </c>
      <c r="AC18" s="54">
        <v>1</v>
      </c>
      <c r="AD18" s="54">
        <v>1</v>
      </c>
      <c r="AE18" s="54">
        <v>1</v>
      </c>
      <c r="AF18" s="54">
        <v>1</v>
      </c>
      <c r="AG18" s="54">
        <v>1</v>
      </c>
      <c r="AH18" s="54">
        <v>1</v>
      </c>
      <c r="AI18" s="54">
        <v>1</v>
      </c>
      <c r="AJ18" s="54">
        <v>1</v>
      </c>
      <c r="AK18" s="54">
        <v>1</v>
      </c>
      <c r="AL18" s="54">
        <v>1</v>
      </c>
      <c r="AM18" s="54">
        <v>0</v>
      </c>
      <c r="AO18" s="54">
        <v>1</v>
      </c>
      <c r="AQ18" s="54">
        <v>1</v>
      </c>
      <c r="AX18" s="54">
        <v>1</v>
      </c>
      <c r="AY18" s="54">
        <v>1</v>
      </c>
      <c r="AZ18" s="54">
        <v>1</v>
      </c>
      <c r="BF18" s="54">
        <v>1</v>
      </c>
      <c r="BG18" s="54">
        <v>1</v>
      </c>
      <c r="BH18" s="54">
        <v>1</v>
      </c>
      <c r="BI18" s="54">
        <v>1</v>
      </c>
      <c r="BJ18" s="54">
        <v>1</v>
      </c>
      <c r="BK18" s="54">
        <v>1</v>
      </c>
      <c r="BL18" s="54">
        <v>0.5</v>
      </c>
      <c r="BM18" s="54">
        <v>0</v>
      </c>
      <c r="BN18" s="54">
        <v>1</v>
      </c>
      <c r="BO18" s="54">
        <v>1</v>
      </c>
      <c r="BP18" s="54">
        <v>1</v>
      </c>
      <c r="BQ18" s="54">
        <v>1</v>
      </c>
      <c r="BR18" s="54">
        <v>0</v>
      </c>
      <c r="BS18" s="54">
        <v>0</v>
      </c>
      <c r="BT18" s="54">
        <v>1</v>
      </c>
      <c r="BU18" s="54">
        <v>99</v>
      </c>
      <c r="BV18" s="54">
        <v>99</v>
      </c>
      <c r="BW18" s="54">
        <v>99</v>
      </c>
      <c r="BX18" s="54">
        <v>99</v>
      </c>
      <c r="BY18" s="54">
        <v>0</v>
      </c>
      <c r="CA18" s="54">
        <v>99</v>
      </c>
      <c r="CC18" s="54">
        <v>1</v>
      </c>
      <c r="CD18" s="54">
        <v>1</v>
      </c>
      <c r="CE18" s="54">
        <v>1</v>
      </c>
      <c r="CF18" s="54">
        <v>1</v>
      </c>
      <c r="CG18" s="54">
        <v>0</v>
      </c>
      <c r="CH18" s="54">
        <v>1</v>
      </c>
      <c r="CI18" s="54">
        <v>1</v>
      </c>
      <c r="CJ18" s="54">
        <v>1</v>
      </c>
      <c r="CL18" s="54">
        <v>1</v>
      </c>
      <c r="CM18" s="54">
        <v>1</v>
      </c>
      <c r="CP18" s="54">
        <v>1</v>
      </c>
      <c r="CQ18" s="54">
        <v>1</v>
      </c>
      <c r="CR18" s="54">
        <v>1</v>
      </c>
      <c r="CS18" s="54">
        <v>1</v>
      </c>
      <c r="CT18" s="54">
        <v>1</v>
      </c>
      <c r="CU18" s="54">
        <v>1</v>
      </c>
      <c r="CV18" s="54">
        <v>1</v>
      </c>
      <c r="CW18" s="54">
        <v>1</v>
      </c>
      <c r="CX18" s="54">
        <v>1</v>
      </c>
      <c r="CY18" s="54">
        <v>0</v>
      </c>
      <c r="CZ18" s="54">
        <v>1</v>
      </c>
      <c r="DA18" s="54">
        <v>0</v>
      </c>
      <c r="DB18" s="54">
        <v>0</v>
      </c>
      <c r="DC18" s="54">
        <v>0</v>
      </c>
      <c r="DD18" s="54">
        <v>0</v>
      </c>
      <c r="DE18" s="54">
        <v>1</v>
      </c>
      <c r="DF18" s="54">
        <v>0</v>
      </c>
      <c r="DG18" s="54">
        <v>1</v>
      </c>
      <c r="DH18" s="54">
        <v>1</v>
      </c>
      <c r="DI18" s="55">
        <v>0</v>
      </c>
      <c r="DJ18" s="54" t="s">
        <v>435</v>
      </c>
      <c r="DK18" s="55"/>
      <c r="DL18" s="55"/>
      <c r="DM18" s="55"/>
      <c r="DN18" s="55"/>
    </row>
    <row r="19" spans="1:118" s="54" customFormat="1" ht="51">
      <c r="A19" s="54" t="s">
        <v>416</v>
      </c>
      <c r="B19" s="54" t="s">
        <v>417</v>
      </c>
      <c r="C19" s="175" t="s">
        <v>436</v>
      </c>
      <c r="D19" s="54">
        <v>14</v>
      </c>
      <c r="E19" s="54">
        <v>311</v>
      </c>
      <c r="G19" s="54">
        <v>0</v>
      </c>
      <c r="H19" s="54">
        <v>0</v>
      </c>
      <c r="I19" s="54">
        <v>0</v>
      </c>
      <c r="J19" s="54" t="s">
        <v>419</v>
      </c>
      <c r="K19" s="54">
        <v>1</v>
      </c>
      <c r="L19" s="54">
        <v>1</v>
      </c>
      <c r="M19" s="54">
        <v>1</v>
      </c>
      <c r="N19" s="54">
        <v>1</v>
      </c>
      <c r="P19" s="54">
        <v>1</v>
      </c>
      <c r="Q19" s="54">
        <v>1</v>
      </c>
      <c r="R19" s="54">
        <v>1</v>
      </c>
      <c r="W19" s="54">
        <v>1</v>
      </c>
      <c r="X19" s="54">
        <v>1</v>
      </c>
      <c r="Y19" s="54">
        <v>1</v>
      </c>
      <c r="AB19" s="54">
        <v>1</v>
      </c>
      <c r="AC19" s="54">
        <v>1</v>
      </c>
      <c r="AD19" s="54">
        <v>1</v>
      </c>
      <c r="AE19" s="54">
        <v>1</v>
      </c>
      <c r="AF19" s="54">
        <v>1</v>
      </c>
      <c r="AG19" s="54">
        <v>1</v>
      </c>
      <c r="AH19" s="54">
        <v>1</v>
      </c>
      <c r="AI19" s="54">
        <v>1</v>
      </c>
      <c r="AJ19" s="54">
        <v>1</v>
      </c>
      <c r="AK19" s="54">
        <v>1</v>
      </c>
      <c r="AL19" s="54">
        <v>1</v>
      </c>
      <c r="AM19" s="54">
        <v>1</v>
      </c>
      <c r="AO19" s="54">
        <v>1</v>
      </c>
      <c r="AQ19" s="54">
        <v>1</v>
      </c>
      <c r="AX19" s="54">
        <v>1</v>
      </c>
      <c r="AY19" s="54">
        <v>1</v>
      </c>
      <c r="AZ19" s="54">
        <v>1</v>
      </c>
      <c r="BF19" s="54">
        <v>1</v>
      </c>
      <c r="BG19" s="54">
        <v>1</v>
      </c>
      <c r="BH19" s="54">
        <v>1</v>
      </c>
      <c r="BI19" s="54">
        <v>1</v>
      </c>
      <c r="BJ19" s="54">
        <v>1</v>
      </c>
      <c r="BK19" s="54">
        <v>1</v>
      </c>
      <c r="BL19" s="54">
        <v>1</v>
      </c>
      <c r="BM19" s="54">
        <v>1</v>
      </c>
      <c r="BN19" s="54">
        <v>1</v>
      </c>
      <c r="BO19" s="54">
        <v>1</v>
      </c>
      <c r="BP19" s="54">
        <v>1</v>
      </c>
      <c r="BQ19" s="54">
        <v>1</v>
      </c>
      <c r="BR19" s="54">
        <v>1</v>
      </c>
      <c r="BS19" s="54">
        <v>1</v>
      </c>
      <c r="BT19" s="54">
        <v>1</v>
      </c>
      <c r="BU19" s="54">
        <v>99</v>
      </c>
      <c r="BV19" s="54">
        <v>99</v>
      </c>
      <c r="BW19" s="54">
        <v>99</v>
      </c>
      <c r="BX19" s="54">
        <v>99</v>
      </c>
      <c r="BY19" s="54">
        <v>1</v>
      </c>
      <c r="CA19" s="54">
        <v>99</v>
      </c>
      <c r="CC19" s="54">
        <v>1</v>
      </c>
      <c r="CD19" s="54">
        <v>1</v>
      </c>
      <c r="CE19" s="54">
        <v>1</v>
      </c>
      <c r="CF19" s="54">
        <v>1</v>
      </c>
      <c r="CG19" s="54">
        <v>1</v>
      </c>
      <c r="CH19" s="54">
        <v>1</v>
      </c>
      <c r="CI19" s="54">
        <v>1</v>
      </c>
      <c r="CJ19" s="54">
        <v>1</v>
      </c>
      <c r="CL19" s="54">
        <v>1</v>
      </c>
      <c r="CM19" s="54">
        <v>1</v>
      </c>
      <c r="CP19" s="54">
        <v>1</v>
      </c>
      <c r="CQ19" s="54">
        <v>1</v>
      </c>
      <c r="CR19" s="54">
        <v>1</v>
      </c>
      <c r="CS19" s="54">
        <v>1</v>
      </c>
      <c r="CT19" s="54">
        <v>1</v>
      </c>
      <c r="CU19" s="54">
        <v>1</v>
      </c>
      <c r="CV19" s="54">
        <v>1</v>
      </c>
      <c r="CW19" s="54">
        <v>1</v>
      </c>
      <c r="CX19" s="54">
        <v>1</v>
      </c>
      <c r="CY19" s="54">
        <v>0</v>
      </c>
      <c r="CZ19" s="54">
        <v>1</v>
      </c>
      <c r="DA19" s="54">
        <v>0</v>
      </c>
      <c r="DB19" s="54">
        <v>0</v>
      </c>
      <c r="DC19" s="54">
        <v>0</v>
      </c>
      <c r="DD19" s="54">
        <v>0</v>
      </c>
      <c r="DE19" s="54">
        <v>1</v>
      </c>
      <c r="DF19" s="54">
        <v>0</v>
      </c>
      <c r="DG19" s="54">
        <v>1</v>
      </c>
      <c r="DH19" s="54">
        <v>1</v>
      </c>
      <c r="DI19" s="55">
        <v>1</v>
      </c>
      <c r="DJ19" s="54" t="s">
        <v>437</v>
      </c>
      <c r="DK19" s="55"/>
      <c r="DL19" s="55"/>
      <c r="DM19" s="55"/>
      <c r="DN19" s="55"/>
    </row>
    <row r="20" spans="1:118" s="54" customFormat="1" ht="38.25">
      <c r="A20" s="54" t="s">
        <v>416</v>
      </c>
      <c r="B20" s="54" t="s">
        <v>417</v>
      </c>
      <c r="C20" s="175" t="s">
        <v>438</v>
      </c>
      <c r="D20" s="54">
        <v>15</v>
      </c>
      <c r="E20" s="54">
        <v>258</v>
      </c>
      <c r="G20" s="54">
        <v>29</v>
      </c>
      <c r="H20" s="54">
        <v>1</v>
      </c>
      <c r="I20" s="54">
        <v>0</v>
      </c>
      <c r="J20" s="54" t="s">
        <v>419</v>
      </c>
      <c r="K20" s="54">
        <v>1</v>
      </c>
      <c r="L20" s="54">
        <v>1</v>
      </c>
      <c r="M20" s="54">
        <v>1</v>
      </c>
      <c r="N20" s="54">
        <v>1</v>
      </c>
      <c r="P20" s="54">
        <v>1</v>
      </c>
      <c r="Q20" s="54">
        <v>1</v>
      </c>
      <c r="R20" s="54">
        <v>1</v>
      </c>
      <c r="W20" s="54">
        <v>1</v>
      </c>
      <c r="X20" s="54">
        <v>1</v>
      </c>
      <c r="Y20" s="54">
        <v>1</v>
      </c>
      <c r="AB20" s="54">
        <v>1</v>
      </c>
      <c r="AC20" s="54">
        <v>1</v>
      </c>
      <c r="AD20" s="54">
        <v>1</v>
      </c>
      <c r="AE20" s="54">
        <v>1</v>
      </c>
      <c r="AF20" s="54">
        <v>1</v>
      </c>
      <c r="AG20" s="54">
        <v>1</v>
      </c>
      <c r="AH20" s="54">
        <v>1</v>
      </c>
      <c r="AI20" s="54">
        <v>1</v>
      </c>
      <c r="AJ20" s="54">
        <v>1</v>
      </c>
      <c r="AK20" s="54">
        <v>1</v>
      </c>
      <c r="AL20" s="54">
        <v>1</v>
      </c>
      <c r="AM20" s="54">
        <v>1</v>
      </c>
      <c r="AO20" s="54">
        <v>1</v>
      </c>
      <c r="AQ20" s="54">
        <v>1</v>
      </c>
      <c r="AX20" s="54">
        <v>1</v>
      </c>
      <c r="AY20" s="54">
        <v>1</v>
      </c>
      <c r="AZ20" s="54">
        <v>1</v>
      </c>
      <c r="BF20" s="54">
        <v>1</v>
      </c>
      <c r="BG20" s="54">
        <v>1</v>
      </c>
      <c r="BH20" s="54">
        <v>1</v>
      </c>
      <c r="BI20" s="54">
        <v>1</v>
      </c>
      <c r="BJ20" s="54">
        <v>1</v>
      </c>
      <c r="BK20" s="54">
        <v>1</v>
      </c>
      <c r="BL20" s="54">
        <v>1</v>
      </c>
      <c r="BM20" s="54">
        <v>1</v>
      </c>
      <c r="BN20" s="54">
        <v>1</v>
      </c>
      <c r="BO20" s="54">
        <v>1</v>
      </c>
      <c r="BP20" s="54">
        <v>1</v>
      </c>
      <c r="BQ20" s="54">
        <v>1</v>
      </c>
      <c r="BR20" s="54">
        <v>1</v>
      </c>
      <c r="BS20" s="54">
        <v>1</v>
      </c>
      <c r="BT20" s="54">
        <v>1</v>
      </c>
      <c r="BU20" s="54">
        <v>99</v>
      </c>
      <c r="BV20" s="54">
        <v>99</v>
      </c>
      <c r="BW20" s="54">
        <v>99</v>
      </c>
      <c r="BX20" s="54">
        <v>99</v>
      </c>
      <c r="BY20" s="54">
        <v>1</v>
      </c>
      <c r="CA20" s="54">
        <v>99</v>
      </c>
      <c r="CC20" s="54">
        <v>1</v>
      </c>
      <c r="CD20" s="54">
        <v>1</v>
      </c>
      <c r="CE20" s="54">
        <v>1</v>
      </c>
      <c r="CF20" s="54">
        <v>1</v>
      </c>
      <c r="CG20" s="54">
        <v>1</v>
      </c>
      <c r="CH20" s="54">
        <v>1</v>
      </c>
      <c r="CI20" s="54">
        <v>1</v>
      </c>
      <c r="CJ20" s="54">
        <v>1</v>
      </c>
      <c r="CL20" s="54">
        <v>1</v>
      </c>
      <c r="CM20" s="54">
        <v>1</v>
      </c>
      <c r="CP20" s="54">
        <v>1</v>
      </c>
      <c r="CQ20" s="54">
        <v>1</v>
      </c>
      <c r="CR20" s="54">
        <v>1</v>
      </c>
      <c r="CS20" s="54">
        <v>1</v>
      </c>
      <c r="CT20" s="54">
        <v>1</v>
      </c>
      <c r="CU20" s="54">
        <v>1</v>
      </c>
      <c r="CV20" s="54">
        <v>1</v>
      </c>
      <c r="CW20" s="54">
        <v>1</v>
      </c>
      <c r="CX20" s="54">
        <v>1</v>
      </c>
      <c r="CY20" s="54">
        <v>0</v>
      </c>
      <c r="CZ20" s="54">
        <v>1</v>
      </c>
      <c r="DA20" s="54">
        <v>0</v>
      </c>
      <c r="DB20" s="54">
        <v>0</v>
      </c>
      <c r="DC20" s="54">
        <v>0</v>
      </c>
      <c r="DD20" s="54">
        <v>0</v>
      </c>
      <c r="DE20" s="54">
        <v>1</v>
      </c>
      <c r="DF20" s="54">
        <v>0</v>
      </c>
      <c r="DG20" s="54">
        <v>1</v>
      </c>
      <c r="DH20" s="54">
        <v>1</v>
      </c>
      <c r="DI20" s="55">
        <v>1</v>
      </c>
      <c r="DJ20" s="54" t="s">
        <v>439</v>
      </c>
      <c r="DK20" s="55"/>
      <c r="DL20" s="55"/>
      <c r="DM20" s="55"/>
      <c r="DN20" s="55"/>
    </row>
    <row r="21" spans="1:118" s="54" customFormat="1" ht="51">
      <c r="A21" s="54" t="s">
        <v>416</v>
      </c>
      <c r="B21" s="54" t="s">
        <v>417</v>
      </c>
      <c r="C21" s="175" t="s">
        <v>440</v>
      </c>
      <c r="D21" s="54">
        <v>16</v>
      </c>
      <c r="E21" s="54">
        <v>179</v>
      </c>
      <c r="G21" s="54">
        <v>178</v>
      </c>
      <c r="H21" s="54">
        <v>1</v>
      </c>
      <c r="I21" s="54">
        <v>0</v>
      </c>
      <c r="J21" s="54" t="s">
        <v>419</v>
      </c>
      <c r="K21" s="54">
        <v>1</v>
      </c>
      <c r="L21" s="54">
        <v>1</v>
      </c>
      <c r="M21" s="54">
        <v>1</v>
      </c>
      <c r="N21" s="54">
        <v>1</v>
      </c>
      <c r="P21" s="54">
        <v>1</v>
      </c>
      <c r="Q21" s="54">
        <v>1</v>
      </c>
      <c r="R21" s="54">
        <v>1</v>
      </c>
      <c r="W21" s="54">
        <v>1</v>
      </c>
      <c r="X21" s="54">
        <v>1</v>
      </c>
      <c r="Y21" s="54">
        <v>1</v>
      </c>
      <c r="AB21" s="54">
        <v>1</v>
      </c>
      <c r="AC21" s="54">
        <v>1</v>
      </c>
      <c r="AD21" s="54">
        <v>1</v>
      </c>
      <c r="AE21" s="54">
        <v>1</v>
      </c>
      <c r="AF21" s="54">
        <v>1</v>
      </c>
      <c r="AG21" s="54">
        <v>1</v>
      </c>
      <c r="AH21" s="54">
        <v>1</v>
      </c>
      <c r="AI21" s="54">
        <v>1</v>
      </c>
      <c r="AJ21" s="54">
        <v>1</v>
      </c>
      <c r="AK21" s="54">
        <v>1</v>
      </c>
      <c r="AL21" s="54">
        <v>1</v>
      </c>
      <c r="AM21" s="54">
        <v>1</v>
      </c>
      <c r="AO21" s="54">
        <v>1</v>
      </c>
      <c r="AQ21" s="54">
        <v>1</v>
      </c>
      <c r="AX21" s="54">
        <v>1</v>
      </c>
      <c r="AY21" s="54">
        <v>1</v>
      </c>
      <c r="AZ21" s="54">
        <v>1</v>
      </c>
      <c r="BF21" s="54">
        <v>1</v>
      </c>
      <c r="BG21" s="54">
        <v>1</v>
      </c>
      <c r="BH21" s="54">
        <v>1</v>
      </c>
      <c r="BI21" s="54">
        <v>1</v>
      </c>
      <c r="BJ21" s="54">
        <v>1</v>
      </c>
      <c r="BK21" s="54">
        <v>1</v>
      </c>
      <c r="BL21" s="54">
        <v>1</v>
      </c>
      <c r="BM21" s="54">
        <v>1</v>
      </c>
      <c r="BN21" s="54">
        <v>1</v>
      </c>
      <c r="BO21" s="54">
        <v>1</v>
      </c>
      <c r="BP21" s="54">
        <v>1</v>
      </c>
      <c r="BQ21" s="54">
        <v>1</v>
      </c>
      <c r="BR21" s="54">
        <v>1</v>
      </c>
      <c r="BS21" s="54">
        <v>1</v>
      </c>
      <c r="BT21" s="54">
        <v>1</v>
      </c>
      <c r="BU21" s="54">
        <v>99</v>
      </c>
      <c r="BV21" s="54">
        <v>99</v>
      </c>
      <c r="BW21" s="54">
        <v>99</v>
      </c>
      <c r="BX21" s="54">
        <v>99</v>
      </c>
      <c r="BY21" s="54">
        <v>1</v>
      </c>
      <c r="CA21" s="54">
        <v>99</v>
      </c>
      <c r="CC21" s="54">
        <v>1</v>
      </c>
      <c r="CD21" s="54">
        <v>1</v>
      </c>
      <c r="CE21" s="54">
        <v>1</v>
      </c>
      <c r="CF21" s="54">
        <v>1</v>
      </c>
      <c r="CG21" s="54">
        <v>1</v>
      </c>
      <c r="CH21" s="54">
        <v>1</v>
      </c>
      <c r="CI21" s="54">
        <v>1</v>
      </c>
      <c r="CJ21" s="54">
        <v>1</v>
      </c>
      <c r="CL21" s="54">
        <v>1</v>
      </c>
      <c r="CM21" s="54">
        <v>1</v>
      </c>
      <c r="CP21" s="54">
        <v>1</v>
      </c>
      <c r="CQ21" s="54">
        <v>1</v>
      </c>
      <c r="CR21" s="54">
        <v>1</v>
      </c>
      <c r="CS21" s="54">
        <v>1</v>
      </c>
      <c r="CT21" s="54">
        <v>1</v>
      </c>
      <c r="CU21" s="54">
        <v>1</v>
      </c>
      <c r="CV21" s="54">
        <v>1</v>
      </c>
      <c r="CW21" s="54">
        <v>1</v>
      </c>
      <c r="CX21" s="54">
        <v>1</v>
      </c>
      <c r="CY21" s="54">
        <v>1</v>
      </c>
      <c r="CZ21" s="54">
        <v>1</v>
      </c>
      <c r="DA21" s="54">
        <v>1</v>
      </c>
      <c r="DB21" s="54">
        <v>1</v>
      </c>
      <c r="DC21" s="54">
        <v>0</v>
      </c>
      <c r="DD21" s="54">
        <v>0</v>
      </c>
      <c r="DE21" s="54">
        <v>1</v>
      </c>
      <c r="DF21" s="54">
        <v>1</v>
      </c>
      <c r="DG21" s="54">
        <v>1</v>
      </c>
      <c r="DH21" s="54">
        <v>1</v>
      </c>
      <c r="DI21" s="55">
        <v>1</v>
      </c>
      <c r="DK21" s="55"/>
      <c r="DL21" s="55"/>
      <c r="DM21" s="55"/>
      <c r="DN21" s="55"/>
    </row>
    <row r="22" spans="1:118" s="54" customFormat="1" ht="51">
      <c r="A22" s="54" t="s">
        <v>416</v>
      </c>
      <c r="B22" s="54" t="s">
        <v>417</v>
      </c>
      <c r="C22" s="175" t="s">
        <v>441</v>
      </c>
      <c r="D22" s="54">
        <v>17</v>
      </c>
      <c r="E22" s="54">
        <v>356</v>
      </c>
      <c r="G22" s="54">
        <v>11</v>
      </c>
      <c r="H22" s="54">
        <v>1</v>
      </c>
      <c r="I22" s="54">
        <v>0</v>
      </c>
      <c r="J22" s="54" t="s">
        <v>419</v>
      </c>
      <c r="K22" s="54">
        <v>1</v>
      </c>
      <c r="L22" s="54">
        <v>1</v>
      </c>
      <c r="M22" s="54">
        <v>1</v>
      </c>
      <c r="N22" s="54">
        <v>1</v>
      </c>
      <c r="P22" s="54">
        <v>1</v>
      </c>
      <c r="Q22" s="54">
        <v>1</v>
      </c>
      <c r="R22" s="54">
        <v>1</v>
      </c>
      <c r="W22" s="54">
        <v>1</v>
      </c>
      <c r="X22" s="54">
        <v>1</v>
      </c>
      <c r="Y22" s="54">
        <v>1</v>
      </c>
      <c r="AB22" s="54">
        <v>1</v>
      </c>
      <c r="AC22" s="54">
        <v>1</v>
      </c>
      <c r="AD22" s="54">
        <v>1</v>
      </c>
      <c r="AE22" s="54">
        <v>1</v>
      </c>
      <c r="AF22" s="54">
        <v>1</v>
      </c>
      <c r="AG22" s="54">
        <v>1</v>
      </c>
      <c r="AH22" s="54">
        <v>1</v>
      </c>
      <c r="AI22" s="54">
        <v>1</v>
      </c>
      <c r="AJ22" s="54">
        <v>1</v>
      </c>
      <c r="AK22" s="54">
        <v>1</v>
      </c>
      <c r="AL22" s="54">
        <v>1</v>
      </c>
      <c r="AM22" s="54">
        <v>1</v>
      </c>
      <c r="AO22" s="54">
        <v>1</v>
      </c>
      <c r="AQ22" s="54">
        <v>1</v>
      </c>
      <c r="AX22" s="54">
        <v>1</v>
      </c>
      <c r="AY22" s="54">
        <v>1</v>
      </c>
      <c r="AZ22" s="54">
        <v>1</v>
      </c>
      <c r="BF22" s="54">
        <v>1</v>
      </c>
      <c r="BG22" s="54">
        <v>1</v>
      </c>
      <c r="BH22" s="54">
        <v>1</v>
      </c>
      <c r="BI22" s="54">
        <v>1</v>
      </c>
      <c r="BJ22" s="54">
        <v>1</v>
      </c>
      <c r="BK22" s="54">
        <v>1</v>
      </c>
      <c r="BL22" s="54">
        <v>1</v>
      </c>
      <c r="BM22" s="54">
        <v>1</v>
      </c>
      <c r="BN22" s="54">
        <v>1</v>
      </c>
      <c r="BO22" s="54">
        <v>1</v>
      </c>
      <c r="BP22" s="54">
        <v>1</v>
      </c>
      <c r="BQ22" s="54">
        <v>1</v>
      </c>
      <c r="BR22" s="54">
        <v>1</v>
      </c>
      <c r="BS22" s="54">
        <v>1</v>
      </c>
      <c r="BT22" s="54">
        <v>1</v>
      </c>
      <c r="BU22" s="54">
        <v>99</v>
      </c>
      <c r="BV22" s="54">
        <v>99</v>
      </c>
      <c r="BW22" s="54">
        <v>99</v>
      </c>
      <c r="BX22" s="54">
        <v>99</v>
      </c>
      <c r="BY22" s="54">
        <v>1</v>
      </c>
      <c r="CA22" s="54">
        <v>99</v>
      </c>
      <c r="CC22" s="54">
        <v>1</v>
      </c>
      <c r="CD22" s="54">
        <v>1</v>
      </c>
      <c r="CE22" s="54">
        <v>1</v>
      </c>
      <c r="CF22" s="54">
        <v>1</v>
      </c>
      <c r="CG22" s="54">
        <v>1</v>
      </c>
      <c r="CH22" s="54">
        <v>1</v>
      </c>
      <c r="CI22" s="54">
        <v>1</v>
      </c>
      <c r="CJ22" s="54">
        <v>1</v>
      </c>
      <c r="CL22" s="54">
        <v>1</v>
      </c>
      <c r="CM22" s="54">
        <v>1</v>
      </c>
      <c r="CP22" s="54">
        <v>1</v>
      </c>
      <c r="CQ22" s="54">
        <v>1</v>
      </c>
      <c r="CR22" s="54">
        <v>1</v>
      </c>
      <c r="CS22" s="54">
        <v>1</v>
      </c>
      <c r="CT22" s="54">
        <v>1</v>
      </c>
      <c r="CU22" s="54">
        <v>1</v>
      </c>
      <c r="CV22" s="54">
        <v>1</v>
      </c>
      <c r="CW22" s="54">
        <v>1</v>
      </c>
      <c r="CX22" s="54">
        <v>1</v>
      </c>
      <c r="CY22" s="54">
        <v>0</v>
      </c>
      <c r="CZ22" s="54">
        <v>1</v>
      </c>
      <c r="DA22" s="54">
        <v>0</v>
      </c>
      <c r="DB22" s="54">
        <v>1</v>
      </c>
      <c r="DC22" s="54">
        <v>0</v>
      </c>
      <c r="DD22" s="54">
        <v>0</v>
      </c>
      <c r="DE22" s="54">
        <v>1</v>
      </c>
      <c r="DF22" s="54">
        <v>0</v>
      </c>
      <c r="DG22" s="54">
        <v>1</v>
      </c>
      <c r="DH22" s="54">
        <v>1</v>
      </c>
      <c r="DI22" s="55">
        <v>1</v>
      </c>
      <c r="DK22" s="55"/>
      <c r="DL22" s="55"/>
      <c r="DM22" s="55"/>
      <c r="DN22" s="55"/>
    </row>
    <row r="23" spans="1:118" s="103" customFormat="1" ht="51">
      <c r="A23" s="103" t="s">
        <v>416</v>
      </c>
      <c r="B23" s="103" t="s">
        <v>417</v>
      </c>
      <c r="C23" s="174" t="s">
        <v>442</v>
      </c>
      <c r="D23" s="103">
        <v>18</v>
      </c>
      <c r="E23" s="103">
        <v>346</v>
      </c>
      <c r="G23" s="103">
        <v>286</v>
      </c>
      <c r="H23" s="103">
        <v>1</v>
      </c>
      <c r="I23" s="103">
        <v>0</v>
      </c>
      <c r="J23" s="103" t="s">
        <v>422</v>
      </c>
      <c r="K23" s="103">
        <v>1</v>
      </c>
      <c r="L23" s="103">
        <v>1</v>
      </c>
      <c r="M23" s="103">
        <v>1</v>
      </c>
      <c r="N23" s="103">
        <v>1</v>
      </c>
      <c r="P23" s="103">
        <v>1</v>
      </c>
      <c r="Q23" s="103">
        <v>1</v>
      </c>
      <c r="R23" s="103">
        <v>1</v>
      </c>
      <c r="W23" s="103">
        <v>1</v>
      </c>
      <c r="X23" s="103">
        <v>1</v>
      </c>
      <c r="Y23" s="103">
        <v>1</v>
      </c>
      <c r="AB23" s="103">
        <v>1</v>
      </c>
      <c r="AC23" s="103">
        <v>1</v>
      </c>
      <c r="AD23" s="103">
        <v>1</v>
      </c>
      <c r="AE23" s="103">
        <v>1</v>
      </c>
      <c r="AF23" s="103">
        <v>1</v>
      </c>
      <c r="AG23" s="103">
        <v>1</v>
      </c>
      <c r="AH23" s="103">
        <v>1</v>
      </c>
      <c r="AI23" s="103">
        <v>1</v>
      </c>
      <c r="AJ23" s="103">
        <v>1</v>
      </c>
      <c r="AK23" s="103">
        <v>1</v>
      </c>
      <c r="AL23" s="103">
        <v>1</v>
      </c>
      <c r="AM23" s="103">
        <v>1</v>
      </c>
      <c r="AO23" s="103">
        <v>1</v>
      </c>
      <c r="AQ23" s="103">
        <v>1</v>
      </c>
      <c r="AX23" s="103">
        <v>1</v>
      </c>
      <c r="AY23" s="103">
        <v>1</v>
      </c>
      <c r="AZ23" s="103">
        <v>1</v>
      </c>
      <c r="BF23" s="103">
        <v>1</v>
      </c>
      <c r="BG23" s="103">
        <v>1</v>
      </c>
      <c r="BH23" s="103">
        <v>1</v>
      </c>
      <c r="BI23" s="103">
        <v>1</v>
      </c>
      <c r="BJ23" s="103">
        <v>1</v>
      </c>
      <c r="BK23" s="103">
        <v>1</v>
      </c>
      <c r="BL23" s="103">
        <v>1</v>
      </c>
      <c r="BM23" s="103">
        <v>1</v>
      </c>
      <c r="BN23" s="103">
        <v>1</v>
      </c>
      <c r="BO23" s="103">
        <v>1</v>
      </c>
      <c r="BP23" s="103">
        <v>1</v>
      </c>
      <c r="BQ23" s="103">
        <v>1</v>
      </c>
      <c r="BR23" s="103">
        <v>1</v>
      </c>
      <c r="BS23" s="103">
        <v>1</v>
      </c>
      <c r="BT23" s="103">
        <v>1</v>
      </c>
      <c r="BU23" s="103">
        <v>99</v>
      </c>
      <c r="BV23" s="103">
        <v>99</v>
      </c>
      <c r="BW23" s="103">
        <v>99</v>
      </c>
      <c r="BX23" s="103">
        <v>99</v>
      </c>
      <c r="BY23" s="103">
        <v>1</v>
      </c>
      <c r="CA23" s="103">
        <v>99</v>
      </c>
      <c r="CC23" s="103">
        <v>1</v>
      </c>
      <c r="CD23" s="103">
        <v>1</v>
      </c>
      <c r="CE23" s="103">
        <v>1</v>
      </c>
      <c r="CF23" s="103">
        <v>1</v>
      </c>
      <c r="CG23" s="103">
        <v>1</v>
      </c>
      <c r="CH23" s="103">
        <v>1</v>
      </c>
      <c r="CI23" s="103">
        <v>1</v>
      </c>
      <c r="CJ23" s="103">
        <v>1</v>
      </c>
      <c r="CL23" s="103">
        <v>1</v>
      </c>
      <c r="CM23" s="103">
        <v>1</v>
      </c>
      <c r="CP23" s="103">
        <v>1</v>
      </c>
      <c r="CQ23" s="103">
        <v>1</v>
      </c>
      <c r="CR23" s="103">
        <v>0</v>
      </c>
      <c r="CS23" s="103">
        <v>1</v>
      </c>
      <c r="CT23" s="103">
        <v>1</v>
      </c>
      <c r="CU23" s="103">
        <v>1</v>
      </c>
      <c r="CV23" s="103">
        <v>1</v>
      </c>
      <c r="CW23" s="103">
        <v>1</v>
      </c>
      <c r="CX23" s="103">
        <v>1</v>
      </c>
      <c r="CY23" s="103">
        <v>0</v>
      </c>
      <c r="CZ23" s="103">
        <v>0</v>
      </c>
      <c r="DA23" s="103">
        <v>0</v>
      </c>
      <c r="DB23" s="103">
        <v>0</v>
      </c>
      <c r="DC23" s="103">
        <v>0</v>
      </c>
      <c r="DD23" s="103">
        <v>0</v>
      </c>
      <c r="DE23" s="103">
        <v>1</v>
      </c>
      <c r="DF23" s="103">
        <v>0</v>
      </c>
      <c r="DG23" s="103">
        <v>1</v>
      </c>
      <c r="DH23" s="103">
        <v>1</v>
      </c>
      <c r="DI23" s="104">
        <v>1</v>
      </c>
      <c r="DK23" s="104"/>
      <c r="DL23" s="104"/>
      <c r="DM23" s="104"/>
      <c r="DN23" s="104"/>
    </row>
    <row r="24" spans="1:118" s="103" customFormat="1" ht="51">
      <c r="A24" s="103" t="s">
        <v>416</v>
      </c>
      <c r="B24" s="103" t="s">
        <v>417</v>
      </c>
      <c r="C24" s="174" t="s">
        <v>443</v>
      </c>
      <c r="D24" s="103">
        <v>19</v>
      </c>
      <c r="E24" s="103">
        <v>376</v>
      </c>
      <c r="G24" s="103">
        <v>24</v>
      </c>
      <c r="H24" s="103">
        <v>1</v>
      </c>
      <c r="I24" s="103">
        <v>0</v>
      </c>
      <c r="J24" s="103" t="s">
        <v>419</v>
      </c>
      <c r="K24" s="103">
        <v>1</v>
      </c>
      <c r="L24" s="103">
        <v>1</v>
      </c>
      <c r="M24" s="103">
        <v>1</v>
      </c>
      <c r="N24" s="103">
        <v>1</v>
      </c>
      <c r="P24" s="103">
        <v>1</v>
      </c>
      <c r="Q24" s="103">
        <v>1</v>
      </c>
      <c r="R24" s="103">
        <v>1</v>
      </c>
      <c r="W24" s="103">
        <v>1</v>
      </c>
      <c r="X24" s="103">
        <v>1</v>
      </c>
      <c r="Y24" s="103">
        <v>1</v>
      </c>
      <c r="AB24" s="103">
        <v>1</v>
      </c>
      <c r="AC24" s="103">
        <v>1</v>
      </c>
      <c r="AD24" s="103">
        <v>1</v>
      </c>
      <c r="AE24" s="103">
        <v>1</v>
      </c>
      <c r="AF24" s="103">
        <v>1</v>
      </c>
      <c r="AG24" s="103">
        <v>1</v>
      </c>
      <c r="AH24" s="103">
        <v>1</v>
      </c>
      <c r="AI24" s="103">
        <v>1</v>
      </c>
      <c r="AJ24" s="103">
        <v>1</v>
      </c>
      <c r="AK24" s="103">
        <v>1</v>
      </c>
      <c r="AL24" s="103">
        <v>1</v>
      </c>
      <c r="AM24" s="103">
        <v>1</v>
      </c>
      <c r="AO24" s="103">
        <v>1</v>
      </c>
      <c r="AQ24" s="103">
        <v>1</v>
      </c>
      <c r="AX24" s="103">
        <v>1</v>
      </c>
      <c r="AY24" s="103">
        <v>1</v>
      </c>
      <c r="AZ24" s="103">
        <v>1</v>
      </c>
      <c r="BF24" s="103">
        <v>1</v>
      </c>
      <c r="BG24" s="103">
        <v>1</v>
      </c>
      <c r="BH24" s="103">
        <v>1</v>
      </c>
      <c r="BI24" s="103">
        <v>1</v>
      </c>
      <c r="BJ24" s="103">
        <v>1</v>
      </c>
      <c r="BK24" s="103">
        <v>1</v>
      </c>
      <c r="BL24" s="103">
        <v>1</v>
      </c>
      <c r="BM24" s="103">
        <v>1</v>
      </c>
      <c r="BN24" s="103">
        <v>1</v>
      </c>
      <c r="BO24" s="103">
        <v>1</v>
      </c>
      <c r="BP24" s="103">
        <v>1</v>
      </c>
      <c r="BQ24" s="103">
        <v>1</v>
      </c>
      <c r="BR24" s="103">
        <v>1</v>
      </c>
      <c r="BS24" s="103">
        <v>1</v>
      </c>
      <c r="BT24" s="103">
        <v>1</v>
      </c>
      <c r="BU24" s="103">
        <v>1</v>
      </c>
      <c r="BV24" s="103">
        <v>99</v>
      </c>
      <c r="BW24" s="103">
        <v>1</v>
      </c>
      <c r="BX24" s="103">
        <v>99</v>
      </c>
      <c r="BY24" s="103">
        <v>1</v>
      </c>
      <c r="CA24" s="103">
        <v>1</v>
      </c>
      <c r="CC24" s="103">
        <v>1</v>
      </c>
      <c r="CD24" s="103">
        <v>1</v>
      </c>
      <c r="CE24" s="103">
        <v>1</v>
      </c>
      <c r="CF24" s="103">
        <v>1</v>
      </c>
      <c r="CG24" s="103">
        <v>1</v>
      </c>
      <c r="CH24" s="103">
        <v>1</v>
      </c>
      <c r="CI24" s="103">
        <v>1</v>
      </c>
      <c r="CJ24" s="103">
        <v>1</v>
      </c>
      <c r="CL24" s="103">
        <v>1</v>
      </c>
      <c r="CM24" s="103">
        <v>1</v>
      </c>
      <c r="CP24" s="103">
        <v>1</v>
      </c>
      <c r="CQ24" s="103">
        <v>1</v>
      </c>
      <c r="CR24" s="103">
        <v>1</v>
      </c>
      <c r="CS24" s="103">
        <v>1</v>
      </c>
      <c r="CT24" s="103">
        <v>1</v>
      </c>
      <c r="CU24" s="103">
        <v>1</v>
      </c>
      <c r="CV24" s="103">
        <v>1</v>
      </c>
      <c r="CW24" s="103">
        <v>1</v>
      </c>
      <c r="CX24" s="103">
        <v>1</v>
      </c>
      <c r="CY24" s="103">
        <v>0</v>
      </c>
      <c r="CZ24" s="103">
        <v>1</v>
      </c>
      <c r="DA24" s="103">
        <v>1</v>
      </c>
      <c r="DB24" s="103">
        <v>1</v>
      </c>
      <c r="DC24" s="103">
        <v>0</v>
      </c>
      <c r="DD24" s="103">
        <v>1</v>
      </c>
      <c r="DE24" s="103">
        <v>1</v>
      </c>
      <c r="DF24" s="103">
        <v>1</v>
      </c>
      <c r="DG24" s="103">
        <v>1</v>
      </c>
      <c r="DH24" s="103">
        <v>1</v>
      </c>
      <c r="DI24" s="104">
        <v>1</v>
      </c>
      <c r="DK24" s="104"/>
      <c r="DL24" s="104"/>
      <c r="DM24" s="104"/>
      <c r="DN24" s="104"/>
    </row>
    <row r="25" spans="1:118" s="54" customFormat="1" ht="38.25">
      <c r="A25" s="54" t="s">
        <v>416</v>
      </c>
      <c r="B25" s="54" t="s">
        <v>417</v>
      </c>
      <c r="C25" s="175" t="s">
        <v>444</v>
      </c>
      <c r="D25" s="54">
        <v>20</v>
      </c>
      <c r="E25" s="54">
        <v>502</v>
      </c>
      <c r="G25" s="54">
        <v>72</v>
      </c>
      <c r="H25" s="54">
        <v>1</v>
      </c>
      <c r="I25" s="54">
        <v>0</v>
      </c>
      <c r="J25" s="54" t="s">
        <v>419</v>
      </c>
      <c r="K25" s="54">
        <v>1</v>
      </c>
      <c r="L25" s="54">
        <v>1</v>
      </c>
      <c r="M25" s="54">
        <v>1</v>
      </c>
      <c r="N25" s="54">
        <v>1</v>
      </c>
      <c r="P25" s="54">
        <v>1</v>
      </c>
      <c r="Q25" s="54">
        <v>1</v>
      </c>
      <c r="R25" s="54">
        <v>1</v>
      </c>
      <c r="W25" s="54">
        <v>1</v>
      </c>
      <c r="X25" s="54">
        <v>1</v>
      </c>
      <c r="Y25" s="54">
        <v>1</v>
      </c>
      <c r="AB25" s="54">
        <v>1</v>
      </c>
      <c r="AC25" s="54">
        <v>1</v>
      </c>
      <c r="AD25" s="54">
        <v>1</v>
      </c>
      <c r="AE25" s="54">
        <v>1</v>
      </c>
      <c r="AF25" s="54">
        <v>1</v>
      </c>
      <c r="AG25" s="54">
        <v>1</v>
      </c>
      <c r="AH25" s="54">
        <v>1</v>
      </c>
      <c r="AI25" s="54">
        <v>1</v>
      </c>
      <c r="AJ25" s="54">
        <v>1</v>
      </c>
      <c r="AK25" s="54">
        <v>1</v>
      </c>
      <c r="AL25" s="54">
        <v>1</v>
      </c>
      <c r="AM25" s="54">
        <v>1</v>
      </c>
      <c r="AO25" s="54">
        <v>1</v>
      </c>
      <c r="AQ25" s="54">
        <v>1</v>
      </c>
      <c r="AX25" s="54">
        <v>1</v>
      </c>
      <c r="AY25" s="54">
        <v>1</v>
      </c>
      <c r="AZ25" s="54">
        <v>1</v>
      </c>
      <c r="BF25" s="54">
        <v>1</v>
      </c>
      <c r="BG25" s="54">
        <v>1</v>
      </c>
      <c r="BH25" s="54">
        <v>1</v>
      </c>
      <c r="BI25" s="54">
        <v>1</v>
      </c>
      <c r="BJ25" s="54">
        <v>1</v>
      </c>
      <c r="BK25" s="54">
        <v>1</v>
      </c>
      <c r="BL25" s="54">
        <v>1</v>
      </c>
      <c r="BM25" s="54">
        <v>1</v>
      </c>
      <c r="BN25" s="54">
        <v>1</v>
      </c>
      <c r="BO25" s="54">
        <v>1</v>
      </c>
      <c r="BP25" s="54">
        <v>1</v>
      </c>
      <c r="BQ25" s="54">
        <v>1</v>
      </c>
      <c r="BR25" s="54">
        <v>1</v>
      </c>
      <c r="BS25" s="54">
        <v>1</v>
      </c>
      <c r="BT25" s="54">
        <v>1</v>
      </c>
      <c r="BU25" s="54">
        <v>99</v>
      </c>
      <c r="BV25" s="54">
        <v>99</v>
      </c>
      <c r="BW25" s="54">
        <v>1</v>
      </c>
      <c r="BX25" s="54">
        <v>99</v>
      </c>
      <c r="BY25" s="54">
        <v>1</v>
      </c>
      <c r="CA25" s="54">
        <v>99</v>
      </c>
      <c r="CC25" s="54">
        <v>1</v>
      </c>
      <c r="CD25" s="54">
        <v>1</v>
      </c>
      <c r="CE25" s="54">
        <v>1</v>
      </c>
      <c r="CF25" s="54">
        <v>1</v>
      </c>
      <c r="CG25" s="54">
        <v>1</v>
      </c>
      <c r="CH25" s="54">
        <v>1</v>
      </c>
      <c r="CI25" s="54">
        <v>1</v>
      </c>
      <c r="CJ25" s="54">
        <v>1</v>
      </c>
      <c r="CL25" s="54">
        <v>1</v>
      </c>
      <c r="CM25" s="54">
        <v>1</v>
      </c>
      <c r="CP25" s="54">
        <v>1</v>
      </c>
      <c r="CQ25" s="54">
        <v>1</v>
      </c>
      <c r="CR25" s="54">
        <v>1</v>
      </c>
      <c r="CS25" s="54">
        <v>1</v>
      </c>
      <c r="CT25" s="54">
        <v>1</v>
      </c>
      <c r="CU25" s="54">
        <v>1</v>
      </c>
      <c r="CV25" s="54">
        <v>1</v>
      </c>
      <c r="CW25" s="54">
        <v>1</v>
      </c>
      <c r="CX25" s="54">
        <v>1</v>
      </c>
      <c r="CY25" s="54">
        <v>0</v>
      </c>
      <c r="CZ25" s="54">
        <v>1</v>
      </c>
      <c r="DA25" s="54">
        <v>0</v>
      </c>
      <c r="DB25" s="54">
        <v>1</v>
      </c>
      <c r="DC25" s="54">
        <v>1</v>
      </c>
      <c r="DD25" s="54">
        <v>1</v>
      </c>
      <c r="DE25" s="54">
        <v>1</v>
      </c>
      <c r="DF25" s="54">
        <v>1</v>
      </c>
      <c r="DG25" s="54">
        <v>1</v>
      </c>
      <c r="DH25" s="54">
        <v>1</v>
      </c>
      <c r="DI25" s="55">
        <v>1</v>
      </c>
      <c r="DJ25" s="54" t="s">
        <v>445</v>
      </c>
      <c r="DK25" s="55"/>
      <c r="DL25" s="55"/>
      <c r="DM25" s="55"/>
      <c r="DN25" s="55"/>
    </row>
    <row r="26" spans="1:118" s="54" customFormat="1" ht="51">
      <c r="A26" s="54" t="s">
        <v>416</v>
      </c>
      <c r="B26" s="54" t="s">
        <v>417</v>
      </c>
      <c r="C26" s="175" t="s">
        <v>446</v>
      </c>
      <c r="D26" s="54">
        <v>21</v>
      </c>
      <c r="E26" s="54">
        <v>290</v>
      </c>
      <c r="G26" s="54">
        <v>70</v>
      </c>
      <c r="H26" s="54">
        <v>1</v>
      </c>
      <c r="I26" s="54">
        <v>0</v>
      </c>
      <c r="J26" s="54" t="s">
        <v>422</v>
      </c>
      <c r="K26" s="54">
        <v>1</v>
      </c>
      <c r="L26" s="54">
        <v>1</v>
      </c>
      <c r="M26" s="54">
        <v>1</v>
      </c>
      <c r="N26" s="54">
        <v>1</v>
      </c>
      <c r="P26" s="54">
        <v>1</v>
      </c>
      <c r="Q26" s="54">
        <v>1</v>
      </c>
      <c r="R26" s="54">
        <v>1</v>
      </c>
      <c r="W26" s="54">
        <v>1</v>
      </c>
      <c r="X26" s="54">
        <v>1</v>
      </c>
      <c r="Y26" s="54">
        <v>1</v>
      </c>
      <c r="AB26" s="54">
        <v>1</v>
      </c>
      <c r="AC26" s="54">
        <v>1</v>
      </c>
      <c r="AD26" s="54">
        <v>1</v>
      </c>
      <c r="AE26" s="54">
        <v>1</v>
      </c>
      <c r="AF26" s="54">
        <v>1</v>
      </c>
      <c r="AG26" s="54">
        <v>1</v>
      </c>
      <c r="AH26" s="54">
        <v>1</v>
      </c>
      <c r="AI26" s="54">
        <v>1</v>
      </c>
      <c r="AJ26" s="54">
        <v>1</v>
      </c>
      <c r="AK26" s="54">
        <v>1</v>
      </c>
      <c r="AL26" s="54">
        <v>1</v>
      </c>
      <c r="AM26" s="54">
        <v>1</v>
      </c>
      <c r="AO26" s="54">
        <v>1</v>
      </c>
      <c r="AQ26" s="54">
        <v>1</v>
      </c>
      <c r="AX26" s="54">
        <v>1</v>
      </c>
      <c r="AY26" s="54">
        <v>1</v>
      </c>
      <c r="AZ26" s="54">
        <v>1</v>
      </c>
      <c r="BF26" s="54">
        <v>1</v>
      </c>
      <c r="BG26" s="54">
        <v>1</v>
      </c>
      <c r="BH26" s="54">
        <v>1</v>
      </c>
      <c r="BI26" s="54">
        <v>1</v>
      </c>
      <c r="BJ26" s="54">
        <v>1</v>
      </c>
      <c r="BK26" s="54">
        <v>1</v>
      </c>
      <c r="BL26" s="54">
        <v>1</v>
      </c>
      <c r="BM26" s="54">
        <v>1</v>
      </c>
      <c r="BN26" s="54">
        <v>1</v>
      </c>
      <c r="BO26" s="54">
        <v>1</v>
      </c>
      <c r="BP26" s="54">
        <v>1</v>
      </c>
      <c r="BQ26" s="54">
        <v>1</v>
      </c>
      <c r="BR26" s="54">
        <v>1</v>
      </c>
      <c r="BS26" s="54">
        <v>1</v>
      </c>
      <c r="BT26" s="54">
        <v>1</v>
      </c>
      <c r="BU26" s="54">
        <v>99</v>
      </c>
      <c r="BV26" s="54">
        <v>99</v>
      </c>
      <c r="BW26" s="54">
        <v>99</v>
      </c>
      <c r="BX26" s="54">
        <v>99</v>
      </c>
      <c r="BY26" s="54">
        <v>1</v>
      </c>
      <c r="CA26" s="54">
        <v>99</v>
      </c>
      <c r="CC26" s="54">
        <v>1</v>
      </c>
      <c r="CD26" s="54">
        <v>1</v>
      </c>
      <c r="CE26" s="54">
        <v>1</v>
      </c>
      <c r="CF26" s="54">
        <v>1</v>
      </c>
      <c r="CG26" s="54">
        <v>1</v>
      </c>
      <c r="CH26" s="54">
        <v>1</v>
      </c>
      <c r="CI26" s="54">
        <v>1</v>
      </c>
      <c r="CJ26" s="54">
        <v>1</v>
      </c>
      <c r="CL26" s="54">
        <v>1</v>
      </c>
      <c r="CM26" s="54">
        <v>1</v>
      </c>
      <c r="CP26" s="54">
        <v>1</v>
      </c>
      <c r="CQ26" s="54">
        <v>1</v>
      </c>
      <c r="CR26" s="54">
        <v>1</v>
      </c>
      <c r="CS26" s="54">
        <v>1</v>
      </c>
      <c r="CT26" s="54">
        <v>1</v>
      </c>
      <c r="CU26" s="54">
        <v>1</v>
      </c>
      <c r="CV26" s="54">
        <v>1</v>
      </c>
      <c r="CW26" s="54">
        <v>1</v>
      </c>
      <c r="CX26" s="54">
        <v>1</v>
      </c>
      <c r="CY26" s="54">
        <v>0</v>
      </c>
      <c r="CZ26" s="54">
        <v>1</v>
      </c>
      <c r="DA26" s="54">
        <v>0</v>
      </c>
      <c r="DB26" s="54">
        <v>1</v>
      </c>
      <c r="DC26" s="54">
        <v>0</v>
      </c>
      <c r="DD26" s="54">
        <v>1</v>
      </c>
      <c r="DE26" s="54">
        <v>1</v>
      </c>
      <c r="DF26" s="54">
        <v>0</v>
      </c>
      <c r="DG26" s="54">
        <v>1</v>
      </c>
      <c r="DH26" s="54">
        <v>1</v>
      </c>
      <c r="DI26" s="55">
        <v>1</v>
      </c>
      <c r="DK26" s="55"/>
      <c r="DL26" s="55"/>
      <c r="DM26" s="55"/>
      <c r="DN26" s="55"/>
    </row>
    <row r="27" spans="1:118" s="54" customFormat="1" ht="38.25">
      <c r="A27" s="54" t="s">
        <v>416</v>
      </c>
      <c r="B27" s="54" t="s">
        <v>417</v>
      </c>
      <c r="C27" s="175" t="s">
        <v>447</v>
      </c>
      <c r="D27" s="54">
        <v>22</v>
      </c>
      <c r="E27" s="54">
        <v>440</v>
      </c>
      <c r="G27" s="54">
        <v>44</v>
      </c>
      <c r="H27" s="54">
        <v>1</v>
      </c>
      <c r="I27" s="54">
        <v>0</v>
      </c>
      <c r="J27" s="54" t="s">
        <v>419</v>
      </c>
      <c r="K27" s="54">
        <v>1</v>
      </c>
      <c r="L27" s="54">
        <v>1</v>
      </c>
      <c r="M27" s="54">
        <v>1</v>
      </c>
      <c r="N27" s="54">
        <v>1</v>
      </c>
      <c r="P27" s="54">
        <v>1</v>
      </c>
      <c r="Q27" s="54">
        <v>1</v>
      </c>
      <c r="R27" s="54">
        <v>1</v>
      </c>
      <c r="W27" s="54">
        <v>1</v>
      </c>
      <c r="X27" s="54">
        <v>1</v>
      </c>
      <c r="Y27" s="54">
        <v>1</v>
      </c>
      <c r="AB27" s="54">
        <v>1</v>
      </c>
      <c r="AC27" s="54">
        <v>1</v>
      </c>
      <c r="AD27" s="54">
        <v>1</v>
      </c>
      <c r="AE27" s="54">
        <v>1</v>
      </c>
      <c r="AF27" s="54">
        <v>1</v>
      </c>
      <c r="AG27" s="54">
        <v>1</v>
      </c>
      <c r="AH27" s="54">
        <v>1</v>
      </c>
      <c r="AI27" s="54">
        <v>1</v>
      </c>
      <c r="AJ27" s="54">
        <v>1</v>
      </c>
      <c r="AK27" s="54">
        <v>1</v>
      </c>
      <c r="AL27" s="54">
        <v>1</v>
      </c>
      <c r="AM27" s="54">
        <v>1</v>
      </c>
      <c r="AO27" s="54">
        <v>1</v>
      </c>
      <c r="AQ27" s="54">
        <v>1</v>
      </c>
      <c r="AX27" s="54">
        <v>1</v>
      </c>
      <c r="AY27" s="54">
        <v>1</v>
      </c>
      <c r="AZ27" s="54">
        <v>1</v>
      </c>
      <c r="BF27" s="54">
        <v>1</v>
      </c>
      <c r="BG27" s="54">
        <v>1</v>
      </c>
      <c r="BH27" s="54">
        <v>1</v>
      </c>
      <c r="BI27" s="54">
        <v>1</v>
      </c>
      <c r="BJ27" s="54">
        <v>1</v>
      </c>
      <c r="BK27" s="54">
        <v>1</v>
      </c>
      <c r="BL27" s="54">
        <v>1</v>
      </c>
      <c r="BM27" s="54">
        <v>1</v>
      </c>
      <c r="BN27" s="54">
        <v>1</v>
      </c>
      <c r="BO27" s="54">
        <v>1</v>
      </c>
      <c r="BP27" s="54">
        <v>1</v>
      </c>
      <c r="BQ27" s="54">
        <v>1</v>
      </c>
      <c r="BR27" s="54">
        <v>1</v>
      </c>
      <c r="BS27" s="54">
        <v>1</v>
      </c>
      <c r="BT27" s="54">
        <v>1</v>
      </c>
      <c r="BU27" s="54">
        <v>1</v>
      </c>
      <c r="BV27" s="54">
        <v>1</v>
      </c>
      <c r="BW27" s="54">
        <v>1</v>
      </c>
      <c r="BX27" s="54">
        <v>1</v>
      </c>
      <c r="BY27" s="54">
        <v>1</v>
      </c>
      <c r="CA27" s="54">
        <v>1</v>
      </c>
      <c r="CC27" s="54">
        <v>1</v>
      </c>
      <c r="CD27" s="54">
        <v>1</v>
      </c>
      <c r="CE27" s="54">
        <v>1</v>
      </c>
      <c r="CF27" s="54">
        <v>1</v>
      </c>
      <c r="CG27" s="54">
        <v>1</v>
      </c>
      <c r="CH27" s="54">
        <v>1</v>
      </c>
      <c r="CI27" s="54">
        <v>1</v>
      </c>
      <c r="CJ27" s="54">
        <v>1</v>
      </c>
      <c r="CL27" s="54">
        <v>1</v>
      </c>
      <c r="CM27" s="54">
        <v>1</v>
      </c>
      <c r="CP27" s="54">
        <v>1</v>
      </c>
      <c r="CQ27" s="54">
        <v>1</v>
      </c>
      <c r="CR27" s="54">
        <v>1</v>
      </c>
      <c r="CS27" s="54">
        <v>1</v>
      </c>
      <c r="CT27" s="54">
        <v>1</v>
      </c>
      <c r="CU27" s="54">
        <v>1</v>
      </c>
      <c r="CV27" s="54">
        <v>1</v>
      </c>
      <c r="CW27" s="54">
        <v>1</v>
      </c>
      <c r="CX27" s="54">
        <v>1</v>
      </c>
      <c r="CY27" s="54">
        <v>0</v>
      </c>
      <c r="CZ27" s="54">
        <v>1</v>
      </c>
      <c r="DA27" s="54">
        <v>0</v>
      </c>
      <c r="DB27" s="54">
        <v>1</v>
      </c>
      <c r="DC27" s="54">
        <v>0</v>
      </c>
      <c r="DD27" s="54">
        <v>1</v>
      </c>
      <c r="DE27" s="54">
        <v>1</v>
      </c>
      <c r="DF27" s="54">
        <v>0</v>
      </c>
      <c r="DG27" s="54">
        <v>1</v>
      </c>
      <c r="DH27" s="54">
        <v>1</v>
      </c>
      <c r="DI27" s="55">
        <v>1</v>
      </c>
      <c r="DK27" s="55"/>
      <c r="DL27" s="55"/>
      <c r="DM27" s="55"/>
      <c r="DN27" s="55"/>
    </row>
    <row r="28" spans="1:118" s="54" customFormat="1" ht="51">
      <c r="A28" s="54" t="s">
        <v>416</v>
      </c>
      <c r="B28" s="54" t="s">
        <v>417</v>
      </c>
      <c r="C28" s="175" t="s">
        <v>448</v>
      </c>
      <c r="D28" s="54">
        <v>23</v>
      </c>
      <c r="E28" s="54">
        <v>371</v>
      </c>
      <c r="G28" s="54">
        <v>57</v>
      </c>
      <c r="H28" s="54">
        <v>1</v>
      </c>
      <c r="I28" s="54">
        <v>0</v>
      </c>
      <c r="J28" s="54" t="s">
        <v>419</v>
      </c>
      <c r="K28" s="54">
        <v>1</v>
      </c>
      <c r="L28" s="54">
        <v>1</v>
      </c>
      <c r="M28" s="54">
        <v>1</v>
      </c>
      <c r="N28" s="54">
        <v>1</v>
      </c>
      <c r="P28" s="54">
        <v>1</v>
      </c>
      <c r="Q28" s="54">
        <v>1</v>
      </c>
      <c r="R28" s="54">
        <v>1</v>
      </c>
      <c r="W28" s="54">
        <v>1</v>
      </c>
      <c r="X28" s="54">
        <v>1</v>
      </c>
      <c r="Y28" s="54">
        <v>1</v>
      </c>
      <c r="AB28" s="54">
        <v>1</v>
      </c>
      <c r="AC28" s="54">
        <v>1</v>
      </c>
      <c r="AD28" s="54">
        <v>1</v>
      </c>
      <c r="AE28" s="54">
        <v>1</v>
      </c>
      <c r="AF28" s="54">
        <v>1</v>
      </c>
      <c r="AG28" s="54">
        <v>1</v>
      </c>
      <c r="AH28" s="54">
        <v>1</v>
      </c>
      <c r="AI28" s="54">
        <v>1</v>
      </c>
      <c r="AJ28" s="54">
        <v>1</v>
      </c>
      <c r="AK28" s="54">
        <v>1</v>
      </c>
      <c r="AL28" s="54">
        <v>1</v>
      </c>
      <c r="AM28" s="54">
        <v>1</v>
      </c>
      <c r="AO28" s="54">
        <v>1</v>
      </c>
      <c r="AQ28" s="54">
        <v>1</v>
      </c>
      <c r="AX28" s="54">
        <v>1</v>
      </c>
      <c r="AY28" s="54">
        <v>1</v>
      </c>
      <c r="AZ28" s="54">
        <v>1</v>
      </c>
      <c r="BF28" s="54">
        <v>1</v>
      </c>
      <c r="BG28" s="54">
        <v>1</v>
      </c>
      <c r="BH28" s="54">
        <v>1</v>
      </c>
      <c r="BI28" s="54">
        <v>1</v>
      </c>
      <c r="BJ28" s="54">
        <v>1</v>
      </c>
      <c r="BK28" s="54">
        <v>1</v>
      </c>
      <c r="BL28" s="54">
        <v>1</v>
      </c>
      <c r="BM28" s="54">
        <v>1</v>
      </c>
      <c r="BN28" s="54">
        <v>1</v>
      </c>
      <c r="BO28" s="54">
        <v>1</v>
      </c>
      <c r="BP28" s="54">
        <v>1</v>
      </c>
      <c r="BQ28" s="54">
        <v>1</v>
      </c>
      <c r="BR28" s="54">
        <v>1</v>
      </c>
      <c r="BS28" s="54">
        <v>1</v>
      </c>
      <c r="BT28" s="54">
        <v>1</v>
      </c>
      <c r="BU28" s="54">
        <v>99</v>
      </c>
      <c r="BV28" s="54">
        <v>99</v>
      </c>
      <c r="BW28" s="54">
        <v>99</v>
      </c>
      <c r="BX28" s="54">
        <v>99</v>
      </c>
      <c r="BY28" s="54">
        <v>1</v>
      </c>
      <c r="CA28" s="54">
        <v>99</v>
      </c>
      <c r="CC28" s="54">
        <v>1</v>
      </c>
      <c r="CD28" s="54">
        <v>1</v>
      </c>
      <c r="CE28" s="54">
        <v>1</v>
      </c>
      <c r="CF28" s="54">
        <v>1</v>
      </c>
      <c r="CG28" s="54">
        <v>1</v>
      </c>
      <c r="CH28" s="54">
        <v>1</v>
      </c>
      <c r="CI28" s="54">
        <v>1</v>
      </c>
      <c r="CJ28" s="54">
        <v>1</v>
      </c>
      <c r="CL28" s="54">
        <v>1</v>
      </c>
      <c r="CM28" s="54">
        <v>1</v>
      </c>
      <c r="CP28" s="54">
        <v>1</v>
      </c>
      <c r="CQ28" s="54">
        <v>1</v>
      </c>
      <c r="CR28" s="54">
        <v>1</v>
      </c>
      <c r="CS28" s="54">
        <v>1</v>
      </c>
      <c r="CT28" s="54">
        <v>1</v>
      </c>
      <c r="CU28" s="54">
        <v>1</v>
      </c>
      <c r="CV28" s="54">
        <v>1</v>
      </c>
      <c r="CW28" s="54">
        <v>1</v>
      </c>
      <c r="CX28" s="54">
        <v>1</v>
      </c>
      <c r="CY28" s="54">
        <v>0</v>
      </c>
      <c r="CZ28" s="54">
        <v>1</v>
      </c>
      <c r="DA28" s="54">
        <v>0</v>
      </c>
      <c r="DB28" s="54">
        <v>1</v>
      </c>
      <c r="DC28" s="54">
        <v>0</v>
      </c>
      <c r="DD28" s="54">
        <v>0</v>
      </c>
      <c r="DE28" s="54">
        <v>1</v>
      </c>
      <c r="DF28" s="54">
        <v>1</v>
      </c>
      <c r="DG28" s="54">
        <v>1</v>
      </c>
      <c r="DH28" s="54">
        <v>1</v>
      </c>
      <c r="DI28" s="55">
        <v>1</v>
      </c>
      <c r="DJ28" s="54" t="s">
        <v>449</v>
      </c>
      <c r="DK28" s="55"/>
      <c r="DL28" s="55"/>
      <c r="DM28" s="55"/>
      <c r="DN28" s="55"/>
    </row>
    <row r="29" spans="1:118" s="103" customFormat="1" ht="51">
      <c r="A29" s="103" t="s">
        <v>416</v>
      </c>
      <c r="B29" s="103" t="s">
        <v>417</v>
      </c>
      <c r="C29" s="174" t="s">
        <v>450</v>
      </c>
      <c r="D29" s="103">
        <v>24</v>
      </c>
      <c r="E29" s="103">
        <v>196</v>
      </c>
      <c r="G29" s="103">
        <v>24</v>
      </c>
      <c r="H29" s="103">
        <v>1</v>
      </c>
      <c r="I29" s="103">
        <v>0</v>
      </c>
      <c r="J29" s="103" t="s">
        <v>419</v>
      </c>
      <c r="K29" s="103">
        <v>1</v>
      </c>
      <c r="L29" s="103">
        <v>1</v>
      </c>
      <c r="M29" s="103">
        <v>0.5</v>
      </c>
      <c r="N29" s="103">
        <v>1</v>
      </c>
      <c r="P29" s="103">
        <v>1</v>
      </c>
      <c r="Q29" s="103">
        <v>1</v>
      </c>
      <c r="R29" s="103">
        <v>1</v>
      </c>
      <c r="W29" s="103">
        <v>0.5</v>
      </c>
      <c r="X29" s="103">
        <v>1</v>
      </c>
      <c r="Y29" s="103">
        <v>1</v>
      </c>
      <c r="AB29" s="103">
        <v>1</v>
      </c>
      <c r="AC29" s="103">
        <v>1</v>
      </c>
      <c r="AD29" s="103">
        <v>1</v>
      </c>
      <c r="AE29" s="103">
        <v>1</v>
      </c>
      <c r="AF29" s="103">
        <v>1</v>
      </c>
      <c r="AG29" s="103">
        <v>1</v>
      </c>
      <c r="AH29" s="103">
        <v>1</v>
      </c>
      <c r="AI29" s="103">
        <v>1</v>
      </c>
      <c r="AJ29" s="103">
        <v>1</v>
      </c>
      <c r="AK29" s="103">
        <v>1</v>
      </c>
      <c r="AL29" s="103">
        <v>1</v>
      </c>
      <c r="AM29" s="103">
        <v>1</v>
      </c>
      <c r="AO29" s="103">
        <v>1</v>
      </c>
      <c r="AQ29" s="103">
        <v>1</v>
      </c>
      <c r="AX29" s="103">
        <v>1</v>
      </c>
      <c r="AY29" s="103">
        <v>1</v>
      </c>
      <c r="AZ29" s="103">
        <v>1</v>
      </c>
      <c r="BF29" s="103">
        <v>1</v>
      </c>
      <c r="BG29" s="103">
        <v>1</v>
      </c>
      <c r="BH29" s="103">
        <v>1</v>
      </c>
      <c r="BI29" s="103">
        <v>1</v>
      </c>
      <c r="BJ29" s="103">
        <v>1</v>
      </c>
      <c r="BK29" s="103">
        <v>1</v>
      </c>
      <c r="BL29" s="103">
        <v>1</v>
      </c>
      <c r="BM29" s="103">
        <v>1</v>
      </c>
      <c r="BN29" s="103">
        <v>1</v>
      </c>
      <c r="BO29" s="103">
        <v>1</v>
      </c>
      <c r="BP29" s="103">
        <v>1</v>
      </c>
      <c r="BQ29" s="103">
        <v>1</v>
      </c>
      <c r="BR29" s="103">
        <v>1</v>
      </c>
      <c r="BS29" s="103">
        <v>1</v>
      </c>
      <c r="BT29" s="103">
        <v>1</v>
      </c>
      <c r="BU29" s="103">
        <v>99</v>
      </c>
      <c r="BV29" s="103">
        <v>99</v>
      </c>
      <c r="BW29" s="103">
        <v>99</v>
      </c>
      <c r="BX29" s="103">
        <v>99</v>
      </c>
      <c r="BY29" s="103">
        <v>1</v>
      </c>
      <c r="CA29" s="103">
        <v>99</v>
      </c>
      <c r="CC29" s="103">
        <v>1</v>
      </c>
      <c r="CD29" s="103">
        <v>1</v>
      </c>
      <c r="CE29" s="103">
        <v>1</v>
      </c>
      <c r="CF29" s="103">
        <v>1</v>
      </c>
      <c r="CG29" s="103">
        <v>1</v>
      </c>
      <c r="CH29" s="103">
        <v>1</v>
      </c>
      <c r="CI29" s="103">
        <v>1</v>
      </c>
      <c r="CJ29" s="103">
        <v>1</v>
      </c>
      <c r="CL29" s="103">
        <v>1</v>
      </c>
      <c r="CM29" s="103">
        <v>1</v>
      </c>
      <c r="CP29" s="103">
        <v>1</v>
      </c>
      <c r="CQ29" s="103">
        <v>1</v>
      </c>
      <c r="CR29" s="103">
        <v>1</v>
      </c>
      <c r="CS29" s="103">
        <v>0</v>
      </c>
      <c r="CT29" s="103">
        <v>1</v>
      </c>
      <c r="CU29" s="103">
        <v>1</v>
      </c>
      <c r="CV29" s="103">
        <v>1</v>
      </c>
      <c r="CW29" s="103">
        <v>1</v>
      </c>
      <c r="CX29" s="103">
        <v>1</v>
      </c>
      <c r="CY29" s="103">
        <v>0</v>
      </c>
      <c r="CZ29" s="103">
        <v>1</v>
      </c>
      <c r="DA29" s="103">
        <v>0</v>
      </c>
      <c r="DB29" s="103">
        <v>0</v>
      </c>
      <c r="DC29" s="103">
        <v>1</v>
      </c>
      <c r="DD29" s="103">
        <v>0</v>
      </c>
      <c r="DE29" s="103">
        <v>1</v>
      </c>
      <c r="DF29" s="103">
        <v>0</v>
      </c>
      <c r="DG29" s="103">
        <v>1</v>
      </c>
      <c r="DH29" s="103">
        <v>1</v>
      </c>
      <c r="DI29" s="104">
        <v>0</v>
      </c>
      <c r="DK29" s="104"/>
      <c r="DL29" s="104"/>
      <c r="DM29" s="104"/>
      <c r="DN29" s="104"/>
    </row>
    <row r="30" spans="1:118" s="54" customFormat="1" ht="51">
      <c r="A30" s="54" t="s">
        <v>416</v>
      </c>
      <c r="B30" s="54" t="s">
        <v>417</v>
      </c>
      <c r="C30" s="175" t="s">
        <v>451</v>
      </c>
      <c r="D30" s="54">
        <v>25</v>
      </c>
      <c r="E30" s="54">
        <v>293</v>
      </c>
      <c r="G30" s="54">
        <v>64</v>
      </c>
      <c r="H30" s="54">
        <v>1</v>
      </c>
      <c r="I30" s="54">
        <v>0</v>
      </c>
      <c r="J30" s="54" t="s">
        <v>419</v>
      </c>
      <c r="K30" s="54">
        <v>1</v>
      </c>
      <c r="L30" s="54">
        <v>1</v>
      </c>
      <c r="M30" s="54">
        <v>1</v>
      </c>
      <c r="N30" s="54">
        <v>1</v>
      </c>
      <c r="P30" s="54">
        <v>1</v>
      </c>
      <c r="Q30" s="54">
        <v>1</v>
      </c>
      <c r="R30" s="54">
        <v>0.5</v>
      </c>
      <c r="W30" s="54">
        <v>1</v>
      </c>
      <c r="X30" s="54">
        <v>0.5</v>
      </c>
      <c r="Y30" s="54">
        <v>1</v>
      </c>
      <c r="AB30" s="54">
        <v>1</v>
      </c>
      <c r="AC30" s="54">
        <v>1</v>
      </c>
      <c r="AD30" s="54">
        <v>1</v>
      </c>
      <c r="AE30" s="54">
        <v>1</v>
      </c>
      <c r="AF30" s="54">
        <v>1</v>
      </c>
      <c r="AG30" s="54">
        <v>1</v>
      </c>
      <c r="AH30" s="54">
        <v>1</v>
      </c>
      <c r="AI30" s="54">
        <v>1</v>
      </c>
      <c r="AJ30" s="54">
        <v>1</v>
      </c>
      <c r="AK30" s="54">
        <v>1</v>
      </c>
      <c r="AL30" s="54">
        <v>1</v>
      </c>
      <c r="AM30" s="54">
        <v>1</v>
      </c>
      <c r="AO30" s="54">
        <v>1</v>
      </c>
      <c r="AQ30" s="54">
        <v>1</v>
      </c>
      <c r="AX30" s="54">
        <v>1</v>
      </c>
      <c r="AY30" s="54">
        <v>1</v>
      </c>
      <c r="AZ30" s="54">
        <v>1</v>
      </c>
      <c r="BF30" s="54">
        <v>1</v>
      </c>
      <c r="BG30" s="54">
        <v>1</v>
      </c>
      <c r="BH30" s="54">
        <v>1</v>
      </c>
      <c r="BI30" s="54">
        <v>1</v>
      </c>
      <c r="BJ30" s="54">
        <v>1</v>
      </c>
      <c r="BK30" s="54">
        <v>1</v>
      </c>
      <c r="BL30" s="54">
        <v>1</v>
      </c>
      <c r="BM30" s="54">
        <v>1</v>
      </c>
      <c r="BN30" s="54">
        <v>1</v>
      </c>
      <c r="BO30" s="54">
        <v>1</v>
      </c>
      <c r="BP30" s="54">
        <v>1</v>
      </c>
      <c r="BQ30" s="54">
        <v>1</v>
      </c>
      <c r="BR30" s="54">
        <v>1</v>
      </c>
      <c r="BS30" s="54">
        <v>1</v>
      </c>
      <c r="BT30" s="54">
        <v>1</v>
      </c>
      <c r="BU30" s="54">
        <v>1</v>
      </c>
      <c r="BV30" s="54">
        <v>99</v>
      </c>
      <c r="BW30" s="54">
        <v>99</v>
      </c>
      <c r="BX30" s="54">
        <v>99</v>
      </c>
      <c r="BY30" s="54">
        <v>1</v>
      </c>
      <c r="CA30" s="54">
        <v>99</v>
      </c>
      <c r="CC30" s="54">
        <v>1</v>
      </c>
      <c r="CD30" s="54">
        <v>1</v>
      </c>
      <c r="CE30" s="54">
        <v>1</v>
      </c>
      <c r="CF30" s="54">
        <v>1</v>
      </c>
      <c r="CG30" s="54">
        <v>1</v>
      </c>
      <c r="CH30" s="54">
        <v>1</v>
      </c>
      <c r="CI30" s="54">
        <v>1</v>
      </c>
      <c r="CJ30" s="54">
        <v>1</v>
      </c>
      <c r="CL30" s="54">
        <v>1</v>
      </c>
      <c r="CM30" s="54">
        <v>1</v>
      </c>
      <c r="CP30" s="54">
        <v>1</v>
      </c>
      <c r="CQ30" s="54">
        <v>1</v>
      </c>
      <c r="CR30" s="54">
        <v>1</v>
      </c>
      <c r="CS30" s="54">
        <v>1</v>
      </c>
      <c r="CT30" s="54">
        <v>1</v>
      </c>
      <c r="CU30" s="54">
        <v>1</v>
      </c>
      <c r="CV30" s="54">
        <v>1</v>
      </c>
      <c r="CW30" s="54">
        <v>1</v>
      </c>
      <c r="CX30" s="54">
        <v>1</v>
      </c>
      <c r="CY30" s="54">
        <v>0</v>
      </c>
      <c r="CZ30" s="54">
        <v>1</v>
      </c>
      <c r="DA30" s="54">
        <v>0</v>
      </c>
      <c r="DB30" s="54">
        <v>0</v>
      </c>
      <c r="DC30" s="54">
        <v>1</v>
      </c>
      <c r="DD30" s="54">
        <v>0</v>
      </c>
      <c r="DE30" s="54">
        <v>0</v>
      </c>
      <c r="DF30" s="54">
        <v>0</v>
      </c>
      <c r="DG30" s="54">
        <v>1</v>
      </c>
      <c r="DH30" s="54">
        <v>1</v>
      </c>
      <c r="DI30" s="55">
        <v>1</v>
      </c>
      <c r="DK30" s="55"/>
      <c r="DL30" s="55"/>
      <c r="DM30" s="55"/>
      <c r="DN30" s="55"/>
    </row>
    <row r="31" spans="1:118" s="103" customFormat="1" ht="51">
      <c r="A31" s="103" t="s">
        <v>416</v>
      </c>
      <c r="B31" s="103" t="s">
        <v>417</v>
      </c>
      <c r="C31" s="174" t="s">
        <v>452</v>
      </c>
      <c r="D31" s="103">
        <v>26</v>
      </c>
      <c r="E31" s="103">
        <v>443</v>
      </c>
      <c r="G31" s="103">
        <v>64</v>
      </c>
      <c r="H31" s="103">
        <v>1</v>
      </c>
      <c r="I31" s="103">
        <v>0</v>
      </c>
      <c r="J31" s="103" t="s">
        <v>419</v>
      </c>
      <c r="K31" s="103">
        <v>1</v>
      </c>
      <c r="L31" s="103">
        <v>1</v>
      </c>
      <c r="M31" s="103">
        <v>1</v>
      </c>
      <c r="N31" s="103">
        <v>1</v>
      </c>
      <c r="P31" s="103">
        <v>1</v>
      </c>
      <c r="Q31" s="103">
        <v>1</v>
      </c>
      <c r="R31" s="103">
        <v>1</v>
      </c>
      <c r="W31" s="103">
        <v>1</v>
      </c>
      <c r="X31" s="103">
        <v>1</v>
      </c>
      <c r="Y31" s="103">
        <v>1</v>
      </c>
      <c r="AB31" s="103">
        <v>1</v>
      </c>
      <c r="AC31" s="103">
        <v>1</v>
      </c>
      <c r="AD31" s="103">
        <v>1</v>
      </c>
      <c r="AE31" s="103">
        <v>1</v>
      </c>
      <c r="AF31" s="103">
        <v>1</v>
      </c>
      <c r="AG31" s="103">
        <v>1</v>
      </c>
      <c r="AH31" s="103">
        <v>1</v>
      </c>
      <c r="AI31" s="103">
        <v>1</v>
      </c>
      <c r="AJ31" s="103">
        <v>1</v>
      </c>
      <c r="AK31" s="103">
        <v>1</v>
      </c>
      <c r="AL31" s="103">
        <v>1</v>
      </c>
      <c r="AM31" s="103">
        <v>1</v>
      </c>
      <c r="AO31" s="103">
        <v>1</v>
      </c>
      <c r="AQ31" s="103">
        <v>1</v>
      </c>
      <c r="AX31" s="103">
        <v>1</v>
      </c>
      <c r="AY31" s="103">
        <v>1</v>
      </c>
      <c r="AZ31" s="103">
        <v>1</v>
      </c>
      <c r="BF31" s="103">
        <v>1</v>
      </c>
      <c r="BG31" s="103">
        <v>1</v>
      </c>
      <c r="BH31" s="103">
        <v>1</v>
      </c>
      <c r="BI31" s="103">
        <v>1</v>
      </c>
      <c r="BJ31" s="103">
        <v>1</v>
      </c>
      <c r="BK31" s="103">
        <v>1</v>
      </c>
      <c r="BL31" s="103">
        <v>1</v>
      </c>
      <c r="BM31" s="103">
        <v>1</v>
      </c>
      <c r="BN31" s="103">
        <v>1</v>
      </c>
      <c r="BO31" s="103">
        <v>1</v>
      </c>
      <c r="BP31" s="103">
        <v>1</v>
      </c>
      <c r="BQ31" s="103">
        <v>1</v>
      </c>
      <c r="BR31" s="103">
        <v>1</v>
      </c>
      <c r="BS31" s="103">
        <v>1</v>
      </c>
      <c r="BT31" s="103">
        <v>1</v>
      </c>
      <c r="BU31" s="103">
        <v>99</v>
      </c>
      <c r="BV31" s="103">
        <v>99</v>
      </c>
      <c r="BW31" s="103">
        <v>99</v>
      </c>
      <c r="BX31" s="103">
        <v>99</v>
      </c>
      <c r="BY31" s="103">
        <v>1</v>
      </c>
      <c r="CA31" s="103">
        <v>99</v>
      </c>
      <c r="CC31" s="103">
        <v>1</v>
      </c>
      <c r="CD31" s="103">
        <v>1</v>
      </c>
      <c r="CE31" s="103">
        <v>1</v>
      </c>
      <c r="CF31" s="103">
        <v>1</v>
      </c>
      <c r="CG31" s="103">
        <v>1</v>
      </c>
      <c r="CH31" s="103">
        <v>1</v>
      </c>
      <c r="CI31" s="103">
        <v>1</v>
      </c>
      <c r="CJ31" s="103">
        <v>1</v>
      </c>
      <c r="CL31" s="103">
        <v>1</v>
      </c>
      <c r="CM31" s="103">
        <v>1</v>
      </c>
      <c r="CP31" s="103">
        <v>1</v>
      </c>
      <c r="CQ31" s="103">
        <v>1</v>
      </c>
      <c r="CR31" s="103">
        <v>1</v>
      </c>
      <c r="CS31" s="103">
        <v>1</v>
      </c>
      <c r="CT31" s="103">
        <v>1</v>
      </c>
      <c r="CU31" s="103">
        <v>1</v>
      </c>
      <c r="CV31" s="103">
        <v>1</v>
      </c>
      <c r="CW31" s="103">
        <v>1</v>
      </c>
      <c r="CX31" s="103">
        <v>1</v>
      </c>
      <c r="CY31" s="103">
        <v>0</v>
      </c>
      <c r="CZ31" s="103">
        <v>1</v>
      </c>
      <c r="DA31" s="103">
        <v>1</v>
      </c>
      <c r="DB31" s="103">
        <v>1</v>
      </c>
      <c r="DC31" s="103">
        <v>0</v>
      </c>
      <c r="DD31" s="103">
        <v>0</v>
      </c>
      <c r="DE31" s="103">
        <v>0</v>
      </c>
      <c r="DF31" s="103">
        <v>1</v>
      </c>
      <c r="DG31" s="103">
        <v>1</v>
      </c>
      <c r="DH31" s="103">
        <v>1</v>
      </c>
      <c r="DI31" s="104">
        <v>1</v>
      </c>
      <c r="DK31" s="104"/>
      <c r="DL31" s="104"/>
      <c r="DM31" s="104"/>
      <c r="DN31" s="104"/>
    </row>
    <row r="32" spans="1:118" s="54" customFormat="1" ht="38.25">
      <c r="A32" s="54" t="s">
        <v>416</v>
      </c>
      <c r="B32" s="54" t="s">
        <v>417</v>
      </c>
      <c r="C32" s="175" t="s">
        <v>453</v>
      </c>
      <c r="D32" s="54">
        <v>27</v>
      </c>
      <c r="E32" s="54">
        <v>252</v>
      </c>
      <c r="G32" s="54">
        <v>41</v>
      </c>
      <c r="H32" s="54">
        <v>1</v>
      </c>
      <c r="I32" s="54">
        <v>0</v>
      </c>
      <c r="J32" s="54" t="s">
        <v>419</v>
      </c>
      <c r="K32" s="54">
        <v>1</v>
      </c>
      <c r="L32" s="54">
        <v>1</v>
      </c>
      <c r="M32" s="54">
        <v>1</v>
      </c>
      <c r="N32" s="54">
        <v>1</v>
      </c>
      <c r="P32" s="54">
        <v>1</v>
      </c>
      <c r="Q32" s="54">
        <v>0.5</v>
      </c>
      <c r="R32" s="54">
        <v>1</v>
      </c>
      <c r="W32" s="54">
        <v>1</v>
      </c>
      <c r="X32" s="54">
        <v>1</v>
      </c>
      <c r="Y32" s="54">
        <v>1</v>
      </c>
      <c r="AB32" s="54">
        <v>1</v>
      </c>
      <c r="AC32" s="54">
        <v>1</v>
      </c>
      <c r="AD32" s="54">
        <v>1</v>
      </c>
      <c r="AE32" s="54">
        <v>1</v>
      </c>
      <c r="AF32" s="54">
        <v>1</v>
      </c>
      <c r="AG32" s="54">
        <v>1</v>
      </c>
      <c r="AH32" s="54">
        <v>1</v>
      </c>
      <c r="AI32" s="54">
        <v>1</v>
      </c>
      <c r="AJ32" s="54">
        <v>1</v>
      </c>
      <c r="AK32" s="54">
        <v>1</v>
      </c>
      <c r="AL32" s="54">
        <v>1</v>
      </c>
      <c r="AM32" s="54">
        <v>1</v>
      </c>
      <c r="AO32" s="54">
        <v>1</v>
      </c>
      <c r="AQ32" s="54">
        <v>1</v>
      </c>
      <c r="AX32" s="54">
        <v>1</v>
      </c>
      <c r="AY32" s="54">
        <v>1</v>
      </c>
      <c r="AZ32" s="54">
        <v>1</v>
      </c>
      <c r="BF32" s="54">
        <v>1</v>
      </c>
      <c r="BG32" s="54">
        <v>1</v>
      </c>
      <c r="BH32" s="54">
        <v>1</v>
      </c>
      <c r="BI32" s="54">
        <v>1</v>
      </c>
      <c r="BJ32" s="54">
        <v>1</v>
      </c>
      <c r="BK32" s="54">
        <v>1</v>
      </c>
      <c r="BL32" s="54">
        <v>1</v>
      </c>
      <c r="BM32" s="54">
        <v>1</v>
      </c>
      <c r="BN32" s="54">
        <v>1</v>
      </c>
      <c r="BO32" s="54">
        <v>1</v>
      </c>
      <c r="BP32" s="54">
        <v>1</v>
      </c>
      <c r="BQ32" s="54">
        <v>1</v>
      </c>
      <c r="BR32" s="54">
        <v>1</v>
      </c>
      <c r="BS32" s="54">
        <v>1</v>
      </c>
      <c r="BT32" s="54">
        <v>1</v>
      </c>
      <c r="BU32" s="54">
        <v>99</v>
      </c>
      <c r="BV32" s="54">
        <v>99</v>
      </c>
      <c r="BW32" s="54">
        <v>99</v>
      </c>
      <c r="BX32" s="54">
        <v>99</v>
      </c>
      <c r="BY32" s="54">
        <v>1</v>
      </c>
      <c r="CA32" s="54">
        <v>99</v>
      </c>
      <c r="CC32" s="54">
        <v>1</v>
      </c>
      <c r="CD32" s="54">
        <v>1</v>
      </c>
      <c r="CE32" s="54">
        <v>1</v>
      </c>
      <c r="CF32" s="54">
        <v>1</v>
      </c>
      <c r="CG32" s="54">
        <v>1</v>
      </c>
      <c r="CH32" s="54">
        <v>1</v>
      </c>
      <c r="CI32" s="54">
        <v>1</v>
      </c>
      <c r="CJ32" s="54">
        <v>1</v>
      </c>
      <c r="CL32" s="54">
        <v>1</v>
      </c>
      <c r="CM32" s="54">
        <v>1</v>
      </c>
      <c r="CP32" s="54">
        <v>1</v>
      </c>
      <c r="CQ32" s="54">
        <v>1</v>
      </c>
      <c r="CR32" s="54">
        <v>1</v>
      </c>
      <c r="CS32" s="54">
        <v>1</v>
      </c>
      <c r="CT32" s="54">
        <v>1</v>
      </c>
      <c r="CU32" s="54">
        <v>1</v>
      </c>
      <c r="CV32" s="54">
        <v>1</v>
      </c>
      <c r="CW32" s="54">
        <v>1</v>
      </c>
      <c r="CX32" s="54">
        <v>1</v>
      </c>
      <c r="CY32" s="54">
        <v>0</v>
      </c>
      <c r="CZ32" s="54">
        <v>1</v>
      </c>
      <c r="DA32" s="54">
        <v>0</v>
      </c>
      <c r="DB32" s="54">
        <v>0</v>
      </c>
      <c r="DC32" s="54">
        <v>0</v>
      </c>
      <c r="DD32" s="54">
        <v>0</v>
      </c>
      <c r="DE32" s="54">
        <v>0</v>
      </c>
      <c r="DF32" s="54">
        <v>0</v>
      </c>
      <c r="DG32" s="54">
        <v>1</v>
      </c>
      <c r="DH32" s="54">
        <v>1</v>
      </c>
      <c r="DI32" s="55">
        <v>0</v>
      </c>
      <c r="DK32" s="55"/>
      <c r="DL32" s="55"/>
      <c r="DM32" s="55"/>
      <c r="DN32" s="55"/>
    </row>
    <row r="33" spans="1:118" s="54" customFormat="1" ht="63.75">
      <c r="A33" s="54" t="s">
        <v>416</v>
      </c>
      <c r="B33" s="54" t="s">
        <v>405</v>
      </c>
      <c r="C33" s="175" t="s">
        <v>454</v>
      </c>
      <c r="D33" s="54">
        <v>28</v>
      </c>
      <c r="E33" s="54">
        <v>548</v>
      </c>
      <c r="F33" s="54">
        <v>0</v>
      </c>
      <c r="G33" s="54">
        <v>14</v>
      </c>
      <c r="H33" s="54">
        <v>1</v>
      </c>
      <c r="I33" s="54">
        <v>0</v>
      </c>
      <c r="J33" s="54" t="s">
        <v>419</v>
      </c>
      <c r="K33" s="54">
        <v>1</v>
      </c>
      <c r="L33" s="54">
        <v>1</v>
      </c>
      <c r="M33" s="54">
        <v>1</v>
      </c>
      <c r="N33" s="54">
        <v>1</v>
      </c>
      <c r="O33" s="54">
        <v>1</v>
      </c>
      <c r="P33" s="54">
        <v>1</v>
      </c>
      <c r="Q33" s="54">
        <v>1</v>
      </c>
      <c r="R33" s="54">
        <v>1</v>
      </c>
      <c r="S33" s="54">
        <v>1</v>
      </c>
      <c r="T33" s="54">
        <v>1</v>
      </c>
      <c r="U33" s="54">
        <v>1</v>
      </c>
      <c r="W33" s="54">
        <v>1</v>
      </c>
      <c r="X33" s="54">
        <v>1</v>
      </c>
      <c r="Y33" s="54">
        <v>1</v>
      </c>
      <c r="AB33" s="54">
        <v>1</v>
      </c>
      <c r="AC33" s="54">
        <v>1</v>
      </c>
      <c r="AD33" s="54">
        <v>1</v>
      </c>
      <c r="AE33" s="54">
        <v>1</v>
      </c>
      <c r="AF33" s="54">
        <v>1</v>
      </c>
      <c r="AG33" s="54">
        <v>1</v>
      </c>
      <c r="AH33" s="54">
        <v>1</v>
      </c>
      <c r="AI33" s="54">
        <v>1</v>
      </c>
      <c r="AJ33" s="54">
        <v>1</v>
      </c>
      <c r="AK33" s="54">
        <v>1</v>
      </c>
      <c r="AL33" s="54">
        <v>1</v>
      </c>
      <c r="AM33" s="54">
        <v>1</v>
      </c>
      <c r="AN33" s="54">
        <v>1</v>
      </c>
      <c r="AO33" s="54">
        <v>1</v>
      </c>
      <c r="AP33" s="54">
        <v>1</v>
      </c>
      <c r="AQ33" s="54">
        <v>1</v>
      </c>
      <c r="AR33" s="54">
        <v>1</v>
      </c>
      <c r="AS33" s="54">
        <v>1</v>
      </c>
      <c r="AT33" s="54">
        <v>1</v>
      </c>
      <c r="AU33" s="54">
        <v>1</v>
      </c>
      <c r="AV33" s="54">
        <v>1</v>
      </c>
      <c r="AW33" s="54">
        <v>1</v>
      </c>
      <c r="AX33" s="54">
        <v>1</v>
      </c>
      <c r="AY33" s="54">
        <v>1</v>
      </c>
      <c r="AZ33" s="54">
        <v>1</v>
      </c>
      <c r="BA33" s="54">
        <v>1</v>
      </c>
      <c r="BB33" s="54">
        <v>1</v>
      </c>
      <c r="BC33" s="54">
        <v>1</v>
      </c>
      <c r="BD33" s="54">
        <v>1</v>
      </c>
      <c r="BE33" s="54">
        <v>1</v>
      </c>
      <c r="BF33" s="54">
        <v>1</v>
      </c>
      <c r="BG33" s="54">
        <v>1</v>
      </c>
      <c r="BH33" s="54">
        <v>1</v>
      </c>
      <c r="BI33" s="54">
        <v>1</v>
      </c>
      <c r="BJ33" s="54">
        <v>1</v>
      </c>
      <c r="BK33" s="54">
        <v>1</v>
      </c>
      <c r="BL33" s="54">
        <v>1</v>
      </c>
      <c r="BM33" s="54">
        <v>1</v>
      </c>
      <c r="BN33" s="54">
        <v>1</v>
      </c>
      <c r="BS33" s="54">
        <v>1</v>
      </c>
      <c r="BT33" s="54">
        <v>1</v>
      </c>
      <c r="BU33" s="54">
        <v>1</v>
      </c>
      <c r="BV33" s="54">
        <v>1</v>
      </c>
      <c r="BW33" s="54">
        <v>1</v>
      </c>
      <c r="BX33" s="54">
        <v>1</v>
      </c>
      <c r="BY33" s="54">
        <v>1</v>
      </c>
      <c r="BZ33" s="54">
        <v>1</v>
      </c>
      <c r="CA33" s="54">
        <v>1</v>
      </c>
      <c r="CC33" s="54">
        <v>1</v>
      </c>
      <c r="CD33" s="54">
        <v>1</v>
      </c>
      <c r="CE33" s="54">
        <v>1</v>
      </c>
      <c r="CF33" s="54">
        <v>1</v>
      </c>
      <c r="CG33" s="54">
        <v>1</v>
      </c>
      <c r="CH33" s="54">
        <v>1</v>
      </c>
      <c r="CI33" s="54">
        <v>1</v>
      </c>
      <c r="CJ33" s="54">
        <v>1</v>
      </c>
      <c r="CK33" s="54">
        <v>1</v>
      </c>
      <c r="CL33" s="54">
        <v>1</v>
      </c>
      <c r="CM33" s="54">
        <v>1</v>
      </c>
      <c r="CP33" s="54">
        <v>1</v>
      </c>
      <c r="CQ33" s="54">
        <v>1</v>
      </c>
      <c r="CR33" s="54">
        <v>1</v>
      </c>
      <c r="CS33" s="54">
        <v>0</v>
      </c>
      <c r="CT33" s="54">
        <v>1</v>
      </c>
      <c r="CU33" s="54">
        <v>1</v>
      </c>
      <c r="CV33" s="54">
        <v>1</v>
      </c>
      <c r="CW33" s="54">
        <v>1</v>
      </c>
      <c r="CX33" s="54">
        <v>1</v>
      </c>
      <c r="CY33" s="54">
        <v>0</v>
      </c>
      <c r="CZ33" s="54">
        <v>1</v>
      </c>
      <c r="DA33" s="54">
        <v>0</v>
      </c>
      <c r="DB33" s="54">
        <v>0</v>
      </c>
      <c r="DC33" s="54">
        <v>0</v>
      </c>
      <c r="DD33" s="54">
        <v>0</v>
      </c>
      <c r="DE33" s="54">
        <v>1</v>
      </c>
      <c r="DF33" s="54">
        <v>0</v>
      </c>
      <c r="DG33" s="54">
        <v>1</v>
      </c>
      <c r="DH33" s="54">
        <v>1</v>
      </c>
      <c r="DI33" s="55">
        <v>1</v>
      </c>
      <c r="DJ33" s="54" t="s">
        <v>455</v>
      </c>
      <c r="DK33" s="55"/>
      <c r="DL33" s="55"/>
      <c r="DM33" s="55"/>
      <c r="DN33" s="55"/>
    </row>
    <row r="34" spans="1:118" s="54" customFormat="1" ht="38.25">
      <c r="A34" s="54" t="s">
        <v>416</v>
      </c>
      <c r="B34" s="54" t="s">
        <v>405</v>
      </c>
      <c r="C34" s="175" t="s">
        <v>456</v>
      </c>
      <c r="D34" s="54">
        <v>29</v>
      </c>
      <c r="E34" s="54">
        <v>1000</v>
      </c>
      <c r="F34" s="54">
        <v>305</v>
      </c>
      <c r="G34" s="54">
        <v>15</v>
      </c>
      <c r="H34" s="54">
        <v>1</v>
      </c>
      <c r="I34" s="54">
        <v>0</v>
      </c>
      <c r="J34" s="54" t="s">
        <v>419</v>
      </c>
      <c r="K34" s="54">
        <v>1</v>
      </c>
      <c r="L34" s="54">
        <v>1</v>
      </c>
      <c r="M34" s="54">
        <v>1</v>
      </c>
      <c r="N34" s="54">
        <v>1</v>
      </c>
      <c r="O34" s="54">
        <v>1</v>
      </c>
      <c r="P34" s="54">
        <v>1</v>
      </c>
      <c r="Q34" s="54">
        <v>1</v>
      </c>
      <c r="R34" s="54">
        <v>1</v>
      </c>
      <c r="S34" s="54">
        <v>1</v>
      </c>
      <c r="T34" s="54">
        <v>1</v>
      </c>
      <c r="U34" s="54">
        <v>1</v>
      </c>
      <c r="W34" s="54">
        <v>1</v>
      </c>
      <c r="X34" s="54">
        <v>1</v>
      </c>
      <c r="Y34" s="54">
        <v>1</v>
      </c>
      <c r="AB34" s="54">
        <v>1</v>
      </c>
      <c r="AC34" s="54">
        <v>1</v>
      </c>
      <c r="AD34" s="54">
        <v>1</v>
      </c>
      <c r="AE34" s="54">
        <v>1</v>
      </c>
      <c r="AF34" s="54">
        <v>1</v>
      </c>
      <c r="AG34" s="54">
        <v>1</v>
      </c>
      <c r="AH34" s="54">
        <v>1</v>
      </c>
      <c r="AI34" s="54">
        <v>1</v>
      </c>
      <c r="AJ34" s="54">
        <v>0.5</v>
      </c>
      <c r="AK34" s="54">
        <v>0.5</v>
      </c>
      <c r="AL34" s="54">
        <v>1</v>
      </c>
      <c r="AM34" s="54">
        <v>1</v>
      </c>
      <c r="AN34" s="54">
        <v>1</v>
      </c>
      <c r="AO34" s="54">
        <v>1</v>
      </c>
      <c r="AP34" s="54">
        <v>1</v>
      </c>
      <c r="AQ34" s="54">
        <v>1</v>
      </c>
      <c r="AR34" s="54">
        <v>1</v>
      </c>
      <c r="AS34" s="54">
        <v>1</v>
      </c>
      <c r="AT34" s="54">
        <v>1</v>
      </c>
      <c r="AU34" s="54">
        <v>1</v>
      </c>
      <c r="AV34" s="54">
        <v>1</v>
      </c>
      <c r="AW34" s="54">
        <v>1</v>
      </c>
      <c r="AX34" s="54">
        <v>1</v>
      </c>
      <c r="AY34" s="54">
        <v>1</v>
      </c>
      <c r="AZ34" s="54">
        <v>1</v>
      </c>
      <c r="BA34" s="54">
        <v>1</v>
      </c>
      <c r="BB34" s="54">
        <v>1</v>
      </c>
      <c r="BC34" s="54">
        <v>1</v>
      </c>
      <c r="BD34" s="54">
        <v>1</v>
      </c>
      <c r="BE34" s="54">
        <v>1</v>
      </c>
      <c r="BF34" s="54">
        <v>1</v>
      </c>
      <c r="BG34" s="54">
        <v>1</v>
      </c>
      <c r="BH34" s="54">
        <v>1</v>
      </c>
      <c r="BI34" s="54">
        <v>1</v>
      </c>
      <c r="BJ34" s="54">
        <v>1</v>
      </c>
      <c r="BK34" s="54">
        <v>1</v>
      </c>
      <c r="BL34" s="54">
        <v>1</v>
      </c>
      <c r="BM34" s="54">
        <v>1</v>
      </c>
      <c r="BN34" s="54">
        <v>1</v>
      </c>
      <c r="BS34" s="54">
        <v>1</v>
      </c>
      <c r="BT34" s="54">
        <v>1</v>
      </c>
      <c r="BU34" s="54">
        <v>99</v>
      </c>
      <c r="BV34" s="54">
        <v>99</v>
      </c>
      <c r="BW34" s="54">
        <v>99</v>
      </c>
      <c r="BX34" s="54">
        <v>99</v>
      </c>
      <c r="BY34" s="54">
        <v>1</v>
      </c>
      <c r="BZ34" s="54">
        <v>1</v>
      </c>
      <c r="CA34" s="54">
        <v>99</v>
      </c>
      <c r="CC34" s="54">
        <v>1</v>
      </c>
      <c r="CD34" s="54">
        <v>1</v>
      </c>
      <c r="CE34" s="54">
        <v>1</v>
      </c>
      <c r="CF34" s="54">
        <v>1</v>
      </c>
      <c r="CG34" s="54">
        <v>1</v>
      </c>
      <c r="CH34" s="54">
        <v>1</v>
      </c>
      <c r="CI34" s="54">
        <v>1</v>
      </c>
      <c r="CJ34" s="54">
        <v>1</v>
      </c>
      <c r="CK34" s="54">
        <v>1</v>
      </c>
      <c r="CL34" s="54">
        <v>1</v>
      </c>
      <c r="CM34" s="54">
        <v>1</v>
      </c>
      <c r="CP34" s="54">
        <v>1</v>
      </c>
      <c r="CQ34" s="54">
        <v>1</v>
      </c>
      <c r="CR34" s="54">
        <v>1</v>
      </c>
      <c r="CS34" s="54">
        <v>1</v>
      </c>
      <c r="CT34" s="54">
        <v>1</v>
      </c>
      <c r="CU34" s="54">
        <v>1</v>
      </c>
      <c r="CV34" s="54">
        <v>1</v>
      </c>
      <c r="CW34" s="54">
        <v>1</v>
      </c>
      <c r="CX34" s="54">
        <v>1</v>
      </c>
      <c r="CY34" s="54">
        <v>1</v>
      </c>
      <c r="CZ34" s="54">
        <v>1</v>
      </c>
      <c r="DA34" s="54">
        <v>0</v>
      </c>
      <c r="DB34" s="54">
        <v>1</v>
      </c>
      <c r="DC34" s="54">
        <v>0</v>
      </c>
      <c r="DD34" s="54">
        <v>0</v>
      </c>
      <c r="DE34" s="54">
        <v>1</v>
      </c>
      <c r="DF34" s="54">
        <v>1</v>
      </c>
      <c r="DG34" s="54">
        <v>1</v>
      </c>
      <c r="DH34" s="54">
        <v>1</v>
      </c>
      <c r="DI34" s="55">
        <v>1</v>
      </c>
      <c r="DK34" s="55"/>
      <c r="DL34" s="55"/>
      <c r="DM34" s="55"/>
      <c r="DN34" s="55"/>
    </row>
    <row r="35" spans="1:118" s="54" customFormat="1" ht="63.75">
      <c r="A35" s="54" t="s">
        <v>416</v>
      </c>
      <c r="B35" s="54" t="s">
        <v>405</v>
      </c>
      <c r="C35" s="175" t="s">
        <v>457</v>
      </c>
      <c r="D35" s="54">
        <v>30</v>
      </c>
      <c r="E35" s="54">
        <v>643</v>
      </c>
      <c r="F35" s="54">
        <v>320</v>
      </c>
      <c r="G35" s="54">
        <v>100</v>
      </c>
      <c r="H35" s="54">
        <v>1</v>
      </c>
      <c r="I35" s="54">
        <v>0</v>
      </c>
      <c r="J35" s="54" t="s">
        <v>419</v>
      </c>
      <c r="K35" s="54">
        <v>1</v>
      </c>
      <c r="L35" s="54">
        <v>1</v>
      </c>
      <c r="M35" s="54">
        <v>1</v>
      </c>
      <c r="N35" s="54">
        <v>1</v>
      </c>
      <c r="O35" s="54">
        <v>1</v>
      </c>
      <c r="P35" s="54">
        <v>1</v>
      </c>
      <c r="Q35" s="54">
        <v>1</v>
      </c>
      <c r="R35" s="54">
        <v>1</v>
      </c>
      <c r="S35" s="54">
        <v>1</v>
      </c>
      <c r="T35" s="54">
        <v>1</v>
      </c>
      <c r="U35" s="54">
        <v>1</v>
      </c>
      <c r="W35" s="54">
        <v>1</v>
      </c>
      <c r="X35" s="54">
        <v>1</v>
      </c>
      <c r="Y35" s="54">
        <v>1</v>
      </c>
      <c r="AB35" s="54">
        <v>1</v>
      </c>
      <c r="AC35" s="54">
        <v>1</v>
      </c>
      <c r="AD35" s="54">
        <v>1</v>
      </c>
      <c r="AE35" s="54">
        <v>1</v>
      </c>
      <c r="AF35" s="54">
        <v>1</v>
      </c>
      <c r="AG35" s="54">
        <v>1</v>
      </c>
      <c r="AH35" s="54">
        <v>1</v>
      </c>
      <c r="AI35" s="54">
        <v>1</v>
      </c>
      <c r="AJ35" s="54">
        <v>1</v>
      </c>
      <c r="AK35" s="54">
        <v>1</v>
      </c>
      <c r="AL35" s="54">
        <v>1</v>
      </c>
      <c r="AM35" s="54">
        <v>1</v>
      </c>
      <c r="AN35" s="54">
        <v>1</v>
      </c>
      <c r="AO35" s="54">
        <v>1</v>
      </c>
      <c r="AP35" s="54">
        <v>1</v>
      </c>
      <c r="AQ35" s="54">
        <v>1</v>
      </c>
      <c r="AR35" s="54">
        <v>1</v>
      </c>
      <c r="AS35" s="54">
        <v>1</v>
      </c>
      <c r="AT35" s="54">
        <v>1</v>
      </c>
      <c r="AU35" s="54">
        <v>1</v>
      </c>
      <c r="AV35" s="54">
        <v>0.5</v>
      </c>
      <c r="AW35" s="54">
        <v>1</v>
      </c>
      <c r="AX35" s="54">
        <v>1</v>
      </c>
      <c r="AY35" s="54">
        <v>1</v>
      </c>
      <c r="AZ35" s="54">
        <v>1</v>
      </c>
      <c r="BA35" s="54">
        <v>1</v>
      </c>
      <c r="BB35" s="54">
        <v>1</v>
      </c>
      <c r="BC35" s="54">
        <v>1</v>
      </c>
      <c r="BD35" s="54">
        <v>1</v>
      </c>
      <c r="BE35" s="54">
        <v>1</v>
      </c>
      <c r="BF35" s="54">
        <v>1</v>
      </c>
      <c r="BG35" s="54">
        <v>1</v>
      </c>
      <c r="BH35" s="54">
        <v>1</v>
      </c>
      <c r="BI35" s="54">
        <v>1</v>
      </c>
      <c r="BJ35" s="54">
        <v>1</v>
      </c>
      <c r="BK35" s="54">
        <v>1</v>
      </c>
      <c r="BL35" s="54">
        <v>1</v>
      </c>
      <c r="BM35" s="54">
        <v>1</v>
      </c>
      <c r="BN35" s="54">
        <v>1</v>
      </c>
      <c r="BS35" s="54">
        <v>1</v>
      </c>
      <c r="BT35" s="54">
        <v>1</v>
      </c>
      <c r="BU35" s="54">
        <v>1</v>
      </c>
      <c r="BV35" s="54">
        <v>99</v>
      </c>
      <c r="BW35" s="54">
        <v>0</v>
      </c>
      <c r="BX35" s="54">
        <v>0</v>
      </c>
      <c r="BY35" s="54">
        <v>1</v>
      </c>
      <c r="BZ35" s="54">
        <v>1</v>
      </c>
      <c r="CA35" s="54">
        <v>99</v>
      </c>
      <c r="CC35" s="54">
        <v>1</v>
      </c>
      <c r="CD35" s="54">
        <v>1</v>
      </c>
      <c r="CE35" s="54">
        <v>1</v>
      </c>
      <c r="CF35" s="54">
        <v>1</v>
      </c>
      <c r="CG35" s="54">
        <v>0</v>
      </c>
      <c r="CH35" s="54">
        <v>0</v>
      </c>
      <c r="CI35" s="54">
        <v>1</v>
      </c>
      <c r="CJ35" s="54">
        <v>1</v>
      </c>
      <c r="CK35" s="54">
        <v>1</v>
      </c>
      <c r="CL35" s="54">
        <v>1</v>
      </c>
      <c r="CM35" s="54">
        <v>1</v>
      </c>
      <c r="CP35" s="54">
        <v>1</v>
      </c>
      <c r="CQ35" s="54">
        <v>1</v>
      </c>
      <c r="CR35" s="54">
        <v>1</v>
      </c>
      <c r="CS35" s="54">
        <v>0</v>
      </c>
      <c r="CT35" s="54">
        <v>1</v>
      </c>
      <c r="CU35" s="54">
        <v>1</v>
      </c>
      <c r="CV35" s="54">
        <v>1</v>
      </c>
      <c r="CW35" s="54">
        <v>1</v>
      </c>
      <c r="CX35" s="54">
        <v>1</v>
      </c>
      <c r="CY35" s="54">
        <v>1</v>
      </c>
      <c r="CZ35" s="54">
        <v>1</v>
      </c>
      <c r="DA35" s="54">
        <v>1</v>
      </c>
      <c r="DB35" s="54">
        <v>0</v>
      </c>
      <c r="DC35" s="54">
        <v>1</v>
      </c>
      <c r="DD35" s="54">
        <v>0</v>
      </c>
      <c r="DE35" s="54">
        <v>1</v>
      </c>
      <c r="DF35" s="54">
        <v>0</v>
      </c>
      <c r="DG35" s="54">
        <v>1</v>
      </c>
      <c r="DH35" s="54">
        <v>1</v>
      </c>
      <c r="DI35" s="55">
        <v>1</v>
      </c>
      <c r="DK35" s="55"/>
      <c r="DL35" s="55"/>
      <c r="DM35" s="55"/>
      <c r="DN35" s="55"/>
    </row>
    <row r="36" spans="1:118" s="54" customFormat="1" ht="38.25">
      <c r="A36" s="54" t="s">
        <v>416</v>
      </c>
      <c r="B36" s="54" t="s">
        <v>405</v>
      </c>
      <c r="C36" s="175" t="s">
        <v>458</v>
      </c>
      <c r="D36" s="54">
        <v>31</v>
      </c>
      <c r="E36" s="54">
        <v>788</v>
      </c>
      <c r="F36" s="54">
        <v>178</v>
      </c>
      <c r="G36" s="54">
        <v>6</v>
      </c>
      <c r="H36" s="54">
        <v>1</v>
      </c>
      <c r="I36" s="54">
        <v>0</v>
      </c>
      <c r="J36" s="54" t="s">
        <v>419</v>
      </c>
      <c r="K36" s="54">
        <v>1</v>
      </c>
      <c r="L36" s="54">
        <v>1</v>
      </c>
      <c r="M36" s="54">
        <v>1</v>
      </c>
      <c r="N36" s="54">
        <v>1</v>
      </c>
      <c r="O36" s="54">
        <v>1</v>
      </c>
      <c r="P36" s="54">
        <v>1</v>
      </c>
      <c r="Q36" s="54">
        <v>1</v>
      </c>
      <c r="R36" s="54">
        <v>1</v>
      </c>
      <c r="S36" s="54">
        <v>1</v>
      </c>
      <c r="T36" s="54">
        <v>1</v>
      </c>
      <c r="U36" s="54">
        <v>1</v>
      </c>
      <c r="W36" s="54">
        <v>1</v>
      </c>
      <c r="X36" s="54">
        <v>1</v>
      </c>
      <c r="Y36" s="54">
        <v>1</v>
      </c>
      <c r="AB36" s="54">
        <v>1</v>
      </c>
      <c r="AC36" s="54">
        <v>1</v>
      </c>
      <c r="AD36" s="54">
        <v>1</v>
      </c>
      <c r="AE36" s="54">
        <v>1</v>
      </c>
      <c r="AF36" s="54">
        <v>1</v>
      </c>
      <c r="AG36" s="54">
        <v>1</v>
      </c>
      <c r="AH36" s="54">
        <v>1</v>
      </c>
      <c r="AI36" s="54">
        <v>1</v>
      </c>
      <c r="AJ36" s="54">
        <v>1</v>
      </c>
      <c r="AK36" s="54">
        <v>1</v>
      </c>
      <c r="AL36" s="54">
        <v>1</v>
      </c>
      <c r="AM36" s="54">
        <v>1</v>
      </c>
      <c r="AN36" s="54">
        <v>1</v>
      </c>
      <c r="AO36" s="54">
        <v>1</v>
      </c>
      <c r="AP36" s="54">
        <v>1</v>
      </c>
      <c r="AQ36" s="54">
        <v>1</v>
      </c>
      <c r="AR36" s="54">
        <v>1</v>
      </c>
      <c r="AS36" s="54">
        <v>1</v>
      </c>
      <c r="AT36" s="54">
        <v>1</v>
      </c>
      <c r="AU36" s="54">
        <v>1</v>
      </c>
      <c r="AV36" s="54">
        <v>1</v>
      </c>
      <c r="AW36" s="54">
        <v>1</v>
      </c>
      <c r="AX36" s="54">
        <v>1</v>
      </c>
      <c r="AY36" s="54">
        <v>1</v>
      </c>
      <c r="AZ36" s="54">
        <v>1</v>
      </c>
      <c r="BA36" s="54">
        <v>1</v>
      </c>
      <c r="BB36" s="54">
        <v>1</v>
      </c>
      <c r="BC36" s="54">
        <v>1</v>
      </c>
      <c r="BD36" s="54">
        <v>1</v>
      </c>
      <c r="BE36" s="54">
        <v>1</v>
      </c>
      <c r="BF36" s="54">
        <v>1</v>
      </c>
      <c r="BG36" s="54">
        <v>1</v>
      </c>
      <c r="BH36" s="54">
        <v>1</v>
      </c>
      <c r="BI36" s="54">
        <v>1</v>
      </c>
      <c r="BJ36" s="54">
        <v>1</v>
      </c>
      <c r="BK36" s="54">
        <v>1</v>
      </c>
      <c r="BL36" s="54">
        <v>1</v>
      </c>
      <c r="BM36" s="54">
        <v>1</v>
      </c>
      <c r="BN36" s="54">
        <v>1</v>
      </c>
      <c r="BS36" s="54">
        <v>1</v>
      </c>
      <c r="BT36" s="54">
        <v>1</v>
      </c>
      <c r="BU36" s="54">
        <v>99</v>
      </c>
      <c r="BV36" s="54">
        <v>99</v>
      </c>
      <c r="BW36" s="54">
        <v>99</v>
      </c>
      <c r="BX36" s="54">
        <v>99</v>
      </c>
      <c r="BY36" s="54">
        <v>1</v>
      </c>
      <c r="BZ36" s="54">
        <v>1</v>
      </c>
      <c r="CA36" s="54">
        <v>99</v>
      </c>
      <c r="CC36" s="54">
        <v>1</v>
      </c>
      <c r="CD36" s="54">
        <v>1</v>
      </c>
      <c r="CE36" s="54">
        <v>1</v>
      </c>
      <c r="CF36" s="54">
        <v>1</v>
      </c>
      <c r="CG36" s="54">
        <v>1</v>
      </c>
      <c r="CH36" s="54">
        <v>1</v>
      </c>
      <c r="CI36" s="54">
        <v>1</v>
      </c>
      <c r="CJ36" s="54">
        <v>1</v>
      </c>
      <c r="CK36" s="54">
        <v>1</v>
      </c>
      <c r="CL36" s="54">
        <v>1</v>
      </c>
      <c r="CM36" s="54">
        <v>1</v>
      </c>
      <c r="CP36" s="54">
        <v>1</v>
      </c>
      <c r="CQ36" s="54">
        <v>1</v>
      </c>
      <c r="CR36" s="54">
        <v>1</v>
      </c>
      <c r="CS36" s="54">
        <v>1</v>
      </c>
      <c r="CT36" s="54">
        <v>1</v>
      </c>
      <c r="CU36" s="54">
        <v>1</v>
      </c>
      <c r="CV36" s="54">
        <v>1</v>
      </c>
      <c r="CW36" s="54">
        <v>1</v>
      </c>
      <c r="CX36" s="54">
        <v>1</v>
      </c>
      <c r="CY36" s="54">
        <v>1</v>
      </c>
      <c r="CZ36" s="54">
        <v>1</v>
      </c>
      <c r="DA36" s="54">
        <v>1</v>
      </c>
      <c r="DB36" s="54">
        <v>1</v>
      </c>
      <c r="DC36" s="54">
        <v>1</v>
      </c>
      <c r="DD36" s="54">
        <v>1</v>
      </c>
      <c r="DE36" s="54">
        <v>1</v>
      </c>
      <c r="DF36" s="54">
        <v>0</v>
      </c>
      <c r="DG36" s="54">
        <v>1</v>
      </c>
      <c r="DH36" s="54">
        <v>1</v>
      </c>
      <c r="DI36" s="55">
        <v>1</v>
      </c>
      <c r="DK36" s="55"/>
      <c r="DL36" s="55"/>
      <c r="DM36" s="55"/>
      <c r="DN36" s="55"/>
    </row>
    <row r="37" spans="1:118" s="54" customFormat="1" ht="63.75">
      <c r="A37" s="54" t="s">
        <v>416</v>
      </c>
      <c r="B37" s="54" t="s">
        <v>405</v>
      </c>
      <c r="C37" s="175" t="s">
        <v>459</v>
      </c>
      <c r="D37" s="54">
        <v>32</v>
      </c>
      <c r="E37" s="54">
        <v>1281</v>
      </c>
      <c r="F37" s="54">
        <v>355</v>
      </c>
      <c r="G37" s="54">
        <v>12</v>
      </c>
      <c r="H37" s="54">
        <v>1</v>
      </c>
      <c r="I37" s="54">
        <v>0</v>
      </c>
      <c r="J37" s="54" t="s">
        <v>419</v>
      </c>
      <c r="K37" s="54">
        <v>1</v>
      </c>
      <c r="L37" s="54">
        <v>1</v>
      </c>
      <c r="M37" s="54">
        <v>1</v>
      </c>
      <c r="N37" s="54">
        <v>1</v>
      </c>
      <c r="O37" s="54">
        <v>1</v>
      </c>
      <c r="P37" s="54">
        <v>1</v>
      </c>
      <c r="Q37" s="54">
        <v>1</v>
      </c>
      <c r="R37" s="54">
        <v>1</v>
      </c>
      <c r="S37" s="54">
        <v>1</v>
      </c>
      <c r="T37" s="54">
        <v>1</v>
      </c>
      <c r="U37" s="54">
        <v>1</v>
      </c>
      <c r="W37" s="54">
        <v>1</v>
      </c>
      <c r="X37" s="54">
        <v>1</v>
      </c>
      <c r="Y37" s="54">
        <v>1</v>
      </c>
      <c r="AB37" s="54">
        <v>1</v>
      </c>
      <c r="AC37" s="54">
        <v>1</v>
      </c>
      <c r="AD37" s="54">
        <v>1</v>
      </c>
      <c r="AE37" s="54">
        <v>1</v>
      </c>
      <c r="AF37" s="54">
        <v>1</v>
      </c>
      <c r="AG37" s="54">
        <v>1</v>
      </c>
      <c r="AH37" s="54">
        <v>1</v>
      </c>
      <c r="AI37" s="54">
        <v>1</v>
      </c>
      <c r="AJ37" s="54">
        <v>1</v>
      </c>
      <c r="AK37" s="54">
        <v>1</v>
      </c>
      <c r="AL37" s="54">
        <v>1</v>
      </c>
      <c r="AM37" s="54">
        <v>1</v>
      </c>
      <c r="AN37" s="54">
        <v>1</v>
      </c>
      <c r="AO37" s="54">
        <v>1</v>
      </c>
      <c r="AP37" s="54">
        <v>1</v>
      </c>
      <c r="AQ37" s="54">
        <v>1</v>
      </c>
      <c r="AR37" s="54">
        <v>1</v>
      </c>
      <c r="AS37" s="54">
        <v>1</v>
      </c>
      <c r="AT37" s="54">
        <v>1</v>
      </c>
      <c r="AU37" s="54">
        <v>1</v>
      </c>
      <c r="AV37" s="54">
        <v>1</v>
      </c>
      <c r="AW37" s="54">
        <v>1</v>
      </c>
      <c r="AX37" s="54">
        <v>1</v>
      </c>
      <c r="AY37" s="54">
        <v>1</v>
      </c>
      <c r="AZ37" s="54">
        <v>1</v>
      </c>
      <c r="BA37" s="54">
        <v>1</v>
      </c>
      <c r="BB37" s="54">
        <v>1</v>
      </c>
      <c r="BC37" s="54">
        <v>1</v>
      </c>
      <c r="BD37" s="54">
        <v>1</v>
      </c>
      <c r="BE37" s="54">
        <v>1</v>
      </c>
      <c r="BF37" s="54">
        <v>1</v>
      </c>
      <c r="BG37" s="54">
        <v>1</v>
      </c>
      <c r="BH37" s="54">
        <v>1</v>
      </c>
      <c r="BI37" s="54">
        <v>1</v>
      </c>
      <c r="BJ37" s="54">
        <v>1</v>
      </c>
      <c r="BK37" s="54">
        <v>1</v>
      </c>
      <c r="BL37" s="54">
        <v>1</v>
      </c>
      <c r="BM37" s="54">
        <v>1</v>
      </c>
      <c r="BN37" s="54">
        <v>1</v>
      </c>
      <c r="BS37" s="54">
        <v>1</v>
      </c>
      <c r="BT37" s="54">
        <v>1</v>
      </c>
      <c r="BU37" s="54">
        <v>99</v>
      </c>
      <c r="BV37" s="54">
        <v>99</v>
      </c>
      <c r="BW37" s="54">
        <v>1</v>
      </c>
      <c r="BX37" s="54">
        <v>99</v>
      </c>
      <c r="BY37" s="54">
        <v>1</v>
      </c>
      <c r="BZ37" s="54">
        <v>1</v>
      </c>
      <c r="CA37" s="54">
        <v>99</v>
      </c>
      <c r="CC37" s="54">
        <v>1</v>
      </c>
      <c r="CD37" s="54">
        <v>1</v>
      </c>
      <c r="CE37" s="54">
        <v>1</v>
      </c>
      <c r="CF37" s="54">
        <v>1</v>
      </c>
      <c r="CG37" s="54">
        <v>1</v>
      </c>
      <c r="CH37" s="54">
        <v>1</v>
      </c>
      <c r="CI37" s="54">
        <v>1</v>
      </c>
      <c r="CJ37" s="54">
        <v>1</v>
      </c>
      <c r="CK37" s="54">
        <v>1</v>
      </c>
      <c r="CL37" s="54">
        <v>1</v>
      </c>
      <c r="CM37" s="54">
        <v>1</v>
      </c>
      <c r="CP37" s="54">
        <v>1</v>
      </c>
      <c r="CQ37" s="54">
        <v>1</v>
      </c>
      <c r="CR37" s="54">
        <v>1</v>
      </c>
      <c r="CS37" s="54">
        <v>1</v>
      </c>
      <c r="CT37" s="54">
        <v>1</v>
      </c>
      <c r="CU37" s="54">
        <v>1</v>
      </c>
      <c r="CV37" s="54">
        <v>1</v>
      </c>
      <c r="CW37" s="54">
        <v>1</v>
      </c>
      <c r="CX37" s="54">
        <v>1</v>
      </c>
      <c r="CY37" s="54">
        <v>0</v>
      </c>
      <c r="CZ37" s="54">
        <v>1</v>
      </c>
      <c r="DA37" s="54">
        <v>1</v>
      </c>
      <c r="DB37" s="54">
        <v>1</v>
      </c>
      <c r="DC37" s="54">
        <v>1</v>
      </c>
      <c r="DD37" s="54">
        <v>1</v>
      </c>
      <c r="DE37" s="54">
        <v>1</v>
      </c>
      <c r="DF37" s="54">
        <v>0</v>
      </c>
      <c r="DG37" s="54">
        <v>1</v>
      </c>
      <c r="DH37" s="54">
        <v>1</v>
      </c>
      <c r="DI37" s="55">
        <v>1</v>
      </c>
      <c r="DK37" s="55"/>
      <c r="DL37" s="55"/>
      <c r="DM37" s="55"/>
      <c r="DN37" s="55"/>
    </row>
    <row r="38" spans="1:118" s="54" customFormat="1" ht="38.25">
      <c r="A38" s="54" t="s">
        <v>416</v>
      </c>
      <c r="B38" s="54" t="s">
        <v>405</v>
      </c>
      <c r="C38" s="175" t="s">
        <v>460</v>
      </c>
      <c r="D38" s="54">
        <v>33</v>
      </c>
      <c r="E38" s="54">
        <v>597</v>
      </c>
      <c r="F38" s="54">
        <v>106</v>
      </c>
      <c r="G38" s="54">
        <v>7</v>
      </c>
      <c r="H38" s="54">
        <v>0</v>
      </c>
      <c r="I38" s="54">
        <v>0</v>
      </c>
      <c r="J38" s="54" t="s">
        <v>419</v>
      </c>
      <c r="K38" s="54">
        <v>1</v>
      </c>
      <c r="L38" s="54">
        <v>1</v>
      </c>
      <c r="M38" s="54">
        <v>1</v>
      </c>
      <c r="N38" s="54">
        <v>1</v>
      </c>
      <c r="O38" s="54">
        <v>1</v>
      </c>
      <c r="P38" s="54">
        <v>1</v>
      </c>
      <c r="Q38" s="54">
        <v>1</v>
      </c>
      <c r="R38" s="54">
        <v>1</v>
      </c>
      <c r="S38" s="54">
        <v>1</v>
      </c>
      <c r="T38" s="54">
        <v>1</v>
      </c>
      <c r="U38" s="54">
        <v>1</v>
      </c>
      <c r="W38" s="54">
        <v>1</v>
      </c>
      <c r="X38" s="54">
        <v>1</v>
      </c>
      <c r="Y38" s="54">
        <v>1</v>
      </c>
      <c r="AB38" s="54">
        <v>1</v>
      </c>
      <c r="AC38" s="54">
        <v>1</v>
      </c>
      <c r="AD38" s="54">
        <v>1</v>
      </c>
      <c r="AE38" s="54">
        <v>1</v>
      </c>
      <c r="AF38" s="54">
        <v>1</v>
      </c>
      <c r="AG38" s="54">
        <v>1</v>
      </c>
      <c r="AH38" s="54">
        <v>1</v>
      </c>
      <c r="AI38" s="54">
        <v>1</v>
      </c>
      <c r="AJ38" s="54">
        <v>1</v>
      </c>
      <c r="AK38" s="54">
        <v>1</v>
      </c>
      <c r="AL38" s="54">
        <v>1</v>
      </c>
      <c r="AM38" s="54">
        <v>1</v>
      </c>
      <c r="AN38" s="54">
        <v>1</v>
      </c>
      <c r="AO38" s="54">
        <v>1</v>
      </c>
      <c r="AP38" s="54">
        <v>1</v>
      </c>
      <c r="AQ38" s="54">
        <v>1</v>
      </c>
      <c r="AR38" s="54">
        <v>1</v>
      </c>
      <c r="AS38" s="54">
        <v>1</v>
      </c>
      <c r="AT38" s="54">
        <v>1</v>
      </c>
      <c r="AU38" s="54">
        <v>1</v>
      </c>
      <c r="AV38" s="54">
        <v>1</v>
      </c>
      <c r="AW38" s="54">
        <v>1</v>
      </c>
      <c r="AX38" s="54">
        <v>1</v>
      </c>
      <c r="AY38" s="54">
        <v>1</v>
      </c>
      <c r="AZ38" s="54">
        <v>1</v>
      </c>
      <c r="BA38" s="54">
        <v>1</v>
      </c>
      <c r="BB38" s="54">
        <v>1</v>
      </c>
      <c r="BC38" s="54">
        <v>1</v>
      </c>
      <c r="BD38" s="54">
        <v>1</v>
      </c>
      <c r="BE38" s="54">
        <v>1</v>
      </c>
      <c r="BF38" s="54">
        <v>1</v>
      </c>
      <c r="BG38" s="54">
        <v>1</v>
      </c>
      <c r="BH38" s="54">
        <v>1</v>
      </c>
      <c r="BI38" s="54">
        <v>1</v>
      </c>
      <c r="BJ38" s="54">
        <v>1</v>
      </c>
      <c r="BK38" s="54">
        <v>1</v>
      </c>
      <c r="BL38" s="54">
        <v>1</v>
      </c>
      <c r="BM38" s="54">
        <v>1</v>
      </c>
      <c r="BN38" s="54">
        <v>1</v>
      </c>
      <c r="BS38" s="54">
        <v>1</v>
      </c>
      <c r="BT38" s="54">
        <v>1</v>
      </c>
      <c r="BU38" s="54">
        <v>99</v>
      </c>
      <c r="BV38" s="54">
        <v>99</v>
      </c>
      <c r="BW38" s="54">
        <v>99</v>
      </c>
      <c r="BX38" s="54">
        <v>99</v>
      </c>
      <c r="BY38" s="54">
        <v>1</v>
      </c>
      <c r="BZ38" s="54">
        <v>1</v>
      </c>
      <c r="CA38" s="54">
        <v>99</v>
      </c>
      <c r="CC38" s="54">
        <v>1</v>
      </c>
      <c r="CD38" s="54">
        <v>1</v>
      </c>
      <c r="CE38" s="54">
        <v>1</v>
      </c>
      <c r="CF38" s="54">
        <v>1</v>
      </c>
      <c r="CG38" s="54">
        <v>1</v>
      </c>
      <c r="CH38" s="54">
        <v>1</v>
      </c>
      <c r="CI38" s="54">
        <v>1</v>
      </c>
      <c r="CJ38" s="54">
        <v>1</v>
      </c>
      <c r="CK38" s="54">
        <v>1</v>
      </c>
      <c r="CL38" s="54">
        <v>1</v>
      </c>
      <c r="CM38" s="54">
        <v>1</v>
      </c>
      <c r="CP38" s="54">
        <v>1</v>
      </c>
      <c r="CQ38" s="54">
        <v>1</v>
      </c>
      <c r="CR38" s="54">
        <v>1</v>
      </c>
      <c r="CS38" s="54">
        <v>1</v>
      </c>
      <c r="CT38" s="54">
        <v>1</v>
      </c>
      <c r="CU38" s="54">
        <v>1</v>
      </c>
      <c r="CV38" s="54">
        <v>1</v>
      </c>
      <c r="CW38" s="54">
        <v>1</v>
      </c>
      <c r="CX38" s="54">
        <v>1</v>
      </c>
      <c r="CY38" s="54">
        <v>0</v>
      </c>
      <c r="CZ38" s="54">
        <v>1</v>
      </c>
      <c r="DA38" s="54">
        <v>0</v>
      </c>
      <c r="DB38" s="54">
        <v>1</v>
      </c>
      <c r="DC38" s="54">
        <v>0</v>
      </c>
      <c r="DD38" s="54">
        <v>0</v>
      </c>
      <c r="DE38" s="54">
        <v>1</v>
      </c>
      <c r="DF38" s="54">
        <v>0</v>
      </c>
      <c r="DG38" s="54">
        <v>1</v>
      </c>
      <c r="DH38" s="54">
        <v>1</v>
      </c>
      <c r="DI38" s="55">
        <v>1</v>
      </c>
      <c r="DK38" s="55"/>
      <c r="DL38" s="55"/>
      <c r="DM38" s="55"/>
      <c r="DN38" s="55"/>
    </row>
    <row r="39" spans="1:118" s="54" customFormat="1" ht="38.25">
      <c r="A39" s="54" t="s">
        <v>416</v>
      </c>
      <c r="B39" s="54" t="s">
        <v>405</v>
      </c>
      <c r="C39" s="175" t="s">
        <v>461</v>
      </c>
      <c r="D39" s="54">
        <v>34</v>
      </c>
      <c r="E39" s="54">
        <v>715</v>
      </c>
      <c r="F39" s="54">
        <v>176</v>
      </c>
      <c r="G39" s="54">
        <v>9</v>
      </c>
      <c r="H39" s="54">
        <v>1</v>
      </c>
      <c r="I39" s="54">
        <v>0</v>
      </c>
      <c r="J39" s="54" t="s">
        <v>422</v>
      </c>
      <c r="K39" s="54">
        <v>1</v>
      </c>
      <c r="L39" s="54">
        <v>1</v>
      </c>
      <c r="M39" s="54">
        <v>1</v>
      </c>
      <c r="N39" s="54">
        <v>1</v>
      </c>
      <c r="O39" s="54">
        <v>1</v>
      </c>
      <c r="P39" s="54">
        <v>1</v>
      </c>
      <c r="Q39" s="54">
        <v>1</v>
      </c>
      <c r="R39" s="54">
        <v>1</v>
      </c>
      <c r="S39" s="54">
        <v>1</v>
      </c>
      <c r="T39" s="54">
        <v>1</v>
      </c>
      <c r="U39" s="54">
        <v>1</v>
      </c>
      <c r="W39" s="54">
        <v>1</v>
      </c>
      <c r="X39" s="54">
        <v>1</v>
      </c>
      <c r="Y39" s="54">
        <v>1</v>
      </c>
      <c r="AB39" s="54">
        <v>1</v>
      </c>
      <c r="AC39" s="54">
        <v>1</v>
      </c>
      <c r="AD39" s="54">
        <v>1</v>
      </c>
      <c r="AE39" s="54">
        <v>1</v>
      </c>
      <c r="AF39" s="54">
        <v>1</v>
      </c>
      <c r="AG39" s="54">
        <v>1</v>
      </c>
      <c r="AH39" s="54">
        <v>1</v>
      </c>
      <c r="AI39" s="54">
        <v>1</v>
      </c>
      <c r="AJ39" s="54">
        <v>1</v>
      </c>
      <c r="AK39" s="54">
        <v>0.5</v>
      </c>
      <c r="AL39" s="54">
        <v>1</v>
      </c>
      <c r="AM39" s="54">
        <v>1</v>
      </c>
      <c r="AN39" s="54">
        <v>1</v>
      </c>
      <c r="AO39" s="54">
        <v>1</v>
      </c>
      <c r="AP39" s="54">
        <v>1</v>
      </c>
      <c r="AQ39" s="54">
        <v>1</v>
      </c>
      <c r="AR39" s="54">
        <v>1</v>
      </c>
      <c r="AS39" s="54">
        <v>1</v>
      </c>
      <c r="AT39" s="54">
        <v>1</v>
      </c>
      <c r="AU39" s="54">
        <v>1</v>
      </c>
      <c r="AV39" s="54">
        <v>1</v>
      </c>
      <c r="AW39" s="54">
        <v>1</v>
      </c>
      <c r="AX39" s="54">
        <v>1</v>
      </c>
      <c r="AY39" s="54">
        <v>1</v>
      </c>
      <c r="AZ39" s="54">
        <v>1</v>
      </c>
      <c r="BA39" s="54">
        <v>1</v>
      </c>
      <c r="BB39" s="54">
        <v>1</v>
      </c>
      <c r="BC39" s="54">
        <v>1</v>
      </c>
      <c r="BD39" s="54">
        <v>1</v>
      </c>
      <c r="BE39" s="54">
        <v>1</v>
      </c>
      <c r="BF39" s="54">
        <v>1</v>
      </c>
      <c r="BG39" s="54">
        <v>1</v>
      </c>
      <c r="BH39" s="54">
        <v>1</v>
      </c>
      <c r="BI39" s="54">
        <v>1</v>
      </c>
      <c r="BJ39" s="54">
        <v>1</v>
      </c>
      <c r="BK39" s="54">
        <v>1</v>
      </c>
      <c r="BL39" s="54">
        <v>1</v>
      </c>
      <c r="BM39" s="54">
        <v>1</v>
      </c>
      <c r="BN39" s="54">
        <v>1</v>
      </c>
      <c r="BS39" s="54">
        <v>1</v>
      </c>
      <c r="BT39" s="54">
        <v>1</v>
      </c>
      <c r="BU39" s="54">
        <v>1</v>
      </c>
      <c r="BV39" s="54">
        <v>99</v>
      </c>
      <c r="BW39" s="54">
        <v>99</v>
      </c>
      <c r="BX39" s="54">
        <v>99</v>
      </c>
      <c r="BY39" s="54">
        <v>1</v>
      </c>
      <c r="BZ39" s="54">
        <v>1</v>
      </c>
      <c r="CA39" s="54">
        <v>99</v>
      </c>
      <c r="CC39" s="54">
        <v>1</v>
      </c>
      <c r="CD39" s="54">
        <v>1</v>
      </c>
      <c r="CE39" s="54">
        <v>1</v>
      </c>
      <c r="CF39" s="54">
        <v>1</v>
      </c>
      <c r="CG39" s="54">
        <v>1</v>
      </c>
      <c r="CH39" s="54">
        <v>1</v>
      </c>
      <c r="CI39" s="54">
        <v>1</v>
      </c>
      <c r="CJ39" s="54">
        <v>1</v>
      </c>
      <c r="CK39" s="54">
        <v>1</v>
      </c>
      <c r="CL39" s="54">
        <v>1</v>
      </c>
      <c r="CM39" s="54">
        <v>1</v>
      </c>
      <c r="CP39" s="54">
        <v>1</v>
      </c>
      <c r="CQ39" s="54">
        <v>1</v>
      </c>
      <c r="CR39" s="54">
        <v>1</v>
      </c>
      <c r="CS39" s="54">
        <v>1</v>
      </c>
      <c r="CT39" s="54">
        <v>1</v>
      </c>
      <c r="CU39" s="54">
        <v>1</v>
      </c>
      <c r="CV39" s="54">
        <v>1</v>
      </c>
      <c r="CW39" s="54">
        <v>1</v>
      </c>
      <c r="CX39" s="54">
        <v>1</v>
      </c>
      <c r="CY39" s="54">
        <v>1</v>
      </c>
      <c r="CZ39" s="54">
        <v>1</v>
      </c>
      <c r="DA39" s="54">
        <v>1</v>
      </c>
      <c r="DB39" s="54">
        <v>1</v>
      </c>
      <c r="DC39" s="54">
        <v>0</v>
      </c>
      <c r="DD39" s="54">
        <v>1</v>
      </c>
      <c r="DE39" s="54">
        <v>1</v>
      </c>
      <c r="DF39" s="54">
        <v>1</v>
      </c>
      <c r="DG39" s="54">
        <v>1</v>
      </c>
      <c r="DH39" s="54">
        <v>1</v>
      </c>
      <c r="DI39" s="55">
        <v>1</v>
      </c>
      <c r="DK39" s="55"/>
      <c r="DL39" s="55"/>
      <c r="DM39" s="55"/>
      <c r="DN39" s="55"/>
    </row>
    <row r="40" spans="1:118" s="54" customFormat="1" ht="51">
      <c r="A40" s="54" t="s">
        <v>416</v>
      </c>
      <c r="B40" s="54" t="s">
        <v>405</v>
      </c>
      <c r="C40" s="175" t="s">
        <v>462</v>
      </c>
      <c r="D40" s="54">
        <v>35</v>
      </c>
      <c r="E40" s="54">
        <v>934</v>
      </c>
      <c r="F40" s="54">
        <v>242</v>
      </c>
      <c r="G40" s="54">
        <v>7</v>
      </c>
      <c r="H40" s="54">
        <v>1</v>
      </c>
      <c r="I40" s="54">
        <v>0</v>
      </c>
      <c r="J40" s="54" t="s">
        <v>422</v>
      </c>
      <c r="K40" s="54">
        <v>1</v>
      </c>
      <c r="L40" s="54">
        <v>1</v>
      </c>
      <c r="M40" s="54">
        <v>1</v>
      </c>
      <c r="N40" s="54">
        <v>1</v>
      </c>
      <c r="O40" s="54">
        <v>1</v>
      </c>
      <c r="P40" s="54">
        <v>0.5</v>
      </c>
      <c r="Q40" s="54">
        <v>0.5</v>
      </c>
      <c r="R40" s="54">
        <v>1</v>
      </c>
      <c r="S40" s="54">
        <v>1</v>
      </c>
      <c r="T40" s="54">
        <v>1</v>
      </c>
      <c r="U40" s="54">
        <v>1</v>
      </c>
      <c r="W40" s="54">
        <v>1</v>
      </c>
      <c r="X40" s="54">
        <v>1</v>
      </c>
      <c r="Y40" s="54">
        <v>1</v>
      </c>
      <c r="AB40" s="54">
        <v>1</v>
      </c>
      <c r="AC40" s="54">
        <v>1</v>
      </c>
      <c r="AD40" s="54">
        <v>1</v>
      </c>
      <c r="AE40" s="54">
        <v>1</v>
      </c>
      <c r="AF40" s="54">
        <v>1</v>
      </c>
      <c r="AG40" s="54">
        <v>1</v>
      </c>
      <c r="AH40" s="54">
        <v>1</v>
      </c>
      <c r="AI40" s="54">
        <v>1</v>
      </c>
      <c r="AJ40" s="54">
        <v>1</v>
      </c>
      <c r="AK40" s="54">
        <v>0.5</v>
      </c>
      <c r="AL40" s="54">
        <v>1</v>
      </c>
      <c r="AM40" s="54">
        <v>1</v>
      </c>
      <c r="AN40" s="54">
        <v>1</v>
      </c>
      <c r="AO40" s="54">
        <v>1</v>
      </c>
      <c r="AP40" s="54">
        <v>1</v>
      </c>
      <c r="AQ40" s="54">
        <v>1</v>
      </c>
      <c r="AR40" s="54">
        <v>1</v>
      </c>
      <c r="AS40" s="54">
        <v>0</v>
      </c>
      <c r="AT40" s="54">
        <v>1</v>
      </c>
      <c r="AU40" s="54">
        <v>1</v>
      </c>
      <c r="AV40" s="54">
        <v>1</v>
      </c>
      <c r="AW40" s="54">
        <v>1</v>
      </c>
      <c r="AX40" s="54">
        <v>1</v>
      </c>
      <c r="AY40" s="54">
        <v>1</v>
      </c>
      <c r="AZ40" s="54">
        <v>1</v>
      </c>
      <c r="BA40" s="54">
        <v>1</v>
      </c>
      <c r="BB40" s="54">
        <v>1</v>
      </c>
      <c r="BC40" s="54">
        <v>1</v>
      </c>
      <c r="BD40" s="54">
        <v>1</v>
      </c>
      <c r="BE40" s="54">
        <v>1</v>
      </c>
      <c r="BF40" s="54">
        <v>1</v>
      </c>
      <c r="BG40" s="54">
        <v>1</v>
      </c>
      <c r="BH40" s="54">
        <v>1</v>
      </c>
      <c r="BI40" s="54">
        <v>1</v>
      </c>
      <c r="BJ40" s="54">
        <v>1</v>
      </c>
      <c r="BK40" s="54">
        <v>1</v>
      </c>
      <c r="BL40" s="54">
        <v>1</v>
      </c>
      <c r="BM40" s="54">
        <v>1</v>
      </c>
      <c r="BN40" s="54">
        <v>1</v>
      </c>
      <c r="BS40" s="54">
        <v>1</v>
      </c>
      <c r="BT40" s="54">
        <v>1</v>
      </c>
      <c r="BU40" s="54">
        <v>99</v>
      </c>
      <c r="BV40" s="54">
        <v>99</v>
      </c>
      <c r="BW40" s="54">
        <v>99</v>
      </c>
      <c r="BX40" s="54">
        <v>99</v>
      </c>
      <c r="BY40" s="54">
        <v>1</v>
      </c>
      <c r="BZ40" s="54">
        <v>1</v>
      </c>
      <c r="CA40" s="54">
        <v>99</v>
      </c>
      <c r="CC40" s="54">
        <v>1</v>
      </c>
      <c r="CD40" s="54">
        <v>1</v>
      </c>
      <c r="CE40" s="54">
        <v>1</v>
      </c>
      <c r="CF40" s="54">
        <v>1</v>
      </c>
      <c r="CG40" s="54">
        <v>1</v>
      </c>
      <c r="CH40" s="54">
        <v>1</v>
      </c>
      <c r="CI40" s="54">
        <v>1</v>
      </c>
      <c r="CJ40" s="54">
        <v>1</v>
      </c>
      <c r="CK40" s="54">
        <v>1</v>
      </c>
      <c r="CL40" s="54">
        <v>1</v>
      </c>
      <c r="CM40" s="54">
        <v>1</v>
      </c>
      <c r="CP40" s="54">
        <v>1</v>
      </c>
      <c r="CQ40" s="54">
        <v>1</v>
      </c>
      <c r="CR40" s="54">
        <v>1</v>
      </c>
      <c r="CS40" s="54">
        <v>1</v>
      </c>
      <c r="CT40" s="54">
        <v>1</v>
      </c>
      <c r="CU40" s="54">
        <v>1</v>
      </c>
      <c r="CV40" s="54">
        <v>1</v>
      </c>
      <c r="CW40" s="54">
        <v>1</v>
      </c>
      <c r="CX40" s="54">
        <v>1</v>
      </c>
      <c r="CY40" s="54">
        <v>0</v>
      </c>
      <c r="CZ40" s="54">
        <v>0</v>
      </c>
      <c r="DA40" s="54">
        <v>0</v>
      </c>
      <c r="DB40" s="54">
        <v>0</v>
      </c>
      <c r="DC40" s="54">
        <v>0</v>
      </c>
      <c r="DD40" s="54">
        <v>0</v>
      </c>
      <c r="DE40" s="54">
        <v>1</v>
      </c>
      <c r="DF40" s="54">
        <v>0</v>
      </c>
      <c r="DG40" s="54">
        <v>1</v>
      </c>
      <c r="DH40" s="54">
        <v>1</v>
      </c>
      <c r="DI40" s="55">
        <v>1</v>
      </c>
      <c r="DK40" s="55"/>
      <c r="DL40" s="55"/>
      <c r="DM40" s="55"/>
      <c r="DN40" s="55"/>
    </row>
    <row r="41" spans="1:118" s="54" customFormat="1" ht="38.25">
      <c r="A41" s="54" t="s">
        <v>416</v>
      </c>
      <c r="B41" s="54" t="s">
        <v>405</v>
      </c>
      <c r="C41" s="175" t="s">
        <v>463</v>
      </c>
      <c r="D41" s="54">
        <v>36</v>
      </c>
      <c r="E41" s="54">
        <v>652</v>
      </c>
      <c r="F41" s="54">
        <v>162</v>
      </c>
      <c r="G41" s="54">
        <v>9</v>
      </c>
      <c r="H41" s="54">
        <v>1</v>
      </c>
      <c r="I41" s="54">
        <v>0</v>
      </c>
      <c r="J41" s="54" t="s">
        <v>422</v>
      </c>
      <c r="K41" s="54">
        <v>1</v>
      </c>
      <c r="L41" s="54">
        <v>1</v>
      </c>
      <c r="M41" s="54">
        <v>1</v>
      </c>
      <c r="N41" s="54">
        <v>1</v>
      </c>
      <c r="O41" s="54">
        <v>1</v>
      </c>
      <c r="P41" s="54">
        <v>1</v>
      </c>
      <c r="Q41" s="54">
        <v>1</v>
      </c>
      <c r="R41" s="54">
        <v>1</v>
      </c>
      <c r="S41" s="54">
        <v>1</v>
      </c>
      <c r="T41" s="54">
        <v>1</v>
      </c>
      <c r="U41" s="54">
        <v>1</v>
      </c>
      <c r="W41" s="54">
        <v>1</v>
      </c>
      <c r="X41" s="54">
        <v>0</v>
      </c>
      <c r="Y41" s="54">
        <v>1</v>
      </c>
      <c r="AB41" s="54">
        <v>1</v>
      </c>
      <c r="AC41" s="54">
        <v>1</v>
      </c>
      <c r="AD41" s="54">
        <v>1</v>
      </c>
      <c r="AE41" s="54">
        <v>1</v>
      </c>
      <c r="AF41" s="54">
        <v>1</v>
      </c>
      <c r="AG41" s="54">
        <v>1</v>
      </c>
      <c r="AH41" s="54">
        <v>1</v>
      </c>
      <c r="AI41" s="54">
        <v>1</v>
      </c>
      <c r="AJ41" s="54">
        <v>0.5</v>
      </c>
      <c r="AK41" s="54">
        <v>0.5</v>
      </c>
      <c r="AL41" s="54">
        <v>1</v>
      </c>
      <c r="AM41" s="54">
        <v>1</v>
      </c>
      <c r="AN41" s="54">
        <v>1</v>
      </c>
      <c r="AO41" s="54">
        <v>1</v>
      </c>
      <c r="AP41" s="54">
        <v>1</v>
      </c>
      <c r="AQ41" s="54">
        <v>1</v>
      </c>
      <c r="AR41" s="54">
        <v>1</v>
      </c>
      <c r="AS41" s="54">
        <v>1</v>
      </c>
      <c r="AT41" s="54">
        <v>1</v>
      </c>
      <c r="AU41" s="54">
        <v>1</v>
      </c>
      <c r="AV41" s="54">
        <v>1</v>
      </c>
      <c r="AW41" s="54">
        <v>1</v>
      </c>
      <c r="AX41" s="54">
        <v>1</v>
      </c>
      <c r="AY41" s="54">
        <v>1</v>
      </c>
      <c r="AZ41" s="54">
        <v>1</v>
      </c>
      <c r="BA41" s="54">
        <v>1</v>
      </c>
      <c r="BB41" s="54">
        <v>1</v>
      </c>
      <c r="BC41" s="54">
        <v>1</v>
      </c>
      <c r="BD41" s="54">
        <v>1</v>
      </c>
      <c r="BE41" s="54">
        <v>1</v>
      </c>
      <c r="BF41" s="54">
        <v>1</v>
      </c>
      <c r="BG41" s="54">
        <v>1</v>
      </c>
      <c r="BH41" s="54">
        <v>1</v>
      </c>
      <c r="BI41" s="54">
        <v>1</v>
      </c>
      <c r="BJ41" s="54">
        <v>1</v>
      </c>
      <c r="BK41" s="54">
        <v>1</v>
      </c>
      <c r="BL41" s="54">
        <v>1</v>
      </c>
      <c r="BM41" s="54">
        <v>1</v>
      </c>
      <c r="BN41" s="54">
        <v>1</v>
      </c>
      <c r="BS41" s="54">
        <v>1</v>
      </c>
      <c r="BT41" s="54">
        <v>1</v>
      </c>
      <c r="BU41" s="54">
        <v>99</v>
      </c>
      <c r="BV41" s="54">
        <v>99</v>
      </c>
      <c r="BW41" s="54">
        <v>99</v>
      </c>
      <c r="BX41" s="54">
        <v>99</v>
      </c>
      <c r="BY41" s="54">
        <v>1</v>
      </c>
      <c r="BZ41" s="54">
        <v>1</v>
      </c>
      <c r="CA41" s="54">
        <v>99</v>
      </c>
      <c r="CC41" s="54">
        <v>1</v>
      </c>
      <c r="CD41" s="54">
        <v>1</v>
      </c>
      <c r="CE41" s="54">
        <v>1</v>
      </c>
      <c r="CF41" s="54">
        <v>1</v>
      </c>
      <c r="CG41" s="54">
        <v>1</v>
      </c>
      <c r="CH41" s="54">
        <v>1</v>
      </c>
      <c r="CI41" s="54">
        <v>1</v>
      </c>
      <c r="CJ41" s="54">
        <v>1</v>
      </c>
      <c r="CK41" s="54">
        <v>1</v>
      </c>
      <c r="CL41" s="54">
        <v>1</v>
      </c>
      <c r="CM41" s="54">
        <v>1</v>
      </c>
      <c r="CP41" s="54">
        <v>1</v>
      </c>
      <c r="CQ41" s="54">
        <v>1</v>
      </c>
      <c r="CR41" s="54">
        <v>1</v>
      </c>
      <c r="CS41" s="54">
        <v>0</v>
      </c>
      <c r="CT41" s="54">
        <v>1</v>
      </c>
      <c r="CU41" s="54">
        <v>1</v>
      </c>
      <c r="CV41" s="54">
        <v>1</v>
      </c>
      <c r="CW41" s="54">
        <v>1</v>
      </c>
      <c r="CX41" s="54">
        <v>1</v>
      </c>
      <c r="CY41" s="54">
        <v>1</v>
      </c>
      <c r="CZ41" s="54">
        <v>1</v>
      </c>
      <c r="DA41" s="54">
        <v>0</v>
      </c>
      <c r="DB41" s="54">
        <v>1</v>
      </c>
      <c r="DC41" s="54">
        <v>0</v>
      </c>
      <c r="DD41" s="54">
        <v>1</v>
      </c>
      <c r="DE41" s="54">
        <v>1</v>
      </c>
      <c r="DF41" s="54">
        <v>0</v>
      </c>
      <c r="DG41" s="54">
        <v>1</v>
      </c>
      <c r="DH41" s="54">
        <v>1</v>
      </c>
      <c r="DI41" s="55">
        <v>1</v>
      </c>
      <c r="DK41" s="55"/>
      <c r="DL41" s="55"/>
      <c r="DM41" s="55"/>
      <c r="DN41" s="55"/>
    </row>
    <row r="42" spans="1:118" s="54" customFormat="1" ht="38.25">
      <c r="A42" s="54" t="s">
        <v>416</v>
      </c>
      <c r="B42" s="54" t="s">
        <v>405</v>
      </c>
      <c r="C42" s="175" t="s">
        <v>464</v>
      </c>
      <c r="D42" s="54">
        <v>37</v>
      </c>
      <c r="E42" s="54">
        <v>612</v>
      </c>
      <c r="F42" s="54">
        <v>60</v>
      </c>
      <c r="G42" s="54">
        <v>0</v>
      </c>
      <c r="H42" s="54">
        <v>0</v>
      </c>
      <c r="I42" s="54">
        <v>0</v>
      </c>
      <c r="J42" s="54" t="s">
        <v>419</v>
      </c>
      <c r="K42" s="54">
        <v>1</v>
      </c>
      <c r="L42" s="54">
        <v>1</v>
      </c>
      <c r="M42" s="54">
        <v>1</v>
      </c>
      <c r="N42" s="54">
        <v>1</v>
      </c>
      <c r="O42" s="54">
        <v>1</v>
      </c>
      <c r="P42" s="54">
        <v>1</v>
      </c>
      <c r="Q42" s="54">
        <v>1</v>
      </c>
      <c r="R42" s="54">
        <v>1</v>
      </c>
      <c r="S42" s="54">
        <v>1</v>
      </c>
      <c r="T42" s="54">
        <v>1</v>
      </c>
      <c r="U42" s="54">
        <v>1</v>
      </c>
      <c r="W42" s="54">
        <v>1</v>
      </c>
      <c r="X42" s="54">
        <v>1</v>
      </c>
      <c r="Y42" s="54">
        <v>1</v>
      </c>
      <c r="AB42" s="54">
        <v>1</v>
      </c>
      <c r="AC42" s="54">
        <v>1</v>
      </c>
      <c r="AD42" s="54">
        <v>1</v>
      </c>
      <c r="AE42" s="54">
        <v>1</v>
      </c>
      <c r="AF42" s="54">
        <v>1</v>
      </c>
      <c r="AG42" s="54">
        <v>1</v>
      </c>
      <c r="AH42" s="54">
        <v>1</v>
      </c>
      <c r="AI42" s="54">
        <v>1</v>
      </c>
      <c r="AJ42" s="54">
        <v>1</v>
      </c>
      <c r="AK42" s="54">
        <v>1</v>
      </c>
      <c r="AL42" s="54">
        <v>1</v>
      </c>
      <c r="AM42" s="54">
        <v>1</v>
      </c>
      <c r="AN42" s="54">
        <v>1</v>
      </c>
      <c r="AO42" s="54">
        <v>1</v>
      </c>
      <c r="AP42" s="54">
        <v>1</v>
      </c>
      <c r="AQ42" s="54">
        <v>1</v>
      </c>
      <c r="AR42" s="54">
        <v>1</v>
      </c>
      <c r="AS42" s="54">
        <v>1</v>
      </c>
      <c r="AT42" s="54">
        <v>1</v>
      </c>
      <c r="AU42" s="54">
        <v>1</v>
      </c>
      <c r="AV42" s="54">
        <v>1</v>
      </c>
      <c r="AW42" s="54">
        <v>1</v>
      </c>
      <c r="AX42" s="54">
        <v>1</v>
      </c>
      <c r="AY42" s="54">
        <v>1</v>
      </c>
      <c r="AZ42" s="54">
        <v>1</v>
      </c>
      <c r="BA42" s="54">
        <v>1</v>
      </c>
      <c r="BB42" s="54">
        <v>1</v>
      </c>
      <c r="BC42" s="54">
        <v>1</v>
      </c>
      <c r="BD42" s="54">
        <v>1</v>
      </c>
      <c r="BE42" s="54">
        <v>1</v>
      </c>
      <c r="BF42" s="54">
        <v>1</v>
      </c>
      <c r="BG42" s="54">
        <v>0</v>
      </c>
      <c r="BH42" s="54">
        <v>1</v>
      </c>
      <c r="BI42" s="54">
        <v>1</v>
      </c>
      <c r="BJ42" s="54">
        <v>0</v>
      </c>
      <c r="BK42" s="54">
        <v>1</v>
      </c>
      <c r="BL42" s="54">
        <v>0</v>
      </c>
      <c r="BM42" s="54">
        <v>0</v>
      </c>
      <c r="BN42" s="54">
        <v>1</v>
      </c>
      <c r="BS42" s="54">
        <v>0</v>
      </c>
      <c r="BT42" s="54">
        <v>1</v>
      </c>
      <c r="BU42" s="54">
        <v>0</v>
      </c>
      <c r="BV42" s="54">
        <v>0</v>
      </c>
      <c r="BW42" s="54">
        <v>0</v>
      </c>
      <c r="BX42" s="54">
        <v>0</v>
      </c>
      <c r="BY42" s="54">
        <v>0</v>
      </c>
      <c r="BZ42" s="54">
        <v>1</v>
      </c>
      <c r="CA42" s="54">
        <v>0</v>
      </c>
      <c r="CC42" s="54">
        <v>1</v>
      </c>
      <c r="CD42" s="54">
        <v>1</v>
      </c>
      <c r="CE42" s="54">
        <v>1</v>
      </c>
      <c r="CF42" s="54">
        <v>1</v>
      </c>
      <c r="CG42" s="54">
        <v>1</v>
      </c>
      <c r="CH42" s="54">
        <v>1</v>
      </c>
      <c r="CI42" s="54">
        <v>1</v>
      </c>
      <c r="CJ42" s="54">
        <v>1</v>
      </c>
      <c r="CK42" s="54">
        <v>1</v>
      </c>
      <c r="CL42" s="54">
        <v>1</v>
      </c>
      <c r="CM42" s="54">
        <v>1</v>
      </c>
      <c r="CP42" s="54">
        <v>1</v>
      </c>
      <c r="CQ42" s="54">
        <v>1</v>
      </c>
      <c r="CR42" s="54">
        <v>1</v>
      </c>
      <c r="CS42" s="54">
        <v>1</v>
      </c>
      <c r="CT42" s="54">
        <v>1</v>
      </c>
      <c r="CU42" s="54">
        <v>1</v>
      </c>
      <c r="CV42" s="54">
        <v>1</v>
      </c>
      <c r="CW42" s="54">
        <v>1</v>
      </c>
      <c r="CX42" s="54">
        <v>1</v>
      </c>
      <c r="CY42" s="54">
        <v>0</v>
      </c>
      <c r="CZ42" s="54">
        <v>1</v>
      </c>
      <c r="DA42" s="54">
        <v>0</v>
      </c>
      <c r="DB42" s="54">
        <v>0</v>
      </c>
      <c r="DC42" s="54">
        <v>0</v>
      </c>
      <c r="DD42" s="54">
        <v>0</v>
      </c>
      <c r="DE42" s="54">
        <v>1</v>
      </c>
      <c r="DF42" s="54">
        <v>0</v>
      </c>
      <c r="DG42" s="54">
        <v>1</v>
      </c>
      <c r="DH42" s="54">
        <v>1</v>
      </c>
      <c r="DI42" s="55">
        <v>1</v>
      </c>
      <c r="DK42" s="55"/>
      <c r="DL42" s="55"/>
      <c r="DM42" s="55"/>
      <c r="DN42" s="55"/>
    </row>
    <row r="43" spans="1:118" s="54" customFormat="1" ht="38.25">
      <c r="A43" s="54" t="s">
        <v>416</v>
      </c>
      <c r="B43" s="54" t="s">
        <v>405</v>
      </c>
      <c r="C43" s="175" t="s">
        <v>465</v>
      </c>
      <c r="D43" s="54">
        <v>38</v>
      </c>
      <c r="E43" s="54">
        <v>1478</v>
      </c>
      <c r="F43" s="54">
        <v>369</v>
      </c>
      <c r="G43" s="54" t="s">
        <v>466</v>
      </c>
      <c r="H43" s="54">
        <v>1</v>
      </c>
      <c r="I43" s="54">
        <v>0</v>
      </c>
      <c r="J43" s="54" t="s">
        <v>419</v>
      </c>
      <c r="K43" s="54">
        <v>1</v>
      </c>
      <c r="L43" s="54">
        <v>1</v>
      </c>
      <c r="M43" s="54">
        <v>1</v>
      </c>
      <c r="N43" s="54">
        <v>1</v>
      </c>
      <c r="O43" s="54">
        <v>1</v>
      </c>
      <c r="P43" s="54">
        <v>1</v>
      </c>
      <c r="Q43" s="54">
        <v>1</v>
      </c>
      <c r="R43" s="54">
        <v>1</v>
      </c>
      <c r="S43" s="54">
        <v>1</v>
      </c>
      <c r="T43" s="54">
        <v>1</v>
      </c>
      <c r="U43" s="54">
        <v>1</v>
      </c>
      <c r="W43" s="54">
        <v>1</v>
      </c>
      <c r="X43" s="54">
        <v>1</v>
      </c>
      <c r="Y43" s="54">
        <v>1</v>
      </c>
      <c r="AB43" s="54">
        <v>1</v>
      </c>
      <c r="AC43" s="54">
        <v>1</v>
      </c>
      <c r="AD43" s="54">
        <v>1</v>
      </c>
      <c r="AE43" s="54">
        <v>1</v>
      </c>
      <c r="AF43" s="54">
        <v>1</v>
      </c>
      <c r="AG43" s="54">
        <v>1</v>
      </c>
      <c r="AH43" s="54">
        <v>1</v>
      </c>
      <c r="AI43" s="54">
        <v>1</v>
      </c>
      <c r="AJ43" s="54">
        <v>0.5</v>
      </c>
      <c r="AK43" s="54">
        <v>0.5</v>
      </c>
      <c r="AL43" s="54">
        <v>1</v>
      </c>
      <c r="AM43" s="54">
        <v>1</v>
      </c>
      <c r="AN43" s="54">
        <v>1</v>
      </c>
      <c r="AO43" s="54">
        <v>1</v>
      </c>
      <c r="AP43" s="54">
        <v>1</v>
      </c>
      <c r="AQ43" s="54">
        <v>1</v>
      </c>
      <c r="AR43" s="54">
        <v>1</v>
      </c>
      <c r="AS43" s="54">
        <v>1</v>
      </c>
      <c r="AT43" s="54">
        <v>1</v>
      </c>
      <c r="AU43" s="54">
        <v>1</v>
      </c>
      <c r="AV43" s="54">
        <v>1</v>
      </c>
      <c r="AW43" s="54">
        <v>1</v>
      </c>
      <c r="AX43" s="54">
        <v>1</v>
      </c>
      <c r="AY43" s="54">
        <v>1</v>
      </c>
      <c r="AZ43" s="54">
        <v>1</v>
      </c>
      <c r="BA43" s="54">
        <v>1</v>
      </c>
      <c r="BB43" s="54">
        <v>1</v>
      </c>
      <c r="BC43" s="54">
        <v>1</v>
      </c>
      <c r="BD43" s="54">
        <v>1</v>
      </c>
      <c r="BE43" s="54">
        <v>1</v>
      </c>
      <c r="BF43" s="54">
        <v>1</v>
      </c>
      <c r="BG43" s="54">
        <v>1</v>
      </c>
      <c r="BH43" s="54">
        <v>1</v>
      </c>
      <c r="BI43" s="54">
        <v>1</v>
      </c>
      <c r="BJ43" s="54">
        <v>1</v>
      </c>
      <c r="BK43" s="54">
        <v>1</v>
      </c>
      <c r="BL43" s="54">
        <v>1</v>
      </c>
      <c r="BM43" s="54">
        <v>1</v>
      </c>
      <c r="BN43" s="54">
        <v>1</v>
      </c>
      <c r="BS43" s="54">
        <v>1</v>
      </c>
      <c r="BT43" s="54">
        <v>1</v>
      </c>
      <c r="BU43" s="54">
        <v>99</v>
      </c>
      <c r="BV43" s="54">
        <v>99</v>
      </c>
      <c r="BW43" s="54">
        <v>99</v>
      </c>
      <c r="BX43" s="54">
        <v>99</v>
      </c>
      <c r="BY43" s="54">
        <v>1</v>
      </c>
      <c r="BZ43" s="54">
        <v>1</v>
      </c>
      <c r="CA43" s="54">
        <v>99</v>
      </c>
      <c r="CC43" s="54">
        <v>1</v>
      </c>
      <c r="CD43" s="54">
        <v>1</v>
      </c>
      <c r="CE43" s="54">
        <v>1</v>
      </c>
      <c r="CF43" s="54">
        <v>1</v>
      </c>
      <c r="CG43" s="54">
        <v>1</v>
      </c>
      <c r="CH43" s="54">
        <v>1</v>
      </c>
      <c r="CI43" s="54">
        <v>1</v>
      </c>
      <c r="CJ43" s="54">
        <v>1</v>
      </c>
      <c r="CK43" s="54">
        <v>1</v>
      </c>
      <c r="CL43" s="54">
        <v>1</v>
      </c>
      <c r="CM43" s="54">
        <v>1</v>
      </c>
      <c r="CP43" s="54">
        <v>1</v>
      </c>
      <c r="CQ43" s="54">
        <v>1</v>
      </c>
      <c r="CR43" s="54">
        <v>1</v>
      </c>
      <c r="CS43" s="54">
        <v>1</v>
      </c>
      <c r="CT43" s="54">
        <v>1</v>
      </c>
      <c r="CU43" s="54">
        <v>1</v>
      </c>
      <c r="CV43" s="54">
        <v>1</v>
      </c>
      <c r="CW43" s="54">
        <v>1</v>
      </c>
      <c r="CX43" s="54">
        <v>1</v>
      </c>
      <c r="CY43" s="54">
        <v>0</v>
      </c>
      <c r="CZ43" s="54">
        <v>1</v>
      </c>
      <c r="DA43" s="54">
        <v>0</v>
      </c>
      <c r="DB43" s="54">
        <v>1</v>
      </c>
      <c r="DC43" s="54">
        <v>0</v>
      </c>
      <c r="DD43" s="54">
        <v>0</v>
      </c>
      <c r="DE43" s="54">
        <v>1</v>
      </c>
      <c r="DF43" s="54">
        <v>1</v>
      </c>
      <c r="DG43" s="54">
        <v>1</v>
      </c>
      <c r="DH43" s="54">
        <v>1</v>
      </c>
      <c r="DI43" s="55">
        <v>1</v>
      </c>
      <c r="DJ43" s="54" t="s">
        <v>467</v>
      </c>
      <c r="DK43" s="55"/>
      <c r="DL43" s="55"/>
      <c r="DM43" s="55"/>
      <c r="DN43" s="55"/>
    </row>
    <row r="44" spans="1:118" s="103" customFormat="1" ht="38.25">
      <c r="A44" s="103" t="s">
        <v>416</v>
      </c>
      <c r="B44" s="103" t="s">
        <v>405</v>
      </c>
      <c r="C44" s="174" t="s">
        <v>468</v>
      </c>
      <c r="D44" s="103">
        <v>39</v>
      </c>
      <c r="E44" s="103">
        <v>556</v>
      </c>
      <c r="F44" s="103">
        <v>200</v>
      </c>
      <c r="G44" s="103">
        <v>6</v>
      </c>
      <c r="H44" s="103">
        <v>1</v>
      </c>
      <c r="I44" s="103">
        <v>0</v>
      </c>
      <c r="J44" s="103" t="s">
        <v>422</v>
      </c>
      <c r="K44" s="103">
        <v>1</v>
      </c>
      <c r="L44" s="103">
        <v>1</v>
      </c>
      <c r="M44" s="103">
        <v>1</v>
      </c>
      <c r="N44" s="103">
        <v>1</v>
      </c>
      <c r="O44" s="103">
        <v>1</v>
      </c>
      <c r="P44" s="103">
        <v>1</v>
      </c>
      <c r="Q44" s="103">
        <v>1</v>
      </c>
      <c r="R44" s="103">
        <v>1</v>
      </c>
      <c r="S44" s="103">
        <v>1</v>
      </c>
      <c r="T44" s="103">
        <v>1</v>
      </c>
      <c r="U44" s="103">
        <v>1</v>
      </c>
      <c r="W44" s="103">
        <v>1</v>
      </c>
      <c r="X44" s="103">
        <v>1</v>
      </c>
      <c r="Y44" s="103">
        <v>1</v>
      </c>
      <c r="AB44" s="103">
        <v>1</v>
      </c>
      <c r="AC44" s="103">
        <v>1</v>
      </c>
      <c r="AD44" s="103">
        <v>1</v>
      </c>
      <c r="AE44" s="103">
        <v>1</v>
      </c>
      <c r="AF44" s="103">
        <v>1</v>
      </c>
      <c r="AG44" s="103">
        <v>1</v>
      </c>
      <c r="AH44" s="103">
        <v>1</v>
      </c>
      <c r="AI44" s="103">
        <v>1</v>
      </c>
      <c r="AJ44" s="103">
        <v>1</v>
      </c>
      <c r="AK44" s="103">
        <v>1</v>
      </c>
      <c r="AL44" s="103">
        <v>1</v>
      </c>
      <c r="AM44" s="103">
        <v>1</v>
      </c>
      <c r="AN44" s="103">
        <v>1</v>
      </c>
      <c r="AO44" s="103">
        <v>1</v>
      </c>
      <c r="AP44" s="103">
        <v>1</v>
      </c>
      <c r="AQ44" s="103">
        <v>1</v>
      </c>
      <c r="AR44" s="103">
        <v>1</v>
      </c>
      <c r="AS44" s="103">
        <v>1</v>
      </c>
      <c r="AT44" s="103">
        <v>1</v>
      </c>
      <c r="AU44" s="103">
        <v>1</v>
      </c>
      <c r="AV44" s="103">
        <v>1</v>
      </c>
      <c r="AW44" s="103">
        <v>1</v>
      </c>
      <c r="AX44" s="103">
        <v>1</v>
      </c>
      <c r="AY44" s="103">
        <v>1</v>
      </c>
      <c r="AZ44" s="103">
        <v>1</v>
      </c>
      <c r="BA44" s="103">
        <v>1</v>
      </c>
      <c r="BB44" s="103">
        <v>1</v>
      </c>
      <c r="BC44" s="103">
        <v>1</v>
      </c>
      <c r="BD44" s="103">
        <v>1</v>
      </c>
      <c r="BE44" s="103">
        <v>1</v>
      </c>
      <c r="BF44" s="103">
        <v>1</v>
      </c>
      <c r="BG44" s="103">
        <v>1</v>
      </c>
      <c r="BH44" s="103">
        <v>1</v>
      </c>
      <c r="BI44" s="103">
        <v>1</v>
      </c>
      <c r="BJ44" s="103">
        <v>1</v>
      </c>
      <c r="BK44" s="103">
        <v>1</v>
      </c>
      <c r="BL44" s="103">
        <v>1</v>
      </c>
      <c r="BM44" s="103">
        <v>1</v>
      </c>
      <c r="BN44" s="103">
        <v>1</v>
      </c>
      <c r="BS44" s="103">
        <v>1</v>
      </c>
      <c r="BT44" s="103">
        <v>1</v>
      </c>
      <c r="BU44" s="103">
        <v>1</v>
      </c>
      <c r="BV44" s="103">
        <v>1</v>
      </c>
      <c r="BW44" s="103">
        <v>1</v>
      </c>
      <c r="BX44" s="103">
        <v>1</v>
      </c>
      <c r="BY44" s="103">
        <v>1</v>
      </c>
      <c r="BZ44" s="103">
        <v>1</v>
      </c>
      <c r="CA44" s="103">
        <v>1</v>
      </c>
      <c r="CC44" s="103">
        <v>1</v>
      </c>
      <c r="CD44" s="103">
        <v>1</v>
      </c>
      <c r="CE44" s="103">
        <v>1</v>
      </c>
      <c r="CF44" s="103">
        <v>1</v>
      </c>
      <c r="CG44" s="103">
        <v>1</v>
      </c>
      <c r="CH44" s="103">
        <v>1</v>
      </c>
      <c r="CI44" s="103">
        <v>1</v>
      </c>
      <c r="CJ44" s="103">
        <v>1</v>
      </c>
      <c r="CK44" s="103">
        <v>1</v>
      </c>
      <c r="CL44" s="103">
        <v>1</v>
      </c>
      <c r="CM44" s="103">
        <v>1</v>
      </c>
      <c r="CP44" s="103">
        <v>1</v>
      </c>
      <c r="CQ44" s="103">
        <v>1</v>
      </c>
      <c r="CR44" s="103">
        <v>1</v>
      </c>
      <c r="CS44" s="103">
        <v>1</v>
      </c>
      <c r="CT44" s="103">
        <v>1</v>
      </c>
      <c r="CU44" s="103">
        <v>1</v>
      </c>
      <c r="CV44" s="103">
        <v>1</v>
      </c>
      <c r="CW44" s="103">
        <v>1</v>
      </c>
      <c r="CX44" s="103">
        <v>1</v>
      </c>
      <c r="CY44" s="103">
        <v>0</v>
      </c>
      <c r="CZ44" s="103">
        <v>0</v>
      </c>
      <c r="DA44" s="103">
        <v>0</v>
      </c>
      <c r="DB44" s="103">
        <v>1</v>
      </c>
      <c r="DC44" s="103">
        <v>0</v>
      </c>
      <c r="DD44" s="103">
        <v>1</v>
      </c>
      <c r="DE44" s="103">
        <v>1</v>
      </c>
      <c r="DF44" s="103">
        <v>0</v>
      </c>
      <c r="DG44" s="103">
        <v>1</v>
      </c>
      <c r="DH44" s="103">
        <v>1</v>
      </c>
      <c r="DI44" s="104">
        <v>1</v>
      </c>
      <c r="DJ44" s="103" t="s">
        <v>469</v>
      </c>
      <c r="DK44" s="104"/>
      <c r="DL44" s="104"/>
      <c r="DM44" s="104"/>
      <c r="DN44" s="104"/>
    </row>
    <row r="45" spans="1:118" s="54" customFormat="1" ht="51">
      <c r="A45" s="54" t="s">
        <v>416</v>
      </c>
      <c r="B45" s="54" t="s">
        <v>405</v>
      </c>
      <c r="C45" s="175" t="s">
        <v>470</v>
      </c>
      <c r="D45" s="54">
        <v>40</v>
      </c>
      <c r="E45" s="54">
        <v>641</v>
      </c>
      <c r="F45" s="54">
        <v>210</v>
      </c>
      <c r="G45" s="54">
        <v>11</v>
      </c>
      <c r="H45" s="54">
        <v>1</v>
      </c>
      <c r="I45" s="54">
        <v>0</v>
      </c>
      <c r="J45" s="54" t="s">
        <v>419</v>
      </c>
      <c r="K45" s="54">
        <v>1</v>
      </c>
      <c r="L45" s="54">
        <v>1</v>
      </c>
      <c r="M45" s="54">
        <v>1</v>
      </c>
      <c r="N45" s="54">
        <v>1</v>
      </c>
      <c r="O45" s="54">
        <v>1</v>
      </c>
      <c r="P45" s="54">
        <v>1</v>
      </c>
      <c r="Q45" s="54">
        <v>1</v>
      </c>
      <c r="R45" s="54">
        <v>1</v>
      </c>
      <c r="S45" s="54">
        <v>1</v>
      </c>
      <c r="T45" s="54">
        <v>1</v>
      </c>
      <c r="U45" s="54">
        <v>1</v>
      </c>
      <c r="W45" s="54">
        <v>1</v>
      </c>
      <c r="X45" s="54">
        <v>1</v>
      </c>
      <c r="Y45" s="54">
        <v>1</v>
      </c>
      <c r="AB45" s="54">
        <v>1</v>
      </c>
      <c r="AC45" s="54">
        <v>1</v>
      </c>
      <c r="AD45" s="54">
        <v>1</v>
      </c>
      <c r="AE45" s="54">
        <v>1</v>
      </c>
      <c r="AF45" s="54">
        <v>1</v>
      </c>
      <c r="AG45" s="54">
        <v>1</v>
      </c>
      <c r="AH45" s="54">
        <v>1</v>
      </c>
      <c r="AI45" s="54">
        <v>1</v>
      </c>
      <c r="AJ45" s="54">
        <v>0.5</v>
      </c>
      <c r="AK45" s="54">
        <v>0.5</v>
      </c>
      <c r="AL45" s="54">
        <v>1</v>
      </c>
      <c r="AM45" s="54">
        <v>1</v>
      </c>
      <c r="AN45" s="54">
        <v>1</v>
      </c>
      <c r="AO45" s="54">
        <v>1</v>
      </c>
      <c r="AP45" s="54">
        <v>1</v>
      </c>
      <c r="AQ45" s="54">
        <v>1</v>
      </c>
      <c r="AR45" s="54">
        <v>1</v>
      </c>
      <c r="AS45" s="54">
        <v>1</v>
      </c>
      <c r="AT45" s="54">
        <v>1</v>
      </c>
      <c r="AU45" s="54">
        <v>1</v>
      </c>
      <c r="AV45" s="54">
        <v>1</v>
      </c>
      <c r="AW45" s="54">
        <v>1</v>
      </c>
      <c r="AX45" s="54">
        <v>1</v>
      </c>
      <c r="AY45" s="54">
        <v>1</v>
      </c>
      <c r="AZ45" s="54">
        <v>1</v>
      </c>
      <c r="BA45" s="54">
        <v>1</v>
      </c>
      <c r="BB45" s="54">
        <v>1</v>
      </c>
      <c r="BC45" s="54">
        <v>1</v>
      </c>
      <c r="BD45" s="54">
        <v>1</v>
      </c>
      <c r="BE45" s="54">
        <v>1</v>
      </c>
      <c r="BF45" s="54">
        <v>1</v>
      </c>
      <c r="BG45" s="54">
        <v>1</v>
      </c>
      <c r="BH45" s="54">
        <v>1</v>
      </c>
      <c r="BI45" s="54">
        <v>1</v>
      </c>
      <c r="BJ45" s="54">
        <v>1</v>
      </c>
      <c r="BK45" s="54">
        <v>1</v>
      </c>
      <c r="BL45" s="54">
        <v>1</v>
      </c>
      <c r="BM45" s="54">
        <v>1</v>
      </c>
      <c r="BN45" s="54">
        <v>1</v>
      </c>
      <c r="BS45" s="54">
        <v>1</v>
      </c>
      <c r="BT45" s="54">
        <v>1</v>
      </c>
      <c r="BU45" s="54">
        <v>99</v>
      </c>
      <c r="BV45" s="54">
        <v>99</v>
      </c>
      <c r="BW45" s="54">
        <v>99</v>
      </c>
      <c r="BX45" s="54">
        <v>99</v>
      </c>
      <c r="BY45" s="54">
        <v>1</v>
      </c>
      <c r="BZ45" s="54">
        <v>1</v>
      </c>
      <c r="CA45" s="54">
        <v>99</v>
      </c>
      <c r="CC45" s="54">
        <v>1</v>
      </c>
      <c r="CD45" s="54">
        <v>0</v>
      </c>
      <c r="CE45" s="54">
        <v>0</v>
      </c>
      <c r="CF45" s="54">
        <v>1</v>
      </c>
      <c r="CG45" s="54">
        <v>1</v>
      </c>
      <c r="CH45" s="54">
        <v>1</v>
      </c>
      <c r="CI45" s="54">
        <v>1</v>
      </c>
      <c r="CJ45" s="54">
        <v>1</v>
      </c>
      <c r="CK45" s="54">
        <v>1</v>
      </c>
      <c r="CL45" s="54">
        <v>1</v>
      </c>
      <c r="CM45" s="54">
        <v>1</v>
      </c>
      <c r="CP45" s="54">
        <v>1</v>
      </c>
      <c r="CQ45" s="54">
        <v>1</v>
      </c>
      <c r="CR45" s="54">
        <v>0</v>
      </c>
      <c r="CS45" s="54">
        <v>1</v>
      </c>
      <c r="CT45" s="54">
        <v>1</v>
      </c>
      <c r="CU45" s="54">
        <v>1</v>
      </c>
      <c r="CV45" s="54">
        <v>1</v>
      </c>
      <c r="CW45" s="54">
        <v>1</v>
      </c>
      <c r="CX45" s="54">
        <v>1</v>
      </c>
      <c r="CY45" s="54">
        <v>0</v>
      </c>
      <c r="CZ45" s="54">
        <v>1</v>
      </c>
      <c r="DA45" s="54">
        <v>0</v>
      </c>
      <c r="DB45" s="54">
        <v>0</v>
      </c>
      <c r="DC45" s="54">
        <v>0</v>
      </c>
      <c r="DD45" s="54">
        <v>0</v>
      </c>
      <c r="DE45" s="54">
        <v>1</v>
      </c>
      <c r="DF45" s="54">
        <v>1</v>
      </c>
      <c r="DG45" s="54">
        <v>1</v>
      </c>
      <c r="DH45" s="54">
        <v>1</v>
      </c>
      <c r="DI45" s="55">
        <v>1</v>
      </c>
      <c r="DK45" s="55"/>
      <c r="DL45" s="55"/>
      <c r="DM45" s="55"/>
      <c r="DN45" s="55"/>
    </row>
    <row r="46" spans="1:118" s="54" customFormat="1" ht="38.25">
      <c r="A46" s="54" t="s">
        <v>416</v>
      </c>
      <c r="B46" s="54" t="s">
        <v>405</v>
      </c>
      <c r="C46" s="175" t="s">
        <v>471</v>
      </c>
      <c r="D46" s="54">
        <v>41</v>
      </c>
      <c r="E46" s="54">
        <v>811</v>
      </c>
      <c r="F46" s="54">
        <v>433</v>
      </c>
      <c r="G46" s="54">
        <v>8</v>
      </c>
      <c r="H46" s="54">
        <v>1</v>
      </c>
      <c r="I46" s="54">
        <v>0</v>
      </c>
      <c r="J46" s="54" t="s">
        <v>419</v>
      </c>
      <c r="K46" s="54">
        <v>1</v>
      </c>
      <c r="L46" s="54">
        <v>1</v>
      </c>
      <c r="M46" s="54">
        <v>1</v>
      </c>
      <c r="N46" s="54">
        <v>1</v>
      </c>
      <c r="O46" s="54">
        <v>1</v>
      </c>
      <c r="P46" s="54">
        <v>1</v>
      </c>
      <c r="Q46" s="54">
        <v>1</v>
      </c>
      <c r="R46" s="54">
        <v>1</v>
      </c>
      <c r="S46" s="54">
        <v>1</v>
      </c>
      <c r="T46" s="54">
        <v>1</v>
      </c>
      <c r="U46" s="54">
        <v>1</v>
      </c>
      <c r="W46" s="54">
        <v>1</v>
      </c>
      <c r="X46" s="54">
        <v>1</v>
      </c>
      <c r="Y46" s="54">
        <v>1</v>
      </c>
      <c r="AB46" s="54">
        <v>1</v>
      </c>
      <c r="AC46" s="54">
        <v>1</v>
      </c>
      <c r="AD46" s="54">
        <v>1</v>
      </c>
      <c r="AE46" s="54">
        <v>1</v>
      </c>
      <c r="AF46" s="54">
        <v>1</v>
      </c>
      <c r="AG46" s="54">
        <v>1</v>
      </c>
      <c r="AH46" s="54">
        <v>1</v>
      </c>
      <c r="AI46" s="54">
        <v>1</v>
      </c>
      <c r="AJ46" s="54">
        <v>0.5</v>
      </c>
      <c r="AK46" s="54">
        <v>0.5</v>
      </c>
      <c r="AL46" s="54">
        <v>1</v>
      </c>
      <c r="AM46" s="54">
        <v>1</v>
      </c>
      <c r="AN46" s="54">
        <v>1</v>
      </c>
      <c r="AO46" s="54">
        <v>1</v>
      </c>
      <c r="AP46" s="54">
        <v>1</v>
      </c>
      <c r="AQ46" s="54">
        <v>1</v>
      </c>
      <c r="AR46" s="54">
        <v>1</v>
      </c>
      <c r="AS46" s="54">
        <v>1</v>
      </c>
      <c r="AT46" s="54">
        <v>1</v>
      </c>
      <c r="AU46" s="54">
        <v>1</v>
      </c>
      <c r="AV46" s="54">
        <v>0.5</v>
      </c>
      <c r="AW46" s="54">
        <v>1</v>
      </c>
      <c r="AX46" s="54">
        <v>1</v>
      </c>
      <c r="AY46" s="54">
        <v>1</v>
      </c>
      <c r="AZ46" s="54">
        <v>1</v>
      </c>
      <c r="BA46" s="54">
        <v>1</v>
      </c>
      <c r="BB46" s="54">
        <v>1</v>
      </c>
      <c r="BC46" s="54">
        <v>1</v>
      </c>
      <c r="BD46" s="54">
        <v>1</v>
      </c>
      <c r="BE46" s="54">
        <v>1</v>
      </c>
      <c r="BF46" s="54">
        <v>1</v>
      </c>
      <c r="BG46" s="54">
        <v>1</v>
      </c>
      <c r="BH46" s="54">
        <v>1</v>
      </c>
      <c r="BI46" s="54">
        <v>1</v>
      </c>
      <c r="BJ46" s="54">
        <v>1</v>
      </c>
      <c r="BK46" s="54">
        <v>1</v>
      </c>
      <c r="BL46" s="54">
        <v>1</v>
      </c>
      <c r="BM46" s="54">
        <v>1</v>
      </c>
      <c r="BN46" s="54">
        <v>1</v>
      </c>
      <c r="BS46" s="54">
        <v>1</v>
      </c>
      <c r="BT46" s="54">
        <v>1</v>
      </c>
      <c r="BU46" s="54">
        <v>99</v>
      </c>
      <c r="BV46" s="54">
        <v>99</v>
      </c>
      <c r="BW46" s="54">
        <v>99</v>
      </c>
      <c r="BX46" s="54">
        <v>99</v>
      </c>
      <c r="BY46" s="54">
        <v>1</v>
      </c>
      <c r="BZ46" s="54">
        <v>1</v>
      </c>
      <c r="CA46" s="54">
        <v>99</v>
      </c>
      <c r="CC46" s="54">
        <v>1</v>
      </c>
      <c r="CD46" s="54">
        <v>1</v>
      </c>
      <c r="CE46" s="54">
        <v>1</v>
      </c>
      <c r="CF46" s="54">
        <v>1</v>
      </c>
      <c r="CG46" s="54">
        <v>1</v>
      </c>
      <c r="CH46" s="54">
        <v>0</v>
      </c>
      <c r="CI46" s="54">
        <v>1</v>
      </c>
      <c r="CJ46" s="54">
        <v>1</v>
      </c>
      <c r="CK46" s="54">
        <v>1</v>
      </c>
      <c r="CL46" s="54">
        <v>1</v>
      </c>
      <c r="CM46" s="54">
        <v>1</v>
      </c>
      <c r="CP46" s="54">
        <v>1</v>
      </c>
      <c r="CQ46" s="54">
        <v>1</v>
      </c>
      <c r="CR46" s="54">
        <v>1</v>
      </c>
      <c r="CS46" s="54">
        <v>0</v>
      </c>
      <c r="CT46" s="54">
        <v>1</v>
      </c>
      <c r="CU46" s="54">
        <v>1</v>
      </c>
      <c r="CV46" s="54">
        <v>1</v>
      </c>
      <c r="CW46" s="54">
        <v>1</v>
      </c>
      <c r="CX46" s="54">
        <v>1</v>
      </c>
      <c r="CY46" s="54">
        <v>0</v>
      </c>
      <c r="CZ46" s="54">
        <v>1</v>
      </c>
      <c r="DA46" s="54">
        <v>0</v>
      </c>
      <c r="DB46" s="54">
        <v>0</v>
      </c>
      <c r="DC46" s="54">
        <v>0</v>
      </c>
      <c r="DD46" s="54">
        <v>0</v>
      </c>
      <c r="DE46" s="54">
        <v>1</v>
      </c>
      <c r="DF46" s="54">
        <v>0</v>
      </c>
      <c r="DG46" s="54">
        <v>1</v>
      </c>
      <c r="DH46" s="54">
        <v>1</v>
      </c>
      <c r="DI46" s="55">
        <v>1</v>
      </c>
      <c r="DJ46" s="54" t="s">
        <v>472</v>
      </c>
      <c r="DK46" s="55"/>
      <c r="DL46" s="55"/>
      <c r="DM46" s="55"/>
      <c r="DN46" s="55"/>
    </row>
    <row r="47" spans="1:118" s="54" customFormat="1" ht="38.25">
      <c r="A47" s="54" t="s">
        <v>416</v>
      </c>
      <c r="B47" s="54" t="s">
        <v>405</v>
      </c>
      <c r="C47" s="175" t="s">
        <v>473</v>
      </c>
      <c r="D47" s="54">
        <v>42</v>
      </c>
      <c r="E47" s="54">
        <v>826</v>
      </c>
      <c r="F47" s="54">
        <v>186</v>
      </c>
      <c r="G47" s="54">
        <v>68</v>
      </c>
      <c r="H47" s="54">
        <v>1</v>
      </c>
      <c r="I47" s="54">
        <v>0</v>
      </c>
      <c r="J47" s="54" t="s">
        <v>422</v>
      </c>
      <c r="K47" s="54">
        <v>1</v>
      </c>
      <c r="L47" s="54">
        <v>1</v>
      </c>
      <c r="M47" s="54">
        <v>1</v>
      </c>
      <c r="N47" s="54">
        <v>1</v>
      </c>
      <c r="O47" s="54">
        <v>1</v>
      </c>
      <c r="P47" s="54">
        <v>1</v>
      </c>
      <c r="Q47" s="54">
        <v>1</v>
      </c>
      <c r="R47" s="54">
        <v>1</v>
      </c>
      <c r="S47" s="54">
        <v>1</v>
      </c>
      <c r="T47" s="54">
        <v>1</v>
      </c>
      <c r="U47" s="54">
        <v>1</v>
      </c>
      <c r="W47" s="54">
        <v>1</v>
      </c>
      <c r="X47" s="54">
        <v>1</v>
      </c>
      <c r="Y47" s="54">
        <v>1</v>
      </c>
      <c r="AB47" s="54">
        <v>1</v>
      </c>
      <c r="AC47" s="54">
        <v>1</v>
      </c>
      <c r="AD47" s="54">
        <v>1</v>
      </c>
      <c r="AE47" s="54">
        <v>1</v>
      </c>
      <c r="AF47" s="54">
        <v>1</v>
      </c>
      <c r="AG47" s="54">
        <v>1</v>
      </c>
      <c r="AH47" s="54">
        <v>1</v>
      </c>
      <c r="AI47" s="54">
        <v>1</v>
      </c>
      <c r="AJ47" s="54">
        <v>1</v>
      </c>
      <c r="AK47" s="54">
        <v>0.5</v>
      </c>
      <c r="AL47" s="54">
        <v>1</v>
      </c>
      <c r="AM47" s="54">
        <v>1</v>
      </c>
      <c r="AN47" s="54">
        <v>1</v>
      </c>
      <c r="AO47" s="54">
        <v>1</v>
      </c>
      <c r="AP47" s="54">
        <v>1</v>
      </c>
      <c r="AQ47" s="54">
        <v>1</v>
      </c>
      <c r="AR47" s="54">
        <v>1</v>
      </c>
      <c r="AS47" s="54">
        <v>1</v>
      </c>
      <c r="AT47" s="54">
        <v>1</v>
      </c>
      <c r="AU47" s="54">
        <v>1</v>
      </c>
      <c r="AV47" s="54">
        <v>1</v>
      </c>
      <c r="AW47" s="54">
        <v>1</v>
      </c>
      <c r="AX47" s="54">
        <v>1</v>
      </c>
      <c r="AY47" s="54">
        <v>1</v>
      </c>
      <c r="AZ47" s="54">
        <v>1</v>
      </c>
      <c r="BA47" s="54">
        <v>1</v>
      </c>
      <c r="BB47" s="54">
        <v>1</v>
      </c>
      <c r="BC47" s="54">
        <v>1</v>
      </c>
      <c r="BD47" s="54">
        <v>1</v>
      </c>
      <c r="BE47" s="54">
        <v>1</v>
      </c>
      <c r="BF47" s="54">
        <v>1</v>
      </c>
      <c r="BG47" s="54">
        <v>1</v>
      </c>
      <c r="BH47" s="54">
        <v>1</v>
      </c>
      <c r="BI47" s="54">
        <v>1</v>
      </c>
      <c r="BJ47" s="54">
        <v>1</v>
      </c>
      <c r="BK47" s="54">
        <v>1</v>
      </c>
      <c r="BL47" s="54">
        <v>1</v>
      </c>
      <c r="BM47" s="54">
        <v>1</v>
      </c>
      <c r="BN47" s="54">
        <v>1</v>
      </c>
      <c r="BS47" s="54">
        <v>1</v>
      </c>
      <c r="BT47" s="54">
        <v>1</v>
      </c>
      <c r="BU47" s="54">
        <v>99</v>
      </c>
      <c r="BV47" s="54">
        <v>99</v>
      </c>
      <c r="BW47" s="54">
        <v>99</v>
      </c>
      <c r="BX47" s="54">
        <v>99</v>
      </c>
      <c r="BY47" s="54">
        <v>1</v>
      </c>
      <c r="BZ47" s="54">
        <v>1</v>
      </c>
      <c r="CA47" s="54">
        <v>99</v>
      </c>
      <c r="CC47" s="54">
        <v>1</v>
      </c>
      <c r="CD47" s="54">
        <v>1</v>
      </c>
      <c r="CE47" s="54">
        <v>1</v>
      </c>
      <c r="CF47" s="54">
        <v>1</v>
      </c>
      <c r="CG47" s="54">
        <v>1</v>
      </c>
      <c r="CH47" s="54">
        <v>1</v>
      </c>
      <c r="CI47" s="54">
        <v>1</v>
      </c>
      <c r="CJ47" s="54">
        <v>1</v>
      </c>
      <c r="CK47" s="54">
        <v>1</v>
      </c>
      <c r="CL47" s="54">
        <v>1</v>
      </c>
      <c r="CM47" s="54">
        <v>1</v>
      </c>
      <c r="CP47" s="54">
        <v>1</v>
      </c>
      <c r="CQ47" s="54">
        <v>1</v>
      </c>
      <c r="CR47" s="54">
        <v>1</v>
      </c>
      <c r="CS47" s="54">
        <v>1</v>
      </c>
      <c r="CT47" s="54">
        <v>1</v>
      </c>
      <c r="CU47" s="54">
        <v>1</v>
      </c>
      <c r="CV47" s="54">
        <v>1</v>
      </c>
      <c r="CW47" s="54">
        <v>1</v>
      </c>
      <c r="CX47" s="54">
        <v>1</v>
      </c>
      <c r="CY47" s="54">
        <v>1</v>
      </c>
      <c r="CZ47" s="54">
        <v>1</v>
      </c>
      <c r="DA47" s="54">
        <v>1</v>
      </c>
      <c r="DB47" s="54">
        <v>1</v>
      </c>
      <c r="DC47" s="54">
        <v>1</v>
      </c>
      <c r="DD47" s="54">
        <v>0</v>
      </c>
      <c r="DE47" s="54">
        <v>1</v>
      </c>
      <c r="DF47" s="54">
        <v>0</v>
      </c>
      <c r="DG47" s="54">
        <v>1</v>
      </c>
      <c r="DH47" s="54">
        <v>1</v>
      </c>
      <c r="DI47" s="55">
        <v>1</v>
      </c>
      <c r="DJ47" s="54" t="s">
        <v>474</v>
      </c>
      <c r="DK47" s="55"/>
      <c r="DL47" s="55"/>
      <c r="DM47" s="55"/>
      <c r="DN47" s="55"/>
    </row>
    <row r="48" spans="1:118" s="54" customFormat="1" ht="63.75">
      <c r="A48" s="54" t="s">
        <v>416</v>
      </c>
      <c r="B48" s="54" t="s">
        <v>405</v>
      </c>
      <c r="C48" s="175" t="s">
        <v>475</v>
      </c>
      <c r="D48" s="54">
        <v>43</v>
      </c>
      <c r="E48" s="54">
        <v>848</v>
      </c>
      <c r="F48" s="54">
        <v>241</v>
      </c>
      <c r="G48" s="54" t="s">
        <v>476</v>
      </c>
      <c r="H48" s="54">
        <v>1</v>
      </c>
      <c r="I48" s="54">
        <v>0</v>
      </c>
      <c r="J48" s="54" t="s">
        <v>419</v>
      </c>
      <c r="K48" s="54">
        <v>1</v>
      </c>
      <c r="L48" s="54">
        <v>1</v>
      </c>
      <c r="M48" s="54">
        <v>1</v>
      </c>
      <c r="N48" s="54">
        <v>1</v>
      </c>
      <c r="O48" s="54">
        <v>1</v>
      </c>
      <c r="P48" s="54">
        <v>1</v>
      </c>
      <c r="Q48" s="54">
        <v>1</v>
      </c>
      <c r="R48" s="54">
        <v>1</v>
      </c>
      <c r="S48" s="54">
        <v>1</v>
      </c>
      <c r="T48" s="54">
        <v>1</v>
      </c>
      <c r="U48" s="54">
        <v>1</v>
      </c>
      <c r="W48" s="54">
        <v>1</v>
      </c>
      <c r="X48" s="54">
        <v>1</v>
      </c>
      <c r="Y48" s="54">
        <v>1</v>
      </c>
      <c r="AB48" s="54">
        <v>1</v>
      </c>
      <c r="AC48" s="54">
        <v>1</v>
      </c>
      <c r="AD48" s="54">
        <v>1</v>
      </c>
      <c r="AE48" s="54">
        <v>1</v>
      </c>
      <c r="AF48" s="54">
        <v>1</v>
      </c>
      <c r="AG48" s="54">
        <v>1</v>
      </c>
      <c r="AH48" s="54">
        <v>1</v>
      </c>
      <c r="AI48" s="54">
        <v>1</v>
      </c>
      <c r="AJ48" s="54">
        <v>1</v>
      </c>
      <c r="AK48" s="54">
        <v>1</v>
      </c>
      <c r="AL48" s="54">
        <v>1</v>
      </c>
      <c r="AM48" s="54">
        <v>1</v>
      </c>
      <c r="AN48" s="54">
        <v>1</v>
      </c>
      <c r="AO48" s="54">
        <v>1</v>
      </c>
      <c r="AP48" s="54">
        <v>1</v>
      </c>
      <c r="AQ48" s="54">
        <v>1</v>
      </c>
      <c r="AR48" s="54">
        <v>1</v>
      </c>
      <c r="AS48" s="54">
        <v>1</v>
      </c>
      <c r="AT48" s="54">
        <v>1</v>
      </c>
      <c r="AU48" s="54">
        <v>1</v>
      </c>
      <c r="AV48" s="54">
        <v>1</v>
      </c>
      <c r="AW48" s="54">
        <v>1</v>
      </c>
      <c r="AX48" s="54">
        <v>1</v>
      </c>
      <c r="AY48" s="54">
        <v>1</v>
      </c>
      <c r="AZ48" s="54">
        <v>1</v>
      </c>
      <c r="BA48" s="54">
        <v>1</v>
      </c>
      <c r="BB48" s="54">
        <v>1</v>
      </c>
      <c r="BC48" s="54">
        <v>1</v>
      </c>
      <c r="BD48" s="54">
        <v>1</v>
      </c>
      <c r="BE48" s="54">
        <v>1</v>
      </c>
      <c r="BF48" s="54">
        <v>1</v>
      </c>
      <c r="BG48" s="54">
        <v>1</v>
      </c>
      <c r="BH48" s="54">
        <v>1</v>
      </c>
      <c r="BI48" s="54">
        <v>1</v>
      </c>
      <c r="BJ48" s="54">
        <v>1</v>
      </c>
      <c r="BK48" s="54">
        <v>1</v>
      </c>
      <c r="BL48" s="54">
        <v>1</v>
      </c>
      <c r="BM48" s="54">
        <v>1</v>
      </c>
      <c r="BN48" s="54">
        <v>1</v>
      </c>
      <c r="BS48" s="54">
        <v>1</v>
      </c>
      <c r="BT48" s="54">
        <v>1</v>
      </c>
      <c r="BU48" s="54">
        <v>99</v>
      </c>
      <c r="BV48" s="54">
        <v>99</v>
      </c>
      <c r="BW48" s="54">
        <v>99</v>
      </c>
      <c r="BX48" s="54">
        <v>99</v>
      </c>
      <c r="BY48" s="54">
        <v>1</v>
      </c>
      <c r="BZ48" s="54">
        <v>1</v>
      </c>
      <c r="CA48" s="54">
        <v>99</v>
      </c>
      <c r="CC48" s="54">
        <v>1</v>
      </c>
      <c r="CD48" s="54">
        <v>1</v>
      </c>
      <c r="CE48" s="54">
        <v>1</v>
      </c>
      <c r="CF48" s="54">
        <v>1</v>
      </c>
      <c r="CG48" s="54">
        <v>1</v>
      </c>
      <c r="CH48" s="54">
        <v>1</v>
      </c>
      <c r="CI48" s="54">
        <v>1</v>
      </c>
      <c r="CJ48" s="54">
        <v>1</v>
      </c>
      <c r="CK48" s="54">
        <v>1</v>
      </c>
      <c r="CL48" s="54">
        <v>1</v>
      </c>
      <c r="CM48" s="54">
        <v>1</v>
      </c>
      <c r="CP48" s="54">
        <v>1</v>
      </c>
      <c r="CQ48" s="54">
        <v>1</v>
      </c>
      <c r="CR48" s="54">
        <v>1</v>
      </c>
      <c r="CS48" s="54">
        <v>1</v>
      </c>
      <c r="CT48" s="54">
        <v>1</v>
      </c>
      <c r="CU48" s="54">
        <v>1</v>
      </c>
      <c r="CV48" s="54">
        <v>1</v>
      </c>
      <c r="CW48" s="54">
        <v>1</v>
      </c>
      <c r="CX48" s="54">
        <v>1</v>
      </c>
      <c r="CY48" s="54">
        <v>0</v>
      </c>
      <c r="CZ48" s="54">
        <v>1</v>
      </c>
      <c r="DA48" s="54">
        <v>0</v>
      </c>
      <c r="DB48" s="54">
        <v>1</v>
      </c>
      <c r="DC48" s="54">
        <v>0</v>
      </c>
      <c r="DD48" s="54">
        <v>1</v>
      </c>
      <c r="DE48" s="54">
        <v>1</v>
      </c>
      <c r="DF48" s="54">
        <v>1</v>
      </c>
      <c r="DG48" s="54">
        <v>1</v>
      </c>
      <c r="DH48" s="54">
        <v>1</v>
      </c>
      <c r="DI48" s="55">
        <v>1</v>
      </c>
      <c r="DK48" s="55"/>
      <c r="DL48" s="55"/>
      <c r="DM48" s="55"/>
      <c r="DN48" s="55"/>
    </row>
    <row r="49" spans="1:118" s="54" customFormat="1" ht="63.75">
      <c r="A49" s="54" t="s">
        <v>416</v>
      </c>
      <c r="B49" s="54" t="s">
        <v>405</v>
      </c>
      <c r="C49" s="175" t="s">
        <v>477</v>
      </c>
      <c r="D49" s="54">
        <v>44</v>
      </c>
      <c r="E49" s="54">
        <v>842</v>
      </c>
      <c r="F49" s="54">
        <v>164</v>
      </c>
      <c r="G49" s="54">
        <v>43</v>
      </c>
      <c r="H49" s="54">
        <v>1</v>
      </c>
      <c r="I49" s="54">
        <v>0</v>
      </c>
      <c r="J49" s="54" t="s">
        <v>419</v>
      </c>
      <c r="K49" s="54">
        <v>1</v>
      </c>
      <c r="L49" s="54">
        <v>1</v>
      </c>
      <c r="M49" s="54">
        <v>1</v>
      </c>
      <c r="N49" s="54">
        <v>1</v>
      </c>
      <c r="O49" s="54">
        <v>1</v>
      </c>
      <c r="P49" s="54">
        <v>0.5</v>
      </c>
      <c r="Q49" s="54">
        <v>0.5</v>
      </c>
      <c r="R49" s="54">
        <v>1</v>
      </c>
      <c r="S49" s="54">
        <v>1</v>
      </c>
      <c r="T49" s="54">
        <v>1</v>
      </c>
      <c r="U49" s="54">
        <v>1</v>
      </c>
      <c r="W49" s="54">
        <v>1</v>
      </c>
      <c r="X49" s="54">
        <v>1</v>
      </c>
      <c r="Y49" s="54">
        <v>1</v>
      </c>
      <c r="AB49" s="54">
        <v>1</v>
      </c>
      <c r="AC49" s="54">
        <v>1</v>
      </c>
      <c r="AD49" s="54">
        <v>1</v>
      </c>
      <c r="AE49" s="54">
        <v>1</v>
      </c>
      <c r="AF49" s="54">
        <v>1</v>
      </c>
      <c r="AG49" s="54">
        <v>0</v>
      </c>
      <c r="AH49" s="54">
        <v>1</v>
      </c>
      <c r="AI49" s="54">
        <v>1</v>
      </c>
      <c r="AJ49" s="54">
        <v>1</v>
      </c>
      <c r="AK49" s="54">
        <v>1</v>
      </c>
      <c r="AL49" s="54">
        <v>1</v>
      </c>
      <c r="AM49" s="54">
        <v>1</v>
      </c>
      <c r="AN49" s="54">
        <v>1</v>
      </c>
      <c r="AO49" s="54">
        <v>1</v>
      </c>
      <c r="AP49" s="54">
        <v>1</v>
      </c>
      <c r="AQ49" s="54">
        <v>1</v>
      </c>
      <c r="AR49" s="54">
        <v>1</v>
      </c>
      <c r="AS49" s="54">
        <v>1</v>
      </c>
      <c r="AT49" s="54">
        <v>1</v>
      </c>
      <c r="AU49" s="54">
        <v>1</v>
      </c>
      <c r="AV49" s="54">
        <v>1</v>
      </c>
      <c r="AW49" s="54">
        <v>1</v>
      </c>
      <c r="AX49" s="54">
        <v>1</v>
      </c>
      <c r="AY49" s="54">
        <v>1</v>
      </c>
      <c r="AZ49" s="54">
        <v>1</v>
      </c>
      <c r="BA49" s="54">
        <v>1</v>
      </c>
      <c r="BB49" s="54">
        <v>1</v>
      </c>
      <c r="BC49" s="54">
        <v>1</v>
      </c>
      <c r="BD49" s="54">
        <v>1</v>
      </c>
      <c r="BE49" s="54">
        <v>1</v>
      </c>
      <c r="BF49" s="54">
        <v>1</v>
      </c>
      <c r="BG49" s="54">
        <v>1</v>
      </c>
      <c r="BH49" s="54">
        <v>1</v>
      </c>
      <c r="BI49" s="54">
        <v>1</v>
      </c>
      <c r="BJ49" s="54">
        <v>1</v>
      </c>
      <c r="BK49" s="54">
        <v>1</v>
      </c>
      <c r="BL49" s="54">
        <v>1</v>
      </c>
      <c r="BM49" s="54">
        <v>1</v>
      </c>
      <c r="BN49" s="54">
        <v>1</v>
      </c>
      <c r="BS49" s="54">
        <v>1</v>
      </c>
      <c r="BT49" s="54">
        <v>1</v>
      </c>
      <c r="BU49" s="54">
        <v>1</v>
      </c>
      <c r="BV49" s="54">
        <v>1</v>
      </c>
      <c r="BW49" s="54">
        <v>1</v>
      </c>
      <c r="BX49" s="54">
        <v>1</v>
      </c>
      <c r="BY49" s="54">
        <v>1</v>
      </c>
      <c r="BZ49" s="54">
        <v>1</v>
      </c>
      <c r="CA49" s="54">
        <v>1</v>
      </c>
      <c r="CC49" s="54">
        <v>1</v>
      </c>
      <c r="CD49" s="54">
        <v>1</v>
      </c>
      <c r="CE49" s="54">
        <v>1</v>
      </c>
      <c r="CF49" s="54">
        <v>1</v>
      </c>
      <c r="CG49" s="54">
        <v>0.5</v>
      </c>
      <c r="CH49" s="54">
        <v>1</v>
      </c>
      <c r="CI49" s="54">
        <v>1</v>
      </c>
      <c r="CJ49" s="54">
        <v>1</v>
      </c>
      <c r="CK49" s="54">
        <v>1</v>
      </c>
      <c r="CL49" s="54">
        <v>1</v>
      </c>
      <c r="CM49" s="54">
        <v>1</v>
      </c>
      <c r="CP49" s="54">
        <v>1</v>
      </c>
      <c r="CQ49" s="54">
        <v>1</v>
      </c>
      <c r="CR49" s="54">
        <v>1</v>
      </c>
      <c r="CS49" s="54">
        <v>0</v>
      </c>
      <c r="CT49" s="54">
        <v>1</v>
      </c>
      <c r="CU49" s="54">
        <v>1</v>
      </c>
      <c r="CV49" s="54">
        <v>1</v>
      </c>
      <c r="CW49" s="54">
        <v>1</v>
      </c>
      <c r="CX49" s="54">
        <v>1</v>
      </c>
      <c r="CY49" s="54">
        <v>1</v>
      </c>
      <c r="CZ49" s="54">
        <v>1</v>
      </c>
      <c r="DA49" s="54">
        <v>0</v>
      </c>
      <c r="DB49" s="54">
        <v>0</v>
      </c>
      <c r="DC49" s="54">
        <v>1</v>
      </c>
      <c r="DD49" s="54">
        <v>1</v>
      </c>
      <c r="DE49" s="54">
        <v>0</v>
      </c>
      <c r="DF49" s="54">
        <v>1</v>
      </c>
      <c r="DG49" s="54">
        <v>1</v>
      </c>
      <c r="DH49" s="54">
        <v>1</v>
      </c>
      <c r="DI49" s="55">
        <v>1</v>
      </c>
      <c r="DK49" s="55"/>
      <c r="DL49" s="55"/>
      <c r="DM49" s="55"/>
      <c r="DN49" s="55"/>
    </row>
    <row r="50" spans="1:118" s="54" customFormat="1" ht="38.25">
      <c r="A50" s="54" t="s">
        <v>416</v>
      </c>
      <c r="B50" s="54" t="s">
        <v>405</v>
      </c>
      <c r="C50" s="175" t="s">
        <v>478</v>
      </c>
      <c r="D50" s="54">
        <v>45</v>
      </c>
      <c r="E50" s="54">
        <v>641</v>
      </c>
      <c r="F50" s="54">
        <v>142</v>
      </c>
      <c r="G50" s="54">
        <v>9</v>
      </c>
      <c r="H50" s="54">
        <v>1</v>
      </c>
      <c r="I50" s="54">
        <v>0</v>
      </c>
      <c r="J50" s="54" t="s">
        <v>419</v>
      </c>
      <c r="K50" s="54">
        <v>1</v>
      </c>
      <c r="L50" s="54">
        <v>1</v>
      </c>
      <c r="M50" s="54">
        <v>1</v>
      </c>
      <c r="N50" s="54">
        <v>1</v>
      </c>
      <c r="O50" s="54">
        <v>1</v>
      </c>
      <c r="P50" s="54">
        <v>0.5</v>
      </c>
      <c r="Q50" s="54">
        <v>1</v>
      </c>
      <c r="R50" s="54">
        <v>1</v>
      </c>
      <c r="S50" s="54">
        <v>1</v>
      </c>
      <c r="T50" s="54">
        <v>1</v>
      </c>
      <c r="U50" s="54">
        <v>1</v>
      </c>
      <c r="W50" s="54">
        <v>1</v>
      </c>
      <c r="X50" s="54">
        <v>1</v>
      </c>
      <c r="Y50" s="54">
        <v>1</v>
      </c>
      <c r="AB50" s="54">
        <v>1</v>
      </c>
      <c r="AC50" s="54">
        <v>1</v>
      </c>
      <c r="AD50" s="54">
        <v>1</v>
      </c>
      <c r="AE50" s="54">
        <v>1</v>
      </c>
      <c r="AF50" s="54">
        <v>1</v>
      </c>
      <c r="AG50" s="54">
        <v>1</v>
      </c>
      <c r="AH50" s="54">
        <v>1</v>
      </c>
      <c r="AI50" s="54">
        <v>1</v>
      </c>
      <c r="AJ50" s="54">
        <v>0.5</v>
      </c>
      <c r="AK50" s="54">
        <v>0.5</v>
      </c>
      <c r="AL50" s="54">
        <v>1</v>
      </c>
      <c r="AM50" s="54">
        <v>1</v>
      </c>
      <c r="AN50" s="54">
        <v>1</v>
      </c>
      <c r="AO50" s="54">
        <v>1</v>
      </c>
      <c r="AP50" s="54">
        <v>1</v>
      </c>
      <c r="AQ50" s="54">
        <v>1</v>
      </c>
      <c r="AR50" s="54">
        <v>1</v>
      </c>
      <c r="AS50" s="54">
        <v>1</v>
      </c>
      <c r="AT50" s="54">
        <v>1</v>
      </c>
      <c r="AU50" s="54">
        <v>1</v>
      </c>
      <c r="AV50" s="54">
        <v>1</v>
      </c>
      <c r="AW50" s="54">
        <v>1</v>
      </c>
      <c r="AX50" s="54">
        <v>1</v>
      </c>
      <c r="AY50" s="54">
        <v>1</v>
      </c>
      <c r="AZ50" s="54">
        <v>1</v>
      </c>
      <c r="BA50" s="54">
        <v>1</v>
      </c>
      <c r="BB50" s="54">
        <v>1</v>
      </c>
      <c r="BC50" s="54">
        <v>1</v>
      </c>
      <c r="BD50" s="54">
        <v>1</v>
      </c>
      <c r="BE50" s="54">
        <v>1</v>
      </c>
      <c r="BF50" s="54">
        <v>1</v>
      </c>
      <c r="BG50" s="54">
        <v>1</v>
      </c>
      <c r="BH50" s="54">
        <v>1</v>
      </c>
      <c r="BI50" s="54">
        <v>1</v>
      </c>
      <c r="BJ50" s="54">
        <v>1</v>
      </c>
      <c r="BK50" s="54">
        <v>1</v>
      </c>
      <c r="BL50" s="54">
        <v>1</v>
      </c>
      <c r="BM50" s="54">
        <v>1</v>
      </c>
      <c r="BN50" s="54">
        <v>1</v>
      </c>
      <c r="BS50" s="54">
        <v>1</v>
      </c>
      <c r="BT50" s="54">
        <v>1</v>
      </c>
      <c r="BU50" s="54">
        <v>99</v>
      </c>
      <c r="BV50" s="54">
        <v>99</v>
      </c>
      <c r="BW50" s="54">
        <v>99</v>
      </c>
      <c r="BX50" s="54">
        <v>99</v>
      </c>
      <c r="BY50" s="54">
        <v>1</v>
      </c>
      <c r="BZ50" s="54">
        <v>1</v>
      </c>
      <c r="CA50" s="54">
        <v>1</v>
      </c>
      <c r="CC50" s="54">
        <v>1</v>
      </c>
      <c r="CD50" s="54">
        <v>1</v>
      </c>
      <c r="CE50" s="54">
        <v>1</v>
      </c>
      <c r="CF50" s="54">
        <v>1</v>
      </c>
      <c r="CG50" s="54">
        <v>1</v>
      </c>
      <c r="CH50" s="54">
        <v>1</v>
      </c>
      <c r="CI50" s="54">
        <v>1</v>
      </c>
      <c r="CJ50" s="54">
        <v>1</v>
      </c>
      <c r="CK50" s="54">
        <v>1</v>
      </c>
      <c r="CL50" s="54">
        <v>1</v>
      </c>
      <c r="CM50" s="54">
        <v>1</v>
      </c>
      <c r="CP50" s="54">
        <v>1</v>
      </c>
      <c r="CQ50" s="54">
        <v>1</v>
      </c>
      <c r="CR50" s="54">
        <v>1</v>
      </c>
      <c r="CS50" s="54">
        <v>0</v>
      </c>
      <c r="CT50" s="54">
        <v>1</v>
      </c>
      <c r="CU50" s="54">
        <v>1</v>
      </c>
      <c r="CV50" s="54">
        <v>1</v>
      </c>
      <c r="CW50" s="54">
        <v>1</v>
      </c>
      <c r="CX50" s="54">
        <v>1</v>
      </c>
      <c r="CY50" s="54">
        <v>1</v>
      </c>
      <c r="CZ50" s="54">
        <v>1</v>
      </c>
      <c r="DA50" s="54">
        <v>1</v>
      </c>
      <c r="DB50" s="54">
        <v>1</v>
      </c>
      <c r="DC50" s="54">
        <v>1</v>
      </c>
      <c r="DD50" s="54">
        <v>0</v>
      </c>
      <c r="DE50" s="54">
        <v>1</v>
      </c>
      <c r="DF50" s="54">
        <v>1</v>
      </c>
      <c r="DG50" s="54">
        <v>1</v>
      </c>
      <c r="DH50" s="54">
        <v>1</v>
      </c>
      <c r="DI50" s="55">
        <v>1</v>
      </c>
      <c r="DK50" s="55"/>
      <c r="DL50" s="55"/>
      <c r="DM50" s="55"/>
      <c r="DN50" s="55"/>
    </row>
    <row r="51" spans="1:118" s="54" customFormat="1" ht="38.25">
      <c r="A51" s="54" t="s">
        <v>416</v>
      </c>
      <c r="B51" s="54" t="s">
        <v>405</v>
      </c>
      <c r="C51" s="175" t="s">
        <v>479</v>
      </c>
      <c r="D51" s="54">
        <v>46</v>
      </c>
      <c r="E51" s="54">
        <v>798</v>
      </c>
      <c r="F51" s="54">
        <v>290</v>
      </c>
      <c r="G51" s="54">
        <v>11</v>
      </c>
      <c r="H51" s="54">
        <v>1</v>
      </c>
      <c r="I51" s="54">
        <v>0</v>
      </c>
      <c r="J51" s="54" t="s">
        <v>419</v>
      </c>
      <c r="K51" s="54">
        <v>1</v>
      </c>
      <c r="L51" s="54">
        <v>1</v>
      </c>
      <c r="M51" s="54">
        <v>1</v>
      </c>
      <c r="N51" s="54">
        <v>1</v>
      </c>
      <c r="O51" s="54">
        <v>1</v>
      </c>
      <c r="P51" s="54">
        <v>1</v>
      </c>
      <c r="Q51" s="54">
        <v>1</v>
      </c>
      <c r="R51" s="54">
        <v>1</v>
      </c>
      <c r="S51" s="54">
        <v>1</v>
      </c>
      <c r="T51" s="54">
        <v>1</v>
      </c>
      <c r="U51" s="54">
        <v>1</v>
      </c>
      <c r="W51" s="54">
        <v>1</v>
      </c>
      <c r="X51" s="54">
        <v>1</v>
      </c>
      <c r="Y51" s="54">
        <v>1</v>
      </c>
      <c r="AB51" s="54">
        <v>1</v>
      </c>
      <c r="AC51" s="54">
        <v>1</v>
      </c>
      <c r="AD51" s="54">
        <v>1</v>
      </c>
      <c r="AE51" s="54">
        <v>1</v>
      </c>
      <c r="AF51" s="54">
        <v>1</v>
      </c>
      <c r="AG51" s="54">
        <v>1</v>
      </c>
      <c r="AH51" s="54">
        <v>1</v>
      </c>
      <c r="AI51" s="54">
        <v>1</v>
      </c>
      <c r="AJ51" s="54">
        <v>1</v>
      </c>
      <c r="AK51" s="54">
        <v>0.5</v>
      </c>
      <c r="AL51" s="54">
        <v>1</v>
      </c>
      <c r="AM51" s="54">
        <v>1</v>
      </c>
      <c r="AN51" s="54">
        <v>1</v>
      </c>
      <c r="AO51" s="54">
        <v>1</v>
      </c>
      <c r="AP51" s="54">
        <v>1</v>
      </c>
      <c r="AQ51" s="54">
        <v>1</v>
      </c>
      <c r="AR51" s="54">
        <v>1</v>
      </c>
      <c r="AS51" s="54">
        <v>1</v>
      </c>
      <c r="AT51" s="54">
        <v>1</v>
      </c>
      <c r="AU51" s="54">
        <v>1</v>
      </c>
      <c r="AV51" s="54">
        <v>1</v>
      </c>
      <c r="AW51" s="54">
        <v>1</v>
      </c>
      <c r="AX51" s="54">
        <v>1</v>
      </c>
      <c r="AY51" s="54">
        <v>1</v>
      </c>
      <c r="AZ51" s="54">
        <v>1</v>
      </c>
      <c r="BA51" s="54">
        <v>1</v>
      </c>
      <c r="BB51" s="54">
        <v>1</v>
      </c>
      <c r="BC51" s="54">
        <v>1</v>
      </c>
      <c r="BD51" s="54">
        <v>1</v>
      </c>
      <c r="BE51" s="54">
        <v>1</v>
      </c>
      <c r="BF51" s="54">
        <v>1</v>
      </c>
      <c r="BG51" s="54">
        <v>1</v>
      </c>
      <c r="BH51" s="54">
        <v>1</v>
      </c>
      <c r="BI51" s="54">
        <v>1</v>
      </c>
      <c r="BJ51" s="54">
        <v>1</v>
      </c>
      <c r="BK51" s="54">
        <v>1</v>
      </c>
      <c r="BL51" s="54">
        <v>1</v>
      </c>
      <c r="BM51" s="54">
        <v>1</v>
      </c>
      <c r="BN51" s="54">
        <v>1</v>
      </c>
      <c r="BS51" s="54">
        <v>1</v>
      </c>
      <c r="BT51" s="54">
        <v>1</v>
      </c>
      <c r="BU51" s="54">
        <v>99</v>
      </c>
      <c r="BV51" s="54">
        <v>99</v>
      </c>
      <c r="BW51" s="54">
        <v>99</v>
      </c>
      <c r="BX51" s="54">
        <v>99</v>
      </c>
      <c r="BY51" s="54">
        <v>1</v>
      </c>
      <c r="BZ51" s="54">
        <v>1</v>
      </c>
      <c r="CA51" s="54">
        <v>99</v>
      </c>
      <c r="CC51" s="54">
        <v>1</v>
      </c>
      <c r="CD51" s="54">
        <v>1</v>
      </c>
      <c r="CE51" s="54">
        <v>1</v>
      </c>
      <c r="CF51" s="54">
        <v>1</v>
      </c>
      <c r="CG51" s="54">
        <v>1</v>
      </c>
      <c r="CH51" s="54">
        <v>1</v>
      </c>
      <c r="CI51" s="54">
        <v>1</v>
      </c>
      <c r="CJ51" s="54">
        <v>1</v>
      </c>
      <c r="CK51" s="54">
        <v>1</v>
      </c>
      <c r="CL51" s="54">
        <v>1</v>
      </c>
      <c r="CM51" s="54">
        <v>1</v>
      </c>
      <c r="CP51" s="54">
        <v>1</v>
      </c>
      <c r="CQ51" s="54">
        <v>1</v>
      </c>
      <c r="CR51" s="54">
        <v>1</v>
      </c>
      <c r="CS51" s="54">
        <v>1</v>
      </c>
      <c r="CT51" s="54">
        <v>1</v>
      </c>
      <c r="CU51" s="54">
        <v>1</v>
      </c>
      <c r="CV51" s="54">
        <v>1</v>
      </c>
      <c r="CW51" s="54">
        <v>1</v>
      </c>
      <c r="CX51" s="54">
        <v>1</v>
      </c>
      <c r="CY51" s="54">
        <v>0</v>
      </c>
      <c r="CZ51" s="54">
        <v>1</v>
      </c>
      <c r="DA51" s="54">
        <v>0</v>
      </c>
      <c r="DB51" s="54">
        <v>1</v>
      </c>
      <c r="DC51" s="54">
        <v>0</v>
      </c>
      <c r="DD51" s="54">
        <v>1</v>
      </c>
      <c r="DE51" s="54">
        <v>1</v>
      </c>
      <c r="DF51" s="54">
        <v>0</v>
      </c>
      <c r="DG51" s="54">
        <v>1</v>
      </c>
      <c r="DH51" s="54">
        <v>1</v>
      </c>
      <c r="DI51" s="55">
        <v>1</v>
      </c>
      <c r="DJ51" s="54" t="s">
        <v>480</v>
      </c>
      <c r="DK51" s="55"/>
      <c r="DL51" s="55"/>
      <c r="DM51" s="55"/>
      <c r="DN51" s="55"/>
    </row>
    <row r="52" spans="1:118" s="54" customFormat="1" ht="38.25">
      <c r="A52" s="54" t="s">
        <v>416</v>
      </c>
      <c r="B52" s="54" t="s">
        <v>405</v>
      </c>
      <c r="C52" s="175" t="s">
        <v>481</v>
      </c>
      <c r="D52" s="54">
        <v>47</v>
      </c>
      <c r="E52" s="54">
        <v>1035</v>
      </c>
      <c r="F52" s="54">
        <v>261</v>
      </c>
      <c r="G52" s="54">
        <v>21</v>
      </c>
      <c r="H52" s="54">
        <v>1</v>
      </c>
      <c r="I52" s="54">
        <v>0</v>
      </c>
      <c r="J52" s="54" t="s">
        <v>419</v>
      </c>
      <c r="K52" s="54">
        <v>1</v>
      </c>
      <c r="L52" s="54">
        <v>1</v>
      </c>
      <c r="M52" s="54">
        <v>1</v>
      </c>
      <c r="N52" s="54">
        <v>1</v>
      </c>
      <c r="O52" s="54">
        <v>1</v>
      </c>
      <c r="P52" s="54">
        <v>1</v>
      </c>
      <c r="Q52" s="54">
        <v>1</v>
      </c>
      <c r="R52" s="54">
        <v>1</v>
      </c>
      <c r="S52" s="54">
        <v>1</v>
      </c>
      <c r="T52" s="54">
        <v>1</v>
      </c>
      <c r="U52" s="54">
        <v>1</v>
      </c>
      <c r="W52" s="54">
        <v>1</v>
      </c>
      <c r="X52" s="54">
        <v>1</v>
      </c>
      <c r="Y52" s="54">
        <v>1</v>
      </c>
      <c r="AB52" s="54">
        <v>1</v>
      </c>
      <c r="AC52" s="54">
        <v>1</v>
      </c>
      <c r="AD52" s="54">
        <v>1</v>
      </c>
      <c r="AE52" s="54">
        <v>1</v>
      </c>
      <c r="AF52" s="54">
        <v>1</v>
      </c>
      <c r="AG52" s="54">
        <v>1</v>
      </c>
      <c r="AH52" s="54">
        <v>1</v>
      </c>
      <c r="AI52" s="54">
        <v>1</v>
      </c>
      <c r="AJ52" s="54">
        <v>1</v>
      </c>
      <c r="AK52" s="54">
        <v>1</v>
      </c>
      <c r="AL52" s="54">
        <v>1</v>
      </c>
      <c r="AM52" s="54">
        <v>1</v>
      </c>
      <c r="AN52" s="54">
        <v>1</v>
      </c>
      <c r="AO52" s="54">
        <v>1</v>
      </c>
      <c r="AP52" s="54">
        <v>1</v>
      </c>
      <c r="AQ52" s="54">
        <v>1</v>
      </c>
      <c r="AR52" s="54">
        <v>1</v>
      </c>
      <c r="AS52" s="54">
        <v>1</v>
      </c>
      <c r="AT52" s="54">
        <v>1</v>
      </c>
      <c r="AU52" s="54">
        <v>1</v>
      </c>
      <c r="AV52" s="54">
        <v>1</v>
      </c>
      <c r="AW52" s="54">
        <v>1</v>
      </c>
      <c r="AX52" s="54">
        <v>1</v>
      </c>
      <c r="AY52" s="54">
        <v>1</v>
      </c>
      <c r="AZ52" s="54">
        <v>1</v>
      </c>
      <c r="BA52" s="54">
        <v>1</v>
      </c>
      <c r="BB52" s="54">
        <v>1</v>
      </c>
      <c r="BC52" s="54">
        <v>1</v>
      </c>
      <c r="BD52" s="54">
        <v>1</v>
      </c>
      <c r="BE52" s="54">
        <v>1</v>
      </c>
      <c r="BF52" s="54">
        <v>1</v>
      </c>
      <c r="BG52" s="54">
        <v>1</v>
      </c>
      <c r="BH52" s="54">
        <v>1</v>
      </c>
      <c r="BI52" s="54">
        <v>1</v>
      </c>
      <c r="BJ52" s="54">
        <v>1</v>
      </c>
      <c r="BK52" s="54">
        <v>1</v>
      </c>
      <c r="BL52" s="54">
        <v>1</v>
      </c>
      <c r="BM52" s="54">
        <v>0</v>
      </c>
      <c r="BN52" s="54">
        <v>1</v>
      </c>
      <c r="BS52" s="54">
        <v>1</v>
      </c>
      <c r="BT52" s="54">
        <v>1</v>
      </c>
      <c r="BU52" s="54">
        <v>99</v>
      </c>
      <c r="BV52" s="54">
        <v>99</v>
      </c>
      <c r="BW52" s="54">
        <v>99</v>
      </c>
      <c r="BX52" s="54">
        <v>99</v>
      </c>
      <c r="BY52" s="54">
        <v>1</v>
      </c>
      <c r="BZ52" s="54">
        <v>1</v>
      </c>
      <c r="CA52" s="54">
        <v>99</v>
      </c>
      <c r="CC52" s="54">
        <v>1</v>
      </c>
      <c r="CD52" s="54">
        <v>1</v>
      </c>
      <c r="CE52" s="54">
        <v>1</v>
      </c>
      <c r="CF52" s="54">
        <v>1</v>
      </c>
      <c r="CG52" s="54">
        <v>1</v>
      </c>
      <c r="CH52" s="54">
        <v>1</v>
      </c>
      <c r="CI52" s="54">
        <v>1</v>
      </c>
      <c r="CJ52" s="54">
        <v>1</v>
      </c>
      <c r="CK52" s="54">
        <v>1</v>
      </c>
      <c r="CL52" s="54">
        <v>1</v>
      </c>
      <c r="CM52" s="54">
        <v>1</v>
      </c>
      <c r="CP52" s="54">
        <v>1</v>
      </c>
      <c r="CQ52" s="54">
        <v>1</v>
      </c>
      <c r="CR52" s="54">
        <v>1</v>
      </c>
      <c r="CS52" s="54">
        <v>0</v>
      </c>
      <c r="CT52" s="54">
        <v>1</v>
      </c>
      <c r="CU52" s="54">
        <v>1</v>
      </c>
      <c r="CV52" s="54">
        <v>1</v>
      </c>
      <c r="CW52" s="54">
        <v>1</v>
      </c>
      <c r="CX52" s="54">
        <v>1</v>
      </c>
      <c r="CY52" s="54">
        <v>0</v>
      </c>
      <c r="CZ52" s="54">
        <v>1</v>
      </c>
      <c r="DA52" s="54">
        <v>0</v>
      </c>
      <c r="DB52" s="54">
        <v>0</v>
      </c>
      <c r="DC52" s="54">
        <v>0</v>
      </c>
      <c r="DD52" s="54">
        <v>0</v>
      </c>
      <c r="DE52" s="54">
        <v>1</v>
      </c>
      <c r="DF52" s="54">
        <v>0</v>
      </c>
      <c r="DG52" s="54">
        <v>1</v>
      </c>
      <c r="DH52" s="54">
        <v>1</v>
      </c>
      <c r="DI52" s="55">
        <v>1</v>
      </c>
      <c r="DJ52" s="54" t="s">
        <v>437</v>
      </c>
      <c r="DK52" s="55"/>
      <c r="DL52" s="55"/>
      <c r="DM52" s="55"/>
      <c r="DN52" s="55"/>
    </row>
    <row r="53" spans="1:118" s="54" customFormat="1" ht="38.25">
      <c r="A53" s="54" t="s">
        <v>416</v>
      </c>
      <c r="B53" s="54" t="s">
        <v>405</v>
      </c>
      <c r="C53" s="175" t="s">
        <v>482</v>
      </c>
      <c r="D53" s="54">
        <v>48</v>
      </c>
      <c r="E53" s="54">
        <v>468</v>
      </c>
      <c r="F53" s="54">
        <v>132</v>
      </c>
      <c r="G53" s="54">
        <v>170</v>
      </c>
      <c r="H53" s="54">
        <v>1</v>
      </c>
      <c r="I53" s="54">
        <v>0</v>
      </c>
      <c r="J53" s="54" t="s">
        <v>419</v>
      </c>
      <c r="K53" s="54">
        <v>1</v>
      </c>
      <c r="L53" s="54">
        <v>1</v>
      </c>
      <c r="M53" s="54">
        <v>1</v>
      </c>
      <c r="N53" s="54">
        <v>1</v>
      </c>
      <c r="O53" s="54">
        <v>1</v>
      </c>
      <c r="P53" s="54">
        <v>1</v>
      </c>
      <c r="Q53" s="54">
        <v>1</v>
      </c>
      <c r="R53" s="54">
        <v>1</v>
      </c>
      <c r="S53" s="54">
        <v>1</v>
      </c>
      <c r="T53" s="54">
        <v>1</v>
      </c>
      <c r="U53" s="54">
        <v>1</v>
      </c>
      <c r="W53" s="54">
        <v>1</v>
      </c>
      <c r="X53" s="54">
        <v>1</v>
      </c>
      <c r="Y53" s="54">
        <v>1</v>
      </c>
      <c r="AB53" s="54">
        <v>1</v>
      </c>
      <c r="AC53" s="54">
        <v>1</v>
      </c>
      <c r="AD53" s="54">
        <v>1</v>
      </c>
      <c r="AE53" s="54">
        <v>1</v>
      </c>
      <c r="AF53" s="54">
        <v>1</v>
      </c>
      <c r="AG53" s="54">
        <v>1</v>
      </c>
      <c r="AH53" s="54">
        <v>1</v>
      </c>
      <c r="AI53" s="54">
        <v>1</v>
      </c>
      <c r="AJ53" s="54">
        <v>0.5</v>
      </c>
      <c r="AK53" s="54">
        <v>0.5</v>
      </c>
      <c r="AL53" s="54">
        <v>1</v>
      </c>
      <c r="AM53" s="54">
        <v>1</v>
      </c>
      <c r="AN53" s="54">
        <v>1</v>
      </c>
      <c r="AO53" s="54">
        <v>1</v>
      </c>
      <c r="AP53" s="54">
        <v>1</v>
      </c>
      <c r="AQ53" s="54">
        <v>1</v>
      </c>
      <c r="AR53" s="54">
        <v>1</v>
      </c>
      <c r="AS53" s="54">
        <v>0</v>
      </c>
      <c r="AT53" s="54">
        <v>1</v>
      </c>
      <c r="AU53" s="54">
        <v>1</v>
      </c>
      <c r="AV53" s="54">
        <v>1</v>
      </c>
      <c r="AW53" s="54">
        <v>1</v>
      </c>
      <c r="AX53" s="54">
        <v>1</v>
      </c>
      <c r="AY53" s="54">
        <v>1</v>
      </c>
      <c r="AZ53" s="54">
        <v>1</v>
      </c>
      <c r="BA53" s="54">
        <v>1</v>
      </c>
      <c r="BB53" s="54">
        <v>1</v>
      </c>
      <c r="BC53" s="54">
        <v>1</v>
      </c>
      <c r="BD53" s="54">
        <v>1</v>
      </c>
      <c r="BE53" s="54">
        <v>1</v>
      </c>
      <c r="BF53" s="54">
        <v>1</v>
      </c>
      <c r="BG53" s="54">
        <v>1</v>
      </c>
      <c r="BH53" s="54">
        <v>1</v>
      </c>
      <c r="BI53" s="54">
        <v>1</v>
      </c>
      <c r="BJ53" s="54">
        <v>1</v>
      </c>
      <c r="BK53" s="54">
        <v>1</v>
      </c>
      <c r="BL53" s="54">
        <v>1</v>
      </c>
      <c r="BM53" s="54">
        <v>1</v>
      </c>
      <c r="BN53" s="54">
        <v>1</v>
      </c>
      <c r="BS53" s="54">
        <v>1</v>
      </c>
      <c r="BT53" s="54">
        <v>1</v>
      </c>
      <c r="BU53" s="54">
        <v>99</v>
      </c>
      <c r="BV53" s="54">
        <v>99</v>
      </c>
      <c r="BW53" s="54">
        <v>99</v>
      </c>
      <c r="BX53" s="54">
        <v>99</v>
      </c>
      <c r="BY53" s="54">
        <v>1</v>
      </c>
      <c r="BZ53" s="54">
        <v>1</v>
      </c>
      <c r="CA53" s="54">
        <v>99</v>
      </c>
      <c r="CC53" s="54">
        <v>1</v>
      </c>
      <c r="CD53" s="54">
        <v>1</v>
      </c>
      <c r="CE53" s="54">
        <v>1</v>
      </c>
      <c r="CF53" s="54">
        <v>1</v>
      </c>
      <c r="CG53" s="54">
        <v>1</v>
      </c>
      <c r="CH53" s="54">
        <v>1</v>
      </c>
      <c r="CI53" s="54">
        <v>1</v>
      </c>
      <c r="CJ53" s="54">
        <v>1</v>
      </c>
      <c r="CK53" s="54">
        <v>1</v>
      </c>
      <c r="CL53" s="54">
        <v>1</v>
      </c>
      <c r="CM53" s="54">
        <v>1</v>
      </c>
      <c r="CP53" s="54">
        <v>1</v>
      </c>
      <c r="CQ53" s="54">
        <v>1</v>
      </c>
      <c r="CR53" s="54">
        <v>1</v>
      </c>
      <c r="CS53" s="54">
        <v>1</v>
      </c>
      <c r="CT53" s="54">
        <v>1</v>
      </c>
      <c r="CU53" s="54">
        <v>1</v>
      </c>
      <c r="CV53" s="54">
        <v>1</v>
      </c>
      <c r="CW53" s="54">
        <v>1</v>
      </c>
      <c r="CX53" s="54">
        <v>1</v>
      </c>
      <c r="CY53" s="54">
        <v>1</v>
      </c>
      <c r="CZ53" s="54">
        <v>1</v>
      </c>
      <c r="DA53" s="54">
        <v>0</v>
      </c>
      <c r="DB53" s="54">
        <v>0</v>
      </c>
      <c r="DC53" s="54">
        <v>0</v>
      </c>
      <c r="DD53" s="54">
        <v>1</v>
      </c>
      <c r="DE53" s="54">
        <v>0</v>
      </c>
      <c r="DF53" s="54">
        <v>1</v>
      </c>
      <c r="DG53" s="54">
        <v>1</v>
      </c>
      <c r="DH53" s="54">
        <v>1</v>
      </c>
      <c r="DI53" s="55">
        <v>1</v>
      </c>
      <c r="DK53" s="55"/>
      <c r="DL53" s="55"/>
      <c r="DM53" s="55"/>
      <c r="DN53" s="55"/>
    </row>
    <row r="54" spans="1:118" s="54" customFormat="1" ht="38.25">
      <c r="A54" s="54" t="s">
        <v>416</v>
      </c>
      <c r="B54" s="54" t="s">
        <v>405</v>
      </c>
      <c r="C54" s="175" t="s">
        <v>483</v>
      </c>
      <c r="D54" s="54">
        <v>49</v>
      </c>
      <c r="E54" s="54">
        <v>20</v>
      </c>
      <c r="F54" s="54">
        <v>4</v>
      </c>
      <c r="G54" s="54">
        <v>0</v>
      </c>
      <c r="H54" s="54">
        <v>0</v>
      </c>
      <c r="I54" s="54">
        <v>0</v>
      </c>
      <c r="J54" s="54" t="s">
        <v>419</v>
      </c>
      <c r="K54" s="54">
        <v>1</v>
      </c>
      <c r="L54" s="54">
        <v>1</v>
      </c>
      <c r="M54" s="54">
        <v>1</v>
      </c>
      <c r="N54" s="54">
        <v>1</v>
      </c>
      <c r="O54" s="54">
        <v>1</v>
      </c>
      <c r="P54" s="54">
        <v>1</v>
      </c>
      <c r="Q54" s="54">
        <v>1</v>
      </c>
      <c r="R54" s="54">
        <v>1</v>
      </c>
      <c r="S54" s="54">
        <v>1</v>
      </c>
      <c r="T54" s="54">
        <v>1</v>
      </c>
      <c r="U54" s="54">
        <v>1</v>
      </c>
      <c r="W54" s="54">
        <v>1</v>
      </c>
      <c r="X54" s="54">
        <v>1</v>
      </c>
      <c r="Y54" s="54">
        <v>1</v>
      </c>
      <c r="AB54" s="54">
        <v>1</v>
      </c>
      <c r="AC54" s="54">
        <v>1</v>
      </c>
      <c r="AD54" s="54">
        <v>1</v>
      </c>
      <c r="AE54" s="54">
        <v>1</v>
      </c>
      <c r="AF54" s="54">
        <v>1</v>
      </c>
      <c r="AG54" s="54">
        <v>1</v>
      </c>
      <c r="AH54" s="54">
        <v>1</v>
      </c>
      <c r="AI54" s="54">
        <v>1</v>
      </c>
      <c r="AJ54" s="54">
        <v>1</v>
      </c>
      <c r="AK54" s="54">
        <v>0.5</v>
      </c>
      <c r="AL54" s="54">
        <v>1</v>
      </c>
      <c r="AM54" s="54">
        <v>1</v>
      </c>
      <c r="AN54" s="54">
        <v>1</v>
      </c>
      <c r="AO54" s="54">
        <v>1</v>
      </c>
      <c r="AP54" s="54">
        <v>1</v>
      </c>
      <c r="AQ54" s="54">
        <v>1</v>
      </c>
      <c r="AR54" s="54">
        <v>1</v>
      </c>
      <c r="AS54" s="54">
        <v>1</v>
      </c>
      <c r="AT54" s="54">
        <v>0.5</v>
      </c>
      <c r="AU54" s="54">
        <v>1</v>
      </c>
      <c r="AV54" s="54">
        <v>1</v>
      </c>
      <c r="AW54" s="54">
        <v>1</v>
      </c>
      <c r="AX54" s="54">
        <v>0.5</v>
      </c>
      <c r="AY54" s="54">
        <v>1</v>
      </c>
      <c r="AZ54" s="54">
        <v>1</v>
      </c>
      <c r="BA54" s="54">
        <v>1</v>
      </c>
      <c r="BB54" s="54">
        <v>1</v>
      </c>
      <c r="BC54" s="54">
        <v>1</v>
      </c>
      <c r="BD54" s="54">
        <v>1</v>
      </c>
      <c r="BE54" s="54">
        <v>1</v>
      </c>
      <c r="BF54" s="54">
        <v>1</v>
      </c>
      <c r="BG54" s="54">
        <v>1</v>
      </c>
      <c r="BH54" s="54">
        <v>1</v>
      </c>
      <c r="BI54" s="54">
        <v>1</v>
      </c>
      <c r="BJ54" s="54">
        <v>1</v>
      </c>
      <c r="BK54" s="54">
        <v>1</v>
      </c>
      <c r="BL54" s="54">
        <v>0</v>
      </c>
      <c r="BM54" s="54">
        <v>1</v>
      </c>
      <c r="BN54" s="54">
        <v>1</v>
      </c>
      <c r="BS54" s="54">
        <v>0</v>
      </c>
      <c r="BT54" s="54">
        <v>1</v>
      </c>
      <c r="BU54" s="54">
        <v>99</v>
      </c>
      <c r="BV54" s="54">
        <v>99</v>
      </c>
      <c r="BW54" s="54">
        <v>99</v>
      </c>
      <c r="BX54" s="54">
        <v>99</v>
      </c>
      <c r="BY54" s="54">
        <v>1</v>
      </c>
      <c r="BZ54" s="54">
        <v>1</v>
      </c>
      <c r="CA54" s="54">
        <v>99</v>
      </c>
      <c r="CC54" s="54">
        <v>1</v>
      </c>
      <c r="CD54" s="54">
        <v>0</v>
      </c>
      <c r="CE54" s="54">
        <v>0</v>
      </c>
      <c r="CF54" s="54">
        <v>1</v>
      </c>
      <c r="CG54" s="54">
        <v>0</v>
      </c>
      <c r="CH54" s="54">
        <v>1</v>
      </c>
      <c r="CI54" s="54">
        <v>1</v>
      </c>
      <c r="CJ54" s="54">
        <v>1</v>
      </c>
      <c r="CK54" s="54">
        <v>1</v>
      </c>
      <c r="CL54" s="54">
        <v>1</v>
      </c>
      <c r="CM54" s="54">
        <v>1</v>
      </c>
      <c r="CP54" s="54">
        <v>1</v>
      </c>
      <c r="CQ54" s="54">
        <v>1</v>
      </c>
      <c r="CR54" s="54">
        <v>1</v>
      </c>
      <c r="CS54" s="54">
        <v>0</v>
      </c>
      <c r="CT54" s="54">
        <v>1</v>
      </c>
      <c r="CU54" s="54">
        <v>1</v>
      </c>
      <c r="CV54" s="54">
        <v>1</v>
      </c>
      <c r="CW54" s="54">
        <v>1</v>
      </c>
      <c r="CX54" s="54">
        <v>1</v>
      </c>
      <c r="CY54" s="54">
        <v>0</v>
      </c>
      <c r="CZ54" s="54">
        <v>1</v>
      </c>
      <c r="DA54" s="54">
        <v>0</v>
      </c>
      <c r="DB54" s="54">
        <v>0</v>
      </c>
      <c r="DC54" s="54">
        <v>0</v>
      </c>
      <c r="DD54" s="54">
        <v>0</v>
      </c>
      <c r="DE54" s="54">
        <v>1</v>
      </c>
      <c r="DF54" s="54">
        <v>0</v>
      </c>
      <c r="DG54" s="54">
        <v>1</v>
      </c>
      <c r="DH54" s="54">
        <v>1</v>
      </c>
      <c r="DI54" s="55">
        <v>1</v>
      </c>
      <c r="DK54" s="55"/>
      <c r="DL54" s="55"/>
      <c r="DM54" s="55"/>
      <c r="DN54" s="55"/>
    </row>
    <row r="55" spans="1:118" s="54" customFormat="1" ht="38.25">
      <c r="A55" s="54" t="s">
        <v>416</v>
      </c>
      <c r="B55" s="54" t="s">
        <v>405</v>
      </c>
      <c r="C55" s="175" t="s">
        <v>484</v>
      </c>
      <c r="D55" s="54">
        <v>50</v>
      </c>
      <c r="E55" s="54">
        <v>972</v>
      </c>
      <c r="F55" s="54">
        <v>267</v>
      </c>
      <c r="G55" s="54">
        <v>13</v>
      </c>
      <c r="H55" s="54">
        <v>1</v>
      </c>
      <c r="I55" s="54">
        <v>0</v>
      </c>
      <c r="J55" s="54" t="s">
        <v>419</v>
      </c>
      <c r="K55" s="54">
        <v>1</v>
      </c>
      <c r="L55" s="54">
        <v>1</v>
      </c>
      <c r="M55" s="54">
        <v>1</v>
      </c>
      <c r="N55" s="54">
        <v>1</v>
      </c>
      <c r="O55" s="54">
        <v>1</v>
      </c>
      <c r="P55" s="54">
        <v>1</v>
      </c>
      <c r="Q55" s="54">
        <v>1</v>
      </c>
      <c r="R55" s="54">
        <v>1</v>
      </c>
      <c r="S55" s="54">
        <v>1</v>
      </c>
      <c r="T55" s="54">
        <v>1</v>
      </c>
      <c r="U55" s="54">
        <v>1</v>
      </c>
      <c r="W55" s="54">
        <v>1</v>
      </c>
      <c r="X55" s="54">
        <v>1</v>
      </c>
      <c r="Y55" s="54">
        <v>1</v>
      </c>
      <c r="AB55" s="54">
        <v>1</v>
      </c>
      <c r="AC55" s="54">
        <v>1</v>
      </c>
      <c r="AD55" s="54">
        <v>1</v>
      </c>
      <c r="AE55" s="54">
        <v>1</v>
      </c>
      <c r="AF55" s="54">
        <v>1</v>
      </c>
      <c r="AG55" s="54">
        <v>1</v>
      </c>
      <c r="AH55" s="54">
        <v>1</v>
      </c>
      <c r="AI55" s="54">
        <v>1</v>
      </c>
      <c r="AJ55" s="54">
        <v>1</v>
      </c>
      <c r="AK55" s="54">
        <v>1</v>
      </c>
      <c r="AL55" s="54">
        <v>1</v>
      </c>
      <c r="AM55" s="54">
        <v>1</v>
      </c>
      <c r="AN55" s="54">
        <v>1</v>
      </c>
      <c r="AO55" s="54">
        <v>1</v>
      </c>
      <c r="AP55" s="54">
        <v>1</v>
      </c>
      <c r="AQ55" s="54">
        <v>1</v>
      </c>
      <c r="AR55" s="54">
        <v>1</v>
      </c>
      <c r="AS55" s="54">
        <v>1</v>
      </c>
      <c r="AT55" s="54">
        <v>1</v>
      </c>
      <c r="AU55" s="54">
        <v>1</v>
      </c>
      <c r="AV55" s="54">
        <v>1</v>
      </c>
      <c r="AW55" s="54">
        <v>1</v>
      </c>
      <c r="AX55" s="54">
        <v>1</v>
      </c>
      <c r="AY55" s="54">
        <v>1</v>
      </c>
      <c r="AZ55" s="54">
        <v>1</v>
      </c>
      <c r="BA55" s="54">
        <v>1</v>
      </c>
      <c r="BB55" s="54">
        <v>1</v>
      </c>
      <c r="BC55" s="54">
        <v>1</v>
      </c>
      <c r="BD55" s="54">
        <v>1</v>
      </c>
      <c r="BE55" s="54">
        <v>1</v>
      </c>
      <c r="BF55" s="54">
        <v>1</v>
      </c>
      <c r="BG55" s="54">
        <v>1</v>
      </c>
      <c r="BH55" s="54">
        <v>1</v>
      </c>
      <c r="BI55" s="54">
        <v>1</v>
      </c>
      <c r="BJ55" s="54">
        <v>1</v>
      </c>
      <c r="BK55" s="54">
        <v>1</v>
      </c>
      <c r="BL55" s="54">
        <v>1</v>
      </c>
      <c r="BM55" s="54">
        <v>1</v>
      </c>
      <c r="BN55" s="54">
        <v>1</v>
      </c>
      <c r="BS55" s="54">
        <v>1</v>
      </c>
      <c r="BT55" s="54">
        <v>1</v>
      </c>
      <c r="BU55" s="54">
        <v>99</v>
      </c>
      <c r="BV55" s="54">
        <v>99</v>
      </c>
      <c r="BW55" s="54">
        <v>99</v>
      </c>
      <c r="BX55" s="54">
        <v>99</v>
      </c>
      <c r="BY55" s="54">
        <v>1</v>
      </c>
      <c r="BZ55" s="54">
        <v>1</v>
      </c>
      <c r="CA55" s="54">
        <v>99</v>
      </c>
      <c r="CC55" s="54">
        <v>1</v>
      </c>
      <c r="CD55" s="54">
        <v>1</v>
      </c>
      <c r="CE55" s="54">
        <v>1</v>
      </c>
      <c r="CF55" s="54">
        <v>1</v>
      </c>
      <c r="CG55" s="54">
        <v>1</v>
      </c>
      <c r="CH55" s="54">
        <v>1</v>
      </c>
      <c r="CI55" s="54">
        <v>1</v>
      </c>
      <c r="CJ55" s="54">
        <v>1</v>
      </c>
      <c r="CK55" s="54">
        <v>1</v>
      </c>
      <c r="CL55" s="54">
        <v>1</v>
      </c>
      <c r="CM55" s="54">
        <v>1</v>
      </c>
      <c r="CP55" s="54">
        <v>1</v>
      </c>
      <c r="CQ55" s="54">
        <v>1</v>
      </c>
      <c r="CR55" s="54">
        <v>1</v>
      </c>
      <c r="CS55" s="54">
        <v>1</v>
      </c>
      <c r="CT55" s="54">
        <v>1</v>
      </c>
      <c r="CU55" s="54">
        <v>1</v>
      </c>
      <c r="CV55" s="54">
        <v>1</v>
      </c>
      <c r="CW55" s="54">
        <v>1</v>
      </c>
      <c r="CX55" s="54">
        <v>1</v>
      </c>
      <c r="CY55" s="54">
        <v>0</v>
      </c>
      <c r="CZ55" s="54">
        <v>1</v>
      </c>
      <c r="DA55" s="54">
        <v>0</v>
      </c>
      <c r="DB55" s="54">
        <v>0</v>
      </c>
      <c r="DC55" s="54">
        <v>0</v>
      </c>
      <c r="DD55" s="54">
        <v>0</v>
      </c>
      <c r="DE55" s="54">
        <v>1</v>
      </c>
      <c r="DF55" s="54">
        <v>0</v>
      </c>
      <c r="DG55" s="54">
        <v>1</v>
      </c>
      <c r="DH55" s="54">
        <v>1</v>
      </c>
      <c r="DI55" s="55">
        <v>1</v>
      </c>
      <c r="DK55" s="55"/>
      <c r="DL55" s="55"/>
      <c r="DM55" s="55"/>
      <c r="DN55" s="55"/>
    </row>
    <row r="56" spans="1:118" s="103" customFormat="1" ht="38.25">
      <c r="A56" s="103" t="s">
        <v>416</v>
      </c>
      <c r="B56" s="103" t="s">
        <v>405</v>
      </c>
      <c r="C56" s="174" t="s">
        <v>485</v>
      </c>
      <c r="D56" s="103">
        <v>51</v>
      </c>
      <c r="E56" s="103">
        <v>1045</v>
      </c>
      <c r="F56" s="103">
        <v>113</v>
      </c>
      <c r="G56" s="103">
        <v>8</v>
      </c>
      <c r="H56" s="103">
        <v>1</v>
      </c>
      <c r="I56" s="103">
        <v>0</v>
      </c>
      <c r="J56" s="103" t="s">
        <v>422</v>
      </c>
      <c r="K56" s="103">
        <v>1</v>
      </c>
      <c r="L56" s="103">
        <v>1</v>
      </c>
      <c r="M56" s="103">
        <v>1</v>
      </c>
      <c r="N56" s="103">
        <v>1</v>
      </c>
      <c r="O56" s="103">
        <v>1</v>
      </c>
      <c r="P56" s="103">
        <v>1</v>
      </c>
      <c r="Q56" s="103">
        <v>1</v>
      </c>
      <c r="R56" s="103">
        <v>1</v>
      </c>
      <c r="S56" s="103">
        <v>1</v>
      </c>
      <c r="T56" s="103">
        <v>1</v>
      </c>
      <c r="U56" s="103">
        <v>1</v>
      </c>
      <c r="W56" s="103">
        <v>1</v>
      </c>
      <c r="X56" s="103">
        <v>1</v>
      </c>
      <c r="Y56" s="103">
        <v>1</v>
      </c>
      <c r="AB56" s="103">
        <v>1</v>
      </c>
      <c r="AC56" s="103">
        <v>1</v>
      </c>
      <c r="AD56" s="103">
        <v>1</v>
      </c>
      <c r="AE56" s="103">
        <v>1</v>
      </c>
      <c r="AF56" s="103">
        <v>1</v>
      </c>
      <c r="AG56" s="103">
        <v>1</v>
      </c>
      <c r="AH56" s="103">
        <v>1</v>
      </c>
      <c r="AI56" s="103">
        <v>1</v>
      </c>
      <c r="AJ56" s="103">
        <v>1</v>
      </c>
      <c r="AK56" s="103">
        <v>1</v>
      </c>
      <c r="AL56" s="103">
        <v>1</v>
      </c>
      <c r="AM56" s="103">
        <v>1</v>
      </c>
      <c r="AN56" s="103">
        <v>1</v>
      </c>
      <c r="AO56" s="103">
        <v>1</v>
      </c>
      <c r="AP56" s="103">
        <v>1</v>
      </c>
      <c r="AQ56" s="103">
        <v>1</v>
      </c>
      <c r="AR56" s="103">
        <v>1</v>
      </c>
      <c r="AS56" s="103">
        <v>0</v>
      </c>
      <c r="AT56" s="103">
        <v>1</v>
      </c>
      <c r="AU56" s="103">
        <v>1</v>
      </c>
      <c r="AV56" s="103">
        <v>1</v>
      </c>
      <c r="AW56" s="103">
        <v>1</v>
      </c>
      <c r="AX56" s="103">
        <v>1</v>
      </c>
      <c r="AY56" s="103">
        <v>1</v>
      </c>
      <c r="AZ56" s="103">
        <v>1</v>
      </c>
      <c r="BA56" s="103">
        <v>1</v>
      </c>
      <c r="BB56" s="103">
        <v>1</v>
      </c>
      <c r="BC56" s="103">
        <v>1</v>
      </c>
      <c r="BD56" s="103">
        <v>1</v>
      </c>
      <c r="BE56" s="103">
        <v>1</v>
      </c>
      <c r="BF56" s="103">
        <v>1</v>
      </c>
      <c r="BG56" s="103">
        <v>1</v>
      </c>
      <c r="BH56" s="103">
        <v>1</v>
      </c>
      <c r="BI56" s="103">
        <v>1</v>
      </c>
      <c r="BJ56" s="103">
        <v>1</v>
      </c>
      <c r="BK56" s="103">
        <v>1</v>
      </c>
      <c r="BL56" s="103">
        <v>1</v>
      </c>
      <c r="BM56" s="103">
        <v>1</v>
      </c>
      <c r="BN56" s="103">
        <v>1</v>
      </c>
      <c r="BS56" s="103">
        <v>1</v>
      </c>
      <c r="BT56" s="103">
        <v>1</v>
      </c>
      <c r="BU56" s="103">
        <v>99</v>
      </c>
      <c r="BV56" s="103">
        <v>99</v>
      </c>
      <c r="BW56" s="103">
        <v>99</v>
      </c>
      <c r="BX56" s="103">
        <v>99</v>
      </c>
      <c r="BY56" s="103">
        <v>1</v>
      </c>
      <c r="BZ56" s="103">
        <v>1</v>
      </c>
      <c r="CA56" s="103">
        <v>99</v>
      </c>
      <c r="CC56" s="103">
        <v>1</v>
      </c>
      <c r="CD56" s="103">
        <v>1</v>
      </c>
      <c r="CE56" s="103">
        <v>1</v>
      </c>
      <c r="CF56" s="103">
        <v>1</v>
      </c>
      <c r="CG56" s="103">
        <v>1</v>
      </c>
      <c r="CH56" s="103">
        <v>1</v>
      </c>
      <c r="CI56" s="103">
        <v>1</v>
      </c>
      <c r="CJ56" s="103">
        <v>1</v>
      </c>
      <c r="CK56" s="103">
        <v>1</v>
      </c>
      <c r="CL56" s="103">
        <v>1</v>
      </c>
      <c r="CM56" s="103">
        <v>1</v>
      </c>
      <c r="CP56" s="103">
        <v>1</v>
      </c>
      <c r="CQ56" s="103">
        <v>1</v>
      </c>
      <c r="CR56" s="103">
        <v>1</v>
      </c>
      <c r="CS56" s="103">
        <v>1</v>
      </c>
      <c r="CT56" s="103">
        <v>1</v>
      </c>
      <c r="CU56" s="103">
        <v>1</v>
      </c>
      <c r="CV56" s="103">
        <v>1</v>
      </c>
      <c r="CW56" s="103">
        <v>1</v>
      </c>
      <c r="CX56" s="103">
        <v>1</v>
      </c>
      <c r="CY56" s="103">
        <v>0</v>
      </c>
      <c r="CZ56" s="103">
        <v>0</v>
      </c>
      <c r="DA56" s="103">
        <v>0</v>
      </c>
      <c r="DB56" s="103">
        <v>1</v>
      </c>
      <c r="DC56" s="103">
        <v>0</v>
      </c>
      <c r="DD56" s="103">
        <v>1</v>
      </c>
      <c r="DE56" s="103">
        <v>1</v>
      </c>
      <c r="DF56" s="103">
        <v>1</v>
      </c>
      <c r="DG56" s="103">
        <v>1</v>
      </c>
      <c r="DH56" s="103">
        <v>1</v>
      </c>
      <c r="DI56" s="104">
        <v>1</v>
      </c>
      <c r="DK56" s="104"/>
      <c r="DL56" s="104"/>
      <c r="DM56" s="104"/>
      <c r="DN56" s="104"/>
    </row>
    <row r="57" spans="1:118" s="54" customFormat="1" ht="38.25">
      <c r="A57" s="54" t="s">
        <v>416</v>
      </c>
      <c r="B57" s="54" t="s">
        <v>405</v>
      </c>
      <c r="C57" s="175" t="s">
        <v>486</v>
      </c>
      <c r="D57" s="54">
        <v>52</v>
      </c>
      <c r="E57" s="54">
        <v>1172</v>
      </c>
      <c r="F57" s="54">
        <v>309</v>
      </c>
      <c r="G57" s="54">
        <v>22</v>
      </c>
      <c r="H57" s="54">
        <v>1</v>
      </c>
      <c r="I57" s="54">
        <v>1</v>
      </c>
      <c r="J57" s="54" t="s">
        <v>419</v>
      </c>
      <c r="K57" s="54">
        <v>1</v>
      </c>
      <c r="L57" s="54">
        <v>1</v>
      </c>
      <c r="M57" s="54">
        <v>1</v>
      </c>
      <c r="N57" s="54">
        <v>1</v>
      </c>
      <c r="O57" s="54">
        <v>1</v>
      </c>
      <c r="P57" s="54">
        <v>1</v>
      </c>
      <c r="Q57" s="54">
        <v>1</v>
      </c>
      <c r="R57" s="54">
        <v>1</v>
      </c>
      <c r="S57" s="54">
        <v>1</v>
      </c>
      <c r="T57" s="54">
        <v>1</v>
      </c>
      <c r="U57" s="54">
        <v>1</v>
      </c>
      <c r="W57" s="54">
        <v>1</v>
      </c>
      <c r="X57" s="54">
        <v>1</v>
      </c>
      <c r="Y57" s="54">
        <v>1</v>
      </c>
      <c r="AB57" s="54">
        <v>1</v>
      </c>
      <c r="AC57" s="54">
        <v>1</v>
      </c>
      <c r="AD57" s="54">
        <v>1</v>
      </c>
      <c r="AE57" s="54">
        <v>1</v>
      </c>
      <c r="AF57" s="54">
        <v>1</v>
      </c>
      <c r="AG57" s="54">
        <v>1</v>
      </c>
      <c r="AH57" s="54">
        <v>1</v>
      </c>
      <c r="AI57" s="54">
        <v>1</v>
      </c>
      <c r="AJ57" s="54">
        <v>1</v>
      </c>
      <c r="AK57" s="54">
        <v>0.5</v>
      </c>
      <c r="AL57" s="54">
        <v>1</v>
      </c>
      <c r="AM57" s="54">
        <v>1</v>
      </c>
      <c r="AN57" s="54">
        <v>1</v>
      </c>
      <c r="AO57" s="54">
        <v>1</v>
      </c>
      <c r="AP57" s="54">
        <v>1</v>
      </c>
      <c r="AQ57" s="54">
        <v>1</v>
      </c>
      <c r="AR57" s="54">
        <v>1</v>
      </c>
      <c r="AS57" s="54">
        <v>1</v>
      </c>
      <c r="AT57" s="54">
        <v>1</v>
      </c>
      <c r="AU57" s="54">
        <v>1</v>
      </c>
      <c r="AV57" s="54">
        <v>1</v>
      </c>
      <c r="AW57" s="54">
        <v>1</v>
      </c>
      <c r="AX57" s="54">
        <v>1</v>
      </c>
      <c r="AY57" s="54">
        <v>1</v>
      </c>
      <c r="AZ57" s="54">
        <v>1</v>
      </c>
      <c r="BA57" s="54">
        <v>1</v>
      </c>
      <c r="BB57" s="54">
        <v>1</v>
      </c>
      <c r="BC57" s="54">
        <v>1</v>
      </c>
      <c r="BD57" s="54">
        <v>1</v>
      </c>
      <c r="BE57" s="54">
        <v>1</v>
      </c>
      <c r="BF57" s="54">
        <v>1</v>
      </c>
      <c r="BG57" s="54">
        <v>1</v>
      </c>
      <c r="BH57" s="54">
        <v>1</v>
      </c>
      <c r="BI57" s="54">
        <v>1</v>
      </c>
      <c r="BJ57" s="54">
        <v>1</v>
      </c>
      <c r="BK57" s="54">
        <v>1</v>
      </c>
      <c r="BL57" s="54">
        <v>1</v>
      </c>
      <c r="BM57" s="54">
        <v>1</v>
      </c>
      <c r="BN57" s="54">
        <v>1</v>
      </c>
      <c r="BS57" s="54">
        <v>1</v>
      </c>
      <c r="BT57" s="54">
        <v>1</v>
      </c>
      <c r="BU57" s="54">
        <v>99</v>
      </c>
      <c r="BV57" s="54">
        <v>99</v>
      </c>
      <c r="BW57" s="54">
        <v>99</v>
      </c>
      <c r="BX57" s="54">
        <v>99</v>
      </c>
      <c r="BY57" s="54">
        <v>1</v>
      </c>
      <c r="BZ57" s="54">
        <v>1</v>
      </c>
      <c r="CA57" s="54">
        <v>99</v>
      </c>
      <c r="CC57" s="54">
        <v>1</v>
      </c>
      <c r="CD57" s="54">
        <v>1</v>
      </c>
      <c r="CE57" s="54">
        <v>1</v>
      </c>
      <c r="CF57" s="54">
        <v>1</v>
      </c>
      <c r="CG57" s="54">
        <v>1</v>
      </c>
      <c r="CH57" s="54">
        <v>1</v>
      </c>
      <c r="CI57" s="54">
        <v>1</v>
      </c>
      <c r="CJ57" s="54">
        <v>1</v>
      </c>
      <c r="CK57" s="54">
        <v>1</v>
      </c>
      <c r="CL57" s="54">
        <v>1</v>
      </c>
      <c r="CM57" s="54">
        <v>1</v>
      </c>
      <c r="CP57" s="54">
        <v>1</v>
      </c>
      <c r="CQ57" s="54">
        <v>1</v>
      </c>
      <c r="CR57" s="54">
        <v>1</v>
      </c>
      <c r="CS57" s="54">
        <v>1</v>
      </c>
      <c r="CT57" s="54">
        <v>1</v>
      </c>
      <c r="CU57" s="54">
        <v>1</v>
      </c>
      <c r="CV57" s="54">
        <v>1</v>
      </c>
      <c r="CW57" s="54">
        <v>1</v>
      </c>
      <c r="CX57" s="54">
        <v>1</v>
      </c>
      <c r="CY57" s="54">
        <v>1</v>
      </c>
      <c r="CZ57" s="54">
        <v>1</v>
      </c>
      <c r="DA57" s="54">
        <v>0</v>
      </c>
      <c r="DB57" s="54">
        <v>1</v>
      </c>
      <c r="DC57" s="54">
        <v>0</v>
      </c>
      <c r="DD57" s="54">
        <v>1</v>
      </c>
      <c r="DE57" s="54">
        <v>1</v>
      </c>
      <c r="DF57" s="54">
        <v>1</v>
      </c>
      <c r="DG57" s="54">
        <v>1</v>
      </c>
      <c r="DH57" s="54">
        <v>1</v>
      </c>
      <c r="DI57" s="55">
        <v>1</v>
      </c>
      <c r="DK57" s="55"/>
      <c r="DL57" s="55">
        <v>5</v>
      </c>
      <c r="DM57" s="55">
        <v>3</v>
      </c>
      <c r="DN57" s="55">
        <v>2</v>
      </c>
    </row>
    <row r="58" spans="1:118" s="54" customFormat="1" ht="38.25">
      <c r="A58" s="54" t="s">
        <v>416</v>
      </c>
      <c r="B58" s="54" t="s">
        <v>405</v>
      </c>
      <c r="C58" s="175" t="s">
        <v>487</v>
      </c>
      <c r="D58" s="54">
        <v>53</v>
      </c>
      <c r="E58" s="54">
        <v>1189</v>
      </c>
      <c r="F58" s="54">
        <v>303</v>
      </c>
      <c r="G58" s="54">
        <v>18</v>
      </c>
      <c r="H58" s="54">
        <v>1</v>
      </c>
      <c r="I58" s="54">
        <v>0</v>
      </c>
      <c r="J58" s="54" t="s">
        <v>422</v>
      </c>
      <c r="K58" s="54">
        <v>1</v>
      </c>
      <c r="L58" s="54">
        <v>1</v>
      </c>
      <c r="M58" s="54">
        <v>1</v>
      </c>
      <c r="N58" s="54">
        <v>1</v>
      </c>
      <c r="O58" s="54">
        <v>1</v>
      </c>
      <c r="P58" s="54">
        <v>0.5</v>
      </c>
      <c r="Q58" s="54">
        <v>1</v>
      </c>
      <c r="R58" s="54">
        <v>1</v>
      </c>
      <c r="S58" s="54">
        <v>1</v>
      </c>
      <c r="T58" s="54">
        <v>1</v>
      </c>
      <c r="U58" s="54">
        <v>1</v>
      </c>
      <c r="W58" s="54">
        <v>1</v>
      </c>
      <c r="X58" s="54">
        <v>1</v>
      </c>
      <c r="Y58" s="54">
        <v>1</v>
      </c>
      <c r="AB58" s="54">
        <v>1</v>
      </c>
      <c r="AC58" s="54">
        <v>1</v>
      </c>
      <c r="AD58" s="54">
        <v>1</v>
      </c>
      <c r="AE58" s="54">
        <v>1</v>
      </c>
      <c r="AF58" s="54">
        <v>1</v>
      </c>
      <c r="AG58" s="54">
        <v>1</v>
      </c>
      <c r="AH58" s="54">
        <v>1</v>
      </c>
      <c r="AI58" s="54">
        <v>1</v>
      </c>
      <c r="AJ58" s="54">
        <v>1</v>
      </c>
      <c r="AK58" s="54">
        <v>1</v>
      </c>
      <c r="AL58" s="54">
        <v>1</v>
      </c>
      <c r="AM58" s="54">
        <v>1</v>
      </c>
      <c r="AN58" s="54">
        <v>1</v>
      </c>
      <c r="AO58" s="54">
        <v>1</v>
      </c>
      <c r="AP58" s="54">
        <v>1</v>
      </c>
      <c r="AQ58" s="54">
        <v>1</v>
      </c>
      <c r="AR58" s="54">
        <v>1</v>
      </c>
      <c r="AS58" s="54">
        <v>1</v>
      </c>
      <c r="AT58" s="54">
        <v>1</v>
      </c>
      <c r="AU58" s="54">
        <v>1</v>
      </c>
      <c r="AV58" s="54">
        <v>1</v>
      </c>
      <c r="AW58" s="54">
        <v>1</v>
      </c>
      <c r="AX58" s="54">
        <v>1</v>
      </c>
      <c r="AY58" s="54">
        <v>1</v>
      </c>
      <c r="AZ58" s="54">
        <v>1</v>
      </c>
      <c r="BA58" s="54">
        <v>1</v>
      </c>
      <c r="BB58" s="54">
        <v>1</v>
      </c>
      <c r="BC58" s="54">
        <v>1</v>
      </c>
      <c r="BD58" s="54">
        <v>1</v>
      </c>
      <c r="BE58" s="54">
        <v>1</v>
      </c>
      <c r="BF58" s="54">
        <v>1</v>
      </c>
      <c r="BG58" s="54">
        <v>1</v>
      </c>
      <c r="BH58" s="54">
        <v>1</v>
      </c>
      <c r="BI58" s="54">
        <v>1</v>
      </c>
      <c r="BJ58" s="54">
        <v>1</v>
      </c>
      <c r="BK58" s="54">
        <v>1</v>
      </c>
      <c r="BL58" s="54">
        <v>1</v>
      </c>
      <c r="BM58" s="54">
        <v>1</v>
      </c>
      <c r="BN58" s="54">
        <v>1</v>
      </c>
      <c r="BS58" s="54">
        <v>1</v>
      </c>
      <c r="BT58" s="54">
        <v>1</v>
      </c>
      <c r="BU58" s="54">
        <v>99</v>
      </c>
      <c r="BV58" s="54">
        <v>1</v>
      </c>
      <c r="BW58" s="54">
        <v>99</v>
      </c>
      <c r="BX58" s="54">
        <v>99</v>
      </c>
      <c r="BY58" s="54">
        <v>1</v>
      </c>
      <c r="BZ58" s="54">
        <v>1</v>
      </c>
      <c r="CA58" s="54">
        <v>99</v>
      </c>
      <c r="CC58" s="54">
        <v>1</v>
      </c>
      <c r="CD58" s="54">
        <v>1</v>
      </c>
      <c r="CE58" s="54">
        <v>1</v>
      </c>
      <c r="CF58" s="54">
        <v>1</v>
      </c>
      <c r="CG58" s="54">
        <v>1</v>
      </c>
      <c r="CH58" s="54">
        <v>1</v>
      </c>
      <c r="CI58" s="54">
        <v>1</v>
      </c>
      <c r="CJ58" s="54">
        <v>1</v>
      </c>
      <c r="CK58" s="54">
        <v>1</v>
      </c>
      <c r="CL58" s="54">
        <v>0.5</v>
      </c>
      <c r="CM58" s="54">
        <v>1</v>
      </c>
      <c r="CP58" s="54">
        <v>1</v>
      </c>
      <c r="CQ58" s="54">
        <v>1</v>
      </c>
      <c r="CR58" s="54">
        <v>1</v>
      </c>
      <c r="CS58" s="54">
        <v>0</v>
      </c>
      <c r="CT58" s="54">
        <v>1</v>
      </c>
      <c r="CU58" s="54">
        <v>1</v>
      </c>
      <c r="CV58" s="54">
        <v>1</v>
      </c>
      <c r="CW58" s="54">
        <v>1</v>
      </c>
      <c r="CX58" s="54">
        <v>1</v>
      </c>
      <c r="CY58" s="54">
        <v>0</v>
      </c>
      <c r="CZ58" s="54">
        <v>1</v>
      </c>
      <c r="DA58" s="54">
        <v>0</v>
      </c>
      <c r="DB58" s="54">
        <v>1</v>
      </c>
      <c r="DC58" s="54">
        <v>0</v>
      </c>
      <c r="DD58" s="54">
        <v>0</v>
      </c>
      <c r="DE58" s="54">
        <v>1</v>
      </c>
      <c r="DF58" s="54">
        <v>1</v>
      </c>
      <c r="DG58" s="54">
        <v>1</v>
      </c>
      <c r="DH58" s="54">
        <v>1</v>
      </c>
      <c r="DI58" s="55">
        <v>1</v>
      </c>
      <c r="DJ58" s="54" t="s">
        <v>488</v>
      </c>
      <c r="DK58" s="55"/>
      <c r="DL58" s="55"/>
      <c r="DM58" s="55"/>
      <c r="DN58" s="55"/>
    </row>
    <row r="59" spans="1:118" s="54" customFormat="1" ht="38.25">
      <c r="A59" s="54" t="s">
        <v>416</v>
      </c>
      <c r="B59" s="54" t="s">
        <v>405</v>
      </c>
      <c r="C59" s="175" t="s">
        <v>489</v>
      </c>
      <c r="D59" s="54">
        <v>54</v>
      </c>
      <c r="E59" s="54">
        <v>762</v>
      </c>
      <c r="F59" s="54">
        <v>243</v>
      </c>
      <c r="G59" s="54">
        <v>8</v>
      </c>
      <c r="H59" s="54">
        <v>1</v>
      </c>
      <c r="I59" s="54">
        <v>0</v>
      </c>
      <c r="J59" s="54" t="s">
        <v>419</v>
      </c>
      <c r="K59" s="54">
        <v>1</v>
      </c>
      <c r="L59" s="54">
        <v>1</v>
      </c>
      <c r="M59" s="54">
        <v>1</v>
      </c>
      <c r="N59" s="54">
        <v>1</v>
      </c>
      <c r="O59" s="54">
        <v>1</v>
      </c>
      <c r="P59" s="54">
        <v>1</v>
      </c>
      <c r="Q59" s="54">
        <v>1</v>
      </c>
      <c r="R59" s="54">
        <v>1</v>
      </c>
      <c r="S59" s="54">
        <v>1</v>
      </c>
      <c r="T59" s="54">
        <v>1</v>
      </c>
      <c r="U59" s="54">
        <v>1</v>
      </c>
      <c r="W59" s="54">
        <v>1</v>
      </c>
      <c r="X59" s="54">
        <v>1</v>
      </c>
      <c r="Y59" s="54">
        <v>1</v>
      </c>
      <c r="AB59" s="54">
        <v>1</v>
      </c>
      <c r="AC59" s="54">
        <v>1</v>
      </c>
      <c r="AD59" s="54">
        <v>1</v>
      </c>
      <c r="AE59" s="54">
        <v>1</v>
      </c>
      <c r="AF59" s="54">
        <v>1</v>
      </c>
      <c r="AG59" s="54">
        <v>1</v>
      </c>
      <c r="AH59" s="54">
        <v>1</v>
      </c>
      <c r="AI59" s="54">
        <v>1</v>
      </c>
      <c r="AJ59" s="54">
        <v>1</v>
      </c>
      <c r="AK59" s="54">
        <v>0.5</v>
      </c>
      <c r="AL59" s="54">
        <v>1</v>
      </c>
      <c r="AM59" s="54">
        <v>1</v>
      </c>
      <c r="AN59" s="54">
        <v>1</v>
      </c>
      <c r="AO59" s="54">
        <v>1</v>
      </c>
      <c r="AP59" s="54">
        <v>1</v>
      </c>
      <c r="AQ59" s="54">
        <v>1</v>
      </c>
      <c r="AR59" s="54">
        <v>1</v>
      </c>
      <c r="AS59" s="54">
        <v>1</v>
      </c>
      <c r="AT59" s="54">
        <v>1</v>
      </c>
      <c r="AU59" s="54">
        <v>1</v>
      </c>
      <c r="AV59" s="54">
        <v>1</v>
      </c>
      <c r="AW59" s="54">
        <v>1</v>
      </c>
      <c r="AX59" s="54">
        <v>1</v>
      </c>
      <c r="AY59" s="54">
        <v>1</v>
      </c>
      <c r="AZ59" s="54">
        <v>1</v>
      </c>
      <c r="BA59" s="54">
        <v>1</v>
      </c>
      <c r="BB59" s="54">
        <v>1</v>
      </c>
      <c r="BC59" s="54">
        <v>1</v>
      </c>
      <c r="BD59" s="54">
        <v>1</v>
      </c>
      <c r="BE59" s="54">
        <v>1</v>
      </c>
      <c r="BF59" s="54">
        <v>1</v>
      </c>
      <c r="BG59" s="54">
        <v>1</v>
      </c>
      <c r="BH59" s="54">
        <v>1</v>
      </c>
      <c r="BI59" s="54">
        <v>1</v>
      </c>
      <c r="BJ59" s="54">
        <v>1</v>
      </c>
      <c r="BK59" s="54">
        <v>1</v>
      </c>
      <c r="BL59" s="54">
        <v>1</v>
      </c>
      <c r="BM59" s="54">
        <v>1</v>
      </c>
      <c r="BN59" s="54">
        <v>1</v>
      </c>
      <c r="BS59" s="54">
        <v>1</v>
      </c>
      <c r="BT59" s="54">
        <v>1</v>
      </c>
      <c r="BU59" s="54">
        <v>99</v>
      </c>
      <c r="BV59" s="54">
        <v>99</v>
      </c>
      <c r="BW59" s="54">
        <v>99</v>
      </c>
      <c r="BX59" s="54">
        <v>99</v>
      </c>
      <c r="BY59" s="54">
        <v>1</v>
      </c>
      <c r="BZ59" s="54">
        <v>1</v>
      </c>
      <c r="CA59" s="54">
        <v>99</v>
      </c>
      <c r="CC59" s="54">
        <v>1</v>
      </c>
      <c r="CD59" s="54">
        <v>1</v>
      </c>
      <c r="CE59" s="54">
        <v>1</v>
      </c>
      <c r="CF59" s="54">
        <v>1</v>
      </c>
      <c r="CG59" s="54">
        <v>1</v>
      </c>
      <c r="CH59" s="54">
        <v>1</v>
      </c>
      <c r="CI59" s="54">
        <v>1</v>
      </c>
      <c r="CJ59" s="54">
        <v>1</v>
      </c>
      <c r="CK59" s="54">
        <v>1</v>
      </c>
      <c r="CL59" s="54">
        <v>1</v>
      </c>
      <c r="CM59" s="54">
        <v>1</v>
      </c>
      <c r="CP59" s="54">
        <v>1</v>
      </c>
      <c r="CQ59" s="54">
        <v>1</v>
      </c>
      <c r="CR59" s="54">
        <v>1</v>
      </c>
      <c r="CS59" s="54">
        <v>1</v>
      </c>
      <c r="CT59" s="54">
        <v>1</v>
      </c>
      <c r="CU59" s="54">
        <v>1</v>
      </c>
      <c r="CV59" s="54">
        <v>1</v>
      </c>
      <c r="CW59" s="54">
        <v>1</v>
      </c>
      <c r="CX59" s="54">
        <v>1</v>
      </c>
      <c r="CY59" s="54">
        <v>0</v>
      </c>
      <c r="CZ59" s="54">
        <v>1</v>
      </c>
      <c r="DA59" s="54">
        <v>1</v>
      </c>
      <c r="DB59" s="54">
        <v>0</v>
      </c>
      <c r="DC59" s="54">
        <v>1</v>
      </c>
      <c r="DD59" s="54">
        <v>0</v>
      </c>
      <c r="DE59" s="54">
        <v>1</v>
      </c>
      <c r="DF59" s="54">
        <v>1</v>
      </c>
      <c r="DG59" s="54">
        <v>1</v>
      </c>
      <c r="DH59" s="54">
        <v>1</v>
      </c>
      <c r="DI59" s="55">
        <v>1</v>
      </c>
      <c r="DK59" s="55"/>
      <c r="DL59" s="55"/>
      <c r="DM59" s="55"/>
      <c r="DN59" s="55"/>
    </row>
    <row r="60" spans="1:118" s="54" customFormat="1" ht="38.25">
      <c r="A60" s="54" t="s">
        <v>416</v>
      </c>
      <c r="B60" s="54" t="s">
        <v>405</v>
      </c>
      <c r="C60" s="175" t="s">
        <v>490</v>
      </c>
      <c r="D60" s="54">
        <v>55</v>
      </c>
      <c r="E60" s="54">
        <v>27</v>
      </c>
      <c r="F60" s="54">
        <v>8</v>
      </c>
      <c r="G60" s="54">
        <v>1</v>
      </c>
      <c r="H60" s="54">
        <v>1</v>
      </c>
      <c r="I60" s="54">
        <v>1</v>
      </c>
      <c r="J60" s="54" t="s">
        <v>419</v>
      </c>
      <c r="K60" s="54">
        <v>1</v>
      </c>
      <c r="L60" s="54">
        <v>1</v>
      </c>
      <c r="M60" s="54">
        <v>1</v>
      </c>
      <c r="N60" s="54">
        <v>1</v>
      </c>
      <c r="O60" s="54">
        <v>1</v>
      </c>
      <c r="P60" s="54">
        <v>0</v>
      </c>
      <c r="Q60" s="54">
        <v>1</v>
      </c>
      <c r="R60" s="54">
        <v>1</v>
      </c>
      <c r="S60" s="54">
        <v>1</v>
      </c>
      <c r="T60" s="54">
        <v>1</v>
      </c>
      <c r="U60" s="54">
        <v>1</v>
      </c>
      <c r="W60" s="54">
        <v>1</v>
      </c>
      <c r="X60" s="54">
        <v>1</v>
      </c>
      <c r="Y60" s="54">
        <v>1</v>
      </c>
      <c r="AB60" s="54">
        <v>1</v>
      </c>
      <c r="AC60" s="54">
        <v>1</v>
      </c>
      <c r="AD60" s="54">
        <v>1</v>
      </c>
      <c r="AE60" s="54">
        <v>1</v>
      </c>
      <c r="AF60" s="54">
        <v>1</v>
      </c>
      <c r="AG60" s="54">
        <v>1</v>
      </c>
      <c r="AH60" s="54">
        <v>1</v>
      </c>
      <c r="AI60" s="54">
        <v>1</v>
      </c>
      <c r="AJ60" s="54">
        <v>1</v>
      </c>
      <c r="AK60" s="54">
        <v>0.5</v>
      </c>
      <c r="AL60" s="54">
        <v>1</v>
      </c>
      <c r="AM60" s="54">
        <v>1</v>
      </c>
      <c r="AN60" s="54">
        <v>1</v>
      </c>
      <c r="AO60" s="54">
        <v>1</v>
      </c>
      <c r="AP60" s="54">
        <v>1</v>
      </c>
      <c r="AQ60" s="54">
        <v>1</v>
      </c>
      <c r="AR60" s="54">
        <v>1</v>
      </c>
      <c r="AS60" s="54">
        <v>1</v>
      </c>
      <c r="AT60" s="54">
        <v>1</v>
      </c>
      <c r="AU60" s="54">
        <v>1</v>
      </c>
      <c r="AV60" s="54">
        <v>0.5</v>
      </c>
      <c r="AW60" s="54">
        <v>1</v>
      </c>
      <c r="AX60" s="54">
        <v>1</v>
      </c>
      <c r="AY60" s="54">
        <v>0</v>
      </c>
      <c r="AZ60" s="54">
        <v>0</v>
      </c>
      <c r="BA60" s="54">
        <v>1</v>
      </c>
      <c r="BB60" s="54">
        <v>1</v>
      </c>
      <c r="BC60" s="54">
        <v>1</v>
      </c>
      <c r="BD60" s="54">
        <v>1</v>
      </c>
      <c r="BE60" s="54">
        <v>1</v>
      </c>
      <c r="BF60" s="54">
        <v>1</v>
      </c>
      <c r="BG60" s="54">
        <v>1</v>
      </c>
      <c r="BH60" s="54">
        <v>1</v>
      </c>
      <c r="BI60" s="54">
        <v>1</v>
      </c>
      <c r="BJ60" s="54">
        <v>1</v>
      </c>
      <c r="BK60" s="54">
        <v>1</v>
      </c>
      <c r="BL60" s="54">
        <v>0</v>
      </c>
      <c r="BM60" s="54">
        <v>0</v>
      </c>
      <c r="BN60" s="54">
        <v>0</v>
      </c>
      <c r="BS60" s="54">
        <v>0</v>
      </c>
      <c r="BT60" s="54">
        <v>1</v>
      </c>
      <c r="BU60" s="54">
        <v>99</v>
      </c>
      <c r="BV60" s="54">
        <v>99</v>
      </c>
      <c r="BW60" s="54">
        <v>99</v>
      </c>
      <c r="BX60" s="54">
        <v>99</v>
      </c>
      <c r="BY60" s="54">
        <v>0</v>
      </c>
      <c r="BZ60" s="54">
        <v>0</v>
      </c>
      <c r="CA60" s="54">
        <v>99</v>
      </c>
      <c r="CC60" s="54">
        <v>0</v>
      </c>
      <c r="CD60" s="54">
        <v>0</v>
      </c>
      <c r="CE60" s="54">
        <v>0</v>
      </c>
      <c r="CF60" s="54">
        <v>1</v>
      </c>
      <c r="CG60" s="54">
        <v>0</v>
      </c>
      <c r="CH60" s="54">
        <v>1</v>
      </c>
      <c r="CI60" s="54">
        <v>1</v>
      </c>
      <c r="CJ60" s="54">
        <v>1</v>
      </c>
      <c r="CK60" s="54">
        <v>1</v>
      </c>
      <c r="CL60" s="54">
        <v>1</v>
      </c>
      <c r="CM60" s="54">
        <v>1</v>
      </c>
      <c r="CP60" s="54">
        <v>1</v>
      </c>
      <c r="CQ60" s="54">
        <v>1</v>
      </c>
      <c r="CR60" s="54">
        <v>1</v>
      </c>
      <c r="CS60" s="54">
        <v>1</v>
      </c>
      <c r="CT60" s="54">
        <v>1</v>
      </c>
      <c r="CU60" s="54">
        <v>1</v>
      </c>
      <c r="CV60" s="54">
        <v>1</v>
      </c>
      <c r="CW60" s="54">
        <v>1</v>
      </c>
      <c r="CX60" s="54">
        <v>1</v>
      </c>
      <c r="CY60" s="54">
        <v>0</v>
      </c>
      <c r="CZ60" s="54">
        <v>1</v>
      </c>
      <c r="DA60" s="54">
        <v>0</v>
      </c>
      <c r="DB60" s="54">
        <v>0</v>
      </c>
      <c r="DC60" s="54">
        <v>0</v>
      </c>
      <c r="DD60" s="54">
        <v>0</v>
      </c>
      <c r="DE60" s="54">
        <v>0</v>
      </c>
      <c r="DF60" s="54">
        <v>0</v>
      </c>
      <c r="DG60" s="54">
        <v>1</v>
      </c>
      <c r="DH60" s="54">
        <v>1</v>
      </c>
      <c r="DI60" s="55">
        <v>1</v>
      </c>
      <c r="DJ60" s="54" t="s">
        <v>491</v>
      </c>
      <c r="DK60" s="55"/>
      <c r="DL60" s="55">
        <v>2</v>
      </c>
      <c r="DM60" s="55">
        <v>1</v>
      </c>
      <c r="DN60" s="55">
        <v>1</v>
      </c>
    </row>
    <row r="61" spans="1:118" s="54" customFormat="1" ht="51">
      <c r="A61" s="54" t="s">
        <v>416</v>
      </c>
      <c r="B61" s="54" t="s">
        <v>406</v>
      </c>
      <c r="C61" s="175" t="s">
        <v>492</v>
      </c>
      <c r="D61" s="54">
        <v>56</v>
      </c>
      <c r="E61" s="54">
        <v>816</v>
      </c>
      <c r="F61" s="54">
        <v>93</v>
      </c>
      <c r="G61" s="54">
        <v>10</v>
      </c>
      <c r="H61" s="54">
        <v>1</v>
      </c>
      <c r="I61" s="54">
        <v>0</v>
      </c>
      <c r="J61" s="54" t="s">
        <v>422</v>
      </c>
      <c r="K61" s="54">
        <v>1</v>
      </c>
      <c r="L61" s="54">
        <v>1</v>
      </c>
      <c r="M61" s="54">
        <v>1</v>
      </c>
      <c r="N61" s="54">
        <v>0.5</v>
      </c>
      <c r="P61" s="54">
        <v>0</v>
      </c>
      <c r="Q61" s="54">
        <v>99</v>
      </c>
      <c r="R61" s="54">
        <v>1</v>
      </c>
      <c r="T61" s="54">
        <v>0</v>
      </c>
      <c r="W61" s="54">
        <v>0</v>
      </c>
      <c r="X61" s="54">
        <v>0</v>
      </c>
      <c r="Y61" s="54">
        <v>0</v>
      </c>
      <c r="AB61" s="54">
        <v>1</v>
      </c>
      <c r="AC61" s="54">
        <v>1</v>
      </c>
      <c r="AD61" s="54">
        <v>1</v>
      </c>
      <c r="AE61" s="54">
        <v>1</v>
      </c>
      <c r="AF61" s="54">
        <v>1</v>
      </c>
      <c r="AG61" s="54">
        <v>0.5</v>
      </c>
      <c r="AH61" s="54">
        <v>1</v>
      </c>
      <c r="AI61" s="54">
        <v>1</v>
      </c>
      <c r="AJ61" s="54">
        <v>0.5</v>
      </c>
      <c r="AK61" s="54">
        <v>0.5</v>
      </c>
      <c r="AL61" s="54">
        <v>1</v>
      </c>
      <c r="AM61" s="54">
        <v>1</v>
      </c>
      <c r="AN61" s="54">
        <v>1</v>
      </c>
      <c r="AO61" s="54">
        <v>0.5</v>
      </c>
      <c r="AQ61" s="54">
        <v>1</v>
      </c>
      <c r="AR61" s="54">
        <v>1</v>
      </c>
      <c r="AS61" s="54">
        <v>0</v>
      </c>
      <c r="AU61" s="54">
        <v>1</v>
      </c>
      <c r="AV61" s="54">
        <v>1</v>
      </c>
      <c r="AW61" s="54">
        <v>1</v>
      </c>
      <c r="AX61" s="54">
        <v>1</v>
      </c>
      <c r="AY61" s="54">
        <v>1</v>
      </c>
      <c r="AZ61" s="54">
        <v>0</v>
      </c>
      <c r="BF61" s="54">
        <v>1</v>
      </c>
      <c r="BG61" s="54">
        <v>1</v>
      </c>
      <c r="BH61" s="54">
        <v>1</v>
      </c>
      <c r="BI61" s="54">
        <v>1</v>
      </c>
      <c r="BJ61" s="54">
        <v>1</v>
      </c>
      <c r="BK61" s="54">
        <v>1</v>
      </c>
      <c r="BL61" s="54">
        <v>1</v>
      </c>
      <c r="BM61" s="54">
        <v>0.5</v>
      </c>
      <c r="BN61" s="54">
        <v>1</v>
      </c>
      <c r="BO61" s="54">
        <v>0.5</v>
      </c>
      <c r="BP61" s="54">
        <v>1</v>
      </c>
      <c r="BQ61" s="54">
        <v>0.5</v>
      </c>
      <c r="BR61" s="54">
        <v>0</v>
      </c>
      <c r="BS61" s="54">
        <v>0</v>
      </c>
      <c r="BW61" s="54">
        <v>99</v>
      </c>
      <c r="BX61" s="54">
        <v>99</v>
      </c>
      <c r="BY61" s="54">
        <v>0.5</v>
      </c>
      <c r="CC61" s="54">
        <v>0</v>
      </c>
      <c r="CD61" s="54">
        <v>0</v>
      </c>
      <c r="CE61" s="54">
        <v>0</v>
      </c>
      <c r="CF61" s="54">
        <v>0</v>
      </c>
      <c r="CG61" s="54">
        <v>0</v>
      </c>
      <c r="CI61" s="54">
        <v>1</v>
      </c>
      <c r="CJ61" s="54">
        <v>1</v>
      </c>
      <c r="CL61" s="54">
        <v>1</v>
      </c>
      <c r="CM61" s="54">
        <v>1</v>
      </c>
      <c r="CP61" s="54">
        <v>1</v>
      </c>
      <c r="CQ61" s="54">
        <v>1</v>
      </c>
      <c r="CR61" s="54">
        <v>1</v>
      </c>
      <c r="CS61" s="54">
        <v>1</v>
      </c>
      <c r="CT61" s="54">
        <v>1</v>
      </c>
      <c r="CU61" s="54">
        <v>1</v>
      </c>
      <c r="CV61" s="54">
        <v>1</v>
      </c>
      <c r="CW61" s="54">
        <v>1</v>
      </c>
      <c r="CX61" s="54">
        <v>1</v>
      </c>
      <c r="CY61" s="54">
        <v>0</v>
      </c>
      <c r="CZ61" s="54">
        <v>1</v>
      </c>
      <c r="DA61" s="54">
        <v>0</v>
      </c>
      <c r="DB61" s="54">
        <v>0</v>
      </c>
      <c r="DC61" s="54">
        <v>0</v>
      </c>
      <c r="DD61" s="54">
        <v>0</v>
      </c>
      <c r="DE61" s="54">
        <v>1</v>
      </c>
      <c r="DF61" s="54">
        <v>0</v>
      </c>
      <c r="DG61" s="54">
        <v>1</v>
      </c>
      <c r="DH61" s="54">
        <v>1</v>
      </c>
      <c r="DI61" s="55">
        <v>0</v>
      </c>
      <c r="DK61" s="55"/>
      <c r="DL61" s="55"/>
      <c r="DM61" s="55"/>
      <c r="DN61" s="55"/>
    </row>
    <row r="62" spans="1:118" s="54" customFormat="1" ht="51">
      <c r="A62" s="54" t="s">
        <v>416</v>
      </c>
      <c r="B62" s="54" t="s">
        <v>406</v>
      </c>
      <c r="C62" s="175" t="s">
        <v>493</v>
      </c>
      <c r="D62" s="54">
        <v>57</v>
      </c>
      <c r="E62" s="54">
        <v>1509</v>
      </c>
      <c r="F62" s="54">
        <v>211</v>
      </c>
      <c r="G62" s="54">
        <v>19</v>
      </c>
      <c r="H62" s="54">
        <v>1</v>
      </c>
      <c r="I62" s="54">
        <v>0</v>
      </c>
      <c r="J62" s="54" t="s">
        <v>419</v>
      </c>
      <c r="K62" s="54">
        <v>1</v>
      </c>
      <c r="L62" s="54">
        <v>1</v>
      </c>
      <c r="M62" s="54">
        <v>1</v>
      </c>
      <c r="N62" s="54">
        <v>1</v>
      </c>
      <c r="P62" s="54">
        <v>1</v>
      </c>
      <c r="Q62" s="54">
        <v>99</v>
      </c>
      <c r="R62" s="54">
        <v>1</v>
      </c>
      <c r="T62" s="54">
        <v>0</v>
      </c>
      <c r="W62" s="54">
        <v>0.5</v>
      </c>
      <c r="X62" s="54">
        <v>0.5</v>
      </c>
      <c r="Y62" s="54">
        <v>0</v>
      </c>
      <c r="AB62" s="54">
        <v>1</v>
      </c>
      <c r="AC62" s="54">
        <v>1</v>
      </c>
      <c r="AD62" s="54">
        <v>1</v>
      </c>
      <c r="AE62" s="54">
        <v>1</v>
      </c>
      <c r="AF62" s="54">
        <v>1</v>
      </c>
      <c r="AG62" s="54">
        <v>0.5</v>
      </c>
      <c r="AH62" s="54">
        <v>1</v>
      </c>
      <c r="AI62" s="54">
        <v>0.5</v>
      </c>
      <c r="AJ62" s="54">
        <v>0.5</v>
      </c>
      <c r="AK62" s="54">
        <v>0.5</v>
      </c>
      <c r="AL62" s="54">
        <v>1</v>
      </c>
      <c r="AM62" s="54">
        <v>1</v>
      </c>
      <c r="AN62" s="54">
        <v>1</v>
      </c>
      <c r="AO62" s="54">
        <v>1</v>
      </c>
      <c r="AQ62" s="54">
        <v>1</v>
      </c>
      <c r="AR62" s="54">
        <v>0.5</v>
      </c>
      <c r="AS62" s="54">
        <v>0</v>
      </c>
      <c r="AU62" s="54">
        <v>1</v>
      </c>
      <c r="AV62" s="54">
        <v>0</v>
      </c>
      <c r="AW62" s="54">
        <v>1</v>
      </c>
      <c r="AX62" s="54">
        <v>0.5</v>
      </c>
      <c r="AY62" s="54">
        <v>1</v>
      </c>
      <c r="AZ62" s="54">
        <v>1</v>
      </c>
      <c r="BF62" s="54">
        <v>0</v>
      </c>
      <c r="BG62" s="54">
        <v>0.5</v>
      </c>
      <c r="BH62" s="54">
        <v>0.5</v>
      </c>
      <c r="BI62" s="54">
        <v>0.5</v>
      </c>
      <c r="BJ62" s="54">
        <v>0</v>
      </c>
      <c r="BK62" s="54">
        <v>0.5</v>
      </c>
      <c r="BL62" s="54">
        <v>0.5</v>
      </c>
      <c r="BM62" s="54">
        <v>0.5</v>
      </c>
      <c r="BN62" s="54">
        <v>0</v>
      </c>
      <c r="BO62" s="54">
        <v>0</v>
      </c>
      <c r="BP62" s="54">
        <v>0</v>
      </c>
      <c r="BQ62" s="54">
        <v>1</v>
      </c>
      <c r="BR62" s="54">
        <v>0.5</v>
      </c>
      <c r="BS62" s="54">
        <v>0</v>
      </c>
      <c r="BW62" s="54">
        <v>0</v>
      </c>
      <c r="BX62" s="54">
        <v>0</v>
      </c>
      <c r="BY62" s="54">
        <v>0</v>
      </c>
      <c r="CC62" s="54">
        <v>0</v>
      </c>
      <c r="CD62" s="54">
        <v>0</v>
      </c>
      <c r="CE62" s="54">
        <v>0</v>
      </c>
      <c r="CF62" s="54">
        <v>1</v>
      </c>
      <c r="CG62" s="54">
        <v>0.5</v>
      </c>
      <c r="CI62" s="54">
        <v>1</v>
      </c>
      <c r="CJ62" s="54">
        <v>1</v>
      </c>
      <c r="CL62" s="54">
        <v>1</v>
      </c>
      <c r="CM62" s="54">
        <v>0</v>
      </c>
      <c r="CP62" s="54">
        <v>1</v>
      </c>
      <c r="CQ62" s="54">
        <v>1</v>
      </c>
      <c r="CR62" s="54">
        <v>0</v>
      </c>
      <c r="CS62" s="54">
        <v>0</v>
      </c>
      <c r="CT62" s="54">
        <v>1</v>
      </c>
      <c r="CU62" s="54">
        <v>1</v>
      </c>
      <c r="CV62" s="54">
        <v>1</v>
      </c>
      <c r="CW62" s="54">
        <v>1</v>
      </c>
      <c r="CX62" s="54">
        <v>1</v>
      </c>
      <c r="CY62" s="54">
        <v>1</v>
      </c>
      <c r="CZ62" s="54">
        <v>1</v>
      </c>
      <c r="DA62" s="54">
        <v>0</v>
      </c>
      <c r="DB62" s="54">
        <v>0</v>
      </c>
      <c r="DC62" s="54">
        <v>1</v>
      </c>
      <c r="DD62" s="54">
        <v>1</v>
      </c>
      <c r="DE62" s="54">
        <v>1</v>
      </c>
      <c r="DF62" s="54">
        <v>0</v>
      </c>
      <c r="DG62" s="54">
        <v>1</v>
      </c>
      <c r="DH62" s="54">
        <v>1</v>
      </c>
      <c r="DI62" s="55">
        <v>0</v>
      </c>
      <c r="DK62" s="55"/>
      <c r="DL62" s="55">
        <v>2</v>
      </c>
      <c r="DM62" s="55">
        <v>3</v>
      </c>
      <c r="DN62" s="55">
        <v>-1</v>
      </c>
    </row>
    <row r="63" spans="1:118" s="54" customFormat="1" ht="51">
      <c r="A63" s="54" t="s">
        <v>416</v>
      </c>
      <c r="B63" s="54" t="s">
        <v>406</v>
      </c>
      <c r="C63" s="175" t="s">
        <v>494</v>
      </c>
      <c r="D63" s="54">
        <v>58</v>
      </c>
      <c r="E63" s="54">
        <v>1247</v>
      </c>
      <c r="F63" s="54">
        <v>221</v>
      </c>
      <c r="G63" s="54">
        <v>0</v>
      </c>
      <c r="H63" s="54">
        <v>0</v>
      </c>
      <c r="I63" s="54">
        <v>1</v>
      </c>
      <c r="J63" s="54" t="s">
        <v>419</v>
      </c>
      <c r="K63" s="54">
        <v>1</v>
      </c>
      <c r="L63" s="54">
        <v>1</v>
      </c>
      <c r="M63" s="54">
        <v>1</v>
      </c>
      <c r="N63" s="54">
        <v>1</v>
      </c>
      <c r="P63" s="54">
        <v>1</v>
      </c>
      <c r="Q63" s="54">
        <v>1</v>
      </c>
      <c r="R63" s="54">
        <v>1</v>
      </c>
      <c r="T63" s="54">
        <v>1</v>
      </c>
      <c r="W63" s="54">
        <v>1</v>
      </c>
      <c r="X63" s="54">
        <v>1</v>
      </c>
      <c r="Y63" s="54">
        <v>1</v>
      </c>
      <c r="AB63" s="54">
        <v>1</v>
      </c>
      <c r="AC63" s="54">
        <v>1</v>
      </c>
      <c r="AD63" s="54">
        <v>1</v>
      </c>
      <c r="AE63" s="54">
        <v>1</v>
      </c>
      <c r="AF63" s="54">
        <v>1</v>
      </c>
      <c r="AG63" s="54">
        <v>1</v>
      </c>
      <c r="AH63" s="54">
        <v>1</v>
      </c>
      <c r="AI63" s="54">
        <v>1</v>
      </c>
      <c r="AJ63" s="54">
        <v>1</v>
      </c>
      <c r="AK63" s="54">
        <v>1</v>
      </c>
      <c r="AL63" s="54">
        <v>1</v>
      </c>
      <c r="AM63" s="54">
        <v>1</v>
      </c>
      <c r="AN63" s="54">
        <v>1</v>
      </c>
      <c r="AO63" s="54">
        <v>1</v>
      </c>
      <c r="AQ63" s="54">
        <v>1</v>
      </c>
      <c r="AR63" s="54">
        <v>1</v>
      </c>
      <c r="AS63" s="54">
        <v>1</v>
      </c>
      <c r="AU63" s="54">
        <v>1</v>
      </c>
      <c r="AV63" s="54">
        <v>1</v>
      </c>
      <c r="AW63" s="54">
        <v>1</v>
      </c>
      <c r="AX63" s="54">
        <v>1</v>
      </c>
      <c r="AY63" s="54">
        <v>1</v>
      </c>
      <c r="AZ63" s="54">
        <v>1</v>
      </c>
      <c r="BF63" s="54">
        <v>0.5</v>
      </c>
      <c r="BG63" s="54">
        <v>1</v>
      </c>
      <c r="BH63" s="54">
        <v>1</v>
      </c>
      <c r="BI63" s="54">
        <v>1</v>
      </c>
      <c r="BJ63" s="54">
        <v>1</v>
      </c>
      <c r="BK63" s="54">
        <v>1</v>
      </c>
      <c r="BL63" s="54">
        <v>1</v>
      </c>
      <c r="BM63" s="54">
        <v>1</v>
      </c>
      <c r="BN63" s="54">
        <v>1</v>
      </c>
      <c r="BO63" s="54">
        <v>1</v>
      </c>
      <c r="BP63" s="54">
        <v>1</v>
      </c>
      <c r="BQ63" s="54">
        <v>1</v>
      </c>
      <c r="BR63" s="54">
        <v>1</v>
      </c>
      <c r="BS63" s="54">
        <v>1</v>
      </c>
      <c r="BW63" s="54">
        <v>1</v>
      </c>
      <c r="BX63" s="54">
        <v>1</v>
      </c>
      <c r="BY63" s="54">
        <v>1</v>
      </c>
      <c r="CC63" s="54">
        <v>1</v>
      </c>
      <c r="CD63" s="54">
        <v>1</v>
      </c>
      <c r="CE63" s="54">
        <v>1</v>
      </c>
      <c r="CF63" s="54">
        <v>1</v>
      </c>
      <c r="CG63" s="54">
        <v>1</v>
      </c>
      <c r="CI63" s="54">
        <v>1</v>
      </c>
      <c r="CJ63" s="54">
        <v>1</v>
      </c>
      <c r="CL63" s="54">
        <v>1</v>
      </c>
      <c r="CM63" s="54">
        <v>0.5</v>
      </c>
      <c r="CP63" s="54">
        <v>1</v>
      </c>
      <c r="CQ63" s="54">
        <v>1</v>
      </c>
      <c r="CR63" s="54">
        <v>1</v>
      </c>
      <c r="CS63" s="54">
        <v>0</v>
      </c>
      <c r="CT63" s="54">
        <v>1</v>
      </c>
      <c r="CU63" s="54">
        <v>1</v>
      </c>
      <c r="CV63" s="54">
        <v>1</v>
      </c>
      <c r="CW63" s="54">
        <v>1</v>
      </c>
      <c r="CX63" s="54">
        <v>1</v>
      </c>
      <c r="CY63" s="54">
        <v>0</v>
      </c>
      <c r="CZ63" s="54">
        <v>1</v>
      </c>
      <c r="DA63" s="54">
        <v>0</v>
      </c>
      <c r="DB63" s="54">
        <v>0</v>
      </c>
      <c r="DC63" s="54">
        <v>0</v>
      </c>
      <c r="DD63" s="54">
        <v>0</v>
      </c>
      <c r="DE63" s="54">
        <v>0</v>
      </c>
      <c r="DF63" s="54">
        <v>0</v>
      </c>
      <c r="DG63" s="54">
        <v>1</v>
      </c>
      <c r="DH63" s="54">
        <v>1</v>
      </c>
      <c r="DI63" s="55">
        <v>0</v>
      </c>
      <c r="DK63" s="55"/>
      <c r="DL63" s="55">
        <v>2</v>
      </c>
      <c r="DM63" s="55">
        <v>1</v>
      </c>
      <c r="DN63" s="55">
        <v>1</v>
      </c>
    </row>
    <row r="64" spans="1:118" s="54" customFormat="1" ht="51">
      <c r="A64" s="54" t="s">
        <v>416</v>
      </c>
      <c r="B64" s="54" t="s">
        <v>406</v>
      </c>
      <c r="C64" s="175" t="s">
        <v>495</v>
      </c>
      <c r="D64" s="54">
        <v>59</v>
      </c>
      <c r="E64" s="54">
        <v>1490</v>
      </c>
      <c r="F64" s="54">
        <v>125</v>
      </c>
      <c r="G64" s="54">
        <v>16</v>
      </c>
      <c r="H64" s="54">
        <v>1</v>
      </c>
      <c r="I64" s="54">
        <v>0</v>
      </c>
      <c r="J64" s="54" t="s">
        <v>419</v>
      </c>
      <c r="K64" s="54">
        <v>1</v>
      </c>
      <c r="L64" s="54">
        <v>1</v>
      </c>
      <c r="M64" s="54">
        <v>1</v>
      </c>
      <c r="N64" s="54">
        <v>1</v>
      </c>
      <c r="P64" s="54">
        <v>1</v>
      </c>
      <c r="Q64" s="54">
        <v>1</v>
      </c>
      <c r="R64" s="54">
        <v>1</v>
      </c>
      <c r="T64" s="54">
        <v>1</v>
      </c>
      <c r="W64" s="54">
        <v>1</v>
      </c>
      <c r="X64" s="54">
        <v>1</v>
      </c>
      <c r="Y64" s="54">
        <v>1</v>
      </c>
      <c r="AB64" s="54">
        <v>1</v>
      </c>
      <c r="AC64" s="54">
        <v>1</v>
      </c>
      <c r="AD64" s="54">
        <v>1</v>
      </c>
      <c r="AE64" s="54">
        <v>1</v>
      </c>
      <c r="AF64" s="54">
        <v>1</v>
      </c>
      <c r="AG64" s="54">
        <v>1</v>
      </c>
      <c r="AH64" s="54">
        <v>1</v>
      </c>
      <c r="AI64" s="54">
        <v>1</v>
      </c>
      <c r="AJ64" s="54">
        <v>0.5</v>
      </c>
      <c r="AK64" s="54">
        <v>0.5</v>
      </c>
      <c r="AL64" s="54">
        <v>1</v>
      </c>
      <c r="AM64" s="54">
        <v>1</v>
      </c>
      <c r="AN64" s="54">
        <v>1</v>
      </c>
      <c r="AO64" s="54">
        <v>1</v>
      </c>
      <c r="AQ64" s="54">
        <v>1</v>
      </c>
      <c r="AR64" s="54">
        <v>1</v>
      </c>
      <c r="AS64" s="54">
        <v>1</v>
      </c>
      <c r="AU64" s="54">
        <v>1</v>
      </c>
      <c r="AV64" s="54">
        <v>1</v>
      </c>
      <c r="AW64" s="54">
        <v>1</v>
      </c>
      <c r="AX64" s="54">
        <v>1</v>
      </c>
      <c r="AY64" s="54">
        <v>1</v>
      </c>
      <c r="AZ64" s="54">
        <v>1</v>
      </c>
      <c r="BF64" s="54">
        <v>1</v>
      </c>
      <c r="BG64" s="54">
        <v>1</v>
      </c>
      <c r="BH64" s="54">
        <v>1</v>
      </c>
      <c r="BI64" s="54">
        <v>1</v>
      </c>
      <c r="BJ64" s="54">
        <v>1</v>
      </c>
      <c r="BK64" s="54">
        <v>1</v>
      </c>
      <c r="BL64" s="54">
        <v>1</v>
      </c>
      <c r="BM64" s="54">
        <v>1</v>
      </c>
      <c r="BN64" s="54">
        <v>1</v>
      </c>
      <c r="BO64" s="54">
        <v>1</v>
      </c>
      <c r="BP64" s="54">
        <v>1</v>
      </c>
      <c r="BQ64" s="54">
        <v>1</v>
      </c>
      <c r="BR64" s="54">
        <v>1</v>
      </c>
      <c r="BS64" s="54">
        <v>1</v>
      </c>
      <c r="BW64" s="54">
        <v>99</v>
      </c>
      <c r="BX64" s="54">
        <v>99</v>
      </c>
      <c r="BY64" s="54">
        <v>1</v>
      </c>
      <c r="CC64" s="54">
        <v>1</v>
      </c>
      <c r="CD64" s="54">
        <v>1</v>
      </c>
      <c r="CE64" s="54">
        <v>1</v>
      </c>
      <c r="CF64" s="54">
        <v>1</v>
      </c>
      <c r="CG64" s="54">
        <v>1</v>
      </c>
      <c r="CI64" s="54">
        <v>1</v>
      </c>
      <c r="CJ64" s="54">
        <v>1</v>
      </c>
      <c r="CL64" s="54">
        <v>1</v>
      </c>
      <c r="CM64" s="54">
        <v>1</v>
      </c>
      <c r="CP64" s="54">
        <v>1</v>
      </c>
      <c r="CQ64" s="54">
        <v>1</v>
      </c>
      <c r="CR64" s="54">
        <v>1</v>
      </c>
      <c r="CS64" s="54">
        <v>1</v>
      </c>
      <c r="CT64" s="54">
        <v>1</v>
      </c>
      <c r="CU64" s="54">
        <v>1</v>
      </c>
      <c r="CV64" s="54">
        <v>1</v>
      </c>
      <c r="CW64" s="54">
        <v>1</v>
      </c>
      <c r="CX64" s="54">
        <v>1</v>
      </c>
      <c r="CY64" s="54">
        <v>1</v>
      </c>
      <c r="CZ64" s="54">
        <v>1</v>
      </c>
      <c r="DA64" s="54">
        <v>0</v>
      </c>
      <c r="DB64" s="54">
        <v>0</v>
      </c>
      <c r="DC64" s="54">
        <v>0</v>
      </c>
      <c r="DD64" s="54">
        <v>0</v>
      </c>
      <c r="DE64" s="54">
        <v>0</v>
      </c>
      <c r="DF64" s="54">
        <v>0</v>
      </c>
      <c r="DG64" s="54">
        <v>1</v>
      </c>
      <c r="DH64" s="54">
        <v>1</v>
      </c>
      <c r="DI64" s="55">
        <v>1</v>
      </c>
      <c r="DK64" s="55"/>
      <c r="DL64" s="55"/>
      <c r="DM64" s="55"/>
      <c r="DN64" s="55"/>
    </row>
    <row r="65" spans="1:118" s="54" customFormat="1" ht="51">
      <c r="A65" s="54" t="s">
        <v>416</v>
      </c>
      <c r="B65" s="54" t="s">
        <v>406</v>
      </c>
      <c r="C65" s="175" t="s">
        <v>496</v>
      </c>
      <c r="D65" s="54">
        <v>60</v>
      </c>
      <c r="E65" s="54">
        <v>1563</v>
      </c>
      <c r="F65" s="54">
        <v>120</v>
      </c>
      <c r="G65" s="54">
        <v>10</v>
      </c>
      <c r="H65" s="54">
        <v>0</v>
      </c>
      <c r="I65" s="54">
        <v>0</v>
      </c>
      <c r="J65" s="54" t="s">
        <v>419</v>
      </c>
      <c r="K65" s="54">
        <v>1</v>
      </c>
      <c r="L65" s="54">
        <v>1</v>
      </c>
      <c r="M65" s="54">
        <v>1</v>
      </c>
      <c r="N65" s="54">
        <v>1</v>
      </c>
      <c r="P65" s="54">
        <v>1</v>
      </c>
      <c r="Q65" s="54">
        <v>1</v>
      </c>
      <c r="R65" s="54">
        <v>1</v>
      </c>
      <c r="T65" s="54">
        <v>1</v>
      </c>
      <c r="W65" s="54">
        <v>1</v>
      </c>
      <c r="X65" s="54">
        <v>1</v>
      </c>
      <c r="Y65" s="54">
        <v>0</v>
      </c>
      <c r="AB65" s="54">
        <v>1</v>
      </c>
      <c r="AC65" s="54">
        <v>1</v>
      </c>
      <c r="AD65" s="54">
        <v>1</v>
      </c>
      <c r="AE65" s="54">
        <v>1</v>
      </c>
      <c r="AF65" s="54">
        <v>1</v>
      </c>
      <c r="AG65" s="54">
        <v>1</v>
      </c>
      <c r="AH65" s="54">
        <v>1</v>
      </c>
      <c r="AI65" s="54">
        <v>1</v>
      </c>
      <c r="AJ65" s="54">
        <v>1</v>
      </c>
      <c r="AK65" s="54">
        <v>0.5</v>
      </c>
      <c r="AL65" s="54">
        <v>1</v>
      </c>
      <c r="AM65" s="54">
        <v>1</v>
      </c>
      <c r="AN65" s="54">
        <v>1</v>
      </c>
      <c r="AO65" s="54">
        <v>1</v>
      </c>
      <c r="AQ65" s="54">
        <v>1</v>
      </c>
      <c r="AR65" s="54">
        <v>1</v>
      </c>
      <c r="AS65" s="54">
        <v>0.5</v>
      </c>
      <c r="AU65" s="54">
        <v>1</v>
      </c>
      <c r="AV65" s="54">
        <v>1</v>
      </c>
      <c r="AW65" s="54">
        <v>1</v>
      </c>
      <c r="AX65" s="54">
        <v>1</v>
      </c>
      <c r="AY65" s="54">
        <v>1</v>
      </c>
      <c r="AZ65" s="54">
        <v>1</v>
      </c>
      <c r="BF65" s="54">
        <v>1</v>
      </c>
      <c r="BG65" s="54">
        <v>1</v>
      </c>
      <c r="BH65" s="54">
        <v>1</v>
      </c>
      <c r="BI65" s="54">
        <v>1</v>
      </c>
      <c r="BJ65" s="54">
        <v>0</v>
      </c>
      <c r="BK65" s="54">
        <v>1</v>
      </c>
      <c r="BL65" s="54">
        <v>1</v>
      </c>
      <c r="BM65" s="54">
        <v>0.5</v>
      </c>
      <c r="BN65" s="54">
        <v>0</v>
      </c>
      <c r="BO65" s="54">
        <v>1</v>
      </c>
      <c r="BP65" s="54">
        <v>0</v>
      </c>
      <c r="BQ65" s="54">
        <v>1</v>
      </c>
      <c r="BR65" s="54">
        <v>0.5</v>
      </c>
      <c r="BS65" s="54">
        <v>0</v>
      </c>
      <c r="BW65" s="54">
        <v>99</v>
      </c>
      <c r="BX65" s="54">
        <v>99</v>
      </c>
      <c r="BY65" s="54">
        <v>1</v>
      </c>
      <c r="CC65" s="54">
        <v>1</v>
      </c>
      <c r="CD65" s="54">
        <v>1</v>
      </c>
      <c r="CE65" s="54">
        <v>1</v>
      </c>
      <c r="CF65" s="54">
        <v>1</v>
      </c>
      <c r="CG65" s="54">
        <v>1</v>
      </c>
      <c r="CI65" s="54">
        <v>1</v>
      </c>
      <c r="CJ65" s="54">
        <v>1</v>
      </c>
      <c r="CL65" s="54">
        <v>1</v>
      </c>
      <c r="CM65" s="54">
        <v>1</v>
      </c>
      <c r="CP65" s="54">
        <v>1</v>
      </c>
      <c r="CQ65" s="54">
        <v>1</v>
      </c>
      <c r="CR65" s="54">
        <v>0</v>
      </c>
      <c r="CS65" s="54">
        <v>0</v>
      </c>
      <c r="CT65" s="54">
        <v>1</v>
      </c>
      <c r="CU65" s="54">
        <v>1</v>
      </c>
      <c r="CV65" s="54">
        <v>1</v>
      </c>
      <c r="CW65" s="54">
        <v>1</v>
      </c>
      <c r="CX65" s="54">
        <v>1</v>
      </c>
      <c r="CY65" s="54">
        <v>1</v>
      </c>
      <c r="CZ65" s="54">
        <v>1</v>
      </c>
      <c r="DA65" s="54">
        <v>0</v>
      </c>
      <c r="DB65" s="54">
        <v>0</v>
      </c>
      <c r="DC65" s="54">
        <v>0</v>
      </c>
      <c r="DD65" s="54">
        <v>0</v>
      </c>
      <c r="DE65" s="54">
        <v>1</v>
      </c>
      <c r="DF65" s="54">
        <v>1</v>
      </c>
      <c r="DG65" s="54">
        <v>1</v>
      </c>
      <c r="DH65" s="54">
        <v>1</v>
      </c>
      <c r="DI65" s="55">
        <v>1</v>
      </c>
      <c r="DJ65" s="54" t="s">
        <v>497</v>
      </c>
      <c r="DK65" s="55"/>
      <c r="DL65" s="55"/>
      <c r="DM65" s="55"/>
      <c r="DN65" s="55"/>
    </row>
    <row r="66" spans="1:118" s="54" customFormat="1" ht="51">
      <c r="A66" s="54" t="s">
        <v>416</v>
      </c>
      <c r="B66" s="54" t="s">
        <v>406</v>
      </c>
      <c r="C66" s="175" t="s">
        <v>498</v>
      </c>
      <c r="D66" s="54">
        <v>61</v>
      </c>
      <c r="E66" s="54">
        <v>1938</v>
      </c>
      <c r="F66" s="54">
        <v>200</v>
      </c>
      <c r="G66" s="54">
        <v>25</v>
      </c>
      <c r="H66" s="54">
        <v>1</v>
      </c>
      <c r="I66" s="54">
        <v>1</v>
      </c>
      <c r="J66" s="54" t="s">
        <v>419</v>
      </c>
      <c r="K66" s="54">
        <v>1</v>
      </c>
      <c r="L66" s="54">
        <v>1</v>
      </c>
      <c r="M66" s="54">
        <v>1</v>
      </c>
      <c r="N66" s="54">
        <v>1</v>
      </c>
      <c r="P66" s="54">
        <v>1</v>
      </c>
      <c r="Q66" s="54">
        <v>1</v>
      </c>
      <c r="R66" s="54">
        <v>1</v>
      </c>
      <c r="T66" s="54">
        <v>1</v>
      </c>
      <c r="W66" s="54">
        <v>1</v>
      </c>
      <c r="X66" s="54">
        <v>1</v>
      </c>
      <c r="Y66" s="54">
        <v>1</v>
      </c>
      <c r="AB66" s="54">
        <v>1</v>
      </c>
      <c r="AC66" s="54">
        <v>1</v>
      </c>
      <c r="AD66" s="54">
        <v>1</v>
      </c>
      <c r="AE66" s="54">
        <v>1</v>
      </c>
      <c r="AF66" s="54">
        <v>1</v>
      </c>
      <c r="AG66" s="54">
        <v>1</v>
      </c>
      <c r="AH66" s="54">
        <v>1</v>
      </c>
      <c r="AI66" s="54">
        <v>1</v>
      </c>
      <c r="AJ66" s="54">
        <v>0.5</v>
      </c>
      <c r="AK66" s="54">
        <v>0.5</v>
      </c>
      <c r="AL66" s="54">
        <v>1</v>
      </c>
      <c r="AM66" s="54">
        <v>1</v>
      </c>
      <c r="AN66" s="54">
        <v>1</v>
      </c>
      <c r="AO66" s="54">
        <v>1</v>
      </c>
      <c r="AQ66" s="54">
        <v>1</v>
      </c>
      <c r="AR66" s="54">
        <v>1</v>
      </c>
      <c r="AS66" s="54">
        <v>1</v>
      </c>
      <c r="AU66" s="54">
        <v>1</v>
      </c>
      <c r="AV66" s="54">
        <v>1</v>
      </c>
      <c r="AW66" s="54">
        <v>1</v>
      </c>
      <c r="AX66" s="54">
        <v>1</v>
      </c>
      <c r="AY66" s="54">
        <v>1</v>
      </c>
      <c r="AZ66" s="54">
        <v>1</v>
      </c>
      <c r="BF66" s="54">
        <v>1</v>
      </c>
      <c r="BG66" s="54">
        <v>1</v>
      </c>
      <c r="BH66" s="54">
        <v>1</v>
      </c>
      <c r="BI66" s="54">
        <v>1</v>
      </c>
      <c r="BJ66" s="54">
        <v>1</v>
      </c>
      <c r="BK66" s="54">
        <v>1</v>
      </c>
      <c r="BL66" s="54">
        <v>1</v>
      </c>
      <c r="BM66" s="54">
        <v>1</v>
      </c>
      <c r="BN66" s="54">
        <v>1</v>
      </c>
      <c r="BO66" s="54">
        <v>1</v>
      </c>
      <c r="BP66" s="54">
        <v>1</v>
      </c>
      <c r="BQ66" s="54">
        <v>1</v>
      </c>
      <c r="BR66" s="54">
        <v>1</v>
      </c>
      <c r="BS66" s="54">
        <v>1</v>
      </c>
      <c r="BW66" s="54">
        <v>1</v>
      </c>
      <c r="BX66" s="54">
        <v>1</v>
      </c>
      <c r="BY66" s="54">
        <v>1</v>
      </c>
      <c r="CC66" s="54">
        <v>1</v>
      </c>
      <c r="CD66" s="54">
        <v>1</v>
      </c>
      <c r="CE66" s="54">
        <v>1</v>
      </c>
      <c r="CF66" s="54">
        <v>1</v>
      </c>
      <c r="CG66" s="54">
        <v>1</v>
      </c>
      <c r="CI66" s="54">
        <v>1</v>
      </c>
      <c r="CJ66" s="54">
        <v>1</v>
      </c>
      <c r="CL66" s="54">
        <v>1</v>
      </c>
      <c r="CM66" s="54">
        <v>1</v>
      </c>
      <c r="CP66" s="54">
        <v>1</v>
      </c>
      <c r="CQ66" s="54">
        <v>1</v>
      </c>
      <c r="CR66" s="54">
        <v>1</v>
      </c>
      <c r="CS66" s="54">
        <v>1</v>
      </c>
      <c r="CT66" s="54">
        <v>1</v>
      </c>
      <c r="CU66" s="54">
        <v>1</v>
      </c>
      <c r="CV66" s="54">
        <v>1</v>
      </c>
      <c r="CW66" s="54">
        <v>1</v>
      </c>
      <c r="CX66" s="54">
        <v>1</v>
      </c>
      <c r="CY66" s="54">
        <v>1</v>
      </c>
      <c r="CZ66" s="54">
        <v>1</v>
      </c>
      <c r="DA66" s="54">
        <v>1</v>
      </c>
      <c r="DB66" s="54">
        <v>1</v>
      </c>
      <c r="DC66" s="54">
        <v>1</v>
      </c>
      <c r="DD66" s="54">
        <v>1</v>
      </c>
      <c r="DE66" s="54">
        <v>1</v>
      </c>
      <c r="DF66" s="54">
        <v>0</v>
      </c>
      <c r="DG66" s="54">
        <v>1</v>
      </c>
      <c r="DH66" s="54">
        <v>1</v>
      </c>
      <c r="DI66" s="55">
        <v>1</v>
      </c>
      <c r="DJ66" s="54" t="s">
        <v>499</v>
      </c>
      <c r="DK66" s="55"/>
      <c r="DL66" s="55">
        <v>5</v>
      </c>
      <c r="DM66" s="55">
        <v>5</v>
      </c>
      <c r="DN66" s="55">
        <v>0</v>
      </c>
    </row>
    <row r="67" spans="1:118" s="54" customFormat="1" ht="51">
      <c r="A67" s="54" t="s">
        <v>416</v>
      </c>
      <c r="B67" s="54" t="s">
        <v>406</v>
      </c>
      <c r="C67" s="175" t="s">
        <v>500</v>
      </c>
      <c r="D67" s="54">
        <v>62</v>
      </c>
      <c r="E67" s="54">
        <v>8635</v>
      </c>
      <c r="F67" s="54">
        <v>543</v>
      </c>
      <c r="G67" s="54">
        <v>32</v>
      </c>
      <c r="H67" s="54">
        <v>1</v>
      </c>
      <c r="I67" s="54">
        <v>0</v>
      </c>
      <c r="J67" s="54" t="s">
        <v>422</v>
      </c>
      <c r="K67" s="54">
        <v>1</v>
      </c>
      <c r="L67" s="54">
        <v>1</v>
      </c>
      <c r="M67" s="54">
        <v>1</v>
      </c>
      <c r="N67" s="54">
        <v>1</v>
      </c>
      <c r="P67" s="54">
        <v>1</v>
      </c>
      <c r="Q67" s="54">
        <v>1</v>
      </c>
      <c r="R67" s="54">
        <v>1</v>
      </c>
      <c r="T67" s="54">
        <v>1</v>
      </c>
      <c r="W67" s="54">
        <v>1</v>
      </c>
      <c r="X67" s="54">
        <v>1</v>
      </c>
      <c r="Y67" s="54">
        <v>1</v>
      </c>
      <c r="AB67" s="54">
        <v>1</v>
      </c>
      <c r="AC67" s="54">
        <v>1</v>
      </c>
      <c r="AD67" s="54">
        <v>1</v>
      </c>
      <c r="AE67" s="54">
        <v>1</v>
      </c>
      <c r="AF67" s="54">
        <v>1</v>
      </c>
      <c r="AG67" s="54">
        <v>1</v>
      </c>
      <c r="AH67" s="54">
        <v>1</v>
      </c>
      <c r="AI67" s="54">
        <v>1</v>
      </c>
      <c r="AJ67" s="54">
        <v>1</v>
      </c>
      <c r="AK67" s="54">
        <v>1</v>
      </c>
      <c r="AL67" s="54">
        <v>1</v>
      </c>
      <c r="AM67" s="54">
        <v>1</v>
      </c>
      <c r="AN67" s="54">
        <v>1</v>
      </c>
      <c r="AO67" s="54">
        <v>1</v>
      </c>
      <c r="AQ67" s="54">
        <v>1</v>
      </c>
      <c r="AR67" s="54">
        <v>1</v>
      </c>
      <c r="AS67" s="54">
        <v>1</v>
      </c>
      <c r="AU67" s="54">
        <v>1</v>
      </c>
      <c r="AV67" s="54">
        <v>1</v>
      </c>
      <c r="AW67" s="54">
        <v>1</v>
      </c>
      <c r="AX67" s="54">
        <v>1</v>
      </c>
      <c r="AY67" s="54">
        <v>1</v>
      </c>
      <c r="AZ67" s="54">
        <v>1</v>
      </c>
      <c r="BF67" s="54">
        <v>0</v>
      </c>
      <c r="BG67" s="54">
        <v>1</v>
      </c>
      <c r="BH67" s="54">
        <v>1</v>
      </c>
      <c r="BI67" s="54">
        <v>1</v>
      </c>
      <c r="BJ67" s="54">
        <v>1</v>
      </c>
      <c r="BK67" s="54">
        <v>1</v>
      </c>
      <c r="BL67" s="54">
        <v>1</v>
      </c>
      <c r="BM67" s="54">
        <v>1</v>
      </c>
      <c r="BN67" s="54">
        <v>1</v>
      </c>
      <c r="BO67" s="54">
        <v>1</v>
      </c>
      <c r="BP67" s="54">
        <v>1</v>
      </c>
      <c r="BQ67" s="54">
        <v>1</v>
      </c>
      <c r="BR67" s="54">
        <v>1</v>
      </c>
      <c r="BS67" s="54">
        <v>1</v>
      </c>
      <c r="BW67" s="54">
        <v>1</v>
      </c>
      <c r="BX67" s="54">
        <v>0</v>
      </c>
      <c r="BY67" s="54">
        <v>1</v>
      </c>
      <c r="CC67" s="54">
        <v>1</v>
      </c>
      <c r="CD67" s="54">
        <v>1</v>
      </c>
      <c r="CE67" s="54">
        <v>1</v>
      </c>
      <c r="CF67" s="54">
        <v>1</v>
      </c>
      <c r="CG67" s="54">
        <v>1</v>
      </c>
      <c r="CI67" s="54">
        <v>1</v>
      </c>
      <c r="CJ67" s="54">
        <v>1</v>
      </c>
      <c r="CL67" s="54">
        <v>1</v>
      </c>
      <c r="CM67" s="54">
        <v>1</v>
      </c>
      <c r="CP67" s="54">
        <v>1</v>
      </c>
      <c r="CQ67" s="54">
        <v>1</v>
      </c>
      <c r="CR67" s="54">
        <v>1</v>
      </c>
      <c r="CS67" s="54">
        <v>1</v>
      </c>
      <c r="CT67" s="54">
        <v>1</v>
      </c>
      <c r="CU67" s="54">
        <v>1</v>
      </c>
      <c r="CV67" s="54">
        <v>1</v>
      </c>
      <c r="CW67" s="54">
        <v>1</v>
      </c>
      <c r="CX67" s="54">
        <v>1</v>
      </c>
      <c r="CY67" s="54">
        <v>0</v>
      </c>
      <c r="CZ67" s="54">
        <v>1</v>
      </c>
      <c r="DA67" s="54">
        <v>0</v>
      </c>
      <c r="DB67" s="54">
        <v>0</v>
      </c>
      <c r="DC67" s="54">
        <v>0</v>
      </c>
      <c r="DD67" s="54">
        <v>1</v>
      </c>
      <c r="DE67" s="54">
        <v>1</v>
      </c>
      <c r="DF67" s="54">
        <v>0</v>
      </c>
      <c r="DG67" s="54">
        <v>1</v>
      </c>
      <c r="DH67" s="54">
        <v>1</v>
      </c>
      <c r="DI67" s="55">
        <v>1</v>
      </c>
      <c r="DK67" s="55"/>
      <c r="DL67" s="55"/>
      <c r="DM67" s="55"/>
      <c r="DN67" s="55"/>
    </row>
    <row r="68" spans="1:118" s="54" customFormat="1" ht="38.25">
      <c r="A68" s="54" t="s">
        <v>416</v>
      </c>
      <c r="B68" s="54" t="s">
        <v>406</v>
      </c>
      <c r="C68" s="175" t="s">
        <v>501</v>
      </c>
      <c r="D68" s="54">
        <v>63</v>
      </c>
      <c r="E68" s="54">
        <v>389</v>
      </c>
      <c r="F68" s="54">
        <v>62</v>
      </c>
      <c r="G68" s="54">
        <v>3</v>
      </c>
      <c r="H68" s="54">
        <v>1</v>
      </c>
      <c r="I68" s="54">
        <v>0</v>
      </c>
      <c r="J68" s="54" t="s">
        <v>419</v>
      </c>
      <c r="K68" s="54">
        <v>1</v>
      </c>
      <c r="L68" s="54">
        <v>1</v>
      </c>
      <c r="M68" s="54">
        <v>1</v>
      </c>
      <c r="N68" s="54">
        <v>1</v>
      </c>
      <c r="P68" s="54">
        <v>1</v>
      </c>
      <c r="Q68" s="54">
        <v>1</v>
      </c>
      <c r="R68" s="54">
        <v>1</v>
      </c>
      <c r="T68" s="54">
        <v>1</v>
      </c>
      <c r="W68" s="54">
        <v>1</v>
      </c>
      <c r="X68" s="54">
        <v>1</v>
      </c>
      <c r="Y68" s="54">
        <v>1</v>
      </c>
      <c r="AB68" s="54">
        <v>1</v>
      </c>
      <c r="AC68" s="54">
        <v>1</v>
      </c>
      <c r="AD68" s="54">
        <v>1</v>
      </c>
      <c r="AE68" s="54">
        <v>1</v>
      </c>
      <c r="AF68" s="54">
        <v>1</v>
      </c>
      <c r="AG68" s="54">
        <v>1</v>
      </c>
      <c r="AH68" s="54">
        <v>1</v>
      </c>
      <c r="AI68" s="54">
        <v>1</v>
      </c>
      <c r="AJ68" s="54">
        <v>1</v>
      </c>
      <c r="AK68" s="54">
        <v>1</v>
      </c>
      <c r="AL68" s="54">
        <v>1</v>
      </c>
      <c r="AM68" s="54">
        <v>1</v>
      </c>
      <c r="AN68" s="54">
        <v>1</v>
      </c>
      <c r="AO68" s="54">
        <v>1</v>
      </c>
      <c r="AQ68" s="54">
        <v>1</v>
      </c>
      <c r="AR68" s="54">
        <v>1</v>
      </c>
      <c r="AS68" s="54">
        <v>1</v>
      </c>
      <c r="AU68" s="54">
        <v>1</v>
      </c>
      <c r="AV68" s="54">
        <v>1</v>
      </c>
      <c r="AW68" s="54">
        <v>1</v>
      </c>
      <c r="AX68" s="54">
        <v>1</v>
      </c>
      <c r="AY68" s="54">
        <v>1</v>
      </c>
      <c r="AZ68" s="54">
        <v>1</v>
      </c>
      <c r="BF68" s="54">
        <v>1</v>
      </c>
      <c r="BG68" s="54">
        <v>1</v>
      </c>
      <c r="BH68" s="54">
        <v>1</v>
      </c>
      <c r="BI68" s="54">
        <v>1</v>
      </c>
      <c r="BJ68" s="54">
        <v>1</v>
      </c>
      <c r="BK68" s="54">
        <v>1</v>
      </c>
      <c r="BL68" s="54">
        <v>0.5</v>
      </c>
      <c r="BM68" s="54">
        <v>0.5</v>
      </c>
      <c r="BN68" s="54">
        <v>1</v>
      </c>
      <c r="BO68" s="54">
        <v>1</v>
      </c>
      <c r="BP68" s="54">
        <v>1</v>
      </c>
      <c r="BQ68" s="54">
        <v>0.5</v>
      </c>
      <c r="BR68" s="54">
        <v>0</v>
      </c>
      <c r="BS68" s="54">
        <v>1</v>
      </c>
      <c r="BW68" s="54">
        <v>99</v>
      </c>
      <c r="BX68" s="54">
        <v>99</v>
      </c>
      <c r="BY68" s="54">
        <v>0.5</v>
      </c>
      <c r="CC68" s="54">
        <v>1</v>
      </c>
      <c r="CD68" s="54">
        <v>1</v>
      </c>
      <c r="CE68" s="54">
        <v>1</v>
      </c>
      <c r="CF68" s="54">
        <v>1</v>
      </c>
      <c r="CG68" s="54">
        <v>1</v>
      </c>
      <c r="CI68" s="54">
        <v>1</v>
      </c>
      <c r="CJ68" s="54">
        <v>1</v>
      </c>
      <c r="CL68" s="54">
        <v>1</v>
      </c>
      <c r="CM68" s="54">
        <v>1</v>
      </c>
      <c r="CP68" s="54">
        <v>1</v>
      </c>
      <c r="CQ68" s="54">
        <v>1</v>
      </c>
      <c r="CR68" s="54">
        <v>1</v>
      </c>
      <c r="CS68" s="54">
        <v>1</v>
      </c>
      <c r="CT68" s="54">
        <v>1</v>
      </c>
      <c r="CU68" s="54">
        <v>1</v>
      </c>
      <c r="CV68" s="54">
        <v>1</v>
      </c>
      <c r="CW68" s="54">
        <v>1</v>
      </c>
      <c r="CX68" s="54">
        <v>1</v>
      </c>
      <c r="CY68" s="54">
        <v>1</v>
      </c>
      <c r="CZ68" s="54">
        <v>1</v>
      </c>
      <c r="DA68" s="54">
        <v>0</v>
      </c>
      <c r="DB68" s="54">
        <v>1</v>
      </c>
      <c r="DC68" s="54">
        <v>0</v>
      </c>
      <c r="DD68" s="54">
        <v>0</v>
      </c>
      <c r="DE68" s="54">
        <v>1</v>
      </c>
      <c r="DF68" s="54">
        <v>0</v>
      </c>
      <c r="DG68" s="54">
        <v>1</v>
      </c>
      <c r="DH68" s="54">
        <v>1</v>
      </c>
      <c r="DI68" s="55">
        <v>1</v>
      </c>
      <c r="DK68" s="55"/>
      <c r="DL68" s="55"/>
      <c r="DM68" s="55"/>
      <c r="DN68" s="55"/>
    </row>
    <row r="69" spans="1:118" s="54" customFormat="1" ht="38.25">
      <c r="A69" s="54" t="s">
        <v>416</v>
      </c>
      <c r="B69" s="54" t="s">
        <v>406</v>
      </c>
      <c r="C69" s="175" t="s">
        <v>502</v>
      </c>
      <c r="D69" s="54">
        <v>64</v>
      </c>
      <c r="E69" s="54">
        <v>419</v>
      </c>
      <c r="F69" s="54">
        <v>88</v>
      </c>
      <c r="G69" s="54">
        <v>0</v>
      </c>
      <c r="H69" s="54">
        <v>0</v>
      </c>
      <c r="I69" s="54">
        <v>0</v>
      </c>
      <c r="J69" s="54" t="s">
        <v>419</v>
      </c>
      <c r="K69" s="54">
        <v>1</v>
      </c>
      <c r="L69" s="54">
        <v>1</v>
      </c>
      <c r="M69" s="54">
        <v>1</v>
      </c>
      <c r="N69" s="54">
        <v>1</v>
      </c>
      <c r="P69" s="54">
        <v>1</v>
      </c>
      <c r="Q69" s="54">
        <v>1</v>
      </c>
      <c r="R69" s="54">
        <v>1</v>
      </c>
      <c r="T69" s="54">
        <v>1</v>
      </c>
      <c r="W69" s="54">
        <v>1</v>
      </c>
      <c r="X69" s="54">
        <v>1</v>
      </c>
      <c r="Y69" s="54">
        <v>1</v>
      </c>
      <c r="AB69" s="54">
        <v>1</v>
      </c>
      <c r="AC69" s="54">
        <v>1</v>
      </c>
      <c r="AD69" s="54">
        <v>1</v>
      </c>
      <c r="AE69" s="54">
        <v>1</v>
      </c>
      <c r="AF69" s="54">
        <v>1</v>
      </c>
      <c r="AG69" s="54">
        <v>1</v>
      </c>
      <c r="AH69" s="54">
        <v>1</v>
      </c>
      <c r="AI69" s="54">
        <v>1</v>
      </c>
      <c r="AJ69" s="54">
        <v>1</v>
      </c>
      <c r="AK69" s="54">
        <v>0.5</v>
      </c>
      <c r="AL69" s="54">
        <v>1</v>
      </c>
      <c r="AM69" s="54">
        <v>1</v>
      </c>
      <c r="AN69" s="54">
        <v>1</v>
      </c>
      <c r="AO69" s="54">
        <v>1</v>
      </c>
      <c r="AQ69" s="54">
        <v>1</v>
      </c>
      <c r="AR69" s="54">
        <v>1</v>
      </c>
      <c r="AS69" s="54">
        <v>0</v>
      </c>
      <c r="AU69" s="54">
        <v>1</v>
      </c>
      <c r="AV69" s="54">
        <v>1</v>
      </c>
      <c r="AW69" s="54">
        <v>1</v>
      </c>
      <c r="AX69" s="54">
        <v>1</v>
      </c>
      <c r="AY69" s="54">
        <v>1</v>
      </c>
      <c r="AZ69" s="54">
        <v>1</v>
      </c>
      <c r="BF69" s="54">
        <v>1</v>
      </c>
      <c r="BG69" s="54">
        <v>1</v>
      </c>
      <c r="BH69" s="54">
        <v>1</v>
      </c>
      <c r="BI69" s="54">
        <v>1</v>
      </c>
      <c r="BJ69" s="54">
        <v>1</v>
      </c>
      <c r="BK69" s="54">
        <v>1</v>
      </c>
      <c r="BL69" s="54">
        <v>1</v>
      </c>
      <c r="BM69" s="54">
        <v>1</v>
      </c>
      <c r="BN69" s="54">
        <v>1</v>
      </c>
      <c r="BO69" s="54">
        <v>1</v>
      </c>
      <c r="BP69" s="54">
        <v>1</v>
      </c>
      <c r="BQ69" s="54">
        <v>1</v>
      </c>
      <c r="BR69" s="54">
        <v>0</v>
      </c>
      <c r="BS69" s="54">
        <v>0</v>
      </c>
      <c r="BW69" s="54">
        <v>99</v>
      </c>
      <c r="BX69" s="54">
        <v>99</v>
      </c>
      <c r="BY69" s="54">
        <v>1</v>
      </c>
      <c r="CC69" s="54">
        <v>1</v>
      </c>
      <c r="CD69" s="54">
        <v>1</v>
      </c>
      <c r="CE69" s="54">
        <v>1</v>
      </c>
      <c r="CF69" s="54">
        <v>1</v>
      </c>
      <c r="CG69" s="54">
        <v>1</v>
      </c>
      <c r="CI69" s="54">
        <v>1</v>
      </c>
      <c r="CJ69" s="54">
        <v>1</v>
      </c>
      <c r="CL69" s="54">
        <v>1</v>
      </c>
      <c r="CM69" s="54">
        <v>1</v>
      </c>
      <c r="CP69" s="54">
        <v>1</v>
      </c>
      <c r="CQ69" s="54">
        <v>1</v>
      </c>
      <c r="CR69" s="54">
        <v>1</v>
      </c>
      <c r="CS69" s="54">
        <v>1</v>
      </c>
      <c r="CT69" s="54">
        <v>1</v>
      </c>
      <c r="CU69" s="54">
        <v>1</v>
      </c>
      <c r="CV69" s="54">
        <v>1</v>
      </c>
      <c r="CW69" s="54">
        <v>1</v>
      </c>
      <c r="CX69" s="54">
        <v>1</v>
      </c>
      <c r="CY69" s="54">
        <v>1</v>
      </c>
      <c r="CZ69" s="54">
        <v>1</v>
      </c>
      <c r="DA69" s="54">
        <v>1</v>
      </c>
      <c r="DB69" s="54">
        <v>0</v>
      </c>
      <c r="DC69" s="54">
        <v>1</v>
      </c>
      <c r="DD69" s="54">
        <v>1</v>
      </c>
      <c r="DE69" s="54">
        <v>1</v>
      </c>
      <c r="DF69" s="54">
        <v>0</v>
      </c>
      <c r="DG69" s="54">
        <v>1</v>
      </c>
      <c r="DH69" s="54">
        <v>1</v>
      </c>
      <c r="DI69" s="55">
        <v>1</v>
      </c>
      <c r="DK69" s="55"/>
      <c r="DL69" s="55"/>
      <c r="DM69" s="55"/>
      <c r="DN69" s="55"/>
    </row>
    <row r="70" spans="1:118" s="54" customFormat="1" ht="38.25">
      <c r="A70" s="54" t="s">
        <v>416</v>
      </c>
      <c r="B70" s="54" t="s">
        <v>406</v>
      </c>
      <c r="C70" s="175" t="s">
        <v>503</v>
      </c>
      <c r="D70" s="54">
        <v>65</v>
      </c>
      <c r="E70" s="54">
        <v>350</v>
      </c>
      <c r="F70" s="54">
        <v>60</v>
      </c>
      <c r="G70" s="54">
        <v>3</v>
      </c>
      <c r="H70" s="54">
        <v>0</v>
      </c>
      <c r="I70" s="54">
        <v>0</v>
      </c>
      <c r="J70" s="54" t="s">
        <v>419</v>
      </c>
      <c r="K70" s="54">
        <v>1</v>
      </c>
      <c r="L70" s="54">
        <v>1</v>
      </c>
      <c r="M70" s="54">
        <v>1</v>
      </c>
      <c r="N70" s="54">
        <v>0</v>
      </c>
      <c r="P70" s="54">
        <v>0.5</v>
      </c>
      <c r="Q70" s="54">
        <v>0.5</v>
      </c>
      <c r="R70" s="54">
        <v>1</v>
      </c>
      <c r="T70" s="54">
        <v>0</v>
      </c>
      <c r="W70" s="54">
        <v>1</v>
      </c>
      <c r="X70" s="54">
        <v>1</v>
      </c>
      <c r="Y70" s="54">
        <v>0</v>
      </c>
      <c r="AB70" s="54">
        <v>1</v>
      </c>
      <c r="AC70" s="54">
        <v>1</v>
      </c>
      <c r="AD70" s="54">
        <v>1</v>
      </c>
      <c r="AE70" s="54">
        <v>1</v>
      </c>
      <c r="AF70" s="54">
        <v>1</v>
      </c>
      <c r="AG70" s="54">
        <v>1</v>
      </c>
      <c r="AH70" s="54">
        <v>1</v>
      </c>
      <c r="AI70" s="54">
        <v>1</v>
      </c>
      <c r="AJ70" s="54">
        <v>1</v>
      </c>
      <c r="AK70" s="54">
        <v>1</v>
      </c>
      <c r="AL70" s="54">
        <v>1</v>
      </c>
      <c r="AM70" s="54">
        <v>1</v>
      </c>
      <c r="AN70" s="54">
        <v>1</v>
      </c>
      <c r="AO70" s="54">
        <v>1</v>
      </c>
      <c r="AQ70" s="54">
        <v>1</v>
      </c>
      <c r="AR70" s="54">
        <v>1</v>
      </c>
      <c r="AS70" s="54">
        <v>1</v>
      </c>
      <c r="AU70" s="54">
        <v>1</v>
      </c>
      <c r="AV70" s="54">
        <v>1</v>
      </c>
      <c r="AW70" s="54">
        <v>1</v>
      </c>
      <c r="AX70" s="54">
        <v>0.5</v>
      </c>
      <c r="AY70" s="54">
        <v>1</v>
      </c>
      <c r="AZ70" s="54">
        <v>1</v>
      </c>
      <c r="BF70" s="54">
        <v>1</v>
      </c>
      <c r="BG70" s="54">
        <v>1</v>
      </c>
      <c r="BH70" s="54">
        <v>1</v>
      </c>
      <c r="BI70" s="54">
        <v>1</v>
      </c>
      <c r="BJ70" s="54">
        <v>1</v>
      </c>
      <c r="BK70" s="54">
        <v>1</v>
      </c>
      <c r="BL70" s="54">
        <v>0.5</v>
      </c>
      <c r="BM70" s="54">
        <v>0.5</v>
      </c>
      <c r="BN70" s="54">
        <v>0.5</v>
      </c>
      <c r="BO70" s="54">
        <v>1</v>
      </c>
      <c r="BP70" s="54">
        <v>0</v>
      </c>
      <c r="BQ70" s="54">
        <v>0.5</v>
      </c>
      <c r="BR70" s="54">
        <v>0.5</v>
      </c>
      <c r="BS70" s="54">
        <v>0.5</v>
      </c>
      <c r="BW70" s="54">
        <v>0</v>
      </c>
      <c r="BX70" s="54">
        <v>0</v>
      </c>
      <c r="BY70" s="54">
        <v>1</v>
      </c>
      <c r="CC70" s="54">
        <v>1</v>
      </c>
      <c r="CD70" s="54">
        <v>1</v>
      </c>
      <c r="CE70" s="54">
        <v>1</v>
      </c>
      <c r="CF70" s="54">
        <v>1</v>
      </c>
      <c r="CG70" s="54">
        <v>1</v>
      </c>
      <c r="CI70" s="54">
        <v>1</v>
      </c>
      <c r="CJ70" s="54">
        <v>1</v>
      </c>
      <c r="CL70" s="54">
        <v>1</v>
      </c>
      <c r="CM70" s="54">
        <v>1</v>
      </c>
      <c r="CP70" s="54">
        <v>1</v>
      </c>
      <c r="CQ70" s="54">
        <v>1</v>
      </c>
      <c r="CR70" s="54">
        <v>1</v>
      </c>
      <c r="CS70" s="54">
        <v>1</v>
      </c>
      <c r="CT70" s="54">
        <v>1</v>
      </c>
      <c r="CU70" s="54">
        <v>1</v>
      </c>
      <c r="CV70" s="54">
        <v>1</v>
      </c>
      <c r="CW70" s="54">
        <v>1</v>
      </c>
      <c r="CX70" s="54">
        <v>1</v>
      </c>
      <c r="CY70" s="54">
        <v>1</v>
      </c>
      <c r="CZ70" s="54">
        <v>1</v>
      </c>
      <c r="DA70" s="54">
        <v>0</v>
      </c>
      <c r="DB70" s="54">
        <v>0</v>
      </c>
      <c r="DC70" s="54">
        <v>1</v>
      </c>
      <c r="DD70" s="54">
        <v>1</v>
      </c>
      <c r="DE70" s="54">
        <v>1</v>
      </c>
      <c r="DF70" s="54">
        <v>1</v>
      </c>
      <c r="DG70" s="54">
        <v>1</v>
      </c>
      <c r="DH70" s="54">
        <v>1</v>
      </c>
      <c r="DI70" s="55">
        <v>0</v>
      </c>
      <c r="DK70" s="55"/>
      <c r="DL70" s="55"/>
      <c r="DM70" s="55"/>
      <c r="DN70" s="55"/>
    </row>
    <row r="71" spans="1:118" s="54" customFormat="1" ht="38.25">
      <c r="A71" s="54" t="s">
        <v>416</v>
      </c>
      <c r="B71" s="54" t="s">
        <v>406</v>
      </c>
      <c r="C71" s="175" t="s">
        <v>504</v>
      </c>
      <c r="D71" s="54">
        <v>66</v>
      </c>
      <c r="E71" s="54">
        <v>382</v>
      </c>
      <c r="F71" s="54">
        <v>249</v>
      </c>
      <c r="G71" s="54">
        <v>0</v>
      </c>
      <c r="H71" s="54">
        <v>0</v>
      </c>
      <c r="I71" s="54">
        <v>0</v>
      </c>
      <c r="J71" s="54" t="s">
        <v>419</v>
      </c>
      <c r="K71" s="54">
        <v>1</v>
      </c>
      <c r="L71" s="54">
        <v>1</v>
      </c>
      <c r="M71" s="54">
        <v>1</v>
      </c>
      <c r="N71" s="54">
        <v>1</v>
      </c>
      <c r="P71" s="54">
        <v>1</v>
      </c>
      <c r="Q71" s="54">
        <v>1</v>
      </c>
      <c r="R71" s="54">
        <v>1</v>
      </c>
      <c r="T71" s="54">
        <v>1</v>
      </c>
      <c r="W71" s="54">
        <v>1</v>
      </c>
      <c r="X71" s="54">
        <v>1</v>
      </c>
      <c r="Y71" s="54">
        <v>0</v>
      </c>
      <c r="AB71" s="54">
        <v>1</v>
      </c>
      <c r="AC71" s="54">
        <v>1</v>
      </c>
      <c r="AD71" s="54">
        <v>1</v>
      </c>
      <c r="AE71" s="54">
        <v>1</v>
      </c>
      <c r="AF71" s="54">
        <v>1</v>
      </c>
      <c r="AG71" s="54">
        <v>1</v>
      </c>
      <c r="AH71" s="54">
        <v>1</v>
      </c>
      <c r="AI71" s="54">
        <v>1</v>
      </c>
      <c r="AJ71" s="54">
        <v>1</v>
      </c>
      <c r="AK71" s="54">
        <v>0.5</v>
      </c>
      <c r="AL71" s="54">
        <v>1</v>
      </c>
      <c r="AM71" s="54">
        <v>1</v>
      </c>
      <c r="AN71" s="54">
        <v>1</v>
      </c>
      <c r="AO71" s="54">
        <v>1</v>
      </c>
      <c r="AQ71" s="54">
        <v>1</v>
      </c>
      <c r="AR71" s="54">
        <v>1</v>
      </c>
      <c r="AS71" s="54">
        <v>1</v>
      </c>
      <c r="AU71" s="54">
        <v>1</v>
      </c>
      <c r="AV71" s="54">
        <v>1</v>
      </c>
      <c r="AW71" s="54">
        <v>1</v>
      </c>
      <c r="AX71" s="54">
        <v>1</v>
      </c>
      <c r="AY71" s="54">
        <v>1</v>
      </c>
      <c r="AZ71" s="54">
        <v>1</v>
      </c>
      <c r="BF71" s="54">
        <v>1</v>
      </c>
      <c r="BG71" s="54">
        <v>1</v>
      </c>
      <c r="BH71" s="54">
        <v>1</v>
      </c>
      <c r="BI71" s="54">
        <v>1</v>
      </c>
      <c r="BJ71" s="54">
        <v>0</v>
      </c>
      <c r="BK71" s="54">
        <v>0</v>
      </c>
      <c r="BL71" s="54">
        <v>1</v>
      </c>
      <c r="BM71" s="54">
        <v>1</v>
      </c>
      <c r="BN71" s="54">
        <v>1</v>
      </c>
      <c r="BO71" s="54">
        <v>0</v>
      </c>
      <c r="BP71" s="54">
        <v>0</v>
      </c>
      <c r="BQ71" s="54">
        <v>0</v>
      </c>
      <c r="BR71" s="54">
        <v>0</v>
      </c>
      <c r="BS71" s="54">
        <v>0</v>
      </c>
      <c r="BW71" s="54">
        <v>0</v>
      </c>
      <c r="BX71" s="54">
        <v>0</v>
      </c>
      <c r="BY71" s="54">
        <v>1</v>
      </c>
      <c r="CC71" s="54">
        <v>1</v>
      </c>
      <c r="CD71" s="54">
        <v>1</v>
      </c>
      <c r="CE71" s="54">
        <v>1</v>
      </c>
      <c r="CF71" s="54">
        <v>1</v>
      </c>
      <c r="CG71" s="54">
        <v>1</v>
      </c>
      <c r="CI71" s="54">
        <v>1</v>
      </c>
      <c r="CJ71" s="54">
        <v>1</v>
      </c>
      <c r="CL71" s="54">
        <v>1</v>
      </c>
      <c r="CM71" s="54">
        <v>1</v>
      </c>
      <c r="CP71" s="54">
        <v>1</v>
      </c>
      <c r="CQ71" s="54">
        <v>1</v>
      </c>
      <c r="CR71" s="54">
        <v>1</v>
      </c>
      <c r="CS71" s="54">
        <v>1</v>
      </c>
      <c r="CT71" s="54">
        <v>1</v>
      </c>
      <c r="CU71" s="54">
        <v>1</v>
      </c>
      <c r="CV71" s="54">
        <v>1</v>
      </c>
      <c r="CW71" s="54">
        <v>1</v>
      </c>
      <c r="CX71" s="54">
        <v>1</v>
      </c>
      <c r="CY71" s="54">
        <v>0</v>
      </c>
      <c r="CZ71" s="54">
        <v>1</v>
      </c>
      <c r="DA71" s="54">
        <v>0</v>
      </c>
      <c r="DB71" s="54">
        <v>0</v>
      </c>
      <c r="DC71" s="54">
        <v>0</v>
      </c>
      <c r="DD71" s="54">
        <v>0</v>
      </c>
      <c r="DE71" s="54">
        <v>0</v>
      </c>
      <c r="DF71" s="54">
        <v>0</v>
      </c>
      <c r="DG71" s="54">
        <v>1</v>
      </c>
      <c r="DH71" s="54">
        <v>1</v>
      </c>
      <c r="DI71" s="55">
        <v>1</v>
      </c>
      <c r="DK71" s="55"/>
      <c r="DL71" s="55"/>
      <c r="DM71" s="55"/>
      <c r="DN71" s="55"/>
    </row>
    <row r="72" spans="1:118" s="54" customFormat="1" ht="38.25">
      <c r="A72" s="54" t="s">
        <v>416</v>
      </c>
      <c r="B72" s="54" t="s">
        <v>406</v>
      </c>
      <c r="C72" s="175" t="s">
        <v>505</v>
      </c>
      <c r="D72" s="54">
        <v>67</v>
      </c>
      <c r="E72" s="54">
        <v>57</v>
      </c>
      <c r="F72" s="54">
        <v>99</v>
      </c>
      <c r="G72" s="54">
        <v>1</v>
      </c>
      <c r="H72" s="54">
        <v>1</v>
      </c>
      <c r="I72" s="54">
        <v>1</v>
      </c>
      <c r="J72" s="54" t="s">
        <v>422</v>
      </c>
      <c r="K72" s="54">
        <v>1</v>
      </c>
      <c r="L72" s="54">
        <v>1</v>
      </c>
      <c r="M72" s="54">
        <v>1</v>
      </c>
      <c r="N72" s="54">
        <v>1</v>
      </c>
      <c r="P72" s="54">
        <v>1</v>
      </c>
      <c r="Q72" s="54">
        <v>1</v>
      </c>
      <c r="R72" s="54">
        <v>1</v>
      </c>
      <c r="T72" s="54">
        <v>1</v>
      </c>
      <c r="W72" s="54">
        <v>1</v>
      </c>
      <c r="X72" s="54">
        <v>1</v>
      </c>
      <c r="Y72" s="54">
        <v>1</v>
      </c>
      <c r="AB72" s="54">
        <v>1</v>
      </c>
      <c r="AC72" s="54">
        <v>1</v>
      </c>
      <c r="AD72" s="54">
        <v>1</v>
      </c>
      <c r="AE72" s="54">
        <v>1</v>
      </c>
      <c r="AF72" s="54">
        <v>1</v>
      </c>
      <c r="AG72" s="54">
        <v>0.5</v>
      </c>
      <c r="AH72" s="54">
        <v>1</v>
      </c>
      <c r="AI72" s="54">
        <v>1</v>
      </c>
      <c r="AJ72" s="54">
        <v>0.5</v>
      </c>
      <c r="AK72" s="54">
        <v>0.5</v>
      </c>
      <c r="AL72" s="54">
        <v>1</v>
      </c>
      <c r="AM72" s="54">
        <v>1</v>
      </c>
      <c r="AN72" s="54">
        <v>1</v>
      </c>
      <c r="AO72" s="54">
        <v>1</v>
      </c>
      <c r="AQ72" s="54">
        <v>1</v>
      </c>
      <c r="AR72" s="54">
        <v>1</v>
      </c>
      <c r="AS72" s="54">
        <v>1</v>
      </c>
      <c r="AU72" s="54">
        <v>1</v>
      </c>
      <c r="AV72" s="54">
        <v>0.5</v>
      </c>
      <c r="AW72" s="54">
        <v>1</v>
      </c>
      <c r="AX72" s="54">
        <v>1</v>
      </c>
      <c r="AY72" s="54">
        <v>1</v>
      </c>
      <c r="AZ72" s="54">
        <v>1</v>
      </c>
      <c r="BF72" s="54">
        <v>1</v>
      </c>
      <c r="BG72" s="54">
        <v>1</v>
      </c>
      <c r="BH72" s="54">
        <v>1</v>
      </c>
      <c r="BI72" s="54">
        <v>1</v>
      </c>
      <c r="BJ72" s="54">
        <v>1</v>
      </c>
      <c r="BK72" s="54">
        <v>1</v>
      </c>
      <c r="BL72" s="54">
        <v>1</v>
      </c>
      <c r="BM72" s="54">
        <v>1</v>
      </c>
      <c r="BN72" s="54">
        <v>1</v>
      </c>
      <c r="BO72" s="54">
        <v>1</v>
      </c>
      <c r="BP72" s="54">
        <v>1</v>
      </c>
      <c r="BQ72" s="54">
        <v>1</v>
      </c>
      <c r="BR72" s="54">
        <v>1</v>
      </c>
      <c r="BS72" s="54">
        <v>1</v>
      </c>
      <c r="BW72" s="54">
        <v>1</v>
      </c>
      <c r="BX72" s="54">
        <v>1</v>
      </c>
      <c r="BY72" s="54">
        <v>1</v>
      </c>
      <c r="CC72" s="54">
        <v>1</v>
      </c>
      <c r="CD72" s="54">
        <v>1</v>
      </c>
      <c r="CE72" s="54">
        <v>1</v>
      </c>
      <c r="CF72" s="54">
        <v>1</v>
      </c>
      <c r="CG72" s="54">
        <v>1</v>
      </c>
      <c r="CI72" s="54">
        <v>1</v>
      </c>
      <c r="CJ72" s="54">
        <v>1</v>
      </c>
      <c r="CL72" s="54">
        <v>1</v>
      </c>
      <c r="CM72" s="54">
        <v>1</v>
      </c>
      <c r="CP72" s="54">
        <v>1</v>
      </c>
      <c r="CQ72" s="54">
        <v>1</v>
      </c>
      <c r="CR72" s="54">
        <v>1</v>
      </c>
      <c r="CS72" s="54">
        <v>0</v>
      </c>
      <c r="CT72" s="54">
        <v>1</v>
      </c>
      <c r="CU72" s="54">
        <v>1</v>
      </c>
      <c r="CV72" s="54">
        <v>1</v>
      </c>
      <c r="CW72" s="54">
        <v>1</v>
      </c>
      <c r="CX72" s="54">
        <v>1</v>
      </c>
      <c r="CY72" s="54">
        <v>0</v>
      </c>
      <c r="CZ72" s="54">
        <v>1</v>
      </c>
      <c r="DA72" s="54">
        <v>0</v>
      </c>
      <c r="DB72" s="54">
        <v>0</v>
      </c>
      <c r="DC72" s="54">
        <v>0</v>
      </c>
      <c r="DD72" s="54">
        <v>0</v>
      </c>
      <c r="DE72" s="54">
        <v>0</v>
      </c>
      <c r="DF72" s="54">
        <v>0</v>
      </c>
      <c r="DG72" s="54">
        <v>1</v>
      </c>
      <c r="DH72" s="54">
        <v>1</v>
      </c>
      <c r="DI72" s="55">
        <v>0</v>
      </c>
      <c r="DK72" s="55"/>
      <c r="DL72" s="55">
        <v>2</v>
      </c>
      <c r="DM72" s="55">
        <v>1</v>
      </c>
      <c r="DN72" s="55">
        <v>1</v>
      </c>
    </row>
    <row r="73" spans="1:118" s="110" customFormat="1" hidden="1">
      <c r="A73" s="110" t="s">
        <v>506</v>
      </c>
      <c r="B73" s="110" t="s">
        <v>417</v>
      </c>
      <c r="C73" s="127" t="s">
        <v>507</v>
      </c>
      <c r="D73" s="110">
        <v>68</v>
      </c>
      <c r="E73" s="110">
        <v>301</v>
      </c>
      <c r="G73" s="110">
        <v>23</v>
      </c>
      <c r="H73" s="110">
        <v>1</v>
      </c>
      <c r="I73" s="110">
        <v>0</v>
      </c>
      <c r="J73" s="110" t="s">
        <v>422</v>
      </c>
      <c r="K73" s="110">
        <v>1</v>
      </c>
      <c r="L73" s="110">
        <v>1</v>
      </c>
      <c r="M73" s="110">
        <v>1</v>
      </c>
      <c r="N73" s="110">
        <v>1</v>
      </c>
      <c r="P73" s="110">
        <v>1</v>
      </c>
      <c r="Q73" s="110">
        <v>1</v>
      </c>
      <c r="R73" s="110">
        <v>1</v>
      </c>
      <c r="W73" s="110">
        <v>1</v>
      </c>
      <c r="X73" s="110">
        <v>1</v>
      </c>
      <c r="Y73" s="110">
        <v>1</v>
      </c>
      <c r="AB73" s="110">
        <v>1</v>
      </c>
      <c r="AC73" s="110">
        <v>1</v>
      </c>
      <c r="AD73" s="110">
        <v>1</v>
      </c>
      <c r="AE73" s="110">
        <v>1</v>
      </c>
      <c r="AF73" s="110">
        <v>1</v>
      </c>
      <c r="AG73" s="110">
        <v>1</v>
      </c>
      <c r="AH73" s="110">
        <v>1</v>
      </c>
      <c r="AI73" s="110">
        <v>1</v>
      </c>
      <c r="AJ73" s="110">
        <v>1</v>
      </c>
      <c r="AK73" s="110">
        <v>1</v>
      </c>
      <c r="AL73" s="110">
        <v>1</v>
      </c>
      <c r="AM73" s="110">
        <v>1</v>
      </c>
      <c r="AO73" s="110">
        <v>1</v>
      </c>
      <c r="AQ73" s="110">
        <v>1</v>
      </c>
      <c r="AX73" s="110">
        <v>1</v>
      </c>
      <c r="AY73" s="110">
        <v>1</v>
      </c>
      <c r="AZ73" s="110">
        <v>1</v>
      </c>
      <c r="BF73" s="110">
        <v>1</v>
      </c>
      <c r="BG73" s="110">
        <v>1</v>
      </c>
      <c r="BH73" s="110">
        <v>1</v>
      </c>
      <c r="BI73" s="110">
        <v>1</v>
      </c>
      <c r="BJ73" s="110">
        <v>1</v>
      </c>
      <c r="BK73" s="110">
        <v>1</v>
      </c>
      <c r="BL73" s="110">
        <v>1</v>
      </c>
      <c r="BM73" s="110">
        <v>1</v>
      </c>
      <c r="BN73" s="110">
        <v>1</v>
      </c>
      <c r="BO73" s="110">
        <v>1</v>
      </c>
      <c r="BP73" s="110">
        <v>1</v>
      </c>
      <c r="BQ73" s="110">
        <v>1</v>
      </c>
      <c r="BR73" s="110">
        <v>1</v>
      </c>
      <c r="BS73" s="110">
        <v>1</v>
      </c>
      <c r="BT73" s="110">
        <v>1</v>
      </c>
      <c r="BU73" s="110">
        <v>1</v>
      </c>
      <c r="BV73" s="110">
        <v>1</v>
      </c>
      <c r="BW73" s="110">
        <v>1</v>
      </c>
      <c r="BX73" s="110">
        <v>1</v>
      </c>
      <c r="BY73" s="110">
        <v>1</v>
      </c>
      <c r="CA73" s="110">
        <v>1</v>
      </c>
      <c r="CC73" s="110">
        <v>1</v>
      </c>
      <c r="CD73" s="110">
        <v>1</v>
      </c>
      <c r="CE73" s="110">
        <v>1</v>
      </c>
      <c r="CF73" s="110">
        <v>1</v>
      </c>
      <c r="CG73" s="110">
        <v>1</v>
      </c>
      <c r="CH73" s="110">
        <v>1</v>
      </c>
      <c r="CI73" s="110">
        <v>1</v>
      </c>
      <c r="CJ73" s="110">
        <v>1</v>
      </c>
      <c r="CL73" s="110">
        <v>1</v>
      </c>
      <c r="CM73" s="110">
        <v>1</v>
      </c>
      <c r="CP73" s="110">
        <v>1</v>
      </c>
      <c r="CQ73" s="110">
        <v>1</v>
      </c>
      <c r="CR73" s="110">
        <v>1</v>
      </c>
      <c r="CS73" s="110">
        <v>0</v>
      </c>
      <c r="CT73" s="110">
        <v>1</v>
      </c>
      <c r="CU73" s="110">
        <v>1</v>
      </c>
      <c r="CV73" s="110">
        <v>1</v>
      </c>
      <c r="CW73" s="110">
        <v>1</v>
      </c>
      <c r="CX73" s="110">
        <v>1</v>
      </c>
      <c r="CY73" s="110">
        <v>0</v>
      </c>
      <c r="CZ73" s="110">
        <v>1</v>
      </c>
      <c r="DA73" s="110">
        <v>0</v>
      </c>
      <c r="DB73" s="110">
        <v>0</v>
      </c>
      <c r="DC73" s="110">
        <v>0</v>
      </c>
      <c r="DD73" s="110">
        <v>1</v>
      </c>
      <c r="DE73" s="110">
        <v>0</v>
      </c>
      <c r="DF73" s="110">
        <v>0</v>
      </c>
      <c r="DG73" s="110">
        <v>1</v>
      </c>
      <c r="DH73" s="110">
        <v>1</v>
      </c>
      <c r="DI73" s="111">
        <v>0</v>
      </c>
      <c r="DJ73" s="110" t="s">
        <v>367</v>
      </c>
      <c r="DK73" s="111"/>
      <c r="DL73" s="111"/>
      <c r="DM73" s="111"/>
      <c r="DN73" s="111"/>
    </row>
    <row r="74" spans="1:118" s="110" customFormat="1" hidden="1">
      <c r="A74" s="110" t="s">
        <v>506</v>
      </c>
      <c r="B74" s="110" t="s">
        <v>417</v>
      </c>
      <c r="C74" s="127" t="s">
        <v>508</v>
      </c>
      <c r="D74" s="110">
        <v>69</v>
      </c>
      <c r="E74" s="110">
        <v>278</v>
      </c>
      <c r="G74" s="110">
        <v>20</v>
      </c>
      <c r="H74" s="110">
        <v>1</v>
      </c>
      <c r="I74" s="110">
        <v>0</v>
      </c>
      <c r="J74" s="110" t="s">
        <v>422</v>
      </c>
      <c r="K74" s="110">
        <v>1</v>
      </c>
      <c r="L74" s="110">
        <v>1</v>
      </c>
      <c r="M74" s="110">
        <v>1</v>
      </c>
      <c r="N74" s="110">
        <v>1</v>
      </c>
      <c r="P74" s="110">
        <v>1</v>
      </c>
      <c r="Q74" s="110">
        <v>1</v>
      </c>
      <c r="R74" s="110">
        <v>1</v>
      </c>
      <c r="W74" s="110">
        <v>1</v>
      </c>
      <c r="X74" s="110">
        <v>1</v>
      </c>
      <c r="Y74" s="110">
        <v>1</v>
      </c>
      <c r="AB74" s="110">
        <v>1</v>
      </c>
      <c r="AC74" s="110">
        <v>1</v>
      </c>
      <c r="AD74" s="110">
        <v>1</v>
      </c>
      <c r="AE74" s="110">
        <v>1</v>
      </c>
      <c r="AF74" s="110">
        <v>1</v>
      </c>
      <c r="AG74" s="110">
        <v>1</v>
      </c>
      <c r="AH74" s="110">
        <v>1</v>
      </c>
      <c r="AI74" s="110">
        <v>1</v>
      </c>
      <c r="AJ74" s="110">
        <v>1</v>
      </c>
      <c r="AK74" s="110">
        <v>1</v>
      </c>
      <c r="AL74" s="110">
        <v>1</v>
      </c>
      <c r="AM74" s="110">
        <v>1</v>
      </c>
      <c r="AO74" s="110">
        <v>1</v>
      </c>
      <c r="AQ74" s="110">
        <v>1</v>
      </c>
      <c r="AX74" s="110">
        <v>1</v>
      </c>
      <c r="AY74" s="110">
        <v>1</v>
      </c>
      <c r="AZ74" s="110">
        <v>1</v>
      </c>
      <c r="BF74" s="110">
        <v>1</v>
      </c>
      <c r="BG74" s="110">
        <v>1</v>
      </c>
      <c r="BH74" s="110">
        <v>1</v>
      </c>
      <c r="BI74" s="110">
        <v>1</v>
      </c>
      <c r="BJ74" s="110">
        <v>1</v>
      </c>
      <c r="BK74" s="110">
        <v>1</v>
      </c>
      <c r="BL74" s="110">
        <v>1</v>
      </c>
      <c r="BM74" s="110">
        <v>1</v>
      </c>
      <c r="BN74" s="110">
        <v>1</v>
      </c>
      <c r="BO74" s="110">
        <v>0.5</v>
      </c>
      <c r="BP74" s="110">
        <v>1</v>
      </c>
      <c r="BQ74" s="110">
        <v>0.5</v>
      </c>
      <c r="BR74" s="110">
        <v>0.5</v>
      </c>
      <c r="BS74" s="110">
        <v>0.5</v>
      </c>
      <c r="BT74" s="110">
        <v>0</v>
      </c>
      <c r="BU74" s="110">
        <v>99</v>
      </c>
      <c r="BV74" s="110">
        <v>99</v>
      </c>
      <c r="BW74" s="110">
        <v>99</v>
      </c>
      <c r="BX74" s="110">
        <v>99</v>
      </c>
      <c r="BY74" s="110">
        <v>1</v>
      </c>
      <c r="CA74" s="110">
        <v>99</v>
      </c>
      <c r="CC74" s="110">
        <v>0</v>
      </c>
      <c r="CD74" s="110">
        <v>1</v>
      </c>
      <c r="CE74" s="110">
        <v>1</v>
      </c>
      <c r="CF74" s="110">
        <v>1</v>
      </c>
      <c r="CG74" s="110">
        <v>1</v>
      </c>
      <c r="CH74" s="110">
        <v>1</v>
      </c>
      <c r="CI74" s="110">
        <v>1</v>
      </c>
      <c r="CJ74" s="110">
        <v>1</v>
      </c>
      <c r="CL74" s="110">
        <v>1</v>
      </c>
      <c r="CM74" s="110">
        <v>1</v>
      </c>
      <c r="CP74" s="110">
        <v>1</v>
      </c>
      <c r="CQ74" s="110">
        <v>1</v>
      </c>
      <c r="CR74" s="110">
        <v>1</v>
      </c>
      <c r="CS74" s="110">
        <v>1</v>
      </c>
      <c r="CT74" s="110">
        <v>1</v>
      </c>
      <c r="CU74" s="110">
        <v>1</v>
      </c>
      <c r="CV74" s="110">
        <v>1</v>
      </c>
      <c r="CW74" s="110">
        <v>1</v>
      </c>
      <c r="CX74" s="110">
        <v>1</v>
      </c>
      <c r="CY74" s="110">
        <v>0</v>
      </c>
      <c r="CZ74" s="110">
        <v>0</v>
      </c>
      <c r="DA74" s="110">
        <v>0</v>
      </c>
      <c r="DB74" s="110">
        <v>0</v>
      </c>
      <c r="DC74" s="110">
        <v>0</v>
      </c>
      <c r="DD74" s="110">
        <v>0</v>
      </c>
      <c r="DE74" s="110">
        <v>1</v>
      </c>
      <c r="DF74" s="110">
        <v>0</v>
      </c>
      <c r="DG74" s="110">
        <v>1</v>
      </c>
      <c r="DH74" s="110">
        <v>1</v>
      </c>
      <c r="DI74" s="111">
        <v>0</v>
      </c>
      <c r="DK74" s="111"/>
      <c r="DL74" s="111"/>
      <c r="DM74" s="111"/>
      <c r="DN74" s="111"/>
    </row>
    <row r="75" spans="1:118" s="110" customFormat="1" hidden="1">
      <c r="A75" s="110" t="s">
        <v>506</v>
      </c>
      <c r="B75" s="110" t="s">
        <v>417</v>
      </c>
      <c r="C75" s="127" t="s">
        <v>509</v>
      </c>
      <c r="D75" s="110">
        <v>70</v>
      </c>
      <c r="E75" s="110">
        <v>238</v>
      </c>
      <c r="G75" s="110">
        <v>1</v>
      </c>
      <c r="H75" s="110">
        <v>0</v>
      </c>
      <c r="I75" s="110">
        <v>0</v>
      </c>
      <c r="J75" s="110" t="s">
        <v>419</v>
      </c>
      <c r="K75" s="110">
        <v>1</v>
      </c>
      <c r="L75" s="110">
        <v>1</v>
      </c>
      <c r="M75" s="110">
        <v>1</v>
      </c>
      <c r="N75" s="110">
        <v>0.5</v>
      </c>
      <c r="P75" s="110">
        <v>1</v>
      </c>
      <c r="Q75" s="110">
        <v>1</v>
      </c>
      <c r="R75" s="110">
        <v>1</v>
      </c>
      <c r="W75" s="110">
        <v>1</v>
      </c>
      <c r="X75" s="110">
        <v>0</v>
      </c>
      <c r="Y75" s="110">
        <v>1</v>
      </c>
      <c r="AB75" s="110">
        <v>1</v>
      </c>
      <c r="AC75" s="110">
        <v>1</v>
      </c>
      <c r="AD75" s="110">
        <v>1</v>
      </c>
      <c r="AE75" s="110">
        <v>1</v>
      </c>
      <c r="AF75" s="110">
        <v>1</v>
      </c>
      <c r="AG75" s="110">
        <v>1</v>
      </c>
      <c r="AH75" s="110">
        <v>1</v>
      </c>
      <c r="AI75" s="110">
        <v>1</v>
      </c>
      <c r="AJ75" s="110">
        <v>1</v>
      </c>
      <c r="AK75" s="110">
        <v>1</v>
      </c>
      <c r="AL75" s="110">
        <v>1</v>
      </c>
      <c r="AM75" s="110">
        <v>1</v>
      </c>
      <c r="AO75" s="110">
        <v>1</v>
      </c>
      <c r="AQ75" s="110">
        <v>1</v>
      </c>
      <c r="AX75" s="110">
        <v>1</v>
      </c>
      <c r="AY75" s="110">
        <v>1</v>
      </c>
      <c r="AZ75" s="110">
        <v>1</v>
      </c>
      <c r="BF75" s="110">
        <v>1</v>
      </c>
      <c r="BG75" s="110">
        <v>1</v>
      </c>
      <c r="BH75" s="110">
        <v>1</v>
      </c>
      <c r="BI75" s="110">
        <v>1</v>
      </c>
      <c r="BJ75" s="110">
        <v>1</v>
      </c>
      <c r="BK75" s="110">
        <v>1</v>
      </c>
      <c r="BL75" s="110">
        <v>1</v>
      </c>
      <c r="BM75" s="110">
        <v>1</v>
      </c>
      <c r="BN75" s="110">
        <v>1</v>
      </c>
      <c r="BO75" s="110">
        <v>1</v>
      </c>
      <c r="BP75" s="110">
        <v>1</v>
      </c>
      <c r="BQ75" s="110">
        <v>1</v>
      </c>
      <c r="BR75" s="110">
        <v>1</v>
      </c>
      <c r="BS75" s="110">
        <v>1</v>
      </c>
      <c r="BT75" s="110">
        <v>1</v>
      </c>
      <c r="BU75" s="110">
        <v>99</v>
      </c>
      <c r="BV75" s="110">
        <v>99</v>
      </c>
      <c r="BW75" s="110">
        <v>99</v>
      </c>
      <c r="BX75" s="110">
        <v>99</v>
      </c>
      <c r="BY75" s="110">
        <v>1</v>
      </c>
      <c r="CA75" s="110">
        <v>99</v>
      </c>
      <c r="CC75" s="110">
        <v>1</v>
      </c>
      <c r="CD75" s="110">
        <v>1</v>
      </c>
      <c r="CE75" s="110">
        <v>1</v>
      </c>
      <c r="CF75" s="110">
        <v>1</v>
      </c>
      <c r="CG75" s="110">
        <v>1</v>
      </c>
      <c r="CH75" s="110">
        <v>1</v>
      </c>
      <c r="CI75" s="110">
        <v>1</v>
      </c>
      <c r="CJ75" s="110">
        <v>1</v>
      </c>
      <c r="CL75" s="110">
        <v>1</v>
      </c>
      <c r="CM75" s="110">
        <v>1</v>
      </c>
      <c r="CP75" s="110">
        <v>1</v>
      </c>
      <c r="CQ75" s="110">
        <v>1</v>
      </c>
      <c r="CR75" s="110">
        <v>1</v>
      </c>
      <c r="CS75" s="110">
        <v>0</v>
      </c>
      <c r="CT75" s="110">
        <v>1</v>
      </c>
      <c r="CU75" s="110">
        <v>1</v>
      </c>
      <c r="CV75" s="110">
        <v>1</v>
      </c>
      <c r="CW75" s="110">
        <v>1</v>
      </c>
      <c r="CX75" s="110">
        <v>1</v>
      </c>
      <c r="CY75" s="110">
        <v>1</v>
      </c>
      <c r="CZ75" s="110">
        <v>1</v>
      </c>
      <c r="DA75" s="110">
        <v>0</v>
      </c>
      <c r="DB75" s="110">
        <v>0</v>
      </c>
      <c r="DC75" s="110">
        <v>0</v>
      </c>
      <c r="DD75" s="110">
        <v>0</v>
      </c>
      <c r="DE75" s="110">
        <v>0</v>
      </c>
      <c r="DF75" s="110">
        <v>0</v>
      </c>
      <c r="DG75" s="110">
        <v>1</v>
      </c>
      <c r="DH75" s="110">
        <v>1</v>
      </c>
      <c r="DI75" s="111">
        <v>0</v>
      </c>
      <c r="DK75" s="111"/>
      <c r="DL75" s="111"/>
      <c r="DM75" s="111"/>
      <c r="DN75" s="111"/>
    </row>
    <row r="76" spans="1:118" s="110" customFormat="1" hidden="1">
      <c r="A76" s="110" t="s">
        <v>506</v>
      </c>
      <c r="B76" s="110" t="s">
        <v>417</v>
      </c>
      <c r="C76" s="127" t="s">
        <v>510</v>
      </c>
      <c r="D76" s="110">
        <v>71</v>
      </c>
      <c r="E76" s="110">
        <v>240</v>
      </c>
      <c r="G76" s="110">
        <v>1</v>
      </c>
      <c r="H76" s="110">
        <v>0</v>
      </c>
      <c r="I76" s="110">
        <v>0</v>
      </c>
      <c r="J76" s="110" t="s">
        <v>419</v>
      </c>
      <c r="K76" s="110">
        <v>1</v>
      </c>
      <c r="L76" s="110">
        <v>1</v>
      </c>
      <c r="M76" s="110">
        <v>1</v>
      </c>
      <c r="N76" s="110">
        <v>1</v>
      </c>
      <c r="P76" s="110">
        <v>1</v>
      </c>
      <c r="Q76" s="110">
        <v>1</v>
      </c>
      <c r="R76" s="110">
        <v>1</v>
      </c>
      <c r="W76" s="110">
        <v>1</v>
      </c>
      <c r="X76" s="110">
        <v>1</v>
      </c>
      <c r="Y76" s="110">
        <v>1</v>
      </c>
      <c r="AB76" s="110">
        <v>1</v>
      </c>
      <c r="AC76" s="110">
        <v>1</v>
      </c>
      <c r="AD76" s="110">
        <v>1</v>
      </c>
      <c r="AE76" s="110">
        <v>1</v>
      </c>
      <c r="AF76" s="110">
        <v>1</v>
      </c>
      <c r="AG76" s="110">
        <v>1</v>
      </c>
      <c r="AH76" s="110">
        <v>1</v>
      </c>
      <c r="AI76" s="110">
        <v>1</v>
      </c>
      <c r="AJ76" s="110">
        <v>1</v>
      </c>
      <c r="AK76" s="110">
        <v>1</v>
      </c>
      <c r="AL76" s="110">
        <v>1</v>
      </c>
      <c r="AM76" s="110">
        <v>1</v>
      </c>
      <c r="AO76" s="110">
        <v>1</v>
      </c>
      <c r="AQ76" s="110">
        <v>1</v>
      </c>
      <c r="AX76" s="110">
        <v>1</v>
      </c>
      <c r="AY76" s="110">
        <v>1</v>
      </c>
      <c r="AZ76" s="110">
        <v>1</v>
      </c>
      <c r="BF76" s="110">
        <v>1</v>
      </c>
      <c r="BG76" s="110">
        <v>1</v>
      </c>
      <c r="BH76" s="110">
        <v>1</v>
      </c>
      <c r="BI76" s="110">
        <v>1</v>
      </c>
      <c r="BJ76" s="110">
        <v>1</v>
      </c>
      <c r="BK76" s="110">
        <v>1</v>
      </c>
      <c r="BL76" s="110">
        <v>1</v>
      </c>
      <c r="BM76" s="110">
        <v>0</v>
      </c>
      <c r="BN76" s="110">
        <v>0</v>
      </c>
      <c r="BO76" s="110">
        <v>0</v>
      </c>
      <c r="BP76" s="110">
        <v>0</v>
      </c>
      <c r="BQ76" s="110">
        <v>0</v>
      </c>
      <c r="BR76" s="110">
        <v>0</v>
      </c>
      <c r="BS76" s="110">
        <v>0</v>
      </c>
      <c r="BT76" s="110">
        <v>0</v>
      </c>
      <c r="BU76" s="110">
        <v>99</v>
      </c>
      <c r="BV76" s="110">
        <v>99</v>
      </c>
      <c r="BW76" s="110">
        <v>99</v>
      </c>
      <c r="BX76" s="110">
        <v>99</v>
      </c>
      <c r="BY76" s="110">
        <v>1</v>
      </c>
      <c r="CA76" s="110">
        <v>99</v>
      </c>
      <c r="CC76" s="110">
        <v>1</v>
      </c>
      <c r="CD76" s="110">
        <v>1</v>
      </c>
      <c r="CE76" s="110">
        <v>1</v>
      </c>
      <c r="CF76" s="110">
        <v>1</v>
      </c>
      <c r="CG76" s="110">
        <v>1</v>
      </c>
      <c r="CH76" s="110">
        <v>1</v>
      </c>
      <c r="CI76" s="110">
        <v>1</v>
      </c>
      <c r="CJ76" s="110">
        <v>1</v>
      </c>
      <c r="CL76" s="110">
        <v>1</v>
      </c>
      <c r="CM76" s="110">
        <v>1</v>
      </c>
      <c r="CP76" s="110">
        <v>1</v>
      </c>
      <c r="CQ76" s="110">
        <v>1</v>
      </c>
      <c r="CR76" s="110">
        <v>0</v>
      </c>
      <c r="CS76" s="110">
        <v>0</v>
      </c>
      <c r="CT76" s="110">
        <v>1</v>
      </c>
      <c r="CU76" s="110">
        <v>1</v>
      </c>
      <c r="CV76" s="110">
        <v>1</v>
      </c>
      <c r="CW76" s="110">
        <v>1</v>
      </c>
      <c r="CX76" s="110">
        <v>1</v>
      </c>
      <c r="CY76" s="110">
        <v>0</v>
      </c>
      <c r="CZ76" s="110">
        <v>1</v>
      </c>
      <c r="DA76" s="110">
        <v>0</v>
      </c>
      <c r="DB76" s="110">
        <v>0</v>
      </c>
      <c r="DC76" s="110">
        <v>0</v>
      </c>
      <c r="DD76" s="110">
        <v>0</v>
      </c>
      <c r="DE76" s="110">
        <v>0</v>
      </c>
      <c r="DF76" s="110">
        <v>0</v>
      </c>
      <c r="DG76" s="110">
        <v>1</v>
      </c>
      <c r="DH76" s="110">
        <v>1</v>
      </c>
      <c r="DI76" s="111">
        <v>0</v>
      </c>
      <c r="DK76" s="111"/>
      <c r="DL76" s="111"/>
      <c r="DM76" s="111"/>
      <c r="DN76" s="111"/>
    </row>
    <row r="77" spans="1:118" s="110" customFormat="1" hidden="1">
      <c r="A77" s="110" t="s">
        <v>506</v>
      </c>
      <c r="B77" s="110" t="s">
        <v>417</v>
      </c>
      <c r="C77" s="127" t="s">
        <v>511</v>
      </c>
      <c r="D77" s="110">
        <v>72</v>
      </c>
      <c r="E77" s="110">
        <v>209</v>
      </c>
      <c r="G77" s="110">
        <v>0</v>
      </c>
      <c r="H77" s="110">
        <v>0</v>
      </c>
      <c r="I77" s="110">
        <v>0</v>
      </c>
      <c r="J77" s="110" t="s">
        <v>419</v>
      </c>
      <c r="K77" s="110">
        <v>1</v>
      </c>
      <c r="L77" s="110">
        <v>1</v>
      </c>
      <c r="M77" s="110">
        <v>1</v>
      </c>
      <c r="N77" s="110">
        <v>1</v>
      </c>
      <c r="P77" s="110">
        <v>1</v>
      </c>
      <c r="Q77" s="110">
        <v>1</v>
      </c>
      <c r="R77" s="110">
        <v>1</v>
      </c>
      <c r="W77" s="110">
        <v>1</v>
      </c>
      <c r="X77" s="110">
        <v>1</v>
      </c>
      <c r="Y77" s="110">
        <v>1</v>
      </c>
      <c r="AB77" s="110">
        <v>1</v>
      </c>
      <c r="AC77" s="110">
        <v>1</v>
      </c>
      <c r="AD77" s="110">
        <v>1</v>
      </c>
      <c r="AE77" s="110">
        <v>1</v>
      </c>
      <c r="AF77" s="110">
        <v>1</v>
      </c>
      <c r="AG77" s="110">
        <v>1</v>
      </c>
      <c r="AH77" s="110">
        <v>1</v>
      </c>
      <c r="AI77" s="110">
        <v>1</v>
      </c>
      <c r="AJ77" s="110">
        <v>1</v>
      </c>
      <c r="AK77" s="110">
        <v>1</v>
      </c>
      <c r="AL77" s="110">
        <v>1</v>
      </c>
      <c r="AM77" s="110">
        <v>1</v>
      </c>
      <c r="AO77" s="110">
        <v>1</v>
      </c>
      <c r="AQ77" s="110">
        <v>1</v>
      </c>
      <c r="AX77" s="110">
        <v>1</v>
      </c>
      <c r="AY77" s="110">
        <v>1</v>
      </c>
      <c r="AZ77" s="110">
        <v>1</v>
      </c>
      <c r="BF77" s="110">
        <v>1</v>
      </c>
      <c r="BG77" s="110">
        <v>1</v>
      </c>
      <c r="BH77" s="110">
        <v>1</v>
      </c>
      <c r="BI77" s="110">
        <v>1</v>
      </c>
      <c r="BJ77" s="110">
        <v>1</v>
      </c>
      <c r="BK77" s="110">
        <v>1</v>
      </c>
      <c r="BL77" s="110">
        <v>1</v>
      </c>
      <c r="BM77" s="110">
        <v>1</v>
      </c>
      <c r="BN77" s="110">
        <v>1</v>
      </c>
      <c r="BO77" s="110">
        <v>1</v>
      </c>
      <c r="BP77" s="110">
        <v>1</v>
      </c>
      <c r="BQ77" s="110">
        <v>1</v>
      </c>
      <c r="BR77" s="110">
        <v>1</v>
      </c>
      <c r="BS77" s="110">
        <v>1</v>
      </c>
      <c r="BT77" s="110">
        <v>1</v>
      </c>
      <c r="BU77" s="110">
        <v>99</v>
      </c>
      <c r="BV77" s="110">
        <v>99</v>
      </c>
      <c r="BW77" s="110">
        <v>99</v>
      </c>
      <c r="BX77" s="110">
        <v>99</v>
      </c>
      <c r="BY77" s="110">
        <v>1</v>
      </c>
      <c r="CA77" s="110">
        <v>99</v>
      </c>
      <c r="CC77" s="110">
        <v>1</v>
      </c>
      <c r="CD77" s="110">
        <v>1</v>
      </c>
      <c r="CE77" s="110">
        <v>1</v>
      </c>
      <c r="CF77" s="110">
        <v>1</v>
      </c>
      <c r="CG77" s="110">
        <v>1</v>
      </c>
      <c r="CH77" s="110">
        <v>1</v>
      </c>
      <c r="CI77" s="110">
        <v>1</v>
      </c>
      <c r="CJ77" s="110">
        <v>1</v>
      </c>
      <c r="CL77" s="110">
        <v>1</v>
      </c>
      <c r="CM77" s="110">
        <v>1</v>
      </c>
      <c r="CP77" s="110">
        <v>1</v>
      </c>
      <c r="CQ77" s="110">
        <v>1</v>
      </c>
      <c r="CR77" s="110">
        <v>1</v>
      </c>
      <c r="CS77" s="110">
        <v>1</v>
      </c>
      <c r="CT77" s="110">
        <v>1</v>
      </c>
      <c r="CU77" s="110">
        <v>1</v>
      </c>
      <c r="CV77" s="110">
        <v>1</v>
      </c>
      <c r="CW77" s="110">
        <v>1</v>
      </c>
      <c r="CX77" s="110">
        <v>1</v>
      </c>
      <c r="CY77" s="110">
        <v>0</v>
      </c>
      <c r="CZ77" s="110">
        <v>1</v>
      </c>
      <c r="DA77" s="110">
        <v>0</v>
      </c>
      <c r="DB77" s="110">
        <v>0</v>
      </c>
      <c r="DC77" s="110">
        <v>0</v>
      </c>
      <c r="DD77" s="110">
        <v>1</v>
      </c>
      <c r="DE77" s="110">
        <v>0</v>
      </c>
      <c r="DF77" s="110">
        <v>0</v>
      </c>
      <c r="DG77" s="110">
        <v>1</v>
      </c>
      <c r="DH77" s="110">
        <v>1</v>
      </c>
      <c r="DI77" s="111">
        <v>1</v>
      </c>
      <c r="DJ77" s="110" t="s">
        <v>512</v>
      </c>
      <c r="DK77" s="111"/>
      <c r="DL77" s="111"/>
      <c r="DM77" s="111"/>
      <c r="DN77" s="111"/>
    </row>
    <row r="78" spans="1:118" s="110" customFormat="1" hidden="1">
      <c r="A78" s="110" t="s">
        <v>506</v>
      </c>
      <c r="B78" s="110" t="s">
        <v>417</v>
      </c>
      <c r="C78" s="127" t="s">
        <v>513</v>
      </c>
      <c r="D78" s="110">
        <v>73</v>
      </c>
      <c r="E78" s="110">
        <v>289</v>
      </c>
      <c r="G78" s="110">
        <v>34</v>
      </c>
      <c r="H78" s="110">
        <v>1</v>
      </c>
      <c r="I78" s="110">
        <v>1</v>
      </c>
      <c r="J78" s="110" t="s">
        <v>419</v>
      </c>
      <c r="K78" s="110">
        <v>1</v>
      </c>
      <c r="L78" s="110">
        <v>1</v>
      </c>
      <c r="M78" s="110">
        <v>1</v>
      </c>
      <c r="N78" s="110">
        <v>1</v>
      </c>
      <c r="P78" s="110">
        <v>1</v>
      </c>
      <c r="Q78" s="110">
        <v>1</v>
      </c>
      <c r="R78" s="110">
        <v>1</v>
      </c>
      <c r="W78" s="110">
        <v>1</v>
      </c>
      <c r="X78" s="110">
        <v>1</v>
      </c>
      <c r="Y78" s="110">
        <v>1</v>
      </c>
      <c r="AB78" s="110">
        <v>1</v>
      </c>
      <c r="AC78" s="110">
        <v>1</v>
      </c>
      <c r="AD78" s="110">
        <v>1</v>
      </c>
      <c r="AE78" s="110">
        <v>1</v>
      </c>
      <c r="AF78" s="110">
        <v>1</v>
      </c>
      <c r="AG78" s="110">
        <v>1</v>
      </c>
      <c r="AH78" s="110">
        <v>1</v>
      </c>
      <c r="AI78" s="110">
        <v>1</v>
      </c>
      <c r="AJ78" s="110">
        <v>1</v>
      </c>
      <c r="AK78" s="110">
        <v>1</v>
      </c>
      <c r="AL78" s="110">
        <v>1</v>
      </c>
      <c r="AM78" s="110">
        <v>1</v>
      </c>
      <c r="AO78" s="110">
        <v>1</v>
      </c>
      <c r="AQ78" s="110">
        <v>1</v>
      </c>
      <c r="AX78" s="110">
        <v>1</v>
      </c>
      <c r="AY78" s="110">
        <v>1</v>
      </c>
      <c r="AZ78" s="110">
        <v>1</v>
      </c>
      <c r="BF78" s="110">
        <v>1</v>
      </c>
      <c r="BG78" s="110">
        <v>1</v>
      </c>
      <c r="BH78" s="110">
        <v>1</v>
      </c>
      <c r="BI78" s="110">
        <v>1</v>
      </c>
      <c r="BJ78" s="110">
        <v>1</v>
      </c>
      <c r="BK78" s="110">
        <v>1</v>
      </c>
      <c r="BL78" s="110">
        <v>1</v>
      </c>
      <c r="BM78" s="110">
        <v>1</v>
      </c>
      <c r="BN78" s="110">
        <v>1</v>
      </c>
      <c r="BO78" s="110">
        <v>1</v>
      </c>
      <c r="BP78" s="110">
        <v>1</v>
      </c>
      <c r="BQ78" s="110">
        <v>1</v>
      </c>
      <c r="BR78" s="110">
        <v>1</v>
      </c>
      <c r="BS78" s="110">
        <v>1</v>
      </c>
      <c r="BT78" s="110">
        <v>1</v>
      </c>
      <c r="BU78" s="110">
        <v>1</v>
      </c>
      <c r="BV78" s="110">
        <v>1</v>
      </c>
      <c r="BW78" s="110">
        <v>1</v>
      </c>
      <c r="BX78" s="110">
        <v>1</v>
      </c>
      <c r="BY78" s="110">
        <v>1</v>
      </c>
      <c r="CA78" s="110">
        <v>1</v>
      </c>
      <c r="CC78" s="110">
        <v>1</v>
      </c>
      <c r="CD78" s="110">
        <v>1</v>
      </c>
      <c r="CE78" s="110">
        <v>1</v>
      </c>
      <c r="CF78" s="110">
        <v>1</v>
      </c>
      <c r="CG78" s="110">
        <v>1</v>
      </c>
      <c r="CH78" s="110">
        <v>1</v>
      </c>
      <c r="CI78" s="110">
        <v>1</v>
      </c>
      <c r="CJ78" s="110">
        <v>1</v>
      </c>
      <c r="CL78" s="110">
        <v>1</v>
      </c>
      <c r="CM78" s="110">
        <v>1</v>
      </c>
      <c r="CP78" s="110">
        <v>1</v>
      </c>
      <c r="CQ78" s="110">
        <v>1</v>
      </c>
      <c r="CR78" s="110">
        <v>1</v>
      </c>
      <c r="CS78" s="110">
        <v>1</v>
      </c>
      <c r="CT78" s="110">
        <v>1</v>
      </c>
      <c r="CU78" s="110">
        <v>1</v>
      </c>
      <c r="CV78" s="110">
        <v>1</v>
      </c>
      <c r="CW78" s="110">
        <v>1</v>
      </c>
      <c r="CX78" s="110">
        <v>1</v>
      </c>
      <c r="CY78" s="110">
        <v>0</v>
      </c>
      <c r="CZ78" s="110">
        <v>1</v>
      </c>
      <c r="DA78" s="110">
        <v>0</v>
      </c>
      <c r="DB78" s="110">
        <v>0</v>
      </c>
      <c r="DC78" s="110">
        <v>0</v>
      </c>
      <c r="DD78" s="110">
        <v>0</v>
      </c>
      <c r="DE78" s="110">
        <v>0</v>
      </c>
      <c r="DF78" s="110">
        <v>0</v>
      </c>
      <c r="DG78" s="110">
        <v>1</v>
      </c>
      <c r="DH78" s="110">
        <v>1</v>
      </c>
      <c r="DI78" s="111">
        <v>0</v>
      </c>
      <c r="DK78" s="111"/>
      <c r="DL78" s="111">
        <v>2</v>
      </c>
      <c r="DM78" s="111">
        <v>1</v>
      </c>
      <c r="DN78" s="111">
        <v>1</v>
      </c>
    </row>
    <row r="79" spans="1:118" s="110" customFormat="1" hidden="1">
      <c r="A79" s="110" t="s">
        <v>506</v>
      </c>
      <c r="B79" s="110" t="s">
        <v>405</v>
      </c>
      <c r="C79" s="127" t="s">
        <v>514</v>
      </c>
      <c r="D79" s="110">
        <v>74</v>
      </c>
      <c r="E79" s="110">
        <v>867</v>
      </c>
      <c r="F79" s="110">
        <v>237</v>
      </c>
      <c r="G79" s="110">
        <v>12</v>
      </c>
      <c r="H79" s="110">
        <v>1</v>
      </c>
      <c r="I79" s="110">
        <v>0</v>
      </c>
      <c r="J79" s="110" t="s">
        <v>419</v>
      </c>
      <c r="K79" s="110">
        <v>1</v>
      </c>
      <c r="L79" s="110">
        <v>1</v>
      </c>
      <c r="M79" s="110">
        <v>1</v>
      </c>
      <c r="N79" s="110">
        <v>1</v>
      </c>
      <c r="O79" s="110">
        <v>1</v>
      </c>
      <c r="P79" s="110">
        <v>0.5</v>
      </c>
      <c r="Q79" s="110">
        <v>1</v>
      </c>
      <c r="R79" s="110">
        <v>1</v>
      </c>
      <c r="S79" s="110">
        <v>1</v>
      </c>
      <c r="T79" s="110">
        <v>1</v>
      </c>
      <c r="U79" s="110">
        <v>1</v>
      </c>
      <c r="W79" s="110">
        <v>1</v>
      </c>
      <c r="X79" s="110">
        <v>0</v>
      </c>
      <c r="Y79" s="110">
        <v>1</v>
      </c>
      <c r="AB79" s="110">
        <v>1</v>
      </c>
      <c r="AC79" s="110">
        <v>1</v>
      </c>
      <c r="AD79" s="110">
        <v>1</v>
      </c>
      <c r="AE79" s="110">
        <v>1</v>
      </c>
      <c r="AF79" s="110">
        <v>1</v>
      </c>
      <c r="AG79" s="110">
        <v>1</v>
      </c>
      <c r="AH79" s="110">
        <v>1</v>
      </c>
      <c r="AI79" s="110">
        <v>1</v>
      </c>
      <c r="AJ79" s="110">
        <v>1</v>
      </c>
      <c r="AK79" s="110">
        <v>1</v>
      </c>
      <c r="AL79" s="110">
        <v>1</v>
      </c>
      <c r="AM79" s="110">
        <v>1</v>
      </c>
      <c r="AN79" s="110">
        <v>1</v>
      </c>
      <c r="AO79" s="110">
        <v>1</v>
      </c>
      <c r="AP79" s="110">
        <v>1</v>
      </c>
      <c r="AQ79" s="110">
        <v>1</v>
      </c>
      <c r="AR79" s="110">
        <v>1</v>
      </c>
      <c r="AS79" s="110">
        <v>1</v>
      </c>
      <c r="AT79" s="110">
        <v>1</v>
      </c>
      <c r="AU79" s="110">
        <v>1</v>
      </c>
      <c r="AV79" s="110">
        <v>1</v>
      </c>
      <c r="AW79" s="110">
        <v>1</v>
      </c>
      <c r="AX79" s="110">
        <v>1</v>
      </c>
      <c r="AY79" s="110">
        <v>1</v>
      </c>
      <c r="AZ79" s="110">
        <v>1</v>
      </c>
      <c r="BA79" s="110">
        <v>1</v>
      </c>
      <c r="BB79" s="110">
        <v>1</v>
      </c>
      <c r="BC79" s="110">
        <v>1</v>
      </c>
      <c r="BD79" s="110">
        <v>1</v>
      </c>
      <c r="BE79" s="110">
        <v>1</v>
      </c>
      <c r="BF79" s="110">
        <v>1</v>
      </c>
      <c r="BG79" s="110">
        <v>1</v>
      </c>
      <c r="BH79" s="110">
        <v>1</v>
      </c>
      <c r="BI79" s="110">
        <v>1</v>
      </c>
      <c r="BJ79" s="110">
        <v>1</v>
      </c>
      <c r="BK79" s="110">
        <v>1</v>
      </c>
      <c r="BL79" s="110">
        <v>1</v>
      </c>
      <c r="BM79" s="110">
        <v>1</v>
      </c>
      <c r="BN79" s="110">
        <v>1</v>
      </c>
      <c r="BS79" s="110">
        <v>1</v>
      </c>
      <c r="BT79" s="110">
        <v>1</v>
      </c>
      <c r="BU79" s="110">
        <v>99</v>
      </c>
      <c r="BV79" s="110">
        <v>99</v>
      </c>
      <c r="BW79" s="110">
        <v>99</v>
      </c>
      <c r="BX79" s="110">
        <v>99</v>
      </c>
      <c r="BY79" s="110">
        <v>1</v>
      </c>
      <c r="BZ79" s="110">
        <v>1</v>
      </c>
      <c r="CA79" s="110">
        <v>1</v>
      </c>
      <c r="CC79" s="110">
        <v>1</v>
      </c>
      <c r="CD79" s="110">
        <v>1</v>
      </c>
      <c r="CE79" s="110">
        <v>1</v>
      </c>
      <c r="CF79" s="110">
        <v>1</v>
      </c>
      <c r="CG79" s="110">
        <v>1</v>
      </c>
      <c r="CH79" s="110">
        <v>1</v>
      </c>
      <c r="CI79" s="110">
        <v>1</v>
      </c>
      <c r="CJ79" s="110">
        <v>1</v>
      </c>
      <c r="CK79" s="110">
        <v>1</v>
      </c>
      <c r="CL79" s="110">
        <v>1</v>
      </c>
      <c r="CM79" s="110">
        <v>1</v>
      </c>
      <c r="CP79" s="110">
        <v>1</v>
      </c>
      <c r="CQ79" s="110">
        <v>1</v>
      </c>
      <c r="CR79" s="110">
        <v>1</v>
      </c>
      <c r="CS79" s="110">
        <v>1</v>
      </c>
      <c r="CT79" s="110">
        <v>1</v>
      </c>
      <c r="CU79" s="110">
        <v>1</v>
      </c>
      <c r="CV79" s="110">
        <v>1</v>
      </c>
      <c r="CW79" s="110">
        <v>1</v>
      </c>
      <c r="CX79" s="110">
        <v>1</v>
      </c>
      <c r="CY79" s="110">
        <v>0</v>
      </c>
      <c r="CZ79" s="110">
        <v>1</v>
      </c>
      <c r="DA79" s="110">
        <v>0</v>
      </c>
      <c r="DB79" s="110">
        <v>0</v>
      </c>
      <c r="DC79" s="110">
        <v>0</v>
      </c>
      <c r="DD79" s="110">
        <v>0</v>
      </c>
      <c r="DE79" s="110">
        <v>0</v>
      </c>
      <c r="DF79" s="110">
        <v>0</v>
      </c>
      <c r="DG79" s="110">
        <v>1</v>
      </c>
      <c r="DH79" s="110">
        <v>1</v>
      </c>
      <c r="DI79" s="111">
        <v>1</v>
      </c>
      <c r="DJ79" s="110" t="s">
        <v>367</v>
      </c>
      <c r="DK79" s="111"/>
      <c r="DL79" s="111"/>
      <c r="DM79" s="111"/>
      <c r="DN79" s="111"/>
    </row>
    <row r="80" spans="1:118" s="110" customFormat="1" hidden="1">
      <c r="A80" s="110" t="s">
        <v>506</v>
      </c>
      <c r="B80" s="110" t="s">
        <v>405</v>
      </c>
      <c r="C80" s="127" t="s">
        <v>515</v>
      </c>
      <c r="D80" s="110">
        <v>75</v>
      </c>
      <c r="E80" s="110">
        <v>1050</v>
      </c>
      <c r="F80" s="110">
        <v>332</v>
      </c>
      <c r="G80" s="110">
        <v>59</v>
      </c>
      <c r="H80" s="110">
        <v>1</v>
      </c>
      <c r="I80" s="110">
        <v>0</v>
      </c>
      <c r="J80" s="110" t="s">
        <v>419</v>
      </c>
      <c r="K80" s="110">
        <v>1</v>
      </c>
      <c r="L80" s="110">
        <v>1</v>
      </c>
      <c r="M80" s="110">
        <v>1</v>
      </c>
      <c r="N80" s="110">
        <v>0.5</v>
      </c>
      <c r="O80" s="110">
        <v>1</v>
      </c>
      <c r="P80" s="110">
        <v>0</v>
      </c>
      <c r="Q80" s="110">
        <v>1</v>
      </c>
      <c r="R80" s="110">
        <v>1</v>
      </c>
      <c r="S80" s="110">
        <v>1</v>
      </c>
      <c r="T80" s="110">
        <v>1</v>
      </c>
      <c r="U80" s="110">
        <v>1</v>
      </c>
      <c r="W80" s="110">
        <v>1</v>
      </c>
      <c r="X80" s="110">
        <v>0</v>
      </c>
      <c r="Y80" s="110">
        <v>1</v>
      </c>
      <c r="AB80" s="110">
        <v>1</v>
      </c>
      <c r="AC80" s="110">
        <v>1</v>
      </c>
      <c r="AD80" s="110">
        <v>1</v>
      </c>
      <c r="AE80" s="110">
        <v>1</v>
      </c>
      <c r="AF80" s="110">
        <v>1</v>
      </c>
      <c r="AG80" s="110">
        <v>1</v>
      </c>
      <c r="AH80" s="110">
        <v>1</v>
      </c>
      <c r="AI80" s="110">
        <v>1</v>
      </c>
      <c r="AJ80" s="110">
        <v>1</v>
      </c>
      <c r="AK80" s="110">
        <v>0.5</v>
      </c>
      <c r="AL80" s="110">
        <v>1</v>
      </c>
      <c r="AM80" s="110">
        <v>1</v>
      </c>
      <c r="AN80" s="110">
        <v>1</v>
      </c>
      <c r="AO80" s="110">
        <v>1</v>
      </c>
      <c r="AP80" s="110">
        <v>1</v>
      </c>
      <c r="AQ80" s="110">
        <v>1</v>
      </c>
      <c r="AR80" s="110">
        <v>1</v>
      </c>
      <c r="AS80" s="110">
        <v>0</v>
      </c>
      <c r="AT80" s="110">
        <v>1</v>
      </c>
      <c r="AU80" s="110">
        <v>1</v>
      </c>
      <c r="AV80" s="110">
        <v>1</v>
      </c>
      <c r="AW80" s="110">
        <v>1</v>
      </c>
      <c r="AX80" s="110">
        <v>1</v>
      </c>
      <c r="AY80" s="110">
        <v>1</v>
      </c>
      <c r="AZ80" s="110">
        <v>1</v>
      </c>
      <c r="BA80" s="110">
        <v>1</v>
      </c>
      <c r="BB80" s="110">
        <v>1</v>
      </c>
      <c r="BC80" s="110">
        <v>1</v>
      </c>
      <c r="BD80" s="110">
        <v>1</v>
      </c>
      <c r="BE80" s="110">
        <v>1</v>
      </c>
      <c r="BF80" s="110">
        <v>1</v>
      </c>
      <c r="BG80" s="110">
        <v>1</v>
      </c>
      <c r="BH80" s="110">
        <v>1</v>
      </c>
      <c r="BI80" s="110">
        <v>1</v>
      </c>
      <c r="BJ80" s="110">
        <v>1</v>
      </c>
      <c r="BK80" s="110">
        <v>1</v>
      </c>
      <c r="BL80" s="110">
        <v>1</v>
      </c>
      <c r="BM80" s="110">
        <v>1</v>
      </c>
      <c r="BN80" s="110">
        <v>0</v>
      </c>
      <c r="BS80" s="110">
        <v>1</v>
      </c>
      <c r="BT80" s="110">
        <v>1</v>
      </c>
      <c r="BU80" s="110">
        <v>1</v>
      </c>
      <c r="BV80" s="110">
        <v>99</v>
      </c>
      <c r="BW80" s="110">
        <v>99</v>
      </c>
      <c r="BX80" s="110">
        <v>99</v>
      </c>
      <c r="BY80" s="110">
        <v>1</v>
      </c>
      <c r="BZ80" s="110">
        <v>1</v>
      </c>
      <c r="CA80" s="110">
        <v>99</v>
      </c>
      <c r="CC80" s="110">
        <v>1</v>
      </c>
      <c r="CD80" s="110">
        <v>1</v>
      </c>
      <c r="CE80" s="110">
        <v>1</v>
      </c>
      <c r="CF80" s="110">
        <v>1</v>
      </c>
      <c r="CG80" s="110">
        <v>0.5</v>
      </c>
      <c r="CH80" s="110">
        <v>0</v>
      </c>
      <c r="CI80" s="110">
        <v>1</v>
      </c>
      <c r="CJ80" s="110">
        <v>1</v>
      </c>
      <c r="CK80" s="110">
        <v>1</v>
      </c>
      <c r="CL80" s="110">
        <v>1</v>
      </c>
      <c r="CM80" s="110">
        <v>1</v>
      </c>
      <c r="CP80" s="110">
        <v>1</v>
      </c>
      <c r="CQ80" s="110">
        <v>1</v>
      </c>
      <c r="CR80" s="110">
        <v>1</v>
      </c>
      <c r="CS80" s="110">
        <v>1</v>
      </c>
      <c r="CT80" s="110">
        <v>1</v>
      </c>
      <c r="CU80" s="110">
        <v>1</v>
      </c>
      <c r="CV80" s="110">
        <v>1</v>
      </c>
      <c r="CW80" s="110">
        <v>1</v>
      </c>
      <c r="CX80" s="110">
        <v>1</v>
      </c>
      <c r="CY80" s="110">
        <v>1</v>
      </c>
      <c r="CZ80" s="110">
        <v>1</v>
      </c>
      <c r="DA80" s="110">
        <v>1</v>
      </c>
      <c r="DB80" s="110">
        <v>0</v>
      </c>
      <c r="DC80" s="110">
        <v>1</v>
      </c>
      <c r="DD80" s="110">
        <v>0</v>
      </c>
      <c r="DE80" s="110">
        <v>0</v>
      </c>
      <c r="DF80" s="110">
        <v>0</v>
      </c>
      <c r="DG80" s="110">
        <v>1</v>
      </c>
      <c r="DH80" s="110">
        <v>1</v>
      </c>
      <c r="DI80" s="111">
        <v>1</v>
      </c>
      <c r="DK80" s="111"/>
      <c r="DL80" s="111">
        <v>2</v>
      </c>
      <c r="DM80" s="111">
        <v>4</v>
      </c>
      <c r="DN80" s="111">
        <v>-2</v>
      </c>
    </row>
    <row r="81" spans="1:118" s="110" customFormat="1" hidden="1">
      <c r="A81" s="110" t="s">
        <v>506</v>
      </c>
      <c r="B81" s="110" t="s">
        <v>405</v>
      </c>
      <c r="C81" s="127" t="s">
        <v>516</v>
      </c>
      <c r="D81" s="110">
        <v>76</v>
      </c>
      <c r="E81" s="110">
        <v>773</v>
      </c>
      <c r="F81" s="110">
        <v>216</v>
      </c>
      <c r="G81" s="110">
        <v>10</v>
      </c>
      <c r="H81" s="110">
        <v>1</v>
      </c>
      <c r="I81" s="110">
        <v>1</v>
      </c>
      <c r="J81" s="110" t="s">
        <v>419</v>
      </c>
      <c r="K81" s="110">
        <v>1</v>
      </c>
      <c r="L81" s="110">
        <v>1</v>
      </c>
      <c r="M81" s="110">
        <v>1</v>
      </c>
      <c r="N81" s="110">
        <v>1</v>
      </c>
      <c r="O81" s="110">
        <v>1</v>
      </c>
      <c r="P81" s="110">
        <v>1</v>
      </c>
      <c r="Q81" s="110">
        <v>1</v>
      </c>
      <c r="R81" s="110">
        <v>1</v>
      </c>
      <c r="S81" s="110">
        <v>1</v>
      </c>
      <c r="T81" s="110">
        <v>1</v>
      </c>
      <c r="U81" s="110">
        <v>1</v>
      </c>
      <c r="W81" s="110">
        <v>1</v>
      </c>
      <c r="X81" s="110">
        <v>1</v>
      </c>
      <c r="Y81" s="110">
        <v>1</v>
      </c>
      <c r="AB81" s="110">
        <v>1</v>
      </c>
      <c r="AC81" s="110">
        <v>1</v>
      </c>
      <c r="AD81" s="110">
        <v>1</v>
      </c>
      <c r="AE81" s="110">
        <v>1</v>
      </c>
      <c r="AF81" s="110">
        <v>1</v>
      </c>
      <c r="AG81" s="110">
        <v>1</v>
      </c>
      <c r="AH81" s="110">
        <v>1</v>
      </c>
      <c r="AI81" s="110">
        <v>1</v>
      </c>
      <c r="AJ81" s="110">
        <v>1</v>
      </c>
      <c r="AK81" s="110">
        <v>1</v>
      </c>
      <c r="AL81" s="110">
        <v>1</v>
      </c>
      <c r="AM81" s="110">
        <v>1</v>
      </c>
      <c r="AN81" s="110">
        <v>1</v>
      </c>
      <c r="AO81" s="110">
        <v>1</v>
      </c>
      <c r="AP81" s="110">
        <v>1</v>
      </c>
      <c r="AQ81" s="110">
        <v>1</v>
      </c>
      <c r="AR81" s="110">
        <v>1</v>
      </c>
      <c r="AS81" s="110">
        <v>1</v>
      </c>
      <c r="AT81" s="110">
        <v>1</v>
      </c>
      <c r="AU81" s="110">
        <v>1</v>
      </c>
      <c r="AV81" s="110">
        <v>1</v>
      </c>
      <c r="AW81" s="110">
        <v>1</v>
      </c>
      <c r="AX81" s="110">
        <v>1</v>
      </c>
      <c r="AY81" s="110">
        <v>1</v>
      </c>
      <c r="AZ81" s="110">
        <v>1</v>
      </c>
      <c r="BA81" s="110">
        <v>1</v>
      </c>
      <c r="BB81" s="110">
        <v>1</v>
      </c>
      <c r="BC81" s="110">
        <v>1</v>
      </c>
      <c r="BD81" s="110">
        <v>1</v>
      </c>
      <c r="BE81" s="110">
        <v>1</v>
      </c>
      <c r="BF81" s="110">
        <v>1</v>
      </c>
      <c r="BG81" s="110">
        <v>1</v>
      </c>
      <c r="BH81" s="110">
        <v>1</v>
      </c>
      <c r="BI81" s="110">
        <v>1</v>
      </c>
      <c r="BJ81" s="110">
        <v>1</v>
      </c>
      <c r="BK81" s="110">
        <v>1</v>
      </c>
      <c r="BL81" s="110">
        <v>1</v>
      </c>
      <c r="BM81" s="110">
        <v>1</v>
      </c>
      <c r="BN81" s="110">
        <v>1</v>
      </c>
      <c r="BS81" s="110">
        <v>1</v>
      </c>
      <c r="BT81" s="110">
        <v>1</v>
      </c>
      <c r="BU81" s="110">
        <v>99</v>
      </c>
      <c r="BV81" s="110">
        <v>99</v>
      </c>
      <c r="BW81" s="110">
        <v>99</v>
      </c>
      <c r="BX81" s="110">
        <v>99</v>
      </c>
      <c r="BY81" s="110">
        <v>1</v>
      </c>
      <c r="BZ81" s="110">
        <v>1</v>
      </c>
      <c r="CA81" s="110">
        <v>99</v>
      </c>
      <c r="CC81" s="110">
        <v>1</v>
      </c>
      <c r="CD81" s="110">
        <v>1</v>
      </c>
      <c r="CE81" s="110">
        <v>1</v>
      </c>
      <c r="CF81" s="110">
        <v>1</v>
      </c>
      <c r="CG81" s="110">
        <v>1</v>
      </c>
      <c r="CH81" s="110">
        <v>1</v>
      </c>
      <c r="CI81" s="110">
        <v>1</v>
      </c>
      <c r="CJ81" s="110">
        <v>1</v>
      </c>
      <c r="CK81" s="110">
        <v>1</v>
      </c>
      <c r="CL81" s="110">
        <v>1</v>
      </c>
      <c r="CM81" s="110">
        <v>1</v>
      </c>
      <c r="CP81" s="110">
        <v>1</v>
      </c>
      <c r="CQ81" s="110">
        <v>1</v>
      </c>
      <c r="CR81" s="110">
        <v>1</v>
      </c>
      <c r="CS81" s="110">
        <v>1</v>
      </c>
      <c r="CT81" s="110">
        <v>1</v>
      </c>
      <c r="CU81" s="110">
        <v>1</v>
      </c>
      <c r="CV81" s="110">
        <v>1</v>
      </c>
      <c r="CW81" s="110">
        <v>1</v>
      </c>
      <c r="CX81" s="110">
        <v>1</v>
      </c>
      <c r="CY81" s="110">
        <v>0</v>
      </c>
      <c r="CZ81" s="110">
        <v>1</v>
      </c>
      <c r="DA81" s="110">
        <v>0</v>
      </c>
      <c r="DB81" s="110">
        <v>0</v>
      </c>
      <c r="DC81" s="110">
        <v>0</v>
      </c>
      <c r="DD81" s="110">
        <v>0</v>
      </c>
      <c r="DE81" s="110">
        <v>0</v>
      </c>
      <c r="DF81" s="110">
        <v>0</v>
      </c>
      <c r="DG81" s="110">
        <v>1</v>
      </c>
      <c r="DH81" s="110">
        <v>1</v>
      </c>
      <c r="DI81" s="111">
        <v>1</v>
      </c>
      <c r="DJ81" s="110" t="s">
        <v>437</v>
      </c>
      <c r="DK81" s="111"/>
      <c r="DL81" s="111">
        <v>2</v>
      </c>
      <c r="DM81" s="111">
        <v>1</v>
      </c>
      <c r="DN81" s="111">
        <v>1</v>
      </c>
    </row>
    <row r="82" spans="1:118" s="110" customFormat="1" hidden="1">
      <c r="A82" s="110" t="s">
        <v>506</v>
      </c>
      <c r="B82" s="110" t="s">
        <v>405</v>
      </c>
      <c r="C82" s="127" t="s">
        <v>517</v>
      </c>
      <c r="D82" s="110">
        <v>77</v>
      </c>
      <c r="E82" s="110">
        <v>1015</v>
      </c>
      <c r="F82" s="110">
        <v>273</v>
      </c>
      <c r="G82" s="110">
        <v>154</v>
      </c>
      <c r="H82" s="110">
        <v>1</v>
      </c>
      <c r="I82" s="110">
        <v>0</v>
      </c>
      <c r="J82" s="110" t="s">
        <v>419</v>
      </c>
      <c r="K82" s="110">
        <v>1</v>
      </c>
      <c r="L82" s="110">
        <v>1</v>
      </c>
      <c r="M82" s="110">
        <v>1</v>
      </c>
      <c r="N82" s="110">
        <v>1</v>
      </c>
      <c r="O82" s="110">
        <v>1</v>
      </c>
      <c r="P82" s="110">
        <v>0.5</v>
      </c>
      <c r="Q82" s="110">
        <v>0.5</v>
      </c>
      <c r="R82" s="110">
        <v>1</v>
      </c>
      <c r="S82" s="110">
        <v>1</v>
      </c>
      <c r="T82" s="110">
        <v>1</v>
      </c>
      <c r="U82" s="110">
        <v>1</v>
      </c>
      <c r="W82" s="110">
        <v>1</v>
      </c>
      <c r="X82" s="110">
        <v>1</v>
      </c>
      <c r="Y82" s="110">
        <v>1</v>
      </c>
      <c r="AB82" s="110">
        <v>1</v>
      </c>
      <c r="AC82" s="110">
        <v>1</v>
      </c>
      <c r="AD82" s="110">
        <v>1</v>
      </c>
      <c r="AE82" s="110">
        <v>1</v>
      </c>
      <c r="AF82" s="110">
        <v>1</v>
      </c>
      <c r="AG82" s="110">
        <v>1</v>
      </c>
      <c r="AH82" s="110">
        <v>1</v>
      </c>
      <c r="AI82" s="110">
        <v>1</v>
      </c>
      <c r="AJ82" s="110">
        <v>1</v>
      </c>
      <c r="AK82" s="110">
        <v>1</v>
      </c>
      <c r="AL82" s="110">
        <v>1</v>
      </c>
      <c r="AM82" s="110">
        <v>1</v>
      </c>
      <c r="AN82" s="110">
        <v>1</v>
      </c>
      <c r="AO82" s="110">
        <v>1</v>
      </c>
      <c r="AP82" s="110">
        <v>1</v>
      </c>
      <c r="AQ82" s="110">
        <v>1</v>
      </c>
      <c r="AR82" s="110">
        <v>1</v>
      </c>
      <c r="AS82" s="110">
        <v>0.5</v>
      </c>
      <c r="AT82" s="110">
        <v>1</v>
      </c>
      <c r="AU82" s="110">
        <v>1</v>
      </c>
      <c r="AV82" s="110">
        <v>1</v>
      </c>
      <c r="AW82" s="110">
        <v>1</v>
      </c>
      <c r="AX82" s="110">
        <v>1</v>
      </c>
      <c r="AY82" s="110">
        <v>1</v>
      </c>
      <c r="AZ82" s="110">
        <v>0</v>
      </c>
      <c r="BA82" s="110">
        <v>1</v>
      </c>
      <c r="BB82" s="110">
        <v>1</v>
      </c>
      <c r="BC82" s="110">
        <v>1</v>
      </c>
      <c r="BD82" s="110">
        <v>1</v>
      </c>
      <c r="BE82" s="110">
        <v>1</v>
      </c>
      <c r="BF82" s="110">
        <v>1</v>
      </c>
      <c r="BG82" s="110">
        <v>1</v>
      </c>
      <c r="BH82" s="110">
        <v>1</v>
      </c>
      <c r="BI82" s="110">
        <v>1</v>
      </c>
      <c r="BJ82" s="110">
        <v>0</v>
      </c>
      <c r="BK82" s="110">
        <v>1</v>
      </c>
      <c r="BL82" s="110">
        <v>1</v>
      </c>
      <c r="BM82" s="110">
        <v>1</v>
      </c>
      <c r="BN82" s="110">
        <v>1</v>
      </c>
      <c r="BS82" s="110">
        <v>1</v>
      </c>
      <c r="BT82" s="110">
        <v>1</v>
      </c>
      <c r="BU82" s="110">
        <v>99</v>
      </c>
      <c r="BV82" s="110">
        <v>99</v>
      </c>
      <c r="BW82" s="110">
        <v>99</v>
      </c>
      <c r="BX82" s="110">
        <v>99</v>
      </c>
      <c r="BY82" s="110">
        <v>1</v>
      </c>
      <c r="BZ82" s="110">
        <v>1</v>
      </c>
      <c r="CA82" s="110">
        <v>99</v>
      </c>
      <c r="CC82" s="110">
        <v>1</v>
      </c>
      <c r="CD82" s="110">
        <v>1</v>
      </c>
      <c r="CE82" s="110">
        <v>1</v>
      </c>
      <c r="CF82" s="110">
        <v>1</v>
      </c>
      <c r="CG82" s="110">
        <v>1</v>
      </c>
      <c r="CH82" s="110">
        <v>1</v>
      </c>
      <c r="CI82" s="110">
        <v>1</v>
      </c>
      <c r="CJ82" s="110">
        <v>1</v>
      </c>
      <c r="CK82" s="110">
        <v>1</v>
      </c>
      <c r="CL82" s="110">
        <v>1</v>
      </c>
      <c r="CM82" s="110">
        <v>1</v>
      </c>
      <c r="CP82" s="110">
        <v>1</v>
      </c>
      <c r="CQ82" s="110">
        <v>1</v>
      </c>
      <c r="CR82" s="110">
        <v>1</v>
      </c>
      <c r="CS82" s="110">
        <v>1</v>
      </c>
      <c r="CT82" s="110">
        <v>1</v>
      </c>
      <c r="CU82" s="110">
        <v>1</v>
      </c>
      <c r="CV82" s="110">
        <v>1</v>
      </c>
      <c r="CW82" s="110">
        <v>1</v>
      </c>
      <c r="CX82" s="110">
        <v>1</v>
      </c>
      <c r="CY82" s="110">
        <v>0</v>
      </c>
      <c r="CZ82" s="110">
        <v>1</v>
      </c>
      <c r="DA82" s="110">
        <v>0</v>
      </c>
      <c r="DB82" s="110">
        <v>0</v>
      </c>
      <c r="DC82" s="110">
        <v>0</v>
      </c>
      <c r="DD82" s="110">
        <v>0</v>
      </c>
      <c r="DE82" s="110">
        <v>1</v>
      </c>
      <c r="DF82" s="110">
        <v>0</v>
      </c>
      <c r="DG82" s="110">
        <v>1</v>
      </c>
      <c r="DH82" s="110">
        <v>1</v>
      </c>
      <c r="DI82" s="111">
        <v>1</v>
      </c>
      <c r="DJ82" s="110" t="s">
        <v>518</v>
      </c>
      <c r="DK82" s="111"/>
      <c r="DL82" s="111"/>
      <c r="DM82" s="111"/>
      <c r="DN82" s="111"/>
    </row>
    <row r="83" spans="1:118" s="110" customFormat="1" hidden="1">
      <c r="A83" s="110" t="s">
        <v>506</v>
      </c>
      <c r="B83" s="110" t="s">
        <v>405</v>
      </c>
      <c r="C83" s="127" t="s">
        <v>519</v>
      </c>
      <c r="D83" s="110">
        <v>78</v>
      </c>
      <c r="E83" s="110">
        <v>545</v>
      </c>
      <c r="F83" s="110">
        <v>100</v>
      </c>
      <c r="G83" s="110">
        <v>8</v>
      </c>
      <c r="H83" s="110">
        <v>1</v>
      </c>
      <c r="I83" s="110">
        <v>1</v>
      </c>
      <c r="J83" s="110" t="s">
        <v>422</v>
      </c>
      <c r="K83" s="110">
        <v>1</v>
      </c>
      <c r="L83" s="110">
        <v>1</v>
      </c>
      <c r="M83" s="110">
        <v>1</v>
      </c>
      <c r="N83" s="110">
        <v>1</v>
      </c>
      <c r="O83" s="110">
        <v>1</v>
      </c>
      <c r="P83" s="110">
        <v>1</v>
      </c>
      <c r="Q83" s="110">
        <v>1</v>
      </c>
      <c r="R83" s="110">
        <v>1</v>
      </c>
      <c r="S83" s="110">
        <v>1</v>
      </c>
      <c r="T83" s="110">
        <v>1</v>
      </c>
      <c r="U83" s="110">
        <v>1</v>
      </c>
      <c r="W83" s="110">
        <v>1</v>
      </c>
      <c r="X83" s="110">
        <v>1</v>
      </c>
      <c r="Y83" s="110">
        <v>1</v>
      </c>
      <c r="AB83" s="110">
        <v>1</v>
      </c>
      <c r="AC83" s="110">
        <v>1</v>
      </c>
      <c r="AD83" s="110">
        <v>1</v>
      </c>
      <c r="AE83" s="110">
        <v>1</v>
      </c>
      <c r="AF83" s="110">
        <v>1</v>
      </c>
      <c r="AG83" s="110">
        <v>1</v>
      </c>
      <c r="AH83" s="110">
        <v>1</v>
      </c>
      <c r="AI83" s="110">
        <v>1</v>
      </c>
      <c r="AJ83" s="110">
        <v>1</v>
      </c>
      <c r="AK83" s="110">
        <v>1</v>
      </c>
      <c r="AL83" s="110">
        <v>1</v>
      </c>
      <c r="AM83" s="110">
        <v>1</v>
      </c>
      <c r="AN83" s="110">
        <v>1</v>
      </c>
      <c r="AO83" s="110">
        <v>1</v>
      </c>
      <c r="AP83" s="110">
        <v>1</v>
      </c>
      <c r="AQ83" s="110">
        <v>1</v>
      </c>
      <c r="AR83" s="110">
        <v>1</v>
      </c>
      <c r="AS83" s="110">
        <v>1</v>
      </c>
      <c r="AT83" s="110">
        <v>1</v>
      </c>
      <c r="AU83" s="110">
        <v>1</v>
      </c>
      <c r="AV83" s="110">
        <v>1</v>
      </c>
      <c r="AW83" s="110">
        <v>1</v>
      </c>
      <c r="AX83" s="110">
        <v>1</v>
      </c>
      <c r="AY83" s="110">
        <v>1</v>
      </c>
      <c r="AZ83" s="110">
        <v>1</v>
      </c>
      <c r="BA83" s="110">
        <v>1</v>
      </c>
      <c r="BB83" s="110">
        <v>1</v>
      </c>
      <c r="BC83" s="110">
        <v>1</v>
      </c>
      <c r="BD83" s="110">
        <v>1</v>
      </c>
      <c r="BE83" s="110">
        <v>1</v>
      </c>
      <c r="BF83" s="110">
        <v>1</v>
      </c>
      <c r="BG83" s="110">
        <v>1</v>
      </c>
      <c r="BH83" s="110">
        <v>1</v>
      </c>
      <c r="BI83" s="110">
        <v>1</v>
      </c>
      <c r="BJ83" s="110">
        <v>1</v>
      </c>
      <c r="BK83" s="110">
        <v>1</v>
      </c>
      <c r="BL83" s="110">
        <v>1</v>
      </c>
      <c r="BM83" s="110">
        <v>1</v>
      </c>
      <c r="BN83" s="110">
        <v>1</v>
      </c>
      <c r="BS83" s="110">
        <v>1</v>
      </c>
      <c r="BT83" s="110">
        <v>1</v>
      </c>
      <c r="BU83" s="110">
        <v>99</v>
      </c>
      <c r="BV83" s="110">
        <v>99</v>
      </c>
      <c r="BW83" s="110">
        <v>99</v>
      </c>
      <c r="BX83" s="110">
        <v>99</v>
      </c>
      <c r="BY83" s="110">
        <v>1</v>
      </c>
      <c r="BZ83" s="110">
        <v>1</v>
      </c>
      <c r="CA83" s="110">
        <v>99</v>
      </c>
      <c r="CC83" s="110">
        <v>1</v>
      </c>
      <c r="CD83" s="110">
        <v>1</v>
      </c>
      <c r="CE83" s="110">
        <v>1</v>
      </c>
      <c r="CF83" s="110">
        <v>1</v>
      </c>
      <c r="CG83" s="110">
        <v>1</v>
      </c>
      <c r="CH83" s="110">
        <v>1</v>
      </c>
      <c r="CI83" s="110">
        <v>1</v>
      </c>
      <c r="CJ83" s="110">
        <v>1</v>
      </c>
      <c r="CK83" s="110">
        <v>1</v>
      </c>
      <c r="CL83" s="110">
        <v>1</v>
      </c>
      <c r="CM83" s="110">
        <v>1</v>
      </c>
      <c r="CP83" s="110">
        <v>1</v>
      </c>
      <c r="CQ83" s="110">
        <v>1</v>
      </c>
      <c r="CR83" s="110">
        <v>0</v>
      </c>
      <c r="CS83" s="110">
        <v>0</v>
      </c>
      <c r="CT83" s="110">
        <v>1</v>
      </c>
      <c r="CU83" s="110">
        <v>1</v>
      </c>
      <c r="CV83" s="110">
        <v>1</v>
      </c>
      <c r="CW83" s="110">
        <v>1</v>
      </c>
      <c r="CX83" s="110">
        <v>1</v>
      </c>
      <c r="CY83" s="110">
        <v>0</v>
      </c>
      <c r="CZ83" s="110">
        <v>0</v>
      </c>
      <c r="DA83" s="110">
        <v>0</v>
      </c>
      <c r="DB83" s="110">
        <v>0</v>
      </c>
      <c r="DC83" s="110">
        <v>0</v>
      </c>
      <c r="DD83" s="110">
        <v>0</v>
      </c>
      <c r="DE83" s="110">
        <v>0</v>
      </c>
      <c r="DF83" s="110">
        <v>0</v>
      </c>
      <c r="DG83" s="110">
        <v>1</v>
      </c>
      <c r="DH83" s="110">
        <v>1</v>
      </c>
      <c r="DI83" s="111">
        <v>1</v>
      </c>
      <c r="DK83" s="111"/>
      <c r="DL83" s="111">
        <v>0</v>
      </c>
      <c r="DM83" s="111">
        <v>0</v>
      </c>
      <c r="DN83" s="111">
        <v>0</v>
      </c>
    </row>
    <row r="84" spans="1:118" s="110" customFormat="1" hidden="1">
      <c r="A84" s="110" t="s">
        <v>506</v>
      </c>
      <c r="B84" s="110" t="s">
        <v>406</v>
      </c>
      <c r="C84" s="127" t="s">
        <v>520</v>
      </c>
      <c r="D84" s="110">
        <v>79</v>
      </c>
      <c r="E84" s="110">
        <v>1873</v>
      </c>
      <c r="F84" s="110">
        <v>398</v>
      </c>
      <c r="G84" s="110">
        <v>135</v>
      </c>
      <c r="H84" s="110">
        <v>1</v>
      </c>
      <c r="I84" s="110">
        <v>1</v>
      </c>
      <c r="J84" s="110" t="s">
        <v>419</v>
      </c>
      <c r="K84" s="110">
        <v>1</v>
      </c>
      <c r="L84" s="110">
        <v>1</v>
      </c>
      <c r="M84" s="110">
        <v>1</v>
      </c>
      <c r="N84" s="110">
        <v>1</v>
      </c>
      <c r="P84" s="110">
        <v>0.5</v>
      </c>
      <c r="Q84" s="110">
        <v>1</v>
      </c>
      <c r="R84" s="110">
        <v>1</v>
      </c>
      <c r="T84" s="110">
        <v>1</v>
      </c>
      <c r="W84" s="110">
        <v>1</v>
      </c>
      <c r="X84" s="110">
        <v>0.5</v>
      </c>
      <c r="Y84" s="110">
        <v>1</v>
      </c>
      <c r="AB84" s="110">
        <v>1</v>
      </c>
      <c r="AC84" s="110">
        <v>1</v>
      </c>
      <c r="AD84" s="110">
        <v>1</v>
      </c>
      <c r="AE84" s="110">
        <v>1</v>
      </c>
      <c r="AF84" s="110">
        <v>1</v>
      </c>
      <c r="AG84" s="110">
        <v>1</v>
      </c>
      <c r="AH84" s="110">
        <v>1</v>
      </c>
      <c r="AI84" s="110">
        <v>1</v>
      </c>
      <c r="AJ84" s="110">
        <v>1</v>
      </c>
      <c r="AK84" s="110">
        <v>1</v>
      </c>
      <c r="AL84" s="110">
        <v>1</v>
      </c>
      <c r="AM84" s="110">
        <v>1</v>
      </c>
      <c r="AN84" s="110">
        <v>1</v>
      </c>
      <c r="AO84" s="110">
        <v>1</v>
      </c>
      <c r="AQ84" s="110">
        <v>1</v>
      </c>
      <c r="AR84" s="110">
        <v>1</v>
      </c>
      <c r="AS84" s="110">
        <v>1</v>
      </c>
      <c r="AU84" s="110">
        <v>1</v>
      </c>
      <c r="AV84" s="110">
        <v>0.5</v>
      </c>
      <c r="AW84" s="110">
        <v>0.5</v>
      </c>
      <c r="AX84" s="110">
        <v>1</v>
      </c>
      <c r="AY84" s="110">
        <v>1</v>
      </c>
      <c r="AZ84" s="110">
        <v>1</v>
      </c>
      <c r="BF84" s="110">
        <v>1</v>
      </c>
      <c r="BG84" s="110">
        <v>1</v>
      </c>
      <c r="BH84" s="110">
        <v>1</v>
      </c>
      <c r="BI84" s="110">
        <v>0.5</v>
      </c>
      <c r="BJ84" s="110">
        <v>1</v>
      </c>
      <c r="BK84" s="110">
        <v>0.5</v>
      </c>
      <c r="BL84" s="110">
        <v>1</v>
      </c>
      <c r="BM84" s="110">
        <v>1</v>
      </c>
      <c r="BN84" s="110">
        <v>1</v>
      </c>
      <c r="BO84" s="110">
        <v>1</v>
      </c>
      <c r="BP84" s="110">
        <v>1</v>
      </c>
      <c r="BQ84" s="110">
        <v>1</v>
      </c>
      <c r="BR84" s="110">
        <v>1</v>
      </c>
      <c r="BS84" s="110">
        <v>1</v>
      </c>
      <c r="BW84" s="110">
        <v>1</v>
      </c>
      <c r="BX84" s="110">
        <v>1</v>
      </c>
      <c r="BY84" s="110">
        <v>1</v>
      </c>
      <c r="CC84" s="110">
        <v>1</v>
      </c>
      <c r="CD84" s="110">
        <v>1</v>
      </c>
      <c r="CE84" s="110">
        <v>1</v>
      </c>
      <c r="CF84" s="110">
        <v>0</v>
      </c>
      <c r="CG84" s="110">
        <v>1</v>
      </c>
      <c r="CI84" s="110">
        <v>1</v>
      </c>
      <c r="CJ84" s="110">
        <v>1</v>
      </c>
      <c r="CL84" s="110">
        <v>1</v>
      </c>
      <c r="CM84" s="110">
        <v>1</v>
      </c>
      <c r="CP84" s="110">
        <v>1</v>
      </c>
      <c r="CQ84" s="110">
        <v>1</v>
      </c>
      <c r="CR84" s="110">
        <v>1</v>
      </c>
      <c r="CS84" s="110">
        <v>1</v>
      </c>
      <c r="CT84" s="110">
        <v>1</v>
      </c>
      <c r="CU84" s="110">
        <v>1</v>
      </c>
      <c r="CV84" s="110">
        <v>1</v>
      </c>
      <c r="CW84" s="110">
        <v>1</v>
      </c>
      <c r="CX84" s="110">
        <v>1</v>
      </c>
      <c r="CY84" s="110">
        <v>0</v>
      </c>
      <c r="CZ84" s="110">
        <v>1</v>
      </c>
      <c r="DA84" s="110">
        <v>0</v>
      </c>
      <c r="DB84" s="110">
        <v>0</v>
      </c>
      <c r="DC84" s="110">
        <v>0</v>
      </c>
      <c r="DD84" s="110">
        <v>0</v>
      </c>
      <c r="DE84" s="110">
        <v>0</v>
      </c>
      <c r="DF84" s="110">
        <v>0</v>
      </c>
      <c r="DG84" s="110">
        <v>1</v>
      </c>
      <c r="DH84" s="110">
        <v>1</v>
      </c>
      <c r="DI84" s="111">
        <v>0</v>
      </c>
      <c r="DK84" s="111"/>
      <c r="DL84" s="111">
        <v>2</v>
      </c>
      <c r="DM84" s="111">
        <v>1</v>
      </c>
      <c r="DN84" s="111">
        <v>1</v>
      </c>
    </row>
    <row r="85" spans="1:118" s="110" customFormat="1" hidden="1">
      <c r="A85" s="110" t="s">
        <v>506</v>
      </c>
      <c r="B85" s="110" t="s">
        <v>406</v>
      </c>
      <c r="C85" s="127" t="s">
        <v>561</v>
      </c>
      <c r="D85" s="110">
        <v>80</v>
      </c>
      <c r="E85" s="110">
        <v>98</v>
      </c>
      <c r="G85" s="110">
        <v>0</v>
      </c>
      <c r="H85" s="110">
        <v>0</v>
      </c>
      <c r="I85" s="110">
        <v>1</v>
      </c>
      <c r="J85" s="110" t="s">
        <v>419</v>
      </c>
      <c r="K85" s="110">
        <v>1</v>
      </c>
      <c r="L85" s="110">
        <v>1</v>
      </c>
      <c r="M85" s="110">
        <v>1</v>
      </c>
      <c r="N85" s="110">
        <v>1</v>
      </c>
      <c r="P85" s="110">
        <v>1</v>
      </c>
      <c r="Q85" s="110">
        <v>99</v>
      </c>
      <c r="R85" s="110">
        <v>1.5</v>
      </c>
      <c r="T85" s="110">
        <v>1</v>
      </c>
      <c r="W85" s="110">
        <v>1</v>
      </c>
      <c r="X85" s="110">
        <v>1</v>
      </c>
      <c r="Y85" s="110">
        <v>1</v>
      </c>
      <c r="AB85" s="110">
        <v>1</v>
      </c>
      <c r="AC85" s="110">
        <v>1</v>
      </c>
      <c r="AD85" s="110">
        <v>1</v>
      </c>
      <c r="AE85" s="110">
        <v>1</v>
      </c>
      <c r="AF85" s="110">
        <v>1</v>
      </c>
      <c r="AG85" s="110">
        <v>1</v>
      </c>
      <c r="AH85" s="110">
        <v>1</v>
      </c>
      <c r="AI85" s="110">
        <v>1</v>
      </c>
      <c r="AJ85" s="110">
        <v>1.5</v>
      </c>
      <c r="AK85" s="110">
        <v>1.5</v>
      </c>
      <c r="AL85" s="110">
        <v>1.5</v>
      </c>
      <c r="AM85" s="110">
        <v>1</v>
      </c>
      <c r="AN85" s="110">
        <v>1</v>
      </c>
      <c r="AO85" s="110">
        <v>1</v>
      </c>
      <c r="AQ85" s="110">
        <v>1</v>
      </c>
      <c r="AR85" s="110">
        <v>1</v>
      </c>
      <c r="AS85" s="110">
        <v>1</v>
      </c>
      <c r="AU85" s="110">
        <v>1</v>
      </c>
      <c r="AV85" s="110">
        <v>1</v>
      </c>
      <c r="AW85" s="110">
        <v>1</v>
      </c>
      <c r="AX85" s="110">
        <v>1</v>
      </c>
      <c r="AY85" s="110">
        <v>1</v>
      </c>
      <c r="AZ85" s="110">
        <v>1</v>
      </c>
      <c r="BF85" s="110">
        <v>1</v>
      </c>
      <c r="BG85" s="110">
        <v>1</v>
      </c>
      <c r="BH85" s="110">
        <v>1</v>
      </c>
      <c r="BI85" s="110">
        <v>1</v>
      </c>
      <c r="BJ85" s="110">
        <v>1</v>
      </c>
      <c r="BK85" s="110">
        <v>1</v>
      </c>
      <c r="BL85" s="110">
        <v>1</v>
      </c>
      <c r="BM85" s="110">
        <v>1</v>
      </c>
      <c r="BN85" s="110">
        <v>1</v>
      </c>
      <c r="BO85" s="110">
        <v>1</v>
      </c>
      <c r="BP85" s="110">
        <v>1</v>
      </c>
      <c r="BQ85" s="110">
        <v>1</v>
      </c>
      <c r="BR85" s="110">
        <v>1</v>
      </c>
      <c r="BS85" s="110">
        <v>1</v>
      </c>
      <c r="BW85" s="110">
        <v>1</v>
      </c>
      <c r="BX85" s="110">
        <v>1</v>
      </c>
      <c r="BY85" s="110">
        <v>1</v>
      </c>
      <c r="CC85" s="110">
        <v>1</v>
      </c>
      <c r="CD85" s="110">
        <v>1</v>
      </c>
      <c r="CE85" s="110">
        <v>1</v>
      </c>
      <c r="CF85" s="110">
        <v>1</v>
      </c>
      <c r="CG85" s="110">
        <v>1</v>
      </c>
      <c r="CI85" s="110">
        <v>1</v>
      </c>
      <c r="CJ85" s="110">
        <v>1</v>
      </c>
      <c r="CL85" s="110">
        <v>1</v>
      </c>
      <c r="CM85" s="110">
        <v>1</v>
      </c>
      <c r="CP85" s="110">
        <v>1</v>
      </c>
      <c r="CQ85" s="110">
        <v>1</v>
      </c>
      <c r="CR85" s="110">
        <v>0</v>
      </c>
      <c r="CS85" s="110">
        <v>0</v>
      </c>
      <c r="CT85" s="110">
        <v>1</v>
      </c>
      <c r="CU85" s="110">
        <v>1</v>
      </c>
      <c r="CV85" s="110">
        <v>1</v>
      </c>
      <c r="CW85" s="110">
        <v>1</v>
      </c>
      <c r="CX85" s="110">
        <v>1</v>
      </c>
      <c r="CY85" s="110">
        <v>0</v>
      </c>
      <c r="CZ85" s="110">
        <v>1</v>
      </c>
      <c r="DA85" s="110">
        <v>0</v>
      </c>
      <c r="DB85" s="110">
        <v>0</v>
      </c>
      <c r="DC85" s="110">
        <v>0</v>
      </c>
      <c r="DD85" s="110">
        <v>0</v>
      </c>
      <c r="DE85" s="110">
        <v>0</v>
      </c>
      <c r="DF85" s="110">
        <v>0</v>
      </c>
      <c r="DG85" s="110">
        <v>1</v>
      </c>
      <c r="DH85" s="110">
        <v>1</v>
      </c>
      <c r="DI85" s="111">
        <v>0</v>
      </c>
      <c r="DK85" s="111"/>
      <c r="DL85" s="111">
        <v>2</v>
      </c>
      <c r="DM85" s="111">
        <v>1</v>
      </c>
      <c r="DN85" s="111">
        <v>1</v>
      </c>
    </row>
    <row r="86" spans="1:118" s="110" customFormat="1" hidden="1">
      <c r="A86" s="110" t="s">
        <v>506</v>
      </c>
      <c r="B86" s="110" t="s">
        <v>406</v>
      </c>
      <c r="C86" s="127" t="s">
        <v>522</v>
      </c>
      <c r="D86" s="110">
        <v>81</v>
      </c>
      <c r="E86" s="110">
        <v>375</v>
      </c>
      <c r="F86" s="110">
        <v>31</v>
      </c>
      <c r="G86" s="110">
        <v>0</v>
      </c>
      <c r="H86" s="110">
        <v>0</v>
      </c>
      <c r="I86" s="110">
        <v>0</v>
      </c>
      <c r="J86" s="110" t="s">
        <v>419</v>
      </c>
      <c r="K86" s="110">
        <v>1</v>
      </c>
      <c r="L86" s="110">
        <v>1</v>
      </c>
      <c r="M86" s="110">
        <v>1</v>
      </c>
      <c r="N86" s="110">
        <v>1</v>
      </c>
      <c r="P86" s="110">
        <v>1</v>
      </c>
      <c r="Q86" s="110">
        <v>1</v>
      </c>
      <c r="R86" s="110">
        <v>1</v>
      </c>
      <c r="T86" s="110">
        <v>1</v>
      </c>
      <c r="W86" s="110">
        <v>1</v>
      </c>
      <c r="X86" s="110">
        <v>0.5</v>
      </c>
      <c r="Y86" s="110">
        <v>1</v>
      </c>
      <c r="AB86" s="110">
        <v>1</v>
      </c>
      <c r="AC86" s="110">
        <v>1</v>
      </c>
      <c r="AD86" s="110">
        <v>1</v>
      </c>
      <c r="AE86" s="110">
        <v>1</v>
      </c>
      <c r="AF86" s="110">
        <v>1</v>
      </c>
      <c r="AG86" s="110">
        <v>0.5</v>
      </c>
      <c r="AH86" s="110">
        <v>1</v>
      </c>
      <c r="AI86" s="110">
        <v>1</v>
      </c>
      <c r="AJ86" s="110">
        <v>1</v>
      </c>
      <c r="AK86" s="110">
        <v>0.5</v>
      </c>
      <c r="AL86" s="110">
        <v>1</v>
      </c>
      <c r="AM86" s="110">
        <v>1</v>
      </c>
      <c r="AN86" s="110">
        <v>1</v>
      </c>
      <c r="AO86" s="110">
        <v>1</v>
      </c>
      <c r="AQ86" s="110">
        <v>0.5</v>
      </c>
      <c r="AR86" s="110">
        <v>1</v>
      </c>
      <c r="AS86" s="110">
        <v>1</v>
      </c>
      <c r="AU86" s="110">
        <v>1</v>
      </c>
      <c r="AV86" s="110">
        <v>1</v>
      </c>
      <c r="AW86" s="110">
        <v>1</v>
      </c>
      <c r="AX86" s="110">
        <v>1</v>
      </c>
      <c r="AY86" s="110">
        <v>1</v>
      </c>
      <c r="AZ86" s="110">
        <v>1</v>
      </c>
      <c r="BF86" s="110">
        <v>1</v>
      </c>
      <c r="BG86" s="110">
        <v>1</v>
      </c>
      <c r="BH86" s="110">
        <v>0.5</v>
      </c>
      <c r="BI86" s="110">
        <v>1</v>
      </c>
      <c r="BJ86" s="110">
        <v>1</v>
      </c>
      <c r="BK86" s="110">
        <v>1</v>
      </c>
      <c r="BL86" s="110">
        <v>1</v>
      </c>
      <c r="BM86" s="110">
        <v>1</v>
      </c>
      <c r="BN86" s="110">
        <v>1</v>
      </c>
      <c r="BO86" s="110">
        <v>1</v>
      </c>
      <c r="BP86" s="110">
        <v>1</v>
      </c>
      <c r="BQ86" s="110">
        <v>1</v>
      </c>
      <c r="BR86" s="110">
        <v>0</v>
      </c>
      <c r="BS86" s="110">
        <v>1</v>
      </c>
      <c r="BW86" s="110">
        <v>99</v>
      </c>
      <c r="BX86" s="110">
        <v>99</v>
      </c>
      <c r="BY86" s="110">
        <v>0.5</v>
      </c>
      <c r="CC86" s="110">
        <v>1</v>
      </c>
      <c r="CD86" s="110">
        <v>1</v>
      </c>
      <c r="CE86" s="110">
        <v>1</v>
      </c>
      <c r="CF86" s="110">
        <v>1</v>
      </c>
      <c r="CG86" s="110">
        <v>1</v>
      </c>
      <c r="CI86" s="110">
        <v>1</v>
      </c>
      <c r="CJ86" s="110">
        <v>1</v>
      </c>
      <c r="CL86" s="110">
        <v>1</v>
      </c>
      <c r="CM86" s="110">
        <v>1</v>
      </c>
      <c r="CP86" s="110">
        <v>1</v>
      </c>
      <c r="CQ86" s="110">
        <v>1</v>
      </c>
      <c r="CR86" s="110">
        <v>1</v>
      </c>
      <c r="CS86" s="110">
        <v>1</v>
      </c>
      <c r="CT86" s="110">
        <v>1</v>
      </c>
      <c r="CU86" s="110">
        <v>1</v>
      </c>
      <c r="CV86" s="110">
        <v>1</v>
      </c>
      <c r="CW86" s="110">
        <v>1</v>
      </c>
      <c r="CX86" s="110">
        <v>1</v>
      </c>
      <c r="CY86" s="110">
        <v>0</v>
      </c>
      <c r="CZ86" s="110">
        <v>1</v>
      </c>
      <c r="DA86" s="110">
        <v>0</v>
      </c>
      <c r="DB86" s="110">
        <v>0</v>
      </c>
      <c r="DC86" s="110">
        <v>0</v>
      </c>
      <c r="DD86" s="110">
        <v>0</v>
      </c>
      <c r="DE86" s="110">
        <v>1</v>
      </c>
      <c r="DF86" s="110">
        <v>0</v>
      </c>
      <c r="DG86" s="110">
        <v>1</v>
      </c>
      <c r="DH86" s="110">
        <v>1</v>
      </c>
      <c r="DI86" s="111">
        <v>0</v>
      </c>
      <c r="DJ86" s="110" t="s">
        <v>367</v>
      </c>
      <c r="DK86" s="111"/>
      <c r="DL86" s="111"/>
      <c r="DM86" s="111"/>
      <c r="DN86" s="111"/>
    </row>
    <row r="87" spans="1:118" s="112" customFormat="1" hidden="1">
      <c r="A87" s="112" t="s">
        <v>523</v>
      </c>
      <c r="B87" s="112" t="s">
        <v>405</v>
      </c>
      <c r="C87" s="128" t="s">
        <v>524</v>
      </c>
      <c r="D87" s="112">
        <v>82</v>
      </c>
      <c r="E87" s="112">
        <v>126</v>
      </c>
      <c r="F87" s="112">
        <v>47</v>
      </c>
      <c r="G87" s="112">
        <v>4</v>
      </c>
      <c r="H87" s="112">
        <v>1</v>
      </c>
      <c r="I87" s="112">
        <v>0</v>
      </c>
      <c r="J87" s="112" t="s">
        <v>422</v>
      </c>
      <c r="K87" s="112">
        <v>1</v>
      </c>
      <c r="L87" s="112">
        <v>1</v>
      </c>
      <c r="M87" s="112">
        <v>1</v>
      </c>
      <c r="N87" s="112">
        <v>1</v>
      </c>
      <c r="O87" s="112">
        <v>1</v>
      </c>
      <c r="P87" s="112">
        <v>1</v>
      </c>
      <c r="Q87" s="112">
        <v>1</v>
      </c>
      <c r="R87" s="112">
        <v>1</v>
      </c>
      <c r="S87" s="112">
        <v>1</v>
      </c>
      <c r="T87" s="112">
        <v>1</v>
      </c>
      <c r="U87" s="112">
        <v>1</v>
      </c>
      <c r="W87" s="112">
        <v>1</v>
      </c>
      <c r="X87" s="112">
        <v>1</v>
      </c>
      <c r="Y87" s="112">
        <v>1</v>
      </c>
      <c r="AB87" s="112">
        <v>1</v>
      </c>
      <c r="AC87" s="112">
        <v>1</v>
      </c>
      <c r="AD87" s="112">
        <v>1</v>
      </c>
      <c r="AE87" s="112">
        <v>1</v>
      </c>
      <c r="AF87" s="112">
        <v>1</v>
      </c>
      <c r="AG87" s="112">
        <v>1</v>
      </c>
      <c r="AH87" s="112">
        <v>1</v>
      </c>
      <c r="AI87" s="112">
        <v>1</v>
      </c>
      <c r="AJ87" s="112">
        <v>0.5</v>
      </c>
      <c r="AK87" s="112">
        <v>0.5</v>
      </c>
      <c r="AL87" s="112">
        <v>1</v>
      </c>
      <c r="AM87" s="112">
        <v>1</v>
      </c>
      <c r="AN87" s="112">
        <v>1</v>
      </c>
      <c r="AO87" s="112">
        <v>1</v>
      </c>
      <c r="AP87" s="112">
        <v>1</v>
      </c>
      <c r="AQ87" s="112">
        <v>1</v>
      </c>
      <c r="AR87" s="112">
        <v>1</v>
      </c>
      <c r="AS87" s="112">
        <v>1</v>
      </c>
      <c r="AT87" s="112">
        <v>1</v>
      </c>
      <c r="AU87" s="112">
        <v>1</v>
      </c>
      <c r="AV87" s="112">
        <v>1</v>
      </c>
      <c r="AW87" s="112">
        <v>1</v>
      </c>
      <c r="AX87" s="112">
        <v>1</v>
      </c>
      <c r="AY87" s="112">
        <v>1</v>
      </c>
      <c r="AZ87" s="112">
        <v>0</v>
      </c>
      <c r="BA87" s="112">
        <v>1</v>
      </c>
      <c r="BB87" s="112">
        <v>1</v>
      </c>
      <c r="BC87" s="112">
        <v>1</v>
      </c>
      <c r="BD87" s="112">
        <v>1</v>
      </c>
      <c r="BE87" s="112">
        <v>1</v>
      </c>
      <c r="BF87" s="112">
        <v>1</v>
      </c>
      <c r="BG87" s="112">
        <v>1</v>
      </c>
      <c r="BH87" s="112">
        <v>1</v>
      </c>
      <c r="BI87" s="112">
        <v>1</v>
      </c>
      <c r="BJ87" s="112">
        <v>1</v>
      </c>
      <c r="BK87" s="112">
        <v>1</v>
      </c>
      <c r="BL87" s="112">
        <v>1</v>
      </c>
      <c r="BM87" s="112">
        <v>1</v>
      </c>
      <c r="BN87" s="112">
        <v>1</v>
      </c>
      <c r="BS87" s="112">
        <v>1</v>
      </c>
      <c r="BT87" s="112">
        <v>1</v>
      </c>
      <c r="BU87" s="112">
        <v>99</v>
      </c>
      <c r="BV87" s="112">
        <v>99</v>
      </c>
      <c r="BW87" s="112">
        <v>99</v>
      </c>
      <c r="BX87" s="112">
        <v>99</v>
      </c>
      <c r="BY87" s="112">
        <v>1</v>
      </c>
      <c r="BZ87" s="112">
        <v>1</v>
      </c>
      <c r="CA87" s="112">
        <v>99</v>
      </c>
      <c r="CC87" s="112">
        <v>1</v>
      </c>
      <c r="CD87" s="112">
        <v>1</v>
      </c>
      <c r="CE87" s="112">
        <v>1</v>
      </c>
      <c r="CF87" s="112">
        <v>1</v>
      </c>
      <c r="CG87" s="112">
        <v>0.5</v>
      </c>
      <c r="CH87" s="112">
        <v>1</v>
      </c>
      <c r="CI87" s="112">
        <v>1</v>
      </c>
      <c r="CJ87" s="112">
        <v>1</v>
      </c>
      <c r="CK87" s="112">
        <v>1</v>
      </c>
      <c r="CL87" s="112">
        <v>1</v>
      </c>
      <c r="CM87" s="112">
        <v>1</v>
      </c>
      <c r="CP87" s="112">
        <v>1</v>
      </c>
      <c r="CQ87" s="112">
        <v>1</v>
      </c>
      <c r="CR87" s="112">
        <v>1</v>
      </c>
      <c r="CS87" s="112">
        <v>0</v>
      </c>
      <c r="CT87" s="112">
        <v>1</v>
      </c>
      <c r="CU87" s="112">
        <v>1</v>
      </c>
      <c r="CV87" s="112">
        <v>1</v>
      </c>
      <c r="CW87" s="112">
        <v>1</v>
      </c>
      <c r="CX87" s="112">
        <v>1</v>
      </c>
      <c r="CY87" s="112">
        <v>1</v>
      </c>
      <c r="CZ87" s="112">
        <v>0</v>
      </c>
      <c r="DA87" s="112">
        <v>1</v>
      </c>
      <c r="DB87" s="112">
        <v>0</v>
      </c>
      <c r="DC87" s="112">
        <v>0</v>
      </c>
      <c r="DD87" s="112">
        <v>0</v>
      </c>
      <c r="DE87" s="112">
        <v>0</v>
      </c>
      <c r="DF87" s="112">
        <v>0</v>
      </c>
      <c r="DG87" s="112">
        <v>1</v>
      </c>
      <c r="DH87" s="112">
        <v>1</v>
      </c>
      <c r="DI87" s="113">
        <v>1</v>
      </c>
      <c r="DK87" s="113"/>
      <c r="DL87" s="113">
        <v>0</v>
      </c>
      <c r="DM87" s="113">
        <v>2</v>
      </c>
      <c r="DN87" s="113">
        <v>-2</v>
      </c>
    </row>
    <row r="88" spans="1:118" s="112" customFormat="1" hidden="1">
      <c r="A88" s="112" t="s">
        <v>523</v>
      </c>
      <c r="B88" s="112" t="s">
        <v>405</v>
      </c>
      <c r="C88" s="128" t="s">
        <v>525</v>
      </c>
      <c r="D88" s="112">
        <v>83</v>
      </c>
      <c r="E88" s="112">
        <v>111</v>
      </c>
      <c r="F88" s="112">
        <v>45</v>
      </c>
      <c r="G88" s="112">
        <v>21</v>
      </c>
      <c r="H88" s="112">
        <v>1</v>
      </c>
      <c r="I88" s="112">
        <v>0</v>
      </c>
      <c r="J88" s="112" t="s">
        <v>422</v>
      </c>
      <c r="K88" s="112">
        <v>1</v>
      </c>
      <c r="L88" s="112">
        <v>1</v>
      </c>
      <c r="M88" s="112">
        <v>1</v>
      </c>
      <c r="N88" s="112">
        <v>1</v>
      </c>
      <c r="O88" s="112">
        <v>1</v>
      </c>
      <c r="P88" s="112">
        <v>1</v>
      </c>
      <c r="Q88" s="112">
        <v>1</v>
      </c>
      <c r="R88" s="112">
        <v>1</v>
      </c>
      <c r="S88" s="112">
        <v>1</v>
      </c>
      <c r="T88" s="112">
        <v>1</v>
      </c>
      <c r="U88" s="112">
        <v>1</v>
      </c>
      <c r="W88" s="112">
        <v>1</v>
      </c>
      <c r="X88" s="112">
        <v>1</v>
      </c>
      <c r="Y88" s="112">
        <v>1</v>
      </c>
      <c r="AB88" s="112">
        <v>1</v>
      </c>
      <c r="AC88" s="112">
        <v>1</v>
      </c>
      <c r="AD88" s="112">
        <v>1</v>
      </c>
      <c r="AE88" s="112">
        <v>1</v>
      </c>
      <c r="AF88" s="112">
        <v>1</v>
      </c>
      <c r="AG88" s="112">
        <v>1</v>
      </c>
      <c r="AH88" s="112">
        <v>1</v>
      </c>
      <c r="AI88" s="112">
        <v>1</v>
      </c>
      <c r="AJ88" s="112">
        <v>1</v>
      </c>
      <c r="AK88" s="112">
        <v>1</v>
      </c>
      <c r="AL88" s="112">
        <v>1</v>
      </c>
      <c r="AM88" s="112">
        <v>1</v>
      </c>
      <c r="AN88" s="112">
        <v>1</v>
      </c>
      <c r="AO88" s="112">
        <v>1</v>
      </c>
      <c r="AP88" s="112">
        <v>1</v>
      </c>
      <c r="AQ88" s="112">
        <v>1</v>
      </c>
      <c r="AR88" s="112">
        <v>1</v>
      </c>
      <c r="AS88" s="112">
        <v>0</v>
      </c>
      <c r="AT88" s="112">
        <v>0</v>
      </c>
      <c r="AU88" s="112">
        <v>1</v>
      </c>
      <c r="AV88" s="112">
        <v>1</v>
      </c>
      <c r="AW88" s="112">
        <v>1</v>
      </c>
      <c r="AX88" s="112">
        <v>1</v>
      </c>
      <c r="AY88" s="112">
        <v>1</v>
      </c>
      <c r="AZ88" s="112">
        <v>0</v>
      </c>
      <c r="BA88" s="112">
        <v>1</v>
      </c>
      <c r="BB88" s="112">
        <v>1</v>
      </c>
      <c r="BC88" s="112">
        <v>1</v>
      </c>
      <c r="BD88" s="112">
        <v>1</v>
      </c>
      <c r="BE88" s="112">
        <v>1</v>
      </c>
      <c r="BF88" s="112">
        <v>1</v>
      </c>
      <c r="BG88" s="112">
        <v>1</v>
      </c>
      <c r="BH88" s="112">
        <v>1</v>
      </c>
      <c r="BI88" s="112">
        <v>1</v>
      </c>
      <c r="BJ88" s="112">
        <v>1</v>
      </c>
      <c r="BK88" s="112">
        <v>1</v>
      </c>
      <c r="BL88" s="112">
        <v>1</v>
      </c>
      <c r="BM88" s="112">
        <v>1</v>
      </c>
      <c r="BN88" s="112">
        <v>1</v>
      </c>
      <c r="BS88" s="112">
        <v>1</v>
      </c>
      <c r="BT88" s="112">
        <v>1</v>
      </c>
      <c r="BU88" s="112">
        <v>1</v>
      </c>
      <c r="BV88" s="112">
        <v>1</v>
      </c>
      <c r="BW88" s="112">
        <v>1</v>
      </c>
      <c r="BX88" s="112">
        <v>1</v>
      </c>
      <c r="BY88" s="112">
        <v>1</v>
      </c>
      <c r="BZ88" s="112">
        <v>1</v>
      </c>
      <c r="CA88" s="112">
        <v>1</v>
      </c>
      <c r="CC88" s="112">
        <v>1</v>
      </c>
      <c r="CD88" s="112">
        <v>1</v>
      </c>
      <c r="CE88" s="112">
        <v>1</v>
      </c>
      <c r="CF88" s="112">
        <v>0</v>
      </c>
      <c r="CG88" s="112">
        <v>1</v>
      </c>
      <c r="CH88" s="112">
        <v>1</v>
      </c>
      <c r="CI88" s="112">
        <v>0</v>
      </c>
      <c r="CJ88" s="112">
        <v>1</v>
      </c>
      <c r="CK88" s="112">
        <v>1</v>
      </c>
      <c r="CL88" s="112">
        <v>1</v>
      </c>
      <c r="CM88" s="112">
        <v>1</v>
      </c>
      <c r="CP88" s="112">
        <v>1</v>
      </c>
      <c r="CQ88" s="112">
        <v>1</v>
      </c>
      <c r="CR88" s="112">
        <v>1</v>
      </c>
      <c r="CS88" s="112">
        <v>0</v>
      </c>
      <c r="CT88" s="112">
        <v>1</v>
      </c>
      <c r="CU88" s="112">
        <v>1</v>
      </c>
      <c r="CV88" s="112">
        <v>1</v>
      </c>
      <c r="CW88" s="112">
        <v>1</v>
      </c>
      <c r="CX88" s="112">
        <v>1</v>
      </c>
      <c r="CY88" s="112">
        <v>1</v>
      </c>
      <c r="CZ88" s="112">
        <v>1</v>
      </c>
      <c r="DA88" s="112">
        <v>0</v>
      </c>
      <c r="DB88" s="112">
        <v>1</v>
      </c>
      <c r="DC88" s="112">
        <v>0</v>
      </c>
      <c r="DD88" s="112">
        <v>0</v>
      </c>
      <c r="DE88" s="112">
        <v>0</v>
      </c>
      <c r="DF88" s="112">
        <v>1</v>
      </c>
      <c r="DG88" s="112">
        <v>1</v>
      </c>
      <c r="DH88" s="112">
        <v>1</v>
      </c>
      <c r="DI88" s="113">
        <v>1</v>
      </c>
      <c r="DK88" s="113"/>
      <c r="DL88" s="113"/>
      <c r="DM88" s="113"/>
      <c r="DN88" s="113"/>
    </row>
    <row r="89" spans="1:118" s="112" customFormat="1" hidden="1">
      <c r="A89" s="112" t="s">
        <v>523</v>
      </c>
      <c r="B89" s="112" t="s">
        <v>405</v>
      </c>
      <c r="C89" s="128" t="s">
        <v>526</v>
      </c>
      <c r="D89" s="112">
        <v>84</v>
      </c>
      <c r="E89" s="112">
        <v>392</v>
      </c>
      <c r="F89" s="112">
        <v>133</v>
      </c>
      <c r="G89" s="112">
        <v>74</v>
      </c>
      <c r="H89" s="112">
        <v>1</v>
      </c>
      <c r="I89" s="112">
        <v>1</v>
      </c>
      <c r="J89" s="112" t="s">
        <v>422</v>
      </c>
      <c r="K89" s="112">
        <v>1</v>
      </c>
      <c r="L89" s="112">
        <v>1</v>
      </c>
      <c r="M89" s="112">
        <v>1</v>
      </c>
      <c r="N89" s="112">
        <v>1</v>
      </c>
      <c r="O89" s="112">
        <v>1</v>
      </c>
      <c r="P89" s="112">
        <v>1</v>
      </c>
      <c r="Q89" s="112">
        <v>1</v>
      </c>
      <c r="R89" s="112">
        <v>1</v>
      </c>
      <c r="S89" s="112">
        <v>1</v>
      </c>
      <c r="T89" s="112">
        <v>1</v>
      </c>
      <c r="U89" s="112">
        <v>1</v>
      </c>
      <c r="W89" s="112">
        <v>1</v>
      </c>
      <c r="X89" s="112">
        <v>1</v>
      </c>
      <c r="Y89" s="112">
        <v>1</v>
      </c>
      <c r="AB89" s="112">
        <v>1</v>
      </c>
      <c r="AC89" s="112">
        <v>1</v>
      </c>
      <c r="AD89" s="112">
        <v>1</v>
      </c>
      <c r="AE89" s="112">
        <v>1</v>
      </c>
      <c r="AF89" s="112">
        <v>1</v>
      </c>
      <c r="AG89" s="112">
        <v>1</v>
      </c>
      <c r="AH89" s="112">
        <v>1</v>
      </c>
      <c r="AI89" s="112">
        <v>1</v>
      </c>
      <c r="AJ89" s="112">
        <v>1</v>
      </c>
      <c r="AK89" s="112">
        <v>1</v>
      </c>
      <c r="AL89" s="112">
        <v>1</v>
      </c>
      <c r="AM89" s="112">
        <v>1</v>
      </c>
      <c r="AN89" s="112">
        <v>1</v>
      </c>
      <c r="AO89" s="112">
        <v>1</v>
      </c>
      <c r="AP89" s="112">
        <v>1</v>
      </c>
      <c r="AQ89" s="112">
        <v>1</v>
      </c>
      <c r="AR89" s="112">
        <v>1</v>
      </c>
      <c r="AS89" s="112">
        <v>1</v>
      </c>
      <c r="AT89" s="112">
        <v>1</v>
      </c>
      <c r="AU89" s="112">
        <v>1</v>
      </c>
      <c r="AV89" s="112">
        <v>1</v>
      </c>
      <c r="AW89" s="112">
        <v>1</v>
      </c>
      <c r="AX89" s="112">
        <v>1</v>
      </c>
      <c r="AY89" s="112">
        <v>1</v>
      </c>
      <c r="AZ89" s="112">
        <v>1</v>
      </c>
      <c r="BA89" s="112">
        <v>1</v>
      </c>
      <c r="BB89" s="112">
        <v>1</v>
      </c>
      <c r="BC89" s="112">
        <v>1</v>
      </c>
      <c r="BD89" s="112">
        <v>1</v>
      </c>
      <c r="BE89" s="112">
        <v>1</v>
      </c>
      <c r="BF89" s="112">
        <v>1</v>
      </c>
      <c r="BG89" s="112">
        <v>1</v>
      </c>
      <c r="BH89" s="112">
        <v>1</v>
      </c>
      <c r="BI89" s="112">
        <v>1</v>
      </c>
      <c r="BJ89" s="112">
        <v>1</v>
      </c>
      <c r="BK89" s="112">
        <v>1</v>
      </c>
      <c r="BL89" s="112">
        <v>1</v>
      </c>
      <c r="BM89" s="112">
        <v>1</v>
      </c>
      <c r="BN89" s="112">
        <v>1</v>
      </c>
      <c r="BS89" s="112">
        <v>1</v>
      </c>
      <c r="BT89" s="112">
        <v>1</v>
      </c>
      <c r="BU89" s="112">
        <v>99</v>
      </c>
      <c r="BV89" s="112">
        <v>99</v>
      </c>
      <c r="BW89" s="112">
        <v>99</v>
      </c>
      <c r="BX89" s="112">
        <v>99</v>
      </c>
      <c r="BY89" s="112">
        <v>0.5</v>
      </c>
      <c r="BZ89" s="112">
        <v>1</v>
      </c>
      <c r="CA89" s="112">
        <v>99</v>
      </c>
      <c r="CC89" s="112">
        <v>1</v>
      </c>
      <c r="CD89" s="112">
        <v>1</v>
      </c>
      <c r="CE89" s="112">
        <v>1</v>
      </c>
      <c r="CF89" s="112">
        <v>1</v>
      </c>
      <c r="CG89" s="112">
        <v>1</v>
      </c>
      <c r="CH89" s="112">
        <v>1</v>
      </c>
      <c r="CI89" s="112">
        <v>1</v>
      </c>
      <c r="CJ89" s="112">
        <v>1</v>
      </c>
      <c r="CK89" s="112">
        <v>1</v>
      </c>
      <c r="CL89" s="112">
        <v>1</v>
      </c>
      <c r="CM89" s="112">
        <v>1</v>
      </c>
      <c r="CP89" s="112">
        <v>1</v>
      </c>
      <c r="CQ89" s="112">
        <v>1</v>
      </c>
      <c r="CR89" s="112">
        <v>0</v>
      </c>
      <c r="CS89" s="112">
        <v>0</v>
      </c>
      <c r="CT89" s="112">
        <v>1</v>
      </c>
      <c r="CU89" s="112">
        <v>1</v>
      </c>
      <c r="CV89" s="112">
        <v>1</v>
      </c>
      <c r="CW89" s="112">
        <v>1</v>
      </c>
      <c r="CX89" s="112">
        <v>1</v>
      </c>
      <c r="CY89" s="112">
        <v>0</v>
      </c>
      <c r="CZ89" s="112">
        <v>0</v>
      </c>
      <c r="DA89" s="112">
        <v>0</v>
      </c>
      <c r="DB89" s="112">
        <v>0</v>
      </c>
      <c r="DC89" s="112">
        <v>0</v>
      </c>
      <c r="DD89" s="112">
        <v>0</v>
      </c>
      <c r="DE89" s="112">
        <v>0</v>
      </c>
      <c r="DF89" s="112">
        <v>0</v>
      </c>
      <c r="DG89" s="112">
        <v>1</v>
      </c>
      <c r="DH89" s="112">
        <v>1</v>
      </c>
      <c r="DI89" s="113">
        <v>1</v>
      </c>
      <c r="DJ89" s="112" t="s">
        <v>527</v>
      </c>
      <c r="DK89" s="113"/>
      <c r="DL89" s="113">
        <v>0</v>
      </c>
      <c r="DM89" s="113">
        <v>0</v>
      </c>
      <c r="DN89" s="113">
        <v>0</v>
      </c>
    </row>
    <row r="90" spans="1:118" s="112" customFormat="1" hidden="1">
      <c r="A90" s="112" t="s">
        <v>523</v>
      </c>
      <c r="B90" s="112" t="s">
        <v>405</v>
      </c>
      <c r="C90" s="128" t="s">
        <v>528</v>
      </c>
      <c r="D90" s="112">
        <v>85</v>
      </c>
      <c r="E90" s="112">
        <v>19</v>
      </c>
      <c r="F90" s="112">
        <v>8</v>
      </c>
      <c r="G90" s="112">
        <v>1</v>
      </c>
      <c r="H90" s="112">
        <v>1</v>
      </c>
      <c r="I90" s="112">
        <v>0</v>
      </c>
      <c r="J90" s="112" t="s">
        <v>422</v>
      </c>
      <c r="K90" s="112">
        <v>1</v>
      </c>
      <c r="L90" s="112">
        <v>1</v>
      </c>
      <c r="M90" s="112">
        <v>1</v>
      </c>
      <c r="N90" s="112">
        <v>1</v>
      </c>
      <c r="O90" s="112">
        <v>1</v>
      </c>
      <c r="P90" s="112">
        <v>1</v>
      </c>
      <c r="Q90" s="112">
        <v>1</v>
      </c>
      <c r="R90" s="112">
        <v>1</v>
      </c>
      <c r="S90" s="112">
        <v>1</v>
      </c>
      <c r="T90" s="112">
        <v>1</v>
      </c>
      <c r="U90" s="112">
        <v>1</v>
      </c>
      <c r="W90" s="112">
        <v>1</v>
      </c>
      <c r="X90" s="112">
        <v>1</v>
      </c>
      <c r="Y90" s="112">
        <v>1</v>
      </c>
      <c r="AB90" s="112">
        <v>1</v>
      </c>
      <c r="AC90" s="112">
        <v>1</v>
      </c>
      <c r="AD90" s="112">
        <v>1</v>
      </c>
      <c r="AE90" s="112">
        <v>1</v>
      </c>
      <c r="AF90" s="112">
        <v>1</v>
      </c>
      <c r="AG90" s="112">
        <v>1</v>
      </c>
      <c r="AH90" s="112">
        <v>1</v>
      </c>
      <c r="AI90" s="112">
        <v>1</v>
      </c>
      <c r="AJ90" s="112">
        <v>1</v>
      </c>
      <c r="AK90" s="112">
        <v>1</v>
      </c>
      <c r="AL90" s="112">
        <v>1</v>
      </c>
      <c r="AM90" s="112">
        <v>1</v>
      </c>
      <c r="AN90" s="112">
        <v>1</v>
      </c>
      <c r="AO90" s="112">
        <v>1</v>
      </c>
      <c r="AP90" s="112">
        <v>1</v>
      </c>
      <c r="AQ90" s="112">
        <v>1</v>
      </c>
      <c r="AR90" s="112">
        <v>1</v>
      </c>
      <c r="AS90" s="112">
        <v>1</v>
      </c>
      <c r="AT90" s="112">
        <v>1</v>
      </c>
      <c r="AU90" s="112">
        <v>1</v>
      </c>
      <c r="AV90" s="112">
        <v>1</v>
      </c>
      <c r="AW90" s="112">
        <v>1</v>
      </c>
      <c r="AX90" s="112">
        <v>1</v>
      </c>
      <c r="AY90" s="112">
        <v>1</v>
      </c>
      <c r="AZ90" s="112">
        <v>1</v>
      </c>
      <c r="BA90" s="112">
        <v>1</v>
      </c>
      <c r="BB90" s="112">
        <v>1</v>
      </c>
      <c r="BC90" s="112">
        <v>1</v>
      </c>
      <c r="BD90" s="112">
        <v>1</v>
      </c>
      <c r="BE90" s="112">
        <v>1</v>
      </c>
      <c r="BF90" s="112">
        <v>1</v>
      </c>
      <c r="BG90" s="112">
        <v>1</v>
      </c>
      <c r="BH90" s="112">
        <v>1</v>
      </c>
      <c r="BI90" s="112">
        <v>1</v>
      </c>
      <c r="BJ90" s="112">
        <v>1</v>
      </c>
      <c r="BK90" s="112">
        <v>1</v>
      </c>
      <c r="BL90" s="112">
        <v>1</v>
      </c>
      <c r="BM90" s="112">
        <v>1</v>
      </c>
      <c r="BN90" s="112">
        <v>1</v>
      </c>
      <c r="BS90" s="112">
        <v>1</v>
      </c>
      <c r="BT90" s="112">
        <v>1</v>
      </c>
      <c r="BU90" s="112">
        <v>1</v>
      </c>
      <c r="BV90" s="112">
        <v>1</v>
      </c>
      <c r="BW90" s="112">
        <v>1</v>
      </c>
      <c r="BX90" s="112">
        <v>1</v>
      </c>
      <c r="BY90" s="112">
        <v>1</v>
      </c>
      <c r="BZ90" s="112">
        <v>0</v>
      </c>
      <c r="CA90" s="112">
        <v>1</v>
      </c>
      <c r="CC90" s="112">
        <v>1</v>
      </c>
      <c r="CD90" s="112">
        <v>1</v>
      </c>
      <c r="CE90" s="112">
        <v>1</v>
      </c>
      <c r="CF90" s="112">
        <v>1</v>
      </c>
      <c r="CG90" s="112">
        <v>1</v>
      </c>
      <c r="CH90" s="112">
        <v>1</v>
      </c>
      <c r="CI90" s="112">
        <v>1</v>
      </c>
      <c r="CJ90" s="112">
        <v>1</v>
      </c>
      <c r="CK90" s="112">
        <v>1</v>
      </c>
      <c r="CL90" s="112">
        <v>1</v>
      </c>
      <c r="CM90" s="112">
        <v>1</v>
      </c>
      <c r="CP90" s="112">
        <v>1</v>
      </c>
      <c r="CQ90" s="112">
        <v>1</v>
      </c>
      <c r="CR90" s="112">
        <v>1</v>
      </c>
      <c r="CS90" s="112">
        <v>1</v>
      </c>
      <c r="CT90" s="112">
        <v>1</v>
      </c>
      <c r="CU90" s="112">
        <v>1</v>
      </c>
      <c r="CV90" s="112">
        <v>1</v>
      </c>
      <c r="CW90" s="112">
        <v>1</v>
      </c>
      <c r="CX90" s="112">
        <v>0</v>
      </c>
      <c r="CY90" s="112">
        <v>0</v>
      </c>
      <c r="CZ90" s="112">
        <v>0</v>
      </c>
      <c r="DA90" s="112">
        <v>1</v>
      </c>
      <c r="DB90" s="112">
        <v>0</v>
      </c>
      <c r="DC90" s="112">
        <v>0</v>
      </c>
      <c r="DD90" s="112">
        <v>0</v>
      </c>
      <c r="DE90" s="112">
        <v>0</v>
      </c>
      <c r="DF90" s="112">
        <v>0</v>
      </c>
      <c r="DG90" s="112">
        <v>1</v>
      </c>
      <c r="DH90" s="112">
        <v>1</v>
      </c>
      <c r="DI90" s="113">
        <v>1</v>
      </c>
      <c r="DJ90" s="112" t="s">
        <v>653</v>
      </c>
      <c r="DK90" s="113"/>
      <c r="DL90" s="113">
        <v>2</v>
      </c>
      <c r="DM90" s="113">
        <v>2</v>
      </c>
      <c r="DN90" s="113">
        <v>0</v>
      </c>
    </row>
    <row r="91" spans="1:118" s="112" customFormat="1" hidden="1">
      <c r="A91" s="112" t="s">
        <v>523</v>
      </c>
      <c r="B91" s="112" t="s">
        <v>405</v>
      </c>
      <c r="C91" s="128" t="s">
        <v>529</v>
      </c>
      <c r="D91" s="112">
        <v>86</v>
      </c>
      <c r="E91" s="112">
        <v>106</v>
      </c>
      <c r="F91" s="112">
        <v>38</v>
      </c>
      <c r="G91" s="112">
        <v>26</v>
      </c>
      <c r="H91" s="112">
        <v>1</v>
      </c>
      <c r="I91" s="112">
        <v>1</v>
      </c>
      <c r="J91" s="112" t="s">
        <v>422</v>
      </c>
      <c r="K91" s="112">
        <v>1</v>
      </c>
      <c r="L91" s="112">
        <v>1</v>
      </c>
      <c r="M91" s="112">
        <v>1</v>
      </c>
      <c r="N91" s="112">
        <v>0.5</v>
      </c>
      <c r="O91" s="112">
        <v>1</v>
      </c>
      <c r="P91" s="112">
        <v>0.5</v>
      </c>
      <c r="Q91" s="112">
        <v>1</v>
      </c>
      <c r="R91" s="112">
        <v>1</v>
      </c>
      <c r="S91" s="112">
        <v>1</v>
      </c>
      <c r="T91" s="112">
        <v>1</v>
      </c>
      <c r="U91" s="112">
        <v>1</v>
      </c>
      <c r="W91" s="112">
        <v>1</v>
      </c>
      <c r="X91" s="112">
        <v>1</v>
      </c>
      <c r="Y91" s="112">
        <v>1</v>
      </c>
      <c r="AB91" s="112">
        <v>1</v>
      </c>
      <c r="AC91" s="112">
        <v>1</v>
      </c>
      <c r="AD91" s="112">
        <v>1</v>
      </c>
      <c r="AE91" s="112">
        <v>1</v>
      </c>
      <c r="AF91" s="112">
        <v>1</v>
      </c>
      <c r="AG91" s="112">
        <v>1</v>
      </c>
      <c r="AH91" s="112">
        <v>1</v>
      </c>
      <c r="AI91" s="112">
        <v>1</v>
      </c>
      <c r="AJ91" s="112">
        <v>1</v>
      </c>
      <c r="AK91" s="112">
        <v>1</v>
      </c>
      <c r="AL91" s="112">
        <v>1</v>
      </c>
      <c r="AM91" s="112">
        <v>1</v>
      </c>
      <c r="AN91" s="112">
        <v>1</v>
      </c>
      <c r="AO91" s="112">
        <v>1</v>
      </c>
      <c r="AP91" s="112">
        <v>1</v>
      </c>
      <c r="AQ91" s="112">
        <v>1</v>
      </c>
      <c r="AR91" s="112">
        <v>1</v>
      </c>
      <c r="AS91" s="112">
        <v>1</v>
      </c>
      <c r="AT91" s="112">
        <v>1</v>
      </c>
      <c r="AU91" s="112">
        <v>1</v>
      </c>
      <c r="AV91" s="112">
        <v>1</v>
      </c>
      <c r="AW91" s="112">
        <v>1</v>
      </c>
      <c r="AX91" s="112">
        <v>1</v>
      </c>
      <c r="AY91" s="112">
        <v>1</v>
      </c>
      <c r="AZ91" s="112">
        <v>1</v>
      </c>
      <c r="BA91" s="112">
        <v>1</v>
      </c>
      <c r="BB91" s="112">
        <v>1</v>
      </c>
      <c r="BC91" s="112">
        <v>1</v>
      </c>
      <c r="BD91" s="112">
        <v>1</v>
      </c>
      <c r="BE91" s="112">
        <v>1</v>
      </c>
      <c r="BF91" s="112">
        <v>1</v>
      </c>
      <c r="BG91" s="112">
        <v>1</v>
      </c>
      <c r="BH91" s="112">
        <v>1</v>
      </c>
      <c r="BI91" s="112">
        <v>1</v>
      </c>
      <c r="BJ91" s="112">
        <v>1</v>
      </c>
      <c r="BK91" s="112">
        <v>1</v>
      </c>
      <c r="BL91" s="112">
        <v>1</v>
      </c>
      <c r="BM91" s="112">
        <v>1</v>
      </c>
      <c r="BN91" s="112">
        <v>1</v>
      </c>
      <c r="BS91" s="112">
        <v>1</v>
      </c>
      <c r="BT91" s="112">
        <v>1</v>
      </c>
      <c r="BU91" s="112">
        <v>1</v>
      </c>
      <c r="BV91" s="112">
        <v>1</v>
      </c>
      <c r="BW91" s="112">
        <v>99</v>
      </c>
      <c r="BX91" s="112">
        <v>99</v>
      </c>
      <c r="BY91" s="112">
        <v>1</v>
      </c>
      <c r="BZ91" s="112">
        <v>1</v>
      </c>
      <c r="CA91" s="112">
        <v>1</v>
      </c>
      <c r="CC91" s="112">
        <v>1</v>
      </c>
      <c r="CD91" s="112">
        <v>1</v>
      </c>
      <c r="CE91" s="112">
        <v>1</v>
      </c>
      <c r="CF91" s="112">
        <v>1</v>
      </c>
      <c r="CG91" s="112">
        <v>1</v>
      </c>
      <c r="CH91" s="112">
        <v>1</v>
      </c>
      <c r="CI91" s="112">
        <v>1</v>
      </c>
      <c r="CJ91" s="112">
        <v>1</v>
      </c>
      <c r="CK91" s="112">
        <v>1</v>
      </c>
      <c r="CL91" s="112">
        <v>1</v>
      </c>
      <c r="CM91" s="112">
        <v>1</v>
      </c>
      <c r="CP91" s="112">
        <v>1</v>
      </c>
      <c r="CQ91" s="112">
        <v>1</v>
      </c>
      <c r="CR91" s="112">
        <v>1</v>
      </c>
      <c r="CS91" s="112">
        <v>0</v>
      </c>
      <c r="CT91" s="112">
        <v>1</v>
      </c>
      <c r="CU91" s="112">
        <v>1</v>
      </c>
      <c r="CV91" s="112">
        <v>1</v>
      </c>
      <c r="CW91" s="112">
        <v>1</v>
      </c>
      <c r="CX91" s="112">
        <v>1</v>
      </c>
      <c r="CY91" s="112">
        <v>1</v>
      </c>
      <c r="CZ91" s="112">
        <v>1</v>
      </c>
      <c r="DA91" s="112">
        <v>1</v>
      </c>
      <c r="DB91" s="112">
        <v>1</v>
      </c>
      <c r="DC91" s="112">
        <v>1</v>
      </c>
      <c r="DD91" s="112">
        <v>1</v>
      </c>
      <c r="DE91" s="112">
        <v>1</v>
      </c>
      <c r="DF91" s="112">
        <v>1</v>
      </c>
      <c r="DG91" s="112">
        <v>1</v>
      </c>
      <c r="DH91" s="112">
        <v>1</v>
      </c>
      <c r="DI91" s="113">
        <v>1</v>
      </c>
      <c r="DK91" s="113"/>
      <c r="DL91" s="113">
        <v>5</v>
      </c>
      <c r="DM91" s="113">
        <v>5</v>
      </c>
      <c r="DN91" s="113">
        <v>0</v>
      </c>
    </row>
    <row r="92" spans="1:118" s="112" customFormat="1" hidden="1">
      <c r="A92" s="112" t="s">
        <v>523</v>
      </c>
      <c r="B92" s="112" t="s">
        <v>405</v>
      </c>
      <c r="C92" s="128" t="s">
        <v>530</v>
      </c>
      <c r="D92" s="112">
        <v>87</v>
      </c>
      <c r="E92" s="112">
        <v>30</v>
      </c>
      <c r="F92" s="112">
        <v>10</v>
      </c>
      <c r="G92" s="112">
        <v>4</v>
      </c>
      <c r="H92" s="112">
        <v>1</v>
      </c>
      <c r="I92" s="112">
        <v>1</v>
      </c>
      <c r="J92" s="112" t="s">
        <v>422</v>
      </c>
      <c r="K92" s="112">
        <v>1</v>
      </c>
      <c r="L92" s="112">
        <v>1</v>
      </c>
      <c r="M92" s="112">
        <v>1</v>
      </c>
      <c r="N92" s="112">
        <v>1</v>
      </c>
      <c r="O92" s="112">
        <v>1</v>
      </c>
      <c r="P92" s="112">
        <v>1</v>
      </c>
      <c r="Q92" s="112">
        <v>1</v>
      </c>
      <c r="R92" s="112">
        <v>1</v>
      </c>
      <c r="S92" s="112">
        <v>1</v>
      </c>
      <c r="T92" s="112">
        <v>1</v>
      </c>
      <c r="U92" s="112">
        <v>1</v>
      </c>
      <c r="W92" s="112">
        <v>1</v>
      </c>
      <c r="X92" s="112">
        <v>0</v>
      </c>
      <c r="Y92" s="112">
        <v>1</v>
      </c>
      <c r="AB92" s="112">
        <v>1</v>
      </c>
      <c r="AC92" s="112">
        <v>1</v>
      </c>
      <c r="AD92" s="112">
        <v>1</v>
      </c>
      <c r="AE92" s="112">
        <v>1</v>
      </c>
      <c r="AF92" s="112">
        <v>1</v>
      </c>
      <c r="AG92" s="112">
        <v>1</v>
      </c>
      <c r="AH92" s="112">
        <v>1</v>
      </c>
      <c r="AI92" s="112">
        <v>1</v>
      </c>
      <c r="AJ92" s="112">
        <v>1</v>
      </c>
      <c r="AK92" s="112">
        <v>0.5</v>
      </c>
      <c r="AL92" s="112">
        <v>1</v>
      </c>
      <c r="AM92" s="112">
        <v>1</v>
      </c>
      <c r="AN92" s="112">
        <v>1</v>
      </c>
      <c r="AO92" s="112">
        <v>1</v>
      </c>
      <c r="AP92" s="112">
        <v>1</v>
      </c>
      <c r="AQ92" s="112">
        <v>1</v>
      </c>
      <c r="AR92" s="112">
        <v>1</v>
      </c>
      <c r="AS92" s="112">
        <v>1</v>
      </c>
      <c r="AT92" s="112">
        <v>1</v>
      </c>
      <c r="AU92" s="112">
        <v>1</v>
      </c>
      <c r="AV92" s="112">
        <v>1</v>
      </c>
      <c r="AW92" s="112">
        <v>1</v>
      </c>
      <c r="AX92" s="112">
        <v>1</v>
      </c>
      <c r="AY92" s="112">
        <v>1</v>
      </c>
      <c r="AZ92" s="112">
        <v>1</v>
      </c>
      <c r="BA92" s="112">
        <v>1</v>
      </c>
      <c r="BB92" s="112">
        <v>1</v>
      </c>
      <c r="BC92" s="112">
        <v>1</v>
      </c>
      <c r="BD92" s="112">
        <v>1</v>
      </c>
      <c r="BE92" s="112">
        <v>1</v>
      </c>
      <c r="BF92" s="112">
        <v>1</v>
      </c>
      <c r="BG92" s="112">
        <v>1</v>
      </c>
      <c r="BH92" s="112">
        <v>1</v>
      </c>
      <c r="BI92" s="112">
        <v>1</v>
      </c>
      <c r="BJ92" s="112">
        <v>1</v>
      </c>
      <c r="BK92" s="112">
        <v>1</v>
      </c>
      <c r="BL92" s="112">
        <v>1</v>
      </c>
      <c r="BM92" s="112">
        <v>1</v>
      </c>
      <c r="BN92" s="112">
        <v>1</v>
      </c>
      <c r="BS92" s="112">
        <v>1</v>
      </c>
      <c r="BT92" s="112">
        <v>1</v>
      </c>
      <c r="BU92" s="112">
        <v>99</v>
      </c>
      <c r="BV92" s="112">
        <v>99</v>
      </c>
      <c r="BW92" s="112">
        <v>99</v>
      </c>
      <c r="BX92" s="112">
        <v>99</v>
      </c>
      <c r="BY92" s="112">
        <v>1</v>
      </c>
      <c r="BZ92" s="112">
        <v>1</v>
      </c>
      <c r="CA92" s="112">
        <v>99</v>
      </c>
      <c r="CC92" s="112">
        <v>1</v>
      </c>
      <c r="CD92" s="112">
        <v>1</v>
      </c>
      <c r="CE92" s="112">
        <v>1</v>
      </c>
      <c r="CF92" s="112">
        <v>1</v>
      </c>
      <c r="CG92" s="112">
        <v>1</v>
      </c>
      <c r="CH92" s="112">
        <v>0</v>
      </c>
      <c r="CI92" s="112">
        <v>1</v>
      </c>
      <c r="CJ92" s="112">
        <v>1</v>
      </c>
      <c r="CK92" s="112">
        <v>1</v>
      </c>
      <c r="CL92" s="112">
        <v>1</v>
      </c>
      <c r="CM92" s="112">
        <v>1</v>
      </c>
      <c r="CP92" s="112">
        <v>1</v>
      </c>
      <c r="CQ92" s="112">
        <v>1</v>
      </c>
      <c r="CR92" s="112">
        <v>1</v>
      </c>
      <c r="CS92" s="112">
        <v>0</v>
      </c>
      <c r="CT92" s="112">
        <v>1</v>
      </c>
      <c r="CU92" s="112">
        <v>1</v>
      </c>
      <c r="CV92" s="112">
        <v>1</v>
      </c>
      <c r="CW92" s="112">
        <v>1</v>
      </c>
      <c r="CX92" s="112">
        <v>1</v>
      </c>
      <c r="CY92" s="112">
        <v>0</v>
      </c>
      <c r="CZ92" s="112">
        <v>1</v>
      </c>
      <c r="DA92" s="112">
        <v>0</v>
      </c>
      <c r="DB92" s="112">
        <v>0</v>
      </c>
      <c r="DC92" s="112">
        <v>0</v>
      </c>
      <c r="DD92" s="112">
        <v>0</v>
      </c>
      <c r="DE92" s="112">
        <v>0</v>
      </c>
      <c r="DF92" s="112">
        <v>0</v>
      </c>
      <c r="DG92" s="112">
        <v>1</v>
      </c>
      <c r="DH92" s="112">
        <v>1</v>
      </c>
      <c r="DI92" s="113">
        <v>1</v>
      </c>
      <c r="DK92" s="113"/>
      <c r="DL92" s="113">
        <v>2</v>
      </c>
      <c r="DM92" s="113">
        <v>1</v>
      </c>
      <c r="DN92" s="113">
        <v>1</v>
      </c>
    </row>
    <row r="93" spans="1:118" s="112" customFormat="1" hidden="1">
      <c r="A93" s="112" t="s">
        <v>523</v>
      </c>
      <c r="B93" s="112" t="s">
        <v>405</v>
      </c>
      <c r="C93" s="128" t="s">
        <v>531</v>
      </c>
      <c r="D93" s="112">
        <v>88</v>
      </c>
      <c r="E93" s="112">
        <v>243</v>
      </c>
      <c r="F93" s="112">
        <v>77</v>
      </c>
      <c r="G93" s="112">
        <v>38</v>
      </c>
      <c r="H93" s="112">
        <v>1</v>
      </c>
      <c r="I93" s="112">
        <v>1</v>
      </c>
      <c r="J93" s="112" t="s">
        <v>419</v>
      </c>
      <c r="K93" s="112">
        <v>1</v>
      </c>
      <c r="L93" s="112">
        <v>1</v>
      </c>
      <c r="M93" s="112">
        <v>1</v>
      </c>
      <c r="N93" s="112">
        <v>1</v>
      </c>
      <c r="O93" s="112">
        <v>1</v>
      </c>
      <c r="P93" s="112">
        <v>0</v>
      </c>
      <c r="Q93" s="112">
        <v>1</v>
      </c>
      <c r="R93" s="112">
        <v>1</v>
      </c>
      <c r="S93" s="112">
        <v>1</v>
      </c>
      <c r="T93" s="112">
        <v>1</v>
      </c>
      <c r="U93" s="112">
        <v>1</v>
      </c>
      <c r="W93" s="112">
        <v>1</v>
      </c>
      <c r="X93" s="112">
        <v>0</v>
      </c>
      <c r="Y93" s="112">
        <v>1</v>
      </c>
      <c r="AB93" s="112">
        <v>1</v>
      </c>
      <c r="AC93" s="112">
        <v>1</v>
      </c>
      <c r="AD93" s="112">
        <v>1</v>
      </c>
      <c r="AE93" s="112">
        <v>1</v>
      </c>
      <c r="AF93" s="112">
        <v>1</v>
      </c>
      <c r="AG93" s="112">
        <v>1</v>
      </c>
      <c r="AH93" s="112">
        <v>1</v>
      </c>
      <c r="AI93" s="112">
        <v>1</v>
      </c>
      <c r="AJ93" s="112">
        <v>0.5</v>
      </c>
      <c r="AK93" s="112">
        <v>0.5</v>
      </c>
      <c r="AL93" s="112">
        <v>1</v>
      </c>
      <c r="AM93" s="112">
        <v>1</v>
      </c>
      <c r="AN93" s="112">
        <v>1</v>
      </c>
      <c r="AO93" s="112">
        <v>1</v>
      </c>
      <c r="AP93" s="112">
        <v>1</v>
      </c>
      <c r="AQ93" s="112">
        <v>1</v>
      </c>
      <c r="AR93" s="112">
        <v>1</v>
      </c>
      <c r="AS93" s="112">
        <v>0</v>
      </c>
      <c r="AT93" s="112">
        <v>1</v>
      </c>
      <c r="AU93" s="112">
        <v>1</v>
      </c>
      <c r="AV93" s="112">
        <v>1</v>
      </c>
      <c r="AW93" s="112">
        <v>1</v>
      </c>
      <c r="AX93" s="112">
        <v>1</v>
      </c>
      <c r="AY93" s="112">
        <v>1</v>
      </c>
      <c r="AZ93" s="112">
        <v>1</v>
      </c>
      <c r="BA93" s="112">
        <v>1</v>
      </c>
      <c r="BB93" s="112">
        <v>1</v>
      </c>
      <c r="BC93" s="112">
        <v>1</v>
      </c>
      <c r="BD93" s="112">
        <v>1</v>
      </c>
      <c r="BE93" s="112">
        <v>1</v>
      </c>
      <c r="BF93" s="112">
        <v>1</v>
      </c>
      <c r="BG93" s="112">
        <v>1</v>
      </c>
      <c r="BH93" s="112">
        <v>1</v>
      </c>
      <c r="BI93" s="112">
        <v>1</v>
      </c>
      <c r="BJ93" s="112">
        <v>1</v>
      </c>
      <c r="BK93" s="112">
        <v>1</v>
      </c>
      <c r="BL93" s="112">
        <v>1</v>
      </c>
      <c r="BM93" s="112">
        <v>1</v>
      </c>
      <c r="BN93" s="112">
        <v>1</v>
      </c>
      <c r="BS93" s="112">
        <v>1</v>
      </c>
      <c r="BT93" s="112">
        <v>0</v>
      </c>
      <c r="BU93" s="112">
        <v>99</v>
      </c>
      <c r="BV93" s="112">
        <v>99</v>
      </c>
      <c r="BW93" s="112">
        <v>99</v>
      </c>
      <c r="BX93" s="112">
        <v>99</v>
      </c>
      <c r="BY93" s="112">
        <v>1</v>
      </c>
      <c r="BZ93" s="112">
        <v>1</v>
      </c>
      <c r="CA93" s="112">
        <v>99</v>
      </c>
      <c r="CC93" s="112">
        <v>1</v>
      </c>
      <c r="CD93" s="112">
        <v>1</v>
      </c>
      <c r="CE93" s="112">
        <v>1</v>
      </c>
      <c r="CF93" s="112">
        <v>1</v>
      </c>
      <c r="CG93" s="112">
        <v>0</v>
      </c>
      <c r="CH93" s="112">
        <v>1</v>
      </c>
      <c r="CI93" s="112">
        <v>1</v>
      </c>
      <c r="CJ93" s="112">
        <v>1</v>
      </c>
      <c r="CK93" s="112">
        <v>1</v>
      </c>
      <c r="CL93" s="112">
        <v>1</v>
      </c>
      <c r="CM93" s="112">
        <v>1</v>
      </c>
      <c r="CP93" s="112">
        <v>1</v>
      </c>
      <c r="CQ93" s="112">
        <v>1</v>
      </c>
      <c r="CR93" s="112">
        <v>1</v>
      </c>
      <c r="CS93" s="112">
        <v>1</v>
      </c>
      <c r="CT93" s="112">
        <v>1</v>
      </c>
      <c r="CU93" s="112">
        <v>1</v>
      </c>
      <c r="CV93" s="112">
        <v>1</v>
      </c>
      <c r="CW93" s="112">
        <v>1</v>
      </c>
      <c r="CX93" s="112">
        <v>1</v>
      </c>
      <c r="CY93" s="112">
        <v>1</v>
      </c>
      <c r="CZ93" s="112">
        <v>1</v>
      </c>
      <c r="DA93" s="112">
        <v>0</v>
      </c>
      <c r="DB93" s="112">
        <v>0</v>
      </c>
      <c r="DC93" s="112">
        <v>0</v>
      </c>
      <c r="DD93" s="112">
        <v>0</v>
      </c>
      <c r="DE93" s="112">
        <v>1</v>
      </c>
      <c r="DF93" s="112">
        <v>0</v>
      </c>
      <c r="DG93" s="112">
        <v>1</v>
      </c>
      <c r="DH93" s="112">
        <v>1</v>
      </c>
      <c r="DI93" s="113">
        <v>1</v>
      </c>
      <c r="DK93" s="113"/>
      <c r="DL93" s="113">
        <v>2</v>
      </c>
      <c r="DM93" s="113">
        <v>2</v>
      </c>
      <c r="DN93" s="113">
        <v>0</v>
      </c>
    </row>
    <row r="94" spans="1:118" s="112" customFormat="1" hidden="1">
      <c r="A94" s="112" t="s">
        <v>523</v>
      </c>
      <c r="B94" s="112" t="s">
        <v>405</v>
      </c>
      <c r="C94" s="128" t="s">
        <v>532</v>
      </c>
      <c r="D94" s="112">
        <v>89</v>
      </c>
      <c r="E94" s="112">
        <v>18</v>
      </c>
      <c r="F94" s="112">
        <v>6</v>
      </c>
      <c r="G94" s="112">
        <v>5</v>
      </c>
      <c r="H94" s="112">
        <v>1</v>
      </c>
      <c r="I94" s="112">
        <v>1</v>
      </c>
      <c r="J94" s="112" t="s">
        <v>419</v>
      </c>
      <c r="K94" s="112">
        <v>1</v>
      </c>
      <c r="L94" s="112">
        <v>1</v>
      </c>
      <c r="M94" s="112">
        <v>1</v>
      </c>
      <c r="N94" s="112">
        <v>1</v>
      </c>
      <c r="O94" s="112">
        <v>1</v>
      </c>
      <c r="P94" s="112">
        <v>1</v>
      </c>
      <c r="Q94" s="112">
        <v>1</v>
      </c>
      <c r="R94" s="112">
        <v>1</v>
      </c>
      <c r="S94" s="112">
        <v>1</v>
      </c>
      <c r="T94" s="112">
        <v>1</v>
      </c>
      <c r="U94" s="112">
        <v>1</v>
      </c>
      <c r="W94" s="112">
        <v>1</v>
      </c>
      <c r="X94" s="112">
        <v>1</v>
      </c>
      <c r="Y94" s="112">
        <v>1</v>
      </c>
      <c r="AB94" s="112">
        <v>1</v>
      </c>
      <c r="AC94" s="112">
        <v>1</v>
      </c>
      <c r="AD94" s="112">
        <v>1</v>
      </c>
      <c r="AE94" s="112">
        <v>1</v>
      </c>
      <c r="AF94" s="112">
        <v>1</v>
      </c>
      <c r="AG94" s="112">
        <v>1</v>
      </c>
      <c r="AH94" s="112">
        <v>1</v>
      </c>
      <c r="AI94" s="112">
        <v>1</v>
      </c>
      <c r="AJ94" s="112">
        <v>1</v>
      </c>
      <c r="AK94" s="112">
        <v>0.5</v>
      </c>
      <c r="AL94" s="112">
        <v>1</v>
      </c>
      <c r="AM94" s="112">
        <v>1</v>
      </c>
      <c r="AN94" s="112">
        <v>1</v>
      </c>
      <c r="AO94" s="112">
        <v>1</v>
      </c>
      <c r="AP94" s="112">
        <v>1</v>
      </c>
      <c r="AQ94" s="112">
        <v>1</v>
      </c>
      <c r="AR94" s="112">
        <v>1</v>
      </c>
      <c r="AS94" s="112">
        <v>1</v>
      </c>
      <c r="AT94" s="112">
        <v>1</v>
      </c>
      <c r="AU94" s="112">
        <v>1</v>
      </c>
      <c r="AV94" s="112">
        <v>1</v>
      </c>
      <c r="AW94" s="112">
        <v>1</v>
      </c>
      <c r="AX94" s="112">
        <v>1</v>
      </c>
      <c r="AY94" s="112">
        <v>1</v>
      </c>
      <c r="AZ94" s="112">
        <v>1</v>
      </c>
      <c r="BA94" s="112">
        <v>1</v>
      </c>
      <c r="BB94" s="112">
        <v>1</v>
      </c>
      <c r="BC94" s="112">
        <v>1</v>
      </c>
      <c r="BD94" s="112">
        <v>1</v>
      </c>
      <c r="BE94" s="112">
        <v>1</v>
      </c>
      <c r="BF94" s="112">
        <v>1</v>
      </c>
      <c r="BG94" s="112">
        <v>1</v>
      </c>
      <c r="BH94" s="112">
        <v>1</v>
      </c>
      <c r="BI94" s="112">
        <v>1</v>
      </c>
      <c r="BJ94" s="112">
        <v>1</v>
      </c>
      <c r="BK94" s="112">
        <v>1</v>
      </c>
      <c r="BL94" s="112">
        <v>1</v>
      </c>
      <c r="BM94" s="112">
        <v>1</v>
      </c>
      <c r="BN94" s="112">
        <v>1</v>
      </c>
      <c r="BS94" s="112">
        <v>1</v>
      </c>
      <c r="BT94" s="112">
        <v>1</v>
      </c>
      <c r="BU94" s="112">
        <v>99</v>
      </c>
      <c r="BV94" s="112">
        <v>99</v>
      </c>
      <c r="BW94" s="112">
        <v>99</v>
      </c>
      <c r="BX94" s="112">
        <v>99</v>
      </c>
      <c r="BY94" s="112">
        <v>1</v>
      </c>
      <c r="BZ94" s="112">
        <v>1</v>
      </c>
      <c r="CA94" s="112">
        <v>99</v>
      </c>
      <c r="CC94" s="112">
        <v>1</v>
      </c>
      <c r="CD94" s="112">
        <v>1</v>
      </c>
      <c r="CE94" s="112">
        <v>1</v>
      </c>
      <c r="CF94" s="112">
        <v>1</v>
      </c>
      <c r="CG94" s="112">
        <v>1</v>
      </c>
      <c r="CH94" s="112">
        <v>1</v>
      </c>
      <c r="CI94" s="112">
        <v>1</v>
      </c>
      <c r="CJ94" s="112">
        <v>1</v>
      </c>
      <c r="CK94" s="112">
        <v>1</v>
      </c>
      <c r="CL94" s="112">
        <v>1</v>
      </c>
      <c r="CM94" s="112">
        <v>1</v>
      </c>
      <c r="CP94" s="112">
        <v>1</v>
      </c>
      <c r="CQ94" s="112">
        <v>1</v>
      </c>
      <c r="CR94" s="112">
        <v>1</v>
      </c>
      <c r="CS94" s="112">
        <v>1</v>
      </c>
      <c r="CT94" s="112">
        <v>1</v>
      </c>
      <c r="CU94" s="112">
        <v>1</v>
      </c>
      <c r="CV94" s="112">
        <v>1</v>
      </c>
      <c r="CW94" s="112">
        <v>1</v>
      </c>
      <c r="CX94" s="112">
        <v>1</v>
      </c>
      <c r="CY94" s="112">
        <v>1</v>
      </c>
      <c r="CZ94" s="112">
        <v>1</v>
      </c>
      <c r="DA94" s="112">
        <v>1</v>
      </c>
      <c r="DB94" s="112">
        <v>1</v>
      </c>
      <c r="DC94" s="112">
        <v>1</v>
      </c>
      <c r="DD94" s="112">
        <v>0</v>
      </c>
      <c r="DE94" s="112">
        <v>1</v>
      </c>
      <c r="DF94" s="112">
        <v>0</v>
      </c>
      <c r="DG94" s="112">
        <v>1</v>
      </c>
      <c r="DH94" s="112">
        <v>1</v>
      </c>
      <c r="DI94" s="113">
        <v>1</v>
      </c>
      <c r="DK94" s="113"/>
      <c r="DL94" s="113">
        <v>5</v>
      </c>
      <c r="DM94" s="113">
        <v>5</v>
      </c>
      <c r="DN94" s="113">
        <v>0</v>
      </c>
    </row>
    <row r="95" spans="1:118" s="112" customFormat="1" hidden="1">
      <c r="A95" s="112" t="s">
        <v>523</v>
      </c>
      <c r="B95" s="112" t="s">
        <v>406</v>
      </c>
      <c r="C95" s="128" t="s">
        <v>533</v>
      </c>
      <c r="D95" s="112">
        <v>90</v>
      </c>
      <c r="E95" s="112">
        <v>194</v>
      </c>
      <c r="F95" s="112">
        <v>56</v>
      </c>
      <c r="G95" s="112">
        <v>95</v>
      </c>
      <c r="H95" s="112">
        <v>1</v>
      </c>
      <c r="I95" s="112">
        <v>0</v>
      </c>
      <c r="J95" s="112" t="s">
        <v>419</v>
      </c>
      <c r="K95" s="112">
        <v>1</v>
      </c>
      <c r="L95" s="112">
        <v>1</v>
      </c>
      <c r="M95" s="112">
        <v>1</v>
      </c>
      <c r="N95" s="112">
        <v>1</v>
      </c>
      <c r="P95" s="112">
        <v>1</v>
      </c>
      <c r="Q95" s="112">
        <v>99</v>
      </c>
      <c r="R95" s="112">
        <v>1</v>
      </c>
      <c r="T95" s="112">
        <v>1</v>
      </c>
      <c r="W95" s="112">
        <v>1</v>
      </c>
      <c r="X95" s="112">
        <v>1</v>
      </c>
      <c r="Y95" s="112">
        <v>1</v>
      </c>
      <c r="AB95" s="112">
        <v>1</v>
      </c>
      <c r="AC95" s="112">
        <v>1</v>
      </c>
      <c r="AD95" s="112">
        <v>1</v>
      </c>
      <c r="AE95" s="112">
        <v>1</v>
      </c>
      <c r="AF95" s="112">
        <v>1</v>
      </c>
      <c r="AG95" s="112">
        <v>0.5</v>
      </c>
      <c r="AH95" s="112">
        <v>1</v>
      </c>
      <c r="AI95" s="112">
        <v>1</v>
      </c>
      <c r="AJ95" s="112">
        <v>0.5</v>
      </c>
      <c r="AK95" s="112">
        <v>0.5</v>
      </c>
      <c r="AL95" s="112">
        <v>1</v>
      </c>
      <c r="AM95" s="112">
        <v>1</v>
      </c>
      <c r="AN95" s="112">
        <v>1</v>
      </c>
      <c r="AO95" s="112">
        <v>1</v>
      </c>
      <c r="AQ95" s="112">
        <v>1</v>
      </c>
      <c r="AR95" s="112">
        <v>1</v>
      </c>
      <c r="AS95" s="112">
        <v>0</v>
      </c>
      <c r="AU95" s="112">
        <v>1</v>
      </c>
      <c r="AV95" s="112">
        <v>0</v>
      </c>
      <c r="AW95" s="112">
        <v>1</v>
      </c>
      <c r="AX95" s="112">
        <v>1</v>
      </c>
      <c r="AY95" s="112">
        <v>1</v>
      </c>
      <c r="AZ95" s="112">
        <v>1</v>
      </c>
      <c r="BF95" s="112">
        <v>0</v>
      </c>
      <c r="BG95" s="112">
        <v>1</v>
      </c>
      <c r="BH95" s="112">
        <v>1</v>
      </c>
      <c r="BI95" s="112">
        <v>0</v>
      </c>
      <c r="BJ95" s="112">
        <v>1</v>
      </c>
      <c r="BK95" s="112">
        <v>1</v>
      </c>
      <c r="BL95" s="112">
        <v>1</v>
      </c>
      <c r="BM95" s="112">
        <v>1</v>
      </c>
      <c r="BN95" s="112">
        <v>1</v>
      </c>
      <c r="BO95" s="112">
        <v>1</v>
      </c>
      <c r="BP95" s="112">
        <v>1</v>
      </c>
      <c r="BQ95" s="112">
        <v>0.5</v>
      </c>
      <c r="BR95" s="112">
        <v>0.5</v>
      </c>
      <c r="BS95" s="112">
        <v>0</v>
      </c>
      <c r="BW95" s="112">
        <v>99</v>
      </c>
      <c r="BX95" s="112">
        <v>99</v>
      </c>
      <c r="BY95" s="112">
        <v>1</v>
      </c>
      <c r="CC95" s="112">
        <v>1</v>
      </c>
      <c r="CD95" s="112">
        <v>1</v>
      </c>
      <c r="CE95" s="112">
        <v>1</v>
      </c>
      <c r="CF95" s="112">
        <v>1</v>
      </c>
      <c r="CG95" s="112">
        <v>0.5</v>
      </c>
      <c r="CI95" s="112">
        <v>1</v>
      </c>
      <c r="CJ95" s="112">
        <v>1</v>
      </c>
      <c r="CL95" s="112">
        <v>1</v>
      </c>
      <c r="CM95" s="112">
        <v>1</v>
      </c>
      <c r="CP95" s="112">
        <v>1</v>
      </c>
      <c r="CQ95" s="112">
        <v>1</v>
      </c>
      <c r="CR95" s="112">
        <v>0</v>
      </c>
      <c r="CS95" s="112">
        <v>0</v>
      </c>
      <c r="CT95" s="112">
        <v>1</v>
      </c>
      <c r="CU95" s="112">
        <v>1</v>
      </c>
      <c r="CV95" s="112">
        <v>1</v>
      </c>
      <c r="CW95" s="112">
        <v>1</v>
      </c>
      <c r="CX95" s="112">
        <v>1</v>
      </c>
      <c r="CY95" s="112">
        <v>1</v>
      </c>
      <c r="CZ95" s="112">
        <v>1</v>
      </c>
      <c r="DA95" s="112">
        <v>0</v>
      </c>
      <c r="DB95" s="112">
        <v>0</v>
      </c>
      <c r="DC95" s="112">
        <v>0</v>
      </c>
      <c r="DD95" s="112">
        <v>0</v>
      </c>
      <c r="DE95" s="112">
        <v>0</v>
      </c>
      <c r="DF95" s="112">
        <v>0</v>
      </c>
      <c r="DG95" s="112">
        <v>1</v>
      </c>
      <c r="DH95" s="112">
        <v>1</v>
      </c>
      <c r="DI95" s="113">
        <v>1</v>
      </c>
      <c r="DK95" s="113"/>
      <c r="DL95" s="113"/>
      <c r="DM95" s="113"/>
      <c r="DN95" s="113"/>
    </row>
    <row r="96" spans="1:118" s="112" customFormat="1" hidden="1">
      <c r="A96" s="112" t="s">
        <v>523</v>
      </c>
      <c r="B96" s="112" t="s">
        <v>406</v>
      </c>
      <c r="C96" s="128" t="s">
        <v>562</v>
      </c>
      <c r="D96" s="112">
        <v>91</v>
      </c>
      <c r="E96" s="112">
        <v>98</v>
      </c>
      <c r="F96" s="112">
        <v>8</v>
      </c>
      <c r="G96" s="112">
        <v>12</v>
      </c>
      <c r="H96" s="112">
        <v>1</v>
      </c>
      <c r="I96" s="112">
        <v>0</v>
      </c>
      <c r="J96" s="112" t="s">
        <v>419</v>
      </c>
      <c r="K96" s="112">
        <v>1</v>
      </c>
      <c r="L96" s="112">
        <v>1</v>
      </c>
      <c r="M96" s="112">
        <v>1</v>
      </c>
      <c r="N96" s="112">
        <v>1</v>
      </c>
      <c r="P96" s="112">
        <v>1</v>
      </c>
      <c r="Q96" s="112">
        <v>1</v>
      </c>
      <c r="R96" s="112">
        <v>1</v>
      </c>
      <c r="T96" s="112">
        <v>1</v>
      </c>
      <c r="W96" s="112">
        <v>1</v>
      </c>
      <c r="X96" s="112">
        <v>1</v>
      </c>
      <c r="Y96" s="112">
        <v>1</v>
      </c>
      <c r="AB96" s="112">
        <v>1</v>
      </c>
      <c r="AC96" s="112">
        <v>1</v>
      </c>
      <c r="AD96" s="112">
        <v>1</v>
      </c>
      <c r="AE96" s="112">
        <v>1</v>
      </c>
      <c r="AF96" s="112">
        <v>1</v>
      </c>
      <c r="AG96" s="112">
        <v>1</v>
      </c>
      <c r="AH96" s="112">
        <v>1</v>
      </c>
      <c r="AI96" s="112">
        <v>1</v>
      </c>
      <c r="AJ96" s="112">
        <v>1</v>
      </c>
      <c r="AK96" s="112">
        <v>1</v>
      </c>
      <c r="AL96" s="112">
        <v>1</v>
      </c>
      <c r="AM96" s="112">
        <v>1</v>
      </c>
      <c r="AN96" s="112">
        <v>1</v>
      </c>
      <c r="AO96" s="112">
        <v>1</v>
      </c>
      <c r="AQ96" s="112">
        <v>1</v>
      </c>
      <c r="AR96" s="112">
        <v>1</v>
      </c>
      <c r="AS96" s="112">
        <v>0</v>
      </c>
      <c r="AU96" s="112">
        <v>1</v>
      </c>
      <c r="AV96" s="112">
        <v>1</v>
      </c>
      <c r="AW96" s="112">
        <v>1</v>
      </c>
      <c r="AX96" s="112">
        <v>1</v>
      </c>
      <c r="AY96" s="112">
        <v>0</v>
      </c>
      <c r="AZ96" s="112">
        <v>0</v>
      </c>
      <c r="BF96" s="112">
        <v>1</v>
      </c>
      <c r="BG96" s="112">
        <v>1</v>
      </c>
      <c r="BH96" s="112">
        <v>1</v>
      </c>
      <c r="BI96" s="112">
        <v>1</v>
      </c>
      <c r="BJ96" s="112">
        <v>1</v>
      </c>
      <c r="BK96" s="112">
        <v>1</v>
      </c>
      <c r="BL96" s="112">
        <v>1</v>
      </c>
      <c r="BM96" s="112">
        <v>1</v>
      </c>
      <c r="BN96" s="112">
        <v>0</v>
      </c>
      <c r="BO96" s="112">
        <v>1</v>
      </c>
      <c r="BP96" s="112">
        <v>1</v>
      </c>
      <c r="BQ96" s="112">
        <v>1</v>
      </c>
      <c r="BR96" s="112">
        <v>1</v>
      </c>
      <c r="BS96" s="112">
        <v>0</v>
      </c>
      <c r="BW96" s="112">
        <v>1</v>
      </c>
      <c r="BX96" s="112">
        <v>0</v>
      </c>
      <c r="BY96" s="112">
        <v>1</v>
      </c>
      <c r="CC96" s="112">
        <v>1</v>
      </c>
      <c r="CD96" s="112">
        <v>1</v>
      </c>
      <c r="CE96" s="112">
        <v>1</v>
      </c>
      <c r="CF96" s="112">
        <v>1</v>
      </c>
      <c r="CG96" s="112">
        <v>1</v>
      </c>
      <c r="CI96" s="112">
        <v>1</v>
      </c>
      <c r="CJ96" s="112">
        <v>1</v>
      </c>
      <c r="CL96" s="112">
        <v>1</v>
      </c>
      <c r="CM96" s="112">
        <v>1</v>
      </c>
      <c r="CP96" s="112">
        <v>1</v>
      </c>
      <c r="CQ96" s="112">
        <v>1</v>
      </c>
      <c r="CR96" s="112">
        <v>1</v>
      </c>
      <c r="CS96" s="112">
        <v>1</v>
      </c>
      <c r="CT96" s="112">
        <v>1</v>
      </c>
      <c r="CU96" s="112">
        <v>1</v>
      </c>
      <c r="CV96" s="112">
        <v>1</v>
      </c>
      <c r="CW96" s="112">
        <v>1</v>
      </c>
      <c r="CX96" s="112">
        <v>1</v>
      </c>
      <c r="CY96" s="112">
        <v>1</v>
      </c>
      <c r="CZ96" s="112">
        <v>1</v>
      </c>
      <c r="DA96" s="112">
        <v>0</v>
      </c>
      <c r="DB96" s="112">
        <v>0</v>
      </c>
      <c r="DC96" s="112">
        <v>0</v>
      </c>
      <c r="DD96" s="112">
        <v>0</v>
      </c>
      <c r="DE96" s="112">
        <v>1</v>
      </c>
      <c r="DF96" s="112">
        <v>0</v>
      </c>
      <c r="DG96" s="112">
        <v>1</v>
      </c>
      <c r="DH96" s="112">
        <v>1</v>
      </c>
      <c r="DI96" s="113">
        <v>1</v>
      </c>
      <c r="DK96" s="113"/>
      <c r="DL96" s="113"/>
      <c r="DM96" s="113"/>
      <c r="DN96" s="113"/>
    </row>
    <row r="97" spans="1:118" s="114" customFormat="1" hidden="1">
      <c r="A97" s="114" t="s">
        <v>534</v>
      </c>
      <c r="B97" s="114" t="s">
        <v>405</v>
      </c>
      <c r="C97" s="129" t="s">
        <v>536</v>
      </c>
      <c r="D97" s="114">
        <v>92</v>
      </c>
      <c r="E97" s="114">
        <v>956</v>
      </c>
      <c r="F97" s="114">
        <v>233</v>
      </c>
      <c r="G97" s="114">
        <v>45</v>
      </c>
      <c r="H97" s="114">
        <v>1</v>
      </c>
      <c r="I97" s="114">
        <v>0</v>
      </c>
      <c r="J97" s="114" t="s">
        <v>422</v>
      </c>
      <c r="K97" s="114">
        <v>1</v>
      </c>
      <c r="L97" s="114">
        <v>1</v>
      </c>
      <c r="M97" s="114">
        <v>1</v>
      </c>
      <c r="N97" s="114">
        <v>1</v>
      </c>
      <c r="O97" s="114">
        <v>1</v>
      </c>
      <c r="P97" s="114">
        <v>0.5</v>
      </c>
      <c r="Q97" s="114">
        <v>1</v>
      </c>
      <c r="R97" s="114">
        <v>1</v>
      </c>
      <c r="S97" s="114">
        <v>1</v>
      </c>
      <c r="T97" s="114">
        <v>1</v>
      </c>
      <c r="U97" s="114">
        <v>1</v>
      </c>
      <c r="W97" s="114">
        <v>1</v>
      </c>
      <c r="X97" s="114">
        <v>1</v>
      </c>
      <c r="Y97" s="114">
        <v>1</v>
      </c>
      <c r="AB97" s="114">
        <v>1</v>
      </c>
      <c r="AC97" s="114">
        <v>1</v>
      </c>
      <c r="AD97" s="114">
        <v>1</v>
      </c>
      <c r="AE97" s="114">
        <v>1</v>
      </c>
      <c r="AF97" s="114">
        <v>1</v>
      </c>
      <c r="AG97" s="114">
        <v>1</v>
      </c>
      <c r="AH97" s="114">
        <v>1</v>
      </c>
      <c r="AI97" s="114">
        <v>1</v>
      </c>
      <c r="AJ97" s="114">
        <v>1</v>
      </c>
      <c r="AK97" s="114">
        <v>1</v>
      </c>
      <c r="AL97" s="114">
        <v>1</v>
      </c>
      <c r="AM97" s="114">
        <v>1</v>
      </c>
      <c r="AN97" s="114">
        <v>1</v>
      </c>
      <c r="AO97" s="114">
        <v>1</v>
      </c>
      <c r="AP97" s="114">
        <v>1</v>
      </c>
      <c r="AQ97" s="114">
        <v>1</v>
      </c>
      <c r="AR97" s="114">
        <v>0</v>
      </c>
      <c r="AS97" s="114">
        <v>0</v>
      </c>
      <c r="AT97" s="114">
        <v>1</v>
      </c>
      <c r="AU97" s="114">
        <v>1</v>
      </c>
      <c r="AV97" s="114">
        <v>0</v>
      </c>
      <c r="AW97" s="114">
        <v>1</v>
      </c>
      <c r="AX97" s="114">
        <v>1</v>
      </c>
      <c r="AY97" s="114">
        <v>1</v>
      </c>
      <c r="AZ97" s="114">
        <v>1</v>
      </c>
      <c r="BA97" s="114">
        <v>1</v>
      </c>
      <c r="BB97" s="114">
        <v>1</v>
      </c>
      <c r="BC97" s="114">
        <v>1</v>
      </c>
      <c r="BD97" s="114">
        <v>1</v>
      </c>
      <c r="BE97" s="114">
        <v>1</v>
      </c>
      <c r="BF97" s="114">
        <v>1</v>
      </c>
      <c r="BG97" s="114">
        <v>1</v>
      </c>
      <c r="BH97" s="114">
        <v>1</v>
      </c>
      <c r="BI97" s="114">
        <v>1</v>
      </c>
      <c r="BJ97" s="114">
        <v>1</v>
      </c>
      <c r="BK97" s="114">
        <v>0</v>
      </c>
      <c r="BL97" s="114">
        <v>1</v>
      </c>
      <c r="BM97" s="114">
        <v>1</v>
      </c>
      <c r="BN97" s="114">
        <v>1</v>
      </c>
      <c r="BS97" s="114">
        <v>1</v>
      </c>
      <c r="BT97" s="114">
        <v>1</v>
      </c>
      <c r="BU97" s="114">
        <v>0</v>
      </c>
      <c r="BV97" s="114">
        <v>1</v>
      </c>
      <c r="BW97" s="114">
        <v>99</v>
      </c>
      <c r="BX97" s="114">
        <v>99</v>
      </c>
      <c r="BY97" s="114">
        <v>1</v>
      </c>
      <c r="BZ97" s="114">
        <v>1</v>
      </c>
      <c r="CA97" s="114">
        <v>0</v>
      </c>
      <c r="CC97" s="114">
        <v>1</v>
      </c>
      <c r="CD97" s="114">
        <v>1</v>
      </c>
      <c r="CE97" s="114">
        <v>1</v>
      </c>
      <c r="CF97" s="114">
        <v>1</v>
      </c>
      <c r="CG97" s="114">
        <v>0</v>
      </c>
      <c r="CH97" s="114">
        <v>1</v>
      </c>
      <c r="CI97" s="114">
        <v>1</v>
      </c>
      <c r="CJ97" s="114">
        <v>1</v>
      </c>
      <c r="CK97" s="114">
        <v>1</v>
      </c>
      <c r="CL97" s="114">
        <v>1</v>
      </c>
      <c r="CM97" s="114">
        <v>1</v>
      </c>
      <c r="CP97" s="114">
        <v>1</v>
      </c>
      <c r="CQ97" s="114">
        <v>1</v>
      </c>
      <c r="CR97" s="114">
        <v>1</v>
      </c>
      <c r="CS97" s="114">
        <v>0</v>
      </c>
      <c r="CT97" s="114">
        <v>1</v>
      </c>
      <c r="CU97" s="114">
        <v>1</v>
      </c>
      <c r="CV97" s="114">
        <v>1</v>
      </c>
      <c r="CW97" s="114">
        <v>1</v>
      </c>
      <c r="CX97" s="114">
        <v>1</v>
      </c>
      <c r="CY97" s="114">
        <v>1</v>
      </c>
      <c r="CZ97" s="114">
        <v>1</v>
      </c>
      <c r="DA97" s="114">
        <v>1</v>
      </c>
      <c r="DB97" s="114">
        <v>1</v>
      </c>
      <c r="DC97" s="114">
        <v>0</v>
      </c>
      <c r="DD97" s="114">
        <v>0</v>
      </c>
      <c r="DE97" s="114">
        <v>1</v>
      </c>
      <c r="DF97" s="114">
        <v>0</v>
      </c>
      <c r="DG97" s="114">
        <v>1</v>
      </c>
      <c r="DH97" s="114">
        <v>1</v>
      </c>
      <c r="DI97" s="115">
        <v>1</v>
      </c>
      <c r="DK97" s="115"/>
      <c r="DL97" s="115"/>
      <c r="DM97" s="115"/>
      <c r="DN97" s="115"/>
    </row>
    <row r="98" spans="1:118" s="114" customFormat="1" hidden="1">
      <c r="A98" s="114" t="s">
        <v>534</v>
      </c>
      <c r="B98" s="114" t="s">
        <v>405</v>
      </c>
      <c r="C98" s="129" t="s">
        <v>537</v>
      </c>
      <c r="D98" s="114">
        <v>93</v>
      </c>
      <c r="E98" s="114">
        <v>121</v>
      </c>
      <c r="F98" s="114">
        <v>36</v>
      </c>
      <c r="G98" s="114">
        <v>5</v>
      </c>
      <c r="H98" s="114">
        <v>1</v>
      </c>
      <c r="I98" s="114">
        <v>0</v>
      </c>
      <c r="J98" s="114" t="s">
        <v>419</v>
      </c>
      <c r="K98" s="114">
        <v>1</v>
      </c>
      <c r="L98" s="114">
        <v>1</v>
      </c>
      <c r="M98" s="114">
        <v>1</v>
      </c>
      <c r="N98" s="114">
        <v>1</v>
      </c>
      <c r="O98" s="114">
        <v>1</v>
      </c>
      <c r="P98" s="114">
        <v>1</v>
      </c>
      <c r="Q98" s="114">
        <v>1</v>
      </c>
      <c r="R98" s="114">
        <v>1</v>
      </c>
      <c r="S98" s="114">
        <v>1</v>
      </c>
      <c r="T98" s="114">
        <v>1</v>
      </c>
      <c r="U98" s="114">
        <v>1</v>
      </c>
      <c r="W98" s="114">
        <v>1</v>
      </c>
      <c r="X98" s="114">
        <v>1</v>
      </c>
      <c r="Y98" s="114">
        <v>1</v>
      </c>
      <c r="AB98" s="114">
        <v>1</v>
      </c>
      <c r="AC98" s="114">
        <v>1</v>
      </c>
      <c r="AD98" s="114">
        <v>1</v>
      </c>
      <c r="AE98" s="114">
        <v>1</v>
      </c>
      <c r="AF98" s="114">
        <v>1</v>
      </c>
      <c r="AG98" s="114">
        <v>1</v>
      </c>
      <c r="AH98" s="114">
        <v>1</v>
      </c>
      <c r="AI98" s="114">
        <v>1</v>
      </c>
      <c r="AJ98" s="114">
        <v>1</v>
      </c>
      <c r="AK98" s="114">
        <v>0.5</v>
      </c>
      <c r="AL98" s="114">
        <v>1</v>
      </c>
      <c r="AM98" s="114">
        <v>1</v>
      </c>
      <c r="AN98" s="114">
        <v>1</v>
      </c>
      <c r="AO98" s="114">
        <v>1</v>
      </c>
      <c r="AP98" s="114">
        <v>1</v>
      </c>
      <c r="AQ98" s="114">
        <v>1</v>
      </c>
      <c r="AR98" s="114">
        <v>1</v>
      </c>
      <c r="AS98" s="114">
        <v>0</v>
      </c>
      <c r="AT98" s="114">
        <v>0</v>
      </c>
      <c r="AU98" s="114">
        <v>1</v>
      </c>
      <c r="AV98" s="114">
        <v>1</v>
      </c>
      <c r="AW98" s="114">
        <v>1</v>
      </c>
      <c r="AX98" s="114">
        <v>1</v>
      </c>
      <c r="AY98" s="114">
        <v>1</v>
      </c>
      <c r="AZ98" s="114">
        <v>1</v>
      </c>
      <c r="BA98" s="114">
        <v>1</v>
      </c>
      <c r="BB98" s="114">
        <v>1</v>
      </c>
      <c r="BC98" s="114">
        <v>1</v>
      </c>
      <c r="BD98" s="114">
        <v>1</v>
      </c>
      <c r="BE98" s="114">
        <v>1</v>
      </c>
      <c r="BF98" s="114">
        <v>1</v>
      </c>
      <c r="BG98" s="114">
        <v>1</v>
      </c>
      <c r="BH98" s="114">
        <v>1</v>
      </c>
      <c r="BI98" s="114">
        <v>1</v>
      </c>
      <c r="BJ98" s="114">
        <v>1</v>
      </c>
      <c r="BK98" s="114">
        <v>1</v>
      </c>
      <c r="BL98" s="114">
        <v>0</v>
      </c>
      <c r="BM98" s="114">
        <v>0</v>
      </c>
      <c r="BN98" s="114">
        <v>1</v>
      </c>
      <c r="BS98" s="114">
        <v>1</v>
      </c>
      <c r="BT98" s="114">
        <v>0</v>
      </c>
      <c r="BU98" s="114">
        <v>99</v>
      </c>
      <c r="BV98" s="114">
        <v>99</v>
      </c>
      <c r="BW98" s="114">
        <v>99</v>
      </c>
      <c r="BX98" s="114">
        <v>99</v>
      </c>
      <c r="BY98" s="114">
        <v>1</v>
      </c>
      <c r="BZ98" s="114">
        <v>1</v>
      </c>
      <c r="CA98" s="114">
        <v>99</v>
      </c>
      <c r="CC98" s="114">
        <v>0</v>
      </c>
      <c r="CD98" s="114">
        <v>1</v>
      </c>
      <c r="CE98" s="114">
        <v>1</v>
      </c>
      <c r="CF98" s="114">
        <v>1</v>
      </c>
      <c r="CG98" s="114">
        <v>0</v>
      </c>
      <c r="CH98" s="114">
        <v>1</v>
      </c>
      <c r="CI98" s="114">
        <v>1</v>
      </c>
      <c r="CJ98" s="114">
        <v>1</v>
      </c>
      <c r="CK98" s="114">
        <v>1</v>
      </c>
      <c r="CL98" s="114">
        <v>1</v>
      </c>
      <c r="CM98" s="114">
        <v>1</v>
      </c>
      <c r="CP98" s="114">
        <v>1</v>
      </c>
      <c r="CQ98" s="114">
        <v>1</v>
      </c>
      <c r="CR98" s="114">
        <v>1</v>
      </c>
      <c r="CS98" s="114">
        <v>1</v>
      </c>
      <c r="CT98" s="114">
        <v>1</v>
      </c>
      <c r="CU98" s="114">
        <v>1</v>
      </c>
      <c r="CV98" s="114">
        <v>1</v>
      </c>
      <c r="CW98" s="114">
        <v>1</v>
      </c>
      <c r="CX98" s="114">
        <v>1</v>
      </c>
      <c r="CY98" s="114">
        <v>1</v>
      </c>
      <c r="CZ98" s="114">
        <v>1</v>
      </c>
      <c r="DA98" s="114">
        <v>0</v>
      </c>
      <c r="DB98" s="114">
        <v>0</v>
      </c>
      <c r="DC98" s="114">
        <v>0</v>
      </c>
      <c r="DD98" s="114">
        <v>0</v>
      </c>
      <c r="DE98" s="114">
        <v>1</v>
      </c>
      <c r="DF98" s="114">
        <v>0</v>
      </c>
      <c r="DG98" s="114">
        <v>1</v>
      </c>
      <c r="DH98" s="114">
        <v>1</v>
      </c>
      <c r="DI98" s="115">
        <v>1</v>
      </c>
      <c r="DJ98" s="114" t="s">
        <v>437</v>
      </c>
      <c r="DK98" s="115"/>
      <c r="DL98" s="115"/>
      <c r="DM98" s="115"/>
      <c r="DN98" s="115"/>
    </row>
    <row r="99" spans="1:118" s="114" customFormat="1" hidden="1">
      <c r="A99" s="114" t="s">
        <v>534</v>
      </c>
      <c r="B99" s="114" t="s">
        <v>405</v>
      </c>
      <c r="C99" s="129" t="s">
        <v>538</v>
      </c>
      <c r="D99" s="114">
        <v>94</v>
      </c>
      <c r="E99" s="114">
        <v>130</v>
      </c>
      <c r="F99" s="114">
        <v>50</v>
      </c>
      <c r="G99" s="114">
        <v>6</v>
      </c>
      <c r="H99" s="114">
        <v>1</v>
      </c>
      <c r="I99" s="114">
        <v>1</v>
      </c>
      <c r="J99" s="114" t="s">
        <v>419</v>
      </c>
      <c r="K99" s="114">
        <v>1</v>
      </c>
      <c r="L99" s="114">
        <v>1</v>
      </c>
      <c r="M99" s="114">
        <v>1</v>
      </c>
      <c r="N99" s="114">
        <v>1</v>
      </c>
      <c r="O99" s="114">
        <v>1</v>
      </c>
      <c r="P99" s="114">
        <v>1</v>
      </c>
      <c r="Q99" s="114">
        <v>1</v>
      </c>
      <c r="R99" s="114">
        <v>1</v>
      </c>
      <c r="S99" s="114">
        <v>1</v>
      </c>
      <c r="T99" s="114">
        <v>1</v>
      </c>
      <c r="U99" s="114">
        <v>1</v>
      </c>
      <c r="W99" s="114">
        <v>1</v>
      </c>
      <c r="X99" s="114">
        <v>1</v>
      </c>
      <c r="Y99" s="114">
        <v>1</v>
      </c>
      <c r="AB99" s="114">
        <v>1</v>
      </c>
      <c r="AC99" s="114">
        <v>1</v>
      </c>
      <c r="AD99" s="114">
        <v>1</v>
      </c>
      <c r="AE99" s="114">
        <v>1</v>
      </c>
      <c r="AF99" s="114">
        <v>1</v>
      </c>
      <c r="AG99" s="114">
        <v>1</v>
      </c>
      <c r="AH99" s="114">
        <v>1</v>
      </c>
      <c r="AI99" s="114">
        <v>1</v>
      </c>
      <c r="AJ99" s="114">
        <v>1</v>
      </c>
      <c r="AK99" s="114">
        <v>1</v>
      </c>
      <c r="AL99" s="114">
        <v>1</v>
      </c>
      <c r="AM99" s="114">
        <v>1</v>
      </c>
      <c r="AN99" s="114">
        <v>1</v>
      </c>
      <c r="AO99" s="114">
        <v>1</v>
      </c>
      <c r="AP99" s="114">
        <v>1</v>
      </c>
      <c r="AQ99" s="114">
        <v>1</v>
      </c>
      <c r="AR99" s="114">
        <v>1</v>
      </c>
      <c r="AS99" s="114">
        <v>1</v>
      </c>
      <c r="AT99" s="114">
        <v>1</v>
      </c>
      <c r="AU99" s="114">
        <v>1</v>
      </c>
      <c r="AV99" s="114">
        <v>1</v>
      </c>
      <c r="AW99" s="114">
        <v>1</v>
      </c>
      <c r="AX99" s="114">
        <v>1</v>
      </c>
      <c r="AY99" s="114">
        <v>1</v>
      </c>
      <c r="AZ99" s="114">
        <v>1</v>
      </c>
      <c r="BA99" s="114">
        <v>1</v>
      </c>
      <c r="BB99" s="114">
        <v>1</v>
      </c>
      <c r="BC99" s="114">
        <v>1</v>
      </c>
      <c r="BD99" s="114">
        <v>1</v>
      </c>
      <c r="BE99" s="114">
        <v>1</v>
      </c>
      <c r="BF99" s="114">
        <v>1</v>
      </c>
      <c r="BG99" s="114">
        <v>1</v>
      </c>
      <c r="BH99" s="114">
        <v>1</v>
      </c>
      <c r="BI99" s="114">
        <v>1</v>
      </c>
      <c r="BJ99" s="114">
        <v>1</v>
      </c>
      <c r="BK99" s="114">
        <v>1</v>
      </c>
      <c r="BL99" s="114">
        <v>1</v>
      </c>
      <c r="BM99" s="114">
        <v>1</v>
      </c>
      <c r="BN99" s="114">
        <v>1</v>
      </c>
      <c r="BS99" s="114">
        <v>1</v>
      </c>
      <c r="BT99" s="114">
        <v>1</v>
      </c>
      <c r="BU99" s="114">
        <v>99</v>
      </c>
      <c r="BV99" s="114">
        <v>99</v>
      </c>
      <c r="BW99" s="114">
        <v>99</v>
      </c>
      <c r="BX99" s="114">
        <v>99</v>
      </c>
      <c r="BY99" s="114">
        <v>1</v>
      </c>
      <c r="BZ99" s="114">
        <v>1</v>
      </c>
      <c r="CA99" s="114">
        <v>99</v>
      </c>
      <c r="CC99" s="114">
        <v>1</v>
      </c>
      <c r="CD99" s="114">
        <v>1</v>
      </c>
      <c r="CE99" s="114">
        <v>1</v>
      </c>
      <c r="CF99" s="114">
        <v>1</v>
      </c>
      <c r="CG99" s="114">
        <v>1</v>
      </c>
      <c r="CH99" s="114">
        <v>1</v>
      </c>
      <c r="CI99" s="114">
        <v>1</v>
      </c>
      <c r="CJ99" s="114">
        <v>1</v>
      </c>
      <c r="CK99" s="114">
        <v>1</v>
      </c>
      <c r="CL99" s="114">
        <v>1</v>
      </c>
      <c r="CM99" s="114">
        <v>1</v>
      </c>
      <c r="CP99" s="114">
        <v>1</v>
      </c>
      <c r="CQ99" s="114">
        <v>1</v>
      </c>
      <c r="CR99" s="114">
        <v>1</v>
      </c>
      <c r="CS99" s="114">
        <v>1</v>
      </c>
      <c r="CT99" s="114">
        <v>1</v>
      </c>
      <c r="CU99" s="114">
        <v>1</v>
      </c>
      <c r="CV99" s="114">
        <v>1</v>
      </c>
      <c r="CW99" s="114">
        <v>1</v>
      </c>
      <c r="CX99" s="114">
        <v>1</v>
      </c>
      <c r="CY99" s="114">
        <v>1</v>
      </c>
      <c r="CZ99" s="114">
        <v>1</v>
      </c>
      <c r="DA99" s="114">
        <v>1</v>
      </c>
      <c r="DB99" s="114">
        <v>1</v>
      </c>
      <c r="DC99" s="114">
        <v>0</v>
      </c>
      <c r="DD99" s="114">
        <v>0</v>
      </c>
      <c r="DE99" s="114">
        <v>1</v>
      </c>
      <c r="DF99" s="114">
        <v>0</v>
      </c>
      <c r="DG99" s="114">
        <v>1</v>
      </c>
      <c r="DH99" s="114">
        <v>1</v>
      </c>
      <c r="DI99" s="115">
        <v>1</v>
      </c>
      <c r="DK99" s="115"/>
      <c r="DL99" s="115">
        <v>5</v>
      </c>
      <c r="DM99" s="115">
        <v>4</v>
      </c>
      <c r="DN99" s="115">
        <v>1</v>
      </c>
    </row>
    <row r="100" spans="1:118" s="114" customFormat="1" hidden="1">
      <c r="A100" s="114" t="s">
        <v>534</v>
      </c>
      <c r="B100" s="114" t="s">
        <v>405</v>
      </c>
      <c r="C100" s="129" t="s">
        <v>539</v>
      </c>
      <c r="D100" s="114">
        <v>95</v>
      </c>
      <c r="E100" s="114">
        <v>85</v>
      </c>
      <c r="F100" s="114">
        <v>39</v>
      </c>
      <c r="G100" s="114">
        <v>6</v>
      </c>
      <c r="H100" s="114">
        <v>1</v>
      </c>
      <c r="I100" s="114">
        <v>0</v>
      </c>
      <c r="J100" s="114" t="s">
        <v>419</v>
      </c>
      <c r="K100" s="114">
        <v>1</v>
      </c>
      <c r="L100" s="114">
        <v>1</v>
      </c>
      <c r="M100" s="114">
        <v>1</v>
      </c>
      <c r="N100" s="114">
        <v>1</v>
      </c>
      <c r="O100" s="114">
        <v>1</v>
      </c>
      <c r="P100" s="114">
        <v>1</v>
      </c>
      <c r="Q100" s="114">
        <v>1</v>
      </c>
      <c r="R100" s="114">
        <v>1</v>
      </c>
      <c r="S100" s="114">
        <v>1</v>
      </c>
      <c r="T100" s="114">
        <v>1</v>
      </c>
      <c r="U100" s="114">
        <v>1</v>
      </c>
      <c r="W100" s="114">
        <v>1</v>
      </c>
      <c r="X100" s="114">
        <v>1</v>
      </c>
      <c r="Y100" s="114">
        <v>1</v>
      </c>
      <c r="AB100" s="114">
        <v>1</v>
      </c>
      <c r="AC100" s="114">
        <v>1</v>
      </c>
      <c r="AD100" s="114">
        <v>1</v>
      </c>
      <c r="AE100" s="114">
        <v>1</v>
      </c>
      <c r="AF100" s="114">
        <v>1</v>
      </c>
      <c r="AG100" s="114">
        <v>0</v>
      </c>
      <c r="AH100" s="114">
        <v>1</v>
      </c>
      <c r="AI100" s="114">
        <v>1</v>
      </c>
      <c r="AJ100" s="114">
        <v>1</v>
      </c>
      <c r="AK100" s="114">
        <v>0.5</v>
      </c>
      <c r="AL100" s="114">
        <v>1</v>
      </c>
      <c r="AM100" s="114">
        <v>1</v>
      </c>
      <c r="AN100" s="114">
        <v>1</v>
      </c>
      <c r="AO100" s="114">
        <v>1</v>
      </c>
      <c r="AP100" s="114">
        <v>1</v>
      </c>
      <c r="AQ100" s="114">
        <v>1</v>
      </c>
      <c r="AR100" s="114">
        <v>1</v>
      </c>
      <c r="AS100" s="114">
        <v>0</v>
      </c>
      <c r="AT100" s="114">
        <v>1</v>
      </c>
      <c r="AU100" s="114">
        <v>1</v>
      </c>
      <c r="AV100" s="114">
        <v>0.5</v>
      </c>
      <c r="AW100" s="114">
        <v>1</v>
      </c>
      <c r="AX100" s="114">
        <v>1</v>
      </c>
      <c r="AY100" s="114">
        <v>1</v>
      </c>
      <c r="AZ100" s="114">
        <v>1</v>
      </c>
      <c r="BA100" s="114">
        <v>1</v>
      </c>
      <c r="BB100" s="114">
        <v>1</v>
      </c>
      <c r="BC100" s="114">
        <v>1</v>
      </c>
      <c r="BD100" s="114">
        <v>1</v>
      </c>
      <c r="BE100" s="114">
        <v>0</v>
      </c>
      <c r="BF100" s="114">
        <v>1</v>
      </c>
      <c r="BG100" s="114">
        <v>0</v>
      </c>
      <c r="BH100" s="114">
        <v>1</v>
      </c>
      <c r="BI100" s="114">
        <v>1</v>
      </c>
      <c r="BJ100" s="114">
        <v>0</v>
      </c>
      <c r="BK100" s="114">
        <v>0</v>
      </c>
      <c r="BL100" s="114">
        <v>0</v>
      </c>
      <c r="BM100" s="114">
        <v>0</v>
      </c>
      <c r="BN100" s="114">
        <v>0</v>
      </c>
      <c r="BS100" s="114">
        <v>0</v>
      </c>
      <c r="BT100" s="114">
        <v>0</v>
      </c>
      <c r="BU100" s="114">
        <v>99</v>
      </c>
      <c r="BV100" s="114">
        <v>99</v>
      </c>
      <c r="BW100" s="114">
        <v>99</v>
      </c>
      <c r="BX100" s="114">
        <v>99</v>
      </c>
      <c r="BY100" s="114">
        <v>1</v>
      </c>
      <c r="BZ100" s="114">
        <v>0</v>
      </c>
      <c r="CA100" s="114">
        <v>99</v>
      </c>
      <c r="CC100" s="114">
        <v>1</v>
      </c>
      <c r="CD100" s="114">
        <v>1</v>
      </c>
      <c r="CE100" s="114">
        <v>1</v>
      </c>
      <c r="CF100" s="114">
        <v>1</v>
      </c>
      <c r="CG100" s="114">
        <v>0</v>
      </c>
      <c r="CH100" s="114">
        <v>0</v>
      </c>
      <c r="CI100" s="114">
        <v>1</v>
      </c>
      <c r="CJ100" s="114">
        <v>1</v>
      </c>
      <c r="CK100" s="114">
        <v>1</v>
      </c>
      <c r="CL100" s="114">
        <v>1</v>
      </c>
      <c r="CM100" s="114">
        <v>1</v>
      </c>
      <c r="CP100" s="114">
        <v>1</v>
      </c>
      <c r="CQ100" s="114">
        <v>1</v>
      </c>
      <c r="CR100" s="114">
        <v>1</v>
      </c>
      <c r="CS100" s="114">
        <v>1</v>
      </c>
      <c r="CT100" s="114">
        <v>1</v>
      </c>
      <c r="CU100" s="114">
        <v>1</v>
      </c>
      <c r="CV100" s="114">
        <v>1</v>
      </c>
      <c r="CW100" s="114">
        <v>1</v>
      </c>
      <c r="CX100" s="114">
        <v>1</v>
      </c>
      <c r="CY100" s="114">
        <v>1</v>
      </c>
      <c r="CZ100" s="114">
        <v>1</v>
      </c>
      <c r="DA100" s="114">
        <v>1</v>
      </c>
      <c r="DB100" s="114">
        <v>0</v>
      </c>
      <c r="DC100" s="114">
        <v>0</v>
      </c>
      <c r="DD100" s="114">
        <v>0</v>
      </c>
      <c r="DE100" s="114">
        <v>0</v>
      </c>
      <c r="DF100" s="114">
        <v>0</v>
      </c>
      <c r="DG100" s="114">
        <v>1</v>
      </c>
      <c r="DH100" s="114">
        <v>1</v>
      </c>
      <c r="DI100" s="115">
        <v>1</v>
      </c>
      <c r="DK100" s="115"/>
      <c r="DL100" s="115"/>
      <c r="DM100" s="115"/>
      <c r="DN100" s="115"/>
    </row>
    <row r="101" spans="1:118" s="114" customFormat="1" hidden="1">
      <c r="A101" s="114" t="s">
        <v>534</v>
      </c>
      <c r="B101" s="114" t="s">
        <v>405</v>
      </c>
      <c r="C101" s="129" t="s">
        <v>540</v>
      </c>
      <c r="D101" s="114">
        <v>96</v>
      </c>
      <c r="E101" s="114">
        <v>33</v>
      </c>
      <c r="F101" s="114">
        <v>12</v>
      </c>
      <c r="G101" s="114">
        <v>2</v>
      </c>
      <c r="H101" s="114">
        <v>1</v>
      </c>
      <c r="I101" s="114">
        <v>1</v>
      </c>
      <c r="J101" s="114" t="s">
        <v>419</v>
      </c>
      <c r="K101" s="114">
        <v>1</v>
      </c>
      <c r="L101" s="114">
        <v>1</v>
      </c>
      <c r="M101" s="114">
        <v>1</v>
      </c>
      <c r="N101" s="114">
        <v>1</v>
      </c>
      <c r="O101" s="114">
        <v>1</v>
      </c>
      <c r="P101" s="114">
        <v>1</v>
      </c>
      <c r="Q101" s="114">
        <v>1</v>
      </c>
      <c r="R101" s="114">
        <v>1</v>
      </c>
      <c r="S101" s="114">
        <v>1</v>
      </c>
      <c r="T101" s="114">
        <v>1</v>
      </c>
      <c r="U101" s="114">
        <v>1</v>
      </c>
      <c r="W101" s="114">
        <v>1</v>
      </c>
      <c r="X101" s="114">
        <v>1</v>
      </c>
      <c r="Y101" s="114">
        <v>1</v>
      </c>
      <c r="AB101" s="114">
        <v>1</v>
      </c>
      <c r="AC101" s="114">
        <v>1</v>
      </c>
      <c r="AD101" s="114">
        <v>1</v>
      </c>
      <c r="AE101" s="114">
        <v>1</v>
      </c>
      <c r="AF101" s="114">
        <v>1</v>
      </c>
      <c r="AG101" s="114">
        <v>1</v>
      </c>
      <c r="AH101" s="114">
        <v>1</v>
      </c>
      <c r="AI101" s="114">
        <v>1</v>
      </c>
      <c r="AJ101" s="114">
        <v>1</v>
      </c>
      <c r="AK101" s="114">
        <v>1</v>
      </c>
      <c r="AL101" s="114">
        <v>1</v>
      </c>
      <c r="AM101" s="114">
        <v>1</v>
      </c>
      <c r="AN101" s="114">
        <v>1</v>
      </c>
      <c r="AO101" s="114">
        <v>1</v>
      </c>
      <c r="AP101" s="114">
        <v>1</v>
      </c>
      <c r="AQ101" s="114">
        <v>1</v>
      </c>
      <c r="AR101" s="114">
        <v>1</v>
      </c>
      <c r="AS101" s="114">
        <v>1</v>
      </c>
      <c r="AT101" s="114">
        <v>1</v>
      </c>
      <c r="AU101" s="114">
        <v>1</v>
      </c>
      <c r="AV101" s="114">
        <v>1</v>
      </c>
      <c r="AW101" s="114">
        <v>1</v>
      </c>
      <c r="AX101" s="114">
        <v>1</v>
      </c>
      <c r="AY101" s="114">
        <v>1</v>
      </c>
      <c r="AZ101" s="114">
        <v>0</v>
      </c>
      <c r="BA101" s="114">
        <v>1</v>
      </c>
      <c r="BB101" s="114">
        <v>1</v>
      </c>
      <c r="BC101" s="114">
        <v>1</v>
      </c>
      <c r="BD101" s="114">
        <v>1</v>
      </c>
      <c r="BE101" s="114">
        <v>1</v>
      </c>
      <c r="BF101" s="114">
        <v>1</v>
      </c>
      <c r="BG101" s="114">
        <v>1</v>
      </c>
      <c r="BH101" s="114">
        <v>1</v>
      </c>
      <c r="BI101" s="114">
        <v>1</v>
      </c>
      <c r="BJ101" s="114">
        <v>1</v>
      </c>
      <c r="BK101" s="114">
        <v>1</v>
      </c>
      <c r="BL101" s="114">
        <v>1</v>
      </c>
      <c r="BM101" s="114">
        <v>1</v>
      </c>
      <c r="BN101" s="114">
        <v>1</v>
      </c>
      <c r="BS101" s="114">
        <v>1</v>
      </c>
      <c r="BT101" s="114">
        <v>1</v>
      </c>
      <c r="BU101" s="114">
        <v>99</v>
      </c>
      <c r="BV101" s="114">
        <v>99</v>
      </c>
      <c r="BW101" s="114">
        <v>99</v>
      </c>
      <c r="BX101" s="114">
        <v>99</v>
      </c>
      <c r="BY101" s="114">
        <v>1</v>
      </c>
      <c r="BZ101" s="114">
        <v>1</v>
      </c>
      <c r="CA101" s="114">
        <v>99</v>
      </c>
      <c r="CC101" s="114">
        <v>0</v>
      </c>
      <c r="CD101" s="114">
        <v>1</v>
      </c>
      <c r="CE101" s="114">
        <v>1</v>
      </c>
      <c r="CF101" s="114">
        <v>1</v>
      </c>
      <c r="CG101" s="114">
        <v>1</v>
      </c>
      <c r="CH101" s="114">
        <v>1</v>
      </c>
      <c r="CI101" s="114">
        <v>1</v>
      </c>
      <c r="CJ101" s="114">
        <v>1</v>
      </c>
      <c r="CK101" s="114">
        <v>1</v>
      </c>
      <c r="CL101" s="114">
        <v>1</v>
      </c>
      <c r="CM101" s="114">
        <v>1</v>
      </c>
      <c r="CP101" s="114">
        <v>1</v>
      </c>
      <c r="CQ101" s="114">
        <v>1</v>
      </c>
      <c r="CR101" s="114">
        <v>0</v>
      </c>
      <c r="CS101" s="114">
        <v>1</v>
      </c>
      <c r="CT101" s="114">
        <v>1</v>
      </c>
      <c r="CU101" s="114">
        <v>1</v>
      </c>
      <c r="CV101" s="114">
        <v>1</v>
      </c>
      <c r="CW101" s="114">
        <v>1</v>
      </c>
      <c r="CX101" s="114">
        <v>1</v>
      </c>
      <c r="CY101" s="114">
        <v>0</v>
      </c>
      <c r="CZ101" s="114">
        <v>1</v>
      </c>
      <c r="DA101" s="114">
        <v>0</v>
      </c>
      <c r="DB101" s="114">
        <v>0</v>
      </c>
      <c r="DC101" s="114">
        <v>0</v>
      </c>
      <c r="DD101" s="114">
        <v>0</v>
      </c>
      <c r="DE101" s="114">
        <v>0</v>
      </c>
      <c r="DF101" s="114">
        <v>0</v>
      </c>
      <c r="DG101" s="114">
        <v>1</v>
      </c>
      <c r="DH101" s="114">
        <v>1</v>
      </c>
      <c r="DI101" s="115">
        <v>1</v>
      </c>
      <c r="DK101" s="115"/>
      <c r="DL101" s="115">
        <v>2</v>
      </c>
      <c r="DM101" s="115">
        <v>1</v>
      </c>
      <c r="DN101" s="115">
        <v>1</v>
      </c>
    </row>
    <row r="102" spans="1:118" s="114" customFormat="1" hidden="1">
      <c r="A102" s="114" t="s">
        <v>534</v>
      </c>
      <c r="B102" s="114" t="s">
        <v>405</v>
      </c>
      <c r="C102" s="129" t="s">
        <v>541</v>
      </c>
      <c r="D102" s="114">
        <v>97</v>
      </c>
      <c r="E102" s="114">
        <v>35</v>
      </c>
      <c r="F102" s="114">
        <v>8</v>
      </c>
      <c r="G102" s="114">
        <v>0</v>
      </c>
      <c r="H102" s="114">
        <v>0</v>
      </c>
      <c r="I102" s="114">
        <v>1</v>
      </c>
      <c r="J102" s="114" t="s">
        <v>422</v>
      </c>
      <c r="K102" s="114">
        <v>1</v>
      </c>
      <c r="L102" s="114">
        <v>1</v>
      </c>
      <c r="M102" s="114">
        <v>1</v>
      </c>
      <c r="N102" s="114">
        <v>1</v>
      </c>
      <c r="O102" s="114">
        <v>1</v>
      </c>
      <c r="P102" s="114">
        <v>0.5</v>
      </c>
      <c r="Q102" s="114">
        <v>1</v>
      </c>
      <c r="R102" s="114">
        <v>0.5</v>
      </c>
      <c r="S102" s="114">
        <v>1</v>
      </c>
      <c r="T102" s="114">
        <v>1</v>
      </c>
      <c r="U102" s="114">
        <v>0</v>
      </c>
      <c r="W102" s="114">
        <v>1</v>
      </c>
      <c r="X102" s="114">
        <v>0</v>
      </c>
      <c r="Y102" s="114">
        <v>0</v>
      </c>
      <c r="AB102" s="114">
        <v>1</v>
      </c>
      <c r="AC102" s="114">
        <v>1</v>
      </c>
      <c r="AD102" s="114">
        <v>1</v>
      </c>
      <c r="AE102" s="114">
        <v>1</v>
      </c>
      <c r="AF102" s="114">
        <v>1</v>
      </c>
      <c r="AG102" s="114">
        <v>1</v>
      </c>
      <c r="AH102" s="114">
        <v>1</v>
      </c>
      <c r="AI102" s="114">
        <v>1</v>
      </c>
      <c r="AJ102" s="114">
        <v>0.5</v>
      </c>
      <c r="AK102" s="114">
        <v>0.5</v>
      </c>
      <c r="AL102" s="114">
        <v>0</v>
      </c>
      <c r="AM102" s="114">
        <v>1</v>
      </c>
      <c r="AN102" s="114">
        <v>1</v>
      </c>
      <c r="AO102" s="114">
        <v>1</v>
      </c>
      <c r="AP102" s="114">
        <v>1</v>
      </c>
      <c r="AQ102" s="114">
        <v>1</v>
      </c>
      <c r="AR102" s="114">
        <v>1</v>
      </c>
      <c r="AS102" s="114">
        <v>0</v>
      </c>
      <c r="AT102" s="114">
        <v>0.5</v>
      </c>
      <c r="AU102" s="114">
        <v>1</v>
      </c>
      <c r="AV102" s="114">
        <v>0.5</v>
      </c>
      <c r="AW102" s="114">
        <v>1</v>
      </c>
      <c r="AX102" s="114">
        <v>1</v>
      </c>
      <c r="AY102" s="114">
        <v>1</v>
      </c>
      <c r="AZ102" s="114">
        <v>0</v>
      </c>
      <c r="BA102" s="114">
        <v>0</v>
      </c>
      <c r="BB102" s="114">
        <v>0.5</v>
      </c>
      <c r="BC102" s="114">
        <v>1</v>
      </c>
      <c r="BD102" s="114">
        <v>1</v>
      </c>
      <c r="BE102" s="114">
        <v>1</v>
      </c>
      <c r="BF102" s="114">
        <v>1</v>
      </c>
      <c r="BG102" s="114">
        <v>1</v>
      </c>
      <c r="BH102" s="114">
        <v>1</v>
      </c>
      <c r="BI102" s="114">
        <v>1</v>
      </c>
      <c r="BJ102" s="114">
        <v>1</v>
      </c>
      <c r="BK102" s="114">
        <v>1</v>
      </c>
      <c r="BL102" s="114">
        <v>1</v>
      </c>
      <c r="BM102" s="114">
        <v>1</v>
      </c>
      <c r="BN102" s="114">
        <v>1</v>
      </c>
      <c r="BS102" s="114">
        <v>1</v>
      </c>
      <c r="BT102" s="114">
        <v>0</v>
      </c>
      <c r="BU102" s="114">
        <v>99</v>
      </c>
      <c r="BV102" s="114">
        <v>99</v>
      </c>
      <c r="BW102" s="114">
        <v>99</v>
      </c>
      <c r="BX102" s="114">
        <v>99</v>
      </c>
      <c r="BY102" s="114">
        <v>0</v>
      </c>
      <c r="BZ102" s="114">
        <v>0</v>
      </c>
      <c r="CA102" s="114">
        <v>99</v>
      </c>
      <c r="CC102" s="114">
        <v>0</v>
      </c>
      <c r="CD102" s="114">
        <v>1</v>
      </c>
      <c r="CE102" s="114">
        <v>1</v>
      </c>
      <c r="CF102" s="114">
        <v>1</v>
      </c>
      <c r="CG102" s="114">
        <v>0.5</v>
      </c>
      <c r="CH102" s="114">
        <v>1</v>
      </c>
      <c r="CI102" s="114">
        <v>1</v>
      </c>
      <c r="CJ102" s="114">
        <v>1</v>
      </c>
      <c r="CK102" s="114">
        <v>1</v>
      </c>
      <c r="CL102" s="114">
        <v>1</v>
      </c>
      <c r="CM102" s="114">
        <v>1</v>
      </c>
      <c r="CP102" s="114">
        <v>1</v>
      </c>
      <c r="CQ102" s="114">
        <v>1</v>
      </c>
      <c r="CR102" s="114">
        <v>1</v>
      </c>
      <c r="CS102" s="114">
        <v>0</v>
      </c>
      <c r="CT102" s="114">
        <v>1</v>
      </c>
      <c r="CU102" s="114">
        <v>1</v>
      </c>
      <c r="CV102" s="114">
        <v>1</v>
      </c>
      <c r="CW102" s="114">
        <v>1</v>
      </c>
      <c r="CX102" s="114">
        <v>1</v>
      </c>
      <c r="CY102" s="114">
        <v>1</v>
      </c>
      <c r="CZ102" s="114">
        <v>1</v>
      </c>
      <c r="DA102" s="114">
        <v>0</v>
      </c>
      <c r="DB102" s="114">
        <v>0</v>
      </c>
      <c r="DC102" s="114">
        <v>0</v>
      </c>
      <c r="DD102" s="114">
        <v>0</v>
      </c>
      <c r="DE102" s="114">
        <v>0</v>
      </c>
      <c r="DF102" s="114">
        <v>0</v>
      </c>
      <c r="DG102" s="114">
        <v>1</v>
      </c>
      <c r="DH102" s="114">
        <v>1</v>
      </c>
      <c r="DI102" s="115">
        <v>1</v>
      </c>
      <c r="DJ102" s="114" t="s">
        <v>542</v>
      </c>
      <c r="DK102" s="115"/>
      <c r="DL102" s="115">
        <v>2</v>
      </c>
      <c r="DM102" s="115">
        <v>2</v>
      </c>
      <c r="DN102" s="115">
        <v>0</v>
      </c>
    </row>
    <row r="103" spans="1:118" s="114" customFormat="1" hidden="1">
      <c r="A103" s="114" t="s">
        <v>534</v>
      </c>
      <c r="B103" s="114" t="s">
        <v>406</v>
      </c>
      <c r="C103" s="129" t="s">
        <v>535</v>
      </c>
      <c r="D103" s="114">
        <v>98</v>
      </c>
      <c r="E103" s="114">
        <v>153</v>
      </c>
      <c r="F103" s="114">
        <v>76</v>
      </c>
      <c r="G103" s="114">
        <v>9</v>
      </c>
      <c r="H103" s="114">
        <v>1</v>
      </c>
      <c r="I103" s="114">
        <v>0</v>
      </c>
      <c r="J103" s="114" t="s">
        <v>419</v>
      </c>
      <c r="K103" s="114">
        <v>1</v>
      </c>
      <c r="L103" s="114">
        <v>1</v>
      </c>
      <c r="M103" s="114">
        <v>1</v>
      </c>
      <c r="N103" s="114">
        <v>1</v>
      </c>
      <c r="P103" s="114">
        <v>1</v>
      </c>
      <c r="Q103" s="114">
        <v>0</v>
      </c>
      <c r="R103" s="114">
        <v>1</v>
      </c>
      <c r="T103" s="114">
        <v>1</v>
      </c>
      <c r="W103" s="114">
        <v>1</v>
      </c>
      <c r="X103" s="114">
        <v>1</v>
      </c>
      <c r="Y103" s="114">
        <v>0</v>
      </c>
      <c r="AB103" s="114">
        <v>1</v>
      </c>
      <c r="AC103" s="114">
        <v>1</v>
      </c>
      <c r="AD103" s="114">
        <v>1</v>
      </c>
      <c r="AE103" s="114">
        <v>1</v>
      </c>
      <c r="AF103" s="114">
        <v>1</v>
      </c>
      <c r="AG103" s="114">
        <v>1</v>
      </c>
      <c r="AH103" s="114">
        <v>1</v>
      </c>
      <c r="AI103" s="114">
        <v>1</v>
      </c>
      <c r="AJ103" s="114">
        <v>1</v>
      </c>
      <c r="AK103" s="114">
        <v>0.5</v>
      </c>
      <c r="AL103" s="114">
        <v>1</v>
      </c>
      <c r="AM103" s="114">
        <v>1</v>
      </c>
      <c r="AN103" s="114">
        <v>1</v>
      </c>
      <c r="AO103" s="114">
        <v>1</v>
      </c>
      <c r="AQ103" s="114">
        <v>1</v>
      </c>
      <c r="AR103" s="114">
        <v>1</v>
      </c>
      <c r="AS103" s="114">
        <v>0</v>
      </c>
      <c r="AU103" s="114">
        <v>1</v>
      </c>
      <c r="AV103" s="114">
        <v>1</v>
      </c>
      <c r="AW103" s="114">
        <v>1</v>
      </c>
      <c r="AX103" s="114">
        <v>1</v>
      </c>
      <c r="AY103" s="114">
        <v>1</v>
      </c>
      <c r="AZ103" s="114">
        <v>0</v>
      </c>
      <c r="BF103" s="114">
        <v>0</v>
      </c>
      <c r="BG103" s="114">
        <v>1</v>
      </c>
      <c r="BH103" s="114">
        <v>1</v>
      </c>
      <c r="BI103" s="114">
        <v>1</v>
      </c>
      <c r="BJ103" s="114">
        <v>0</v>
      </c>
      <c r="BK103" s="114">
        <v>0.5</v>
      </c>
      <c r="BL103" s="114">
        <v>0.5</v>
      </c>
      <c r="BM103" s="114">
        <v>0.5</v>
      </c>
      <c r="BN103" s="114">
        <v>0</v>
      </c>
      <c r="BO103" s="114">
        <v>1</v>
      </c>
      <c r="BP103" s="114">
        <v>0</v>
      </c>
      <c r="BQ103" s="114">
        <v>0.5</v>
      </c>
      <c r="BR103" s="114">
        <v>0.5</v>
      </c>
      <c r="BS103" s="114">
        <v>0.5</v>
      </c>
      <c r="BW103" s="114">
        <v>0</v>
      </c>
      <c r="BX103" s="114">
        <v>0</v>
      </c>
      <c r="BY103" s="114">
        <v>0</v>
      </c>
      <c r="CC103" s="114">
        <v>1</v>
      </c>
      <c r="CD103" s="114">
        <v>1</v>
      </c>
      <c r="CE103" s="114">
        <v>1</v>
      </c>
      <c r="CF103" s="114">
        <v>1</v>
      </c>
      <c r="CG103" s="114">
        <v>0</v>
      </c>
      <c r="CI103" s="114">
        <v>1</v>
      </c>
      <c r="CJ103" s="114">
        <v>1</v>
      </c>
      <c r="CL103" s="114">
        <v>1</v>
      </c>
      <c r="CM103" s="114">
        <v>1</v>
      </c>
      <c r="CP103" s="114">
        <v>1</v>
      </c>
      <c r="CQ103" s="114">
        <v>1</v>
      </c>
      <c r="CR103" s="114">
        <v>1</v>
      </c>
      <c r="CS103" s="114">
        <v>1</v>
      </c>
      <c r="CT103" s="114">
        <v>1</v>
      </c>
      <c r="CU103" s="114">
        <v>1</v>
      </c>
      <c r="CV103" s="114">
        <v>1</v>
      </c>
      <c r="CW103" s="114">
        <v>1</v>
      </c>
      <c r="CX103" s="114">
        <v>1</v>
      </c>
      <c r="CY103" s="114">
        <v>1</v>
      </c>
      <c r="CZ103" s="114">
        <v>1</v>
      </c>
      <c r="DA103" s="114">
        <v>1</v>
      </c>
      <c r="DB103" s="114">
        <v>0</v>
      </c>
      <c r="DC103" s="114">
        <v>0</v>
      </c>
      <c r="DD103" s="114">
        <v>0</v>
      </c>
      <c r="DE103" s="114">
        <v>0</v>
      </c>
      <c r="DF103" s="114">
        <v>0</v>
      </c>
      <c r="DG103" s="114">
        <v>1</v>
      </c>
      <c r="DH103" s="114">
        <v>1</v>
      </c>
      <c r="DI103" s="115">
        <v>0</v>
      </c>
      <c r="DK103" s="115"/>
      <c r="DL103" s="115">
        <v>2</v>
      </c>
      <c r="DM103" s="115">
        <v>3</v>
      </c>
      <c r="DN103" s="115">
        <v>-1</v>
      </c>
    </row>
    <row r="104" spans="1:118" s="114" customFormat="1" hidden="1">
      <c r="A104" s="114" t="s">
        <v>534</v>
      </c>
      <c r="B104" s="114" t="s">
        <v>406</v>
      </c>
      <c r="C104" s="129" t="s">
        <v>544</v>
      </c>
      <c r="D104" s="114">
        <v>99</v>
      </c>
      <c r="E104" s="114">
        <v>95</v>
      </c>
      <c r="F104" s="114">
        <v>10</v>
      </c>
      <c r="G104" s="114">
        <v>0</v>
      </c>
      <c r="H104" s="114">
        <v>0</v>
      </c>
      <c r="I104" s="114">
        <v>0</v>
      </c>
      <c r="J104" s="114" t="s">
        <v>419</v>
      </c>
      <c r="K104" s="114">
        <v>1</v>
      </c>
      <c r="L104" s="114">
        <v>1</v>
      </c>
      <c r="M104" s="114">
        <v>1</v>
      </c>
      <c r="N104" s="114">
        <v>1</v>
      </c>
      <c r="P104" s="114">
        <v>0.5</v>
      </c>
      <c r="Q104" s="114">
        <v>1</v>
      </c>
      <c r="R104" s="114">
        <v>1</v>
      </c>
      <c r="T104" s="114">
        <v>0</v>
      </c>
      <c r="W104" s="114">
        <v>1</v>
      </c>
      <c r="X104" s="114">
        <v>0.5</v>
      </c>
      <c r="Y104" s="114">
        <v>0</v>
      </c>
      <c r="AB104" s="114">
        <v>1</v>
      </c>
      <c r="AC104" s="114">
        <v>1</v>
      </c>
      <c r="AD104" s="114">
        <v>1</v>
      </c>
      <c r="AE104" s="114">
        <v>1</v>
      </c>
      <c r="AF104" s="114">
        <v>1</v>
      </c>
      <c r="AG104" s="114">
        <v>1</v>
      </c>
      <c r="AH104" s="114">
        <v>1</v>
      </c>
      <c r="AI104" s="114">
        <v>1</v>
      </c>
      <c r="AJ104" s="114">
        <v>1</v>
      </c>
      <c r="AK104" s="114">
        <v>0.5</v>
      </c>
      <c r="AL104" s="114">
        <v>1</v>
      </c>
      <c r="AM104" s="114">
        <v>1</v>
      </c>
      <c r="AN104" s="114">
        <v>1</v>
      </c>
      <c r="AO104" s="114">
        <v>1</v>
      </c>
      <c r="AQ104" s="114">
        <v>1</v>
      </c>
      <c r="AR104" s="114">
        <v>1</v>
      </c>
      <c r="AS104" s="114">
        <v>0</v>
      </c>
      <c r="AU104" s="114">
        <v>0.5</v>
      </c>
      <c r="AV104" s="114">
        <v>0.5</v>
      </c>
      <c r="AW104" s="114">
        <v>0.5</v>
      </c>
      <c r="AX104" s="114">
        <v>0.5</v>
      </c>
      <c r="AY104" s="114">
        <v>0</v>
      </c>
      <c r="AZ104" s="114">
        <v>1</v>
      </c>
      <c r="BF104" s="114">
        <v>0.5</v>
      </c>
      <c r="BG104" s="114">
        <v>1</v>
      </c>
      <c r="BH104" s="114">
        <v>1</v>
      </c>
      <c r="BI104" s="114">
        <v>1</v>
      </c>
      <c r="BJ104" s="114">
        <v>0</v>
      </c>
      <c r="BK104" s="114">
        <v>0.5</v>
      </c>
      <c r="BL104" s="114">
        <v>0</v>
      </c>
      <c r="BM104" s="114">
        <v>0</v>
      </c>
      <c r="BN104" s="114">
        <v>0</v>
      </c>
      <c r="BO104" s="114">
        <v>0</v>
      </c>
      <c r="BP104" s="114">
        <v>0</v>
      </c>
      <c r="BQ104" s="114">
        <v>0.5</v>
      </c>
      <c r="BR104" s="114">
        <v>0</v>
      </c>
      <c r="BS104" s="114">
        <v>0</v>
      </c>
      <c r="BW104" s="114">
        <v>0</v>
      </c>
      <c r="BX104" s="114">
        <v>0</v>
      </c>
      <c r="BY104" s="114">
        <v>0.5</v>
      </c>
      <c r="CC104" s="114">
        <v>0</v>
      </c>
      <c r="CD104" s="114">
        <v>0</v>
      </c>
      <c r="CE104" s="114">
        <v>0</v>
      </c>
      <c r="CF104" s="114">
        <v>1</v>
      </c>
      <c r="CG104" s="114">
        <v>0.5</v>
      </c>
      <c r="CI104" s="114">
        <v>1</v>
      </c>
      <c r="CJ104" s="114">
        <v>1</v>
      </c>
      <c r="CL104" s="114">
        <v>1</v>
      </c>
      <c r="CM104" s="114">
        <v>0.5</v>
      </c>
      <c r="CP104" s="114">
        <v>1</v>
      </c>
      <c r="CQ104" s="114">
        <v>1</v>
      </c>
      <c r="CR104" s="114">
        <v>1</v>
      </c>
      <c r="CS104" s="114">
        <v>1</v>
      </c>
      <c r="CT104" s="114">
        <v>1</v>
      </c>
      <c r="CU104" s="114">
        <v>1</v>
      </c>
      <c r="CV104" s="114">
        <v>1</v>
      </c>
      <c r="CW104" s="114">
        <v>1</v>
      </c>
      <c r="CX104" s="114">
        <v>1</v>
      </c>
      <c r="CY104" s="114">
        <v>1</v>
      </c>
      <c r="CZ104" s="114">
        <v>1</v>
      </c>
      <c r="DA104" s="114">
        <v>0</v>
      </c>
      <c r="DB104" s="114">
        <v>0</v>
      </c>
      <c r="DC104" s="114">
        <v>0</v>
      </c>
      <c r="DD104" s="114">
        <v>1</v>
      </c>
      <c r="DE104" s="114">
        <v>1</v>
      </c>
      <c r="DF104" s="114">
        <v>0</v>
      </c>
      <c r="DG104" s="114">
        <v>1</v>
      </c>
      <c r="DH104" s="114">
        <v>1</v>
      </c>
      <c r="DI104" s="115">
        <v>0</v>
      </c>
      <c r="DJ104" s="114" t="s">
        <v>545</v>
      </c>
      <c r="DK104" s="115"/>
      <c r="DL104" s="115"/>
      <c r="DM104" s="115"/>
      <c r="DN104" s="115"/>
    </row>
    <row r="105" spans="1:118" s="112" customFormat="1" hidden="1">
      <c r="A105" s="112" t="s">
        <v>521</v>
      </c>
      <c r="B105" s="112" t="s">
        <v>405</v>
      </c>
      <c r="C105" s="128" t="s">
        <v>546</v>
      </c>
      <c r="D105" s="112">
        <v>100</v>
      </c>
      <c r="E105" s="112">
        <v>790</v>
      </c>
      <c r="F105" s="112">
        <v>193</v>
      </c>
      <c r="G105" s="112">
        <v>66</v>
      </c>
      <c r="H105" s="112">
        <v>1</v>
      </c>
      <c r="I105" s="112">
        <v>0</v>
      </c>
      <c r="J105" s="112" t="s">
        <v>419</v>
      </c>
      <c r="K105" s="112">
        <v>1</v>
      </c>
      <c r="L105" s="112">
        <v>1</v>
      </c>
      <c r="M105" s="112">
        <v>1</v>
      </c>
      <c r="N105" s="112">
        <v>1</v>
      </c>
      <c r="O105" s="112">
        <v>1</v>
      </c>
      <c r="P105" s="112">
        <v>0.5</v>
      </c>
      <c r="Q105" s="112">
        <v>0.5</v>
      </c>
      <c r="R105" s="112">
        <v>1</v>
      </c>
      <c r="S105" s="112">
        <v>1</v>
      </c>
      <c r="T105" s="112">
        <v>1</v>
      </c>
      <c r="U105" s="112">
        <v>1</v>
      </c>
      <c r="W105" s="112">
        <v>1</v>
      </c>
      <c r="X105" s="112">
        <v>1</v>
      </c>
      <c r="Y105" s="112">
        <v>1</v>
      </c>
      <c r="AB105" s="112">
        <v>1</v>
      </c>
      <c r="AC105" s="112">
        <v>1</v>
      </c>
      <c r="AD105" s="112">
        <v>1</v>
      </c>
      <c r="AE105" s="112">
        <v>1</v>
      </c>
      <c r="AF105" s="112">
        <v>1</v>
      </c>
      <c r="AG105" s="112">
        <v>1</v>
      </c>
      <c r="AH105" s="112">
        <v>1</v>
      </c>
      <c r="AI105" s="112">
        <v>1</v>
      </c>
      <c r="AJ105" s="112">
        <v>1</v>
      </c>
      <c r="AK105" s="112">
        <v>0</v>
      </c>
      <c r="AL105" s="112">
        <v>0.5</v>
      </c>
      <c r="AM105" s="112">
        <v>1</v>
      </c>
      <c r="AN105" s="112">
        <v>1</v>
      </c>
      <c r="AO105" s="112">
        <v>1</v>
      </c>
      <c r="AP105" s="112">
        <v>1</v>
      </c>
      <c r="AQ105" s="112">
        <v>1</v>
      </c>
      <c r="AR105" s="112">
        <v>1</v>
      </c>
      <c r="AS105" s="112">
        <v>1</v>
      </c>
      <c r="AT105" s="112">
        <v>1</v>
      </c>
      <c r="AU105" s="112">
        <v>1</v>
      </c>
      <c r="AV105" s="112">
        <v>1</v>
      </c>
      <c r="AW105" s="112">
        <v>1</v>
      </c>
      <c r="AX105" s="112">
        <v>1</v>
      </c>
      <c r="AY105" s="112">
        <v>1</v>
      </c>
      <c r="AZ105" s="112">
        <v>1</v>
      </c>
      <c r="BA105" s="112">
        <v>1</v>
      </c>
      <c r="BB105" s="112">
        <v>1</v>
      </c>
      <c r="BC105" s="112">
        <v>1</v>
      </c>
      <c r="BD105" s="112">
        <v>1</v>
      </c>
      <c r="BE105" s="112">
        <v>1</v>
      </c>
      <c r="BF105" s="112">
        <v>1</v>
      </c>
      <c r="BG105" s="112">
        <v>1</v>
      </c>
      <c r="BH105" s="112">
        <v>1</v>
      </c>
      <c r="BI105" s="112">
        <v>1</v>
      </c>
      <c r="BJ105" s="112">
        <v>0</v>
      </c>
      <c r="BK105" s="112">
        <v>1</v>
      </c>
      <c r="BL105" s="112">
        <v>1</v>
      </c>
      <c r="BM105" s="112">
        <v>1</v>
      </c>
      <c r="BN105" s="112">
        <v>1</v>
      </c>
      <c r="BS105" s="112">
        <v>1</v>
      </c>
      <c r="BT105" s="112">
        <v>1</v>
      </c>
      <c r="BU105" s="112">
        <v>99</v>
      </c>
      <c r="BV105" s="112">
        <v>99</v>
      </c>
      <c r="BW105" s="112">
        <v>99</v>
      </c>
      <c r="BX105" s="112">
        <v>99</v>
      </c>
      <c r="BY105" s="112">
        <v>1</v>
      </c>
      <c r="BZ105" s="112">
        <v>1</v>
      </c>
      <c r="CA105" s="112">
        <v>99</v>
      </c>
      <c r="CC105" s="112">
        <v>1</v>
      </c>
      <c r="CD105" s="112">
        <v>1</v>
      </c>
      <c r="CE105" s="112">
        <v>1</v>
      </c>
      <c r="CF105" s="112">
        <v>1</v>
      </c>
      <c r="CG105" s="112">
        <v>0.5</v>
      </c>
      <c r="CH105" s="112">
        <v>1</v>
      </c>
      <c r="CI105" s="112">
        <v>1</v>
      </c>
      <c r="CJ105" s="112">
        <v>1</v>
      </c>
      <c r="CK105" s="112">
        <v>1</v>
      </c>
      <c r="CL105" s="112">
        <v>1</v>
      </c>
      <c r="CM105" s="112">
        <v>1</v>
      </c>
      <c r="CP105" s="112">
        <v>1</v>
      </c>
      <c r="CQ105" s="112">
        <v>1</v>
      </c>
      <c r="CR105" s="112">
        <v>0</v>
      </c>
      <c r="CS105" s="112">
        <v>0</v>
      </c>
      <c r="CT105" s="112">
        <v>1</v>
      </c>
      <c r="CU105" s="112">
        <v>1</v>
      </c>
      <c r="CV105" s="112">
        <v>1</v>
      </c>
      <c r="CW105" s="112">
        <v>1</v>
      </c>
      <c r="CX105" s="112">
        <v>1</v>
      </c>
      <c r="CY105" s="112">
        <v>1</v>
      </c>
      <c r="CZ105" s="112">
        <v>1</v>
      </c>
      <c r="DA105" s="112">
        <v>0</v>
      </c>
      <c r="DB105" s="112">
        <v>1</v>
      </c>
      <c r="DC105" s="112">
        <v>0</v>
      </c>
      <c r="DD105" s="112">
        <v>0</v>
      </c>
      <c r="DE105" s="112">
        <v>0</v>
      </c>
      <c r="DF105" s="112">
        <v>0</v>
      </c>
      <c r="DG105" s="112">
        <v>1</v>
      </c>
      <c r="DH105" s="112">
        <v>1</v>
      </c>
      <c r="DI105" s="113">
        <v>1</v>
      </c>
      <c r="DJ105" s="112" t="s">
        <v>437</v>
      </c>
      <c r="DK105" s="113"/>
      <c r="DL105" s="113"/>
      <c r="DM105" s="113"/>
      <c r="DN105" s="113"/>
    </row>
    <row r="106" spans="1:118" s="112" customFormat="1" hidden="1">
      <c r="A106" s="112" t="s">
        <v>521</v>
      </c>
      <c r="B106" s="112" t="s">
        <v>405</v>
      </c>
      <c r="C106" s="128" t="s">
        <v>547</v>
      </c>
      <c r="D106" s="112">
        <v>101</v>
      </c>
      <c r="E106" s="112">
        <v>381</v>
      </c>
      <c r="F106" s="112">
        <v>100</v>
      </c>
      <c r="G106" s="112">
        <v>17</v>
      </c>
      <c r="H106" s="112">
        <v>1</v>
      </c>
      <c r="I106" s="112">
        <v>0</v>
      </c>
      <c r="J106" s="112" t="s">
        <v>419</v>
      </c>
      <c r="K106" s="112">
        <v>1</v>
      </c>
      <c r="L106" s="112">
        <v>1</v>
      </c>
      <c r="M106" s="112">
        <v>1</v>
      </c>
      <c r="N106" s="112">
        <v>1</v>
      </c>
      <c r="O106" s="112">
        <v>1</v>
      </c>
      <c r="P106" s="112">
        <v>1</v>
      </c>
      <c r="Q106" s="112">
        <v>1</v>
      </c>
      <c r="R106" s="112">
        <v>1</v>
      </c>
      <c r="S106" s="112">
        <v>1</v>
      </c>
      <c r="T106" s="112">
        <v>1</v>
      </c>
      <c r="U106" s="112">
        <v>1</v>
      </c>
      <c r="W106" s="112">
        <v>1</v>
      </c>
      <c r="X106" s="112">
        <v>1</v>
      </c>
      <c r="Y106" s="112">
        <v>1</v>
      </c>
      <c r="AB106" s="112">
        <v>1</v>
      </c>
      <c r="AC106" s="112">
        <v>1</v>
      </c>
      <c r="AD106" s="112">
        <v>1</v>
      </c>
      <c r="AE106" s="112">
        <v>1</v>
      </c>
      <c r="AF106" s="112">
        <v>1</v>
      </c>
      <c r="AG106" s="112">
        <v>1</v>
      </c>
      <c r="AH106" s="112">
        <v>1</v>
      </c>
      <c r="AI106" s="112">
        <v>1</v>
      </c>
      <c r="AJ106" s="112">
        <v>1</v>
      </c>
      <c r="AK106" s="112">
        <v>1</v>
      </c>
      <c r="AL106" s="112">
        <v>1</v>
      </c>
      <c r="AM106" s="112">
        <v>1</v>
      </c>
      <c r="AN106" s="112">
        <v>1</v>
      </c>
      <c r="AO106" s="112">
        <v>1</v>
      </c>
      <c r="AP106" s="112">
        <v>1</v>
      </c>
      <c r="AQ106" s="112">
        <v>1</v>
      </c>
      <c r="AR106" s="112">
        <v>1</v>
      </c>
      <c r="AS106" s="112">
        <v>1</v>
      </c>
      <c r="AT106" s="112">
        <v>1</v>
      </c>
      <c r="AU106" s="112">
        <v>1</v>
      </c>
      <c r="AV106" s="112">
        <v>1</v>
      </c>
      <c r="AW106" s="112">
        <v>1</v>
      </c>
      <c r="AX106" s="112">
        <v>1</v>
      </c>
      <c r="AY106" s="112">
        <v>1</v>
      </c>
      <c r="AZ106" s="112">
        <v>1</v>
      </c>
      <c r="BA106" s="112">
        <v>1</v>
      </c>
      <c r="BB106" s="112">
        <v>1</v>
      </c>
      <c r="BC106" s="112">
        <v>1</v>
      </c>
      <c r="BD106" s="112">
        <v>1</v>
      </c>
      <c r="BE106" s="112">
        <v>1</v>
      </c>
      <c r="BF106" s="112">
        <v>1</v>
      </c>
      <c r="BG106" s="112">
        <v>1</v>
      </c>
      <c r="BH106" s="112">
        <v>1</v>
      </c>
      <c r="BI106" s="112">
        <v>1</v>
      </c>
      <c r="BJ106" s="112">
        <v>1</v>
      </c>
      <c r="BK106" s="112">
        <v>1</v>
      </c>
      <c r="BL106" s="112">
        <v>1</v>
      </c>
      <c r="BM106" s="112">
        <v>1</v>
      </c>
      <c r="BN106" s="112">
        <v>1</v>
      </c>
      <c r="BS106" s="112">
        <v>1</v>
      </c>
      <c r="BT106" s="112">
        <v>1</v>
      </c>
      <c r="BU106" s="112">
        <v>1</v>
      </c>
      <c r="BV106" s="112">
        <v>1</v>
      </c>
      <c r="BW106" s="112">
        <v>99</v>
      </c>
      <c r="BX106" s="112">
        <v>99</v>
      </c>
      <c r="BY106" s="112">
        <v>1</v>
      </c>
      <c r="BZ106" s="112">
        <v>1</v>
      </c>
      <c r="CA106" s="112">
        <v>1</v>
      </c>
      <c r="CC106" s="112">
        <v>1</v>
      </c>
      <c r="CD106" s="112">
        <v>1</v>
      </c>
      <c r="CE106" s="112">
        <v>1</v>
      </c>
      <c r="CF106" s="112">
        <v>1</v>
      </c>
      <c r="CG106" s="112">
        <v>1</v>
      </c>
      <c r="CH106" s="112">
        <v>1</v>
      </c>
      <c r="CI106" s="112">
        <v>1</v>
      </c>
      <c r="CJ106" s="112">
        <v>1</v>
      </c>
      <c r="CK106" s="112">
        <v>1</v>
      </c>
      <c r="CL106" s="112">
        <v>1</v>
      </c>
      <c r="CM106" s="112">
        <v>1</v>
      </c>
      <c r="CP106" s="112">
        <v>1</v>
      </c>
      <c r="CQ106" s="112">
        <v>1</v>
      </c>
      <c r="CR106" s="112">
        <v>1</v>
      </c>
      <c r="CS106" s="112">
        <v>0</v>
      </c>
      <c r="CT106" s="112">
        <v>1</v>
      </c>
      <c r="CU106" s="112">
        <v>1</v>
      </c>
      <c r="CV106" s="112">
        <v>1</v>
      </c>
      <c r="CW106" s="112">
        <v>1</v>
      </c>
      <c r="CX106" s="112">
        <v>1</v>
      </c>
      <c r="CY106" s="112">
        <v>1</v>
      </c>
      <c r="CZ106" s="112">
        <v>1</v>
      </c>
      <c r="DA106" s="112">
        <v>1</v>
      </c>
      <c r="DB106" s="112">
        <v>0</v>
      </c>
      <c r="DC106" s="112">
        <v>0</v>
      </c>
      <c r="DD106" s="112">
        <v>0</v>
      </c>
      <c r="DE106" s="112">
        <v>0</v>
      </c>
      <c r="DF106" s="112">
        <v>0</v>
      </c>
      <c r="DG106" s="112">
        <v>1</v>
      </c>
      <c r="DH106" s="112">
        <v>1</v>
      </c>
      <c r="DI106" s="113">
        <v>1</v>
      </c>
      <c r="DJ106" s="112" t="s">
        <v>407</v>
      </c>
      <c r="DK106" s="113"/>
      <c r="DL106" s="113">
        <v>2</v>
      </c>
      <c r="DM106" s="113">
        <v>3</v>
      </c>
      <c r="DN106" s="113">
        <v>-1</v>
      </c>
    </row>
    <row r="107" spans="1:118" s="112" customFormat="1" hidden="1">
      <c r="A107" s="112" t="s">
        <v>521</v>
      </c>
      <c r="B107" s="112" t="s">
        <v>405</v>
      </c>
      <c r="C107" s="128" t="s">
        <v>548</v>
      </c>
      <c r="D107" s="112">
        <v>102</v>
      </c>
      <c r="E107" s="112">
        <v>788</v>
      </c>
      <c r="F107" s="112">
        <v>227</v>
      </c>
      <c r="G107" s="112">
        <v>46</v>
      </c>
      <c r="H107" s="112">
        <v>1</v>
      </c>
      <c r="I107" s="112">
        <v>0</v>
      </c>
      <c r="J107" s="112" t="s">
        <v>422</v>
      </c>
      <c r="K107" s="112">
        <v>1</v>
      </c>
      <c r="L107" s="112">
        <v>1</v>
      </c>
      <c r="M107" s="112">
        <v>1</v>
      </c>
      <c r="N107" s="112">
        <v>1</v>
      </c>
      <c r="O107" s="112">
        <v>0.5</v>
      </c>
      <c r="P107" s="112">
        <v>1</v>
      </c>
      <c r="Q107" s="112">
        <v>1</v>
      </c>
      <c r="R107" s="112">
        <v>1</v>
      </c>
      <c r="S107" s="112">
        <v>1</v>
      </c>
      <c r="T107" s="112">
        <v>1</v>
      </c>
      <c r="U107" s="112">
        <v>1</v>
      </c>
      <c r="W107" s="112">
        <v>1</v>
      </c>
      <c r="X107" s="112">
        <v>1</v>
      </c>
      <c r="Y107" s="112">
        <v>1</v>
      </c>
      <c r="AB107" s="112">
        <v>1</v>
      </c>
      <c r="AC107" s="112">
        <v>1</v>
      </c>
      <c r="AD107" s="112">
        <v>1</v>
      </c>
      <c r="AE107" s="112">
        <v>1</v>
      </c>
      <c r="AF107" s="112">
        <v>1</v>
      </c>
      <c r="AG107" s="112">
        <v>1</v>
      </c>
      <c r="AH107" s="112">
        <v>1</v>
      </c>
      <c r="AI107" s="112">
        <v>1</v>
      </c>
      <c r="AJ107" s="112">
        <v>1</v>
      </c>
      <c r="AK107" s="112">
        <v>1</v>
      </c>
      <c r="AL107" s="112">
        <v>1</v>
      </c>
      <c r="AM107" s="112">
        <v>1</v>
      </c>
      <c r="AN107" s="112">
        <v>1</v>
      </c>
      <c r="AO107" s="112">
        <v>1</v>
      </c>
      <c r="AP107" s="112">
        <v>1</v>
      </c>
      <c r="AQ107" s="112">
        <v>1</v>
      </c>
      <c r="AR107" s="112">
        <v>1</v>
      </c>
      <c r="AS107" s="112">
        <v>1</v>
      </c>
      <c r="AT107" s="112">
        <v>1</v>
      </c>
      <c r="AU107" s="112">
        <v>1</v>
      </c>
      <c r="AV107" s="112">
        <v>1</v>
      </c>
      <c r="AW107" s="112">
        <v>1</v>
      </c>
      <c r="AX107" s="112">
        <v>1</v>
      </c>
      <c r="AY107" s="112">
        <v>1</v>
      </c>
      <c r="AZ107" s="112">
        <v>0</v>
      </c>
      <c r="BA107" s="112">
        <v>1</v>
      </c>
      <c r="BB107" s="112">
        <v>0</v>
      </c>
      <c r="BC107" s="112">
        <v>1</v>
      </c>
      <c r="BD107" s="112">
        <v>1</v>
      </c>
      <c r="BE107" s="112">
        <v>1</v>
      </c>
      <c r="BF107" s="112">
        <v>1</v>
      </c>
      <c r="BG107" s="112">
        <v>1</v>
      </c>
      <c r="BH107" s="112">
        <v>1</v>
      </c>
      <c r="BI107" s="112">
        <v>1</v>
      </c>
      <c r="BJ107" s="112">
        <v>0</v>
      </c>
      <c r="BK107" s="112">
        <v>1</v>
      </c>
      <c r="BL107" s="112">
        <v>1</v>
      </c>
      <c r="BM107" s="112">
        <v>1</v>
      </c>
      <c r="BN107" s="112">
        <v>1</v>
      </c>
      <c r="BS107" s="112">
        <v>1</v>
      </c>
      <c r="BT107" s="112">
        <v>1</v>
      </c>
      <c r="BU107" s="112">
        <v>99</v>
      </c>
      <c r="BV107" s="112">
        <v>99</v>
      </c>
      <c r="BW107" s="112">
        <v>99</v>
      </c>
      <c r="BX107" s="112">
        <v>99</v>
      </c>
      <c r="BY107" s="112">
        <v>0</v>
      </c>
      <c r="BZ107" s="112">
        <v>1</v>
      </c>
      <c r="CA107" s="112">
        <v>99</v>
      </c>
      <c r="CC107" s="112">
        <v>0</v>
      </c>
      <c r="CD107" s="112">
        <v>1</v>
      </c>
      <c r="CE107" s="112">
        <v>1</v>
      </c>
      <c r="CF107" s="112">
        <v>1</v>
      </c>
      <c r="CG107" s="112">
        <v>1</v>
      </c>
      <c r="CH107" s="112">
        <v>1</v>
      </c>
      <c r="CI107" s="112">
        <v>1</v>
      </c>
      <c r="CJ107" s="112">
        <v>1</v>
      </c>
      <c r="CK107" s="112">
        <v>1</v>
      </c>
      <c r="CL107" s="112">
        <v>1</v>
      </c>
      <c r="CM107" s="112">
        <v>1</v>
      </c>
      <c r="CP107" s="112">
        <v>1</v>
      </c>
      <c r="CQ107" s="112">
        <v>1</v>
      </c>
      <c r="CR107" s="112">
        <v>0</v>
      </c>
      <c r="CS107" s="112">
        <v>1</v>
      </c>
      <c r="CT107" s="112">
        <v>1</v>
      </c>
      <c r="CU107" s="112">
        <v>1</v>
      </c>
      <c r="CV107" s="112">
        <v>1</v>
      </c>
      <c r="CW107" s="112">
        <v>1</v>
      </c>
      <c r="CX107" s="112">
        <v>1</v>
      </c>
      <c r="CY107" s="112">
        <v>1</v>
      </c>
      <c r="CZ107" s="112">
        <v>1</v>
      </c>
      <c r="DA107" s="112">
        <v>1</v>
      </c>
      <c r="DB107" s="112">
        <v>0</v>
      </c>
      <c r="DC107" s="112">
        <v>0</v>
      </c>
      <c r="DD107" s="112">
        <v>1</v>
      </c>
      <c r="DE107" s="112">
        <v>0</v>
      </c>
      <c r="DF107" s="112">
        <v>0</v>
      </c>
      <c r="DG107" s="112">
        <v>1</v>
      </c>
      <c r="DH107" s="112">
        <v>1</v>
      </c>
      <c r="DI107" s="113">
        <v>1</v>
      </c>
      <c r="DK107" s="113"/>
      <c r="DL107" s="113">
        <v>2</v>
      </c>
      <c r="DM107" s="113">
        <v>3</v>
      </c>
      <c r="DN107" s="113">
        <v>-1</v>
      </c>
    </row>
    <row r="108" spans="1:118" s="112" customFormat="1" hidden="1">
      <c r="A108" s="112" t="s">
        <v>521</v>
      </c>
      <c r="B108" s="112" t="s">
        <v>405</v>
      </c>
      <c r="C108" s="128" t="s">
        <v>549</v>
      </c>
      <c r="D108" s="112">
        <v>103</v>
      </c>
      <c r="E108" s="112">
        <v>65</v>
      </c>
      <c r="F108" s="112">
        <v>24</v>
      </c>
      <c r="G108" s="112">
        <v>1</v>
      </c>
      <c r="H108" s="112">
        <v>1</v>
      </c>
      <c r="I108" s="112">
        <v>0</v>
      </c>
      <c r="J108" s="112" t="s">
        <v>419</v>
      </c>
      <c r="K108" s="112">
        <v>1</v>
      </c>
      <c r="L108" s="112">
        <v>1</v>
      </c>
      <c r="M108" s="112">
        <v>1</v>
      </c>
      <c r="N108" s="112">
        <v>1</v>
      </c>
      <c r="O108" s="112">
        <v>1</v>
      </c>
      <c r="P108" s="112">
        <v>0.5</v>
      </c>
      <c r="Q108" s="112">
        <v>1</v>
      </c>
      <c r="R108" s="112">
        <v>1</v>
      </c>
      <c r="S108" s="112">
        <v>1</v>
      </c>
      <c r="T108" s="112">
        <v>1</v>
      </c>
      <c r="U108" s="112">
        <v>1</v>
      </c>
      <c r="W108" s="112">
        <v>1</v>
      </c>
      <c r="X108" s="112">
        <v>1</v>
      </c>
      <c r="Y108" s="112">
        <v>1</v>
      </c>
      <c r="AB108" s="112">
        <v>1</v>
      </c>
      <c r="AC108" s="112">
        <v>1</v>
      </c>
      <c r="AD108" s="112">
        <v>1</v>
      </c>
      <c r="AE108" s="112">
        <v>1</v>
      </c>
      <c r="AF108" s="112">
        <v>1</v>
      </c>
      <c r="AG108" s="112">
        <v>1</v>
      </c>
      <c r="AH108" s="112">
        <v>1</v>
      </c>
      <c r="AI108" s="112">
        <v>1</v>
      </c>
      <c r="AJ108" s="112">
        <v>1</v>
      </c>
      <c r="AK108" s="112">
        <v>1</v>
      </c>
      <c r="AL108" s="112">
        <v>1</v>
      </c>
      <c r="AM108" s="112">
        <v>1</v>
      </c>
      <c r="AN108" s="112">
        <v>1</v>
      </c>
      <c r="AO108" s="112">
        <v>1</v>
      </c>
      <c r="AP108" s="112">
        <v>1</v>
      </c>
      <c r="AQ108" s="112">
        <v>1</v>
      </c>
      <c r="AR108" s="112">
        <v>1</v>
      </c>
      <c r="AS108" s="112">
        <v>0</v>
      </c>
      <c r="AT108" s="112">
        <v>1</v>
      </c>
      <c r="AU108" s="112">
        <v>1</v>
      </c>
      <c r="AV108" s="112">
        <v>1</v>
      </c>
      <c r="AW108" s="112">
        <v>1</v>
      </c>
      <c r="AX108" s="112">
        <v>1</v>
      </c>
      <c r="AY108" s="112">
        <v>1</v>
      </c>
      <c r="AZ108" s="112">
        <v>1</v>
      </c>
      <c r="BA108" s="112">
        <v>1</v>
      </c>
      <c r="BB108" s="112">
        <v>1</v>
      </c>
      <c r="BC108" s="112">
        <v>1</v>
      </c>
      <c r="BD108" s="112">
        <v>1</v>
      </c>
      <c r="BE108" s="112">
        <v>1</v>
      </c>
      <c r="BF108" s="112">
        <v>0</v>
      </c>
      <c r="BG108" s="112">
        <v>1</v>
      </c>
      <c r="BH108" s="112">
        <v>0</v>
      </c>
      <c r="BI108" s="112">
        <v>1</v>
      </c>
      <c r="BJ108" s="112">
        <v>1</v>
      </c>
      <c r="BK108" s="112">
        <v>1</v>
      </c>
      <c r="BL108" s="112">
        <v>0</v>
      </c>
      <c r="BM108" s="112">
        <v>0</v>
      </c>
      <c r="BN108" s="112">
        <v>0</v>
      </c>
      <c r="BS108" s="112">
        <v>1</v>
      </c>
      <c r="BT108" s="112">
        <v>0</v>
      </c>
      <c r="BU108" s="112">
        <v>99</v>
      </c>
      <c r="BV108" s="112">
        <v>99</v>
      </c>
      <c r="BW108" s="112">
        <v>0</v>
      </c>
      <c r="BX108" s="112">
        <v>0</v>
      </c>
      <c r="BY108" s="112">
        <v>0</v>
      </c>
      <c r="BZ108" s="112">
        <v>1</v>
      </c>
      <c r="CA108" s="112">
        <v>99</v>
      </c>
      <c r="CC108" s="112">
        <v>0</v>
      </c>
      <c r="CD108" s="112">
        <v>1</v>
      </c>
      <c r="CE108" s="112">
        <v>1</v>
      </c>
      <c r="CF108" s="112">
        <v>1</v>
      </c>
      <c r="CG108" s="112">
        <v>1</v>
      </c>
      <c r="CH108" s="112">
        <v>0</v>
      </c>
      <c r="CI108" s="112">
        <v>1</v>
      </c>
      <c r="CJ108" s="112">
        <v>1</v>
      </c>
      <c r="CK108" s="112">
        <v>1</v>
      </c>
      <c r="CL108" s="112">
        <v>0</v>
      </c>
      <c r="CM108" s="112">
        <v>1</v>
      </c>
      <c r="CP108" s="112">
        <v>1</v>
      </c>
      <c r="CQ108" s="112">
        <v>1</v>
      </c>
      <c r="CR108" s="112">
        <v>0</v>
      </c>
      <c r="CS108" s="112">
        <v>0</v>
      </c>
      <c r="CT108" s="112">
        <v>1</v>
      </c>
      <c r="CU108" s="112">
        <v>1</v>
      </c>
      <c r="CV108" s="112">
        <v>1</v>
      </c>
      <c r="CW108" s="112">
        <v>1</v>
      </c>
      <c r="CX108" s="112">
        <v>1</v>
      </c>
      <c r="CY108" s="112">
        <v>0</v>
      </c>
      <c r="CZ108" s="112">
        <v>1</v>
      </c>
      <c r="DA108" s="112">
        <v>0</v>
      </c>
      <c r="DB108" s="112">
        <v>0</v>
      </c>
      <c r="DC108" s="112">
        <v>0</v>
      </c>
      <c r="DD108" s="112">
        <v>0</v>
      </c>
      <c r="DE108" s="112">
        <v>0</v>
      </c>
      <c r="DF108" s="112">
        <v>0</v>
      </c>
      <c r="DG108" s="112">
        <v>1</v>
      </c>
      <c r="DH108" s="112">
        <v>1</v>
      </c>
      <c r="DI108" s="113">
        <v>1</v>
      </c>
      <c r="DK108" s="113"/>
      <c r="DL108" s="113"/>
      <c r="DM108" s="113"/>
      <c r="DN108" s="113"/>
    </row>
    <row r="109" spans="1:118" s="112" customFormat="1" hidden="1">
      <c r="A109" s="112" t="s">
        <v>521</v>
      </c>
      <c r="B109" s="112" t="s">
        <v>405</v>
      </c>
      <c r="C109" s="128" t="s">
        <v>550</v>
      </c>
      <c r="D109" s="112">
        <v>104</v>
      </c>
      <c r="E109" s="112">
        <v>64</v>
      </c>
      <c r="F109" s="112">
        <v>20</v>
      </c>
      <c r="G109" s="112">
        <v>8</v>
      </c>
      <c r="H109" s="112">
        <v>1</v>
      </c>
      <c r="I109" s="112">
        <v>1</v>
      </c>
      <c r="J109" s="112" t="s">
        <v>419</v>
      </c>
      <c r="K109" s="112">
        <v>1</v>
      </c>
      <c r="L109" s="112">
        <v>1</v>
      </c>
      <c r="M109" s="112">
        <v>1</v>
      </c>
      <c r="N109" s="112">
        <v>1</v>
      </c>
      <c r="O109" s="112">
        <v>1</v>
      </c>
      <c r="P109" s="112">
        <v>0</v>
      </c>
      <c r="Q109" s="112">
        <v>1</v>
      </c>
      <c r="R109" s="112">
        <v>1</v>
      </c>
      <c r="S109" s="112">
        <v>1</v>
      </c>
      <c r="T109" s="112">
        <v>1</v>
      </c>
      <c r="U109" s="112">
        <v>1</v>
      </c>
      <c r="W109" s="112">
        <v>1</v>
      </c>
      <c r="X109" s="112">
        <v>1</v>
      </c>
      <c r="Y109" s="112">
        <v>1</v>
      </c>
      <c r="AB109" s="112">
        <v>1</v>
      </c>
      <c r="AC109" s="112">
        <v>1</v>
      </c>
      <c r="AD109" s="112">
        <v>1</v>
      </c>
      <c r="AE109" s="112">
        <v>1</v>
      </c>
      <c r="AF109" s="112">
        <v>1</v>
      </c>
      <c r="AG109" s="112">
        <v>1</v>
      </c>
      <c r="AH109" s="112">
        <v>1</v>
      </c>
      <c r="AI109" s="112">
        <v>1</v>
      </c>
      <c r="AJ109" s="112">
        <v>1</v>
      </c>
      <c r="AK109" s="112">
        <v>1</v>
      </c>
      <c r="AL109" s="112">
        <v>1</v>
      </c>
      <c r="AM109" s="112">
        <v>1</v>
      </c>
      <c r="AN109" s="112">
        <v>1</v>
      </c>
      <c r="AO109" s="112">
        <v>1</v>
      </c>
      <c r="AP109" s="112">
        <v>1</v>
      </c>
      <c r="AQ109" s="112">
        <v>1</v>
      </c>
      <c r="AR109" s="112">
        <v>1</v>
      </c>
      <c r="AS109" s="112">
        <v>1</v>
      </c>
      <c r="AT109" s="112">
        <v>1</v>
      </c>
      <c r="AU109" s="112">
        <v>1</v>
      </c>
      <c r="AV109" s="112">
        <v>1</v>
      </c>
      <c r="AW109" s="112">
        <v>1</v>
      </c>
      <c r="AX109" s="112">
        <v>1</v>
      </c>
      <c r="AY109" s="112">
        <v>1</v>
      </c>
      <c r="AZ109" s="112">
        <v>1</v>
      </c>
      <c r="BA109" s="112">
        <v>1</v>
      </c>
      <c r="BB109" s="112">
        <v>1</v>
      </c>
      <c r="BC109" s="112">
        <v>1</v>
      </c>
      <c r="BD109" s="112">
        <v>1</v>
      </c>
      <c r="BE109" s="112">
        <v>1</v>
      </c>
      <c r="BF109" s="112">
        <v>1</v>
      </c>
      <c r="BG109" s="112">
        <v>1</v>
      </c>
      <c r="BH109" s="112">
        <v>1</v>
      </c>
      <c r="BI109" s="112">
        <v>1</v>
      </c>
      <c r="BJ109" s="112">
        <v>1</v>
      </c>
      <c r="BK109" s="112">
        <v>1</v>
      </c>
      <c r="BL109" s="112">
        <v>1</v>
      </c>
      <c r="BM109" s="112">
        <v>1</v>
      </c>
      <c r="BN109" s="112">
        <v>1</v>
      </c>
      <c r="BS109" s="112">
        <v>1</v>
      </c>
      <c r="BT109" s="112">
        <v>1</v>
      </c>
      <c r="BU109" s="112">
        <v>1</v>
      </c>
      <c r="BV109" s="112">
        <v>99</v>
      </c>
      <c r="BW109" s="112">
        <v>99</v>
      </c>
      <c r="BX109" s="112">
        <v>99</v>
      </c>
      <c r="BY109" s="112">
        <v>1</v>
      </c>
      <c r="BZ109" s="112">
        <v>1</v>
      </c>
      <c r="CA109" s="112">
        <v>99</v>
      </c>
      <c r="CC109" s="112">
        <v>1</v>
      </c>
      <c r="CD109" s="112">
        <v>1</v>
      </c>
      <c r="CE109" s="112">
        <v>1</v>
      </c>
      <c r="CF109" s="112">
        <v>1</v>
      </c>
      <c r="CG109" s="112">
        <v>1</v>
      </c>
      <c r="CH109" s="112">
        <v>1</v>
      </c>
      <c r="CI109" s="112">
        <v>1</v>
      </c>
      <c r="CJ109" s="112">
        <v>1</v>
      </c>
      <c r="CK109" s="112">
        <v>1</v>
      </c>
      <c r="CL109" s="112">
        <v>1</v>
      </c>
      <c r="CM109" s="112">
        <v>1</v>
      </c>
      <c r="CP109" s="112">
        <v>1</v>
      </c>
      <c r="CQ109" s="112">
        <v>1</v>
      </c>
      <c r="CR109" s="112">
        <v>1</v>
      </c>
      <c r="CS109" s="112">
        <v>1</v>
      </c>
      <c r="CT109" s="112">
        <v>1</v>
      </c>
      <c r="CU109" s="112">
        <v>1</v>
      </c>
      <c r="CV109" s="112">
        <v>1</v>
      </c>
      <c r="CW109" s="112">
        <v>1</v>
      </c>
      <c r="CX109" s="112">
        <v>1</v>
      </c>
      <c r="CY109" s="112">
        <v>0</v>
      </c>
      <c r="CZ109" s="112">
        <v>1</v>
      </c>
      <c r="DA109" s="112">
        <v>0</v>
      </c>
      <c r="DB109" s="112">
        <v>0</v>
      </c>
      <c r="DC109" s="112">
        <v>0</v>
      </c>
      <c r="DD109" s="112">
        <v>1</v>
      </c>
      <c r="DE109" s="112">
        <v>0</v>
      </c>
      <c r="DF109" s="112">
        <v>0</v>
      </c>
      <c r="DG109" s="112">
        <v>1</v>
      </c>
      <c r="DH109" s="112">
        <v>1</v>
      </c>
      <c r="DI109" s="113">
        <v>1</v>
      </c>
      <c r="DJ109" s="112" t="s">
        <v>367</v>
      </c>
      <c r="DK109" s="113"/>
      <c r="DL109" s="113">
        <v>2</v>
      </c>
      <c r="DM109" s="113">
        <v>1</v>
      </c>
      <c r="DN109" s="113">
        <v>1</v>
      </c>
    </row>
    <row r="110" spans="1:118" s="112" customFormat="1" hidden="1">
      <c r="A110" s="112" t="s">
        <v>521</v>
      </c>
      <c r="B110" s="112" t="s">
        <v>405</v>
      </c>
      <c r="C110" s="128" t="s">
        <v>551</v>
      </c>
      <c r="D110" s="112">
        <v>105</v>
      </c>
      <c r="E110" s="112">
        <v>267</v>
      </c>
      <c r="F110" s="112">
        <v>61</v>
      </c>
      <c r="G110" s="112">
        <v>14</v>
      </c>
      <c r="H110" s="112">
        <v>1</v>
      </c>
      <c r="I110" s="112">
        <v>0</v>
      </c>
      <c r="J110" s="112" t="s">
        <v>419</v>
      </c>
      <c r="K110" s="112">
        <v>1</v>
      </c>
      <c r="L110" s="112">
        <v>1</v>
      </c>
      <c r="M110" s="112">
        <v>1</v>
      </c>
      <c r="N110" s="112">
        <v>1</v>
      </c>
      <c r="O110" s="112">
        <v>1</v>
      </c>
      <c r="P110" s="112">
        <v>1</v>
      </c>
      <c r="Q110" s="112">
        <v>1</v>
      </c>
      <c r="R110" s="112">
        <v>1</v>
      </c>
      <c r="S110" s="112">
        <v>1</v>
      </c>
      <c r="T110" s="112">
        <v>1</v>
      </c>
      <c r="U110" s="112">
        <v>1</v>
      </c>
      <c r="W110" s="112">
        <v>1</v>
      </c>
      <c r="X110" s="112">
        <v>1</v>
      </c>
      <c r="Y110" s="112">
        <v>1</v>
      </c>
      <c r="AB110" s="112">
        <v>1</v>
      </c>
      <c r="AC110" s="112">
        <v>1</v>
      </c>
      <c r="AD110" s="112">
        <v>1</v>
      </c>
      <c r="AE110" s="112">
        <v>1</v>
      </c>
      <c r="AF110" s="112">
        <v>1</v>
      </c>
      <c r="AG110" s="112">
        <v>1</v>
      </c>
      <c r="AH110" s="112">
        <v>1</v>
      </c>
      <c r="AI110" s="112">
        <v>1</v>
      </c>
      <c r="AJ110" s="112">
        <v>1</v>
      </c>
      <c r="AK110" s="112">
        <v>1</v>
      </c>
      <c r="AL110" s="112">
        <v>1</v>
      </c>
      <c r="AM110" s="112">
        <v>1</v>
      </c>
      <c r="AN110" s="112">
        <v>1</v>
      </c>
      <c r="AO110" s="112">
        <v>1</v>
      </c>
      <c r="AP110" s="112">
        <v>1</v>
      </c>
      <c r="AQ110" s="112">
        <v>1</v>
      </c>
      <c r="AR110" s="112">
        <v>1</v>
      </c>
      <c r="AS110" s="112">
        <v>1</v>
      </c>
      <c r="AT110" s="112">
        <v>1</v>
      </c>
      <c r="AU110" s="112">
        <v>1</v>
      </c>
      <c r="AV110" s="112">
        <v>1</v>
      </c>
      <c r="AW110" s="112">
        <v>1</v>
      </c>
      <c r="AX110" s="112">
        <v>1</v>
      </c>
      <c r="AY110" s="112">
        <v>1</v>
      </c>
      <c r="AZ110" s="112">
        <v>1</v>
      </c>
      <c r="BA110" s="112">
        <v>1</v>
      </c>
      <c r="BB110" s="112">
        <v>1</v>
      </c>
      <c r="BC110" s="112">
        <v>1</v>
      </c>
      <c r="BD110" s="112">
        <v>1</v>
      </c>
      <c r="BE110" s="112">
        <v>1</v>
      </c>
      <c r="BF110" s="112">
        <v>1</v>
      </c>
      <c r="BG110" s="112">
        <v>0</v>
      </c>
      <c r="BH110" s="112">
        <v>1</v>
      </c>
      <c r="BI110" s="112">
        <v>1</v>
      </c>
      <c r="BJ110" s="112">
        <v>0</v>
      </c>
      <c r="BK110" s="112">
        <v>0</v>
      </c>
      <c r="BL110" s="112">
        <v>0</v>
      </c>
      <c r="BM110" s="112">
        <v>0</v>
      </c>
      <c r="BN110" s="112">
        <v>1</v>
      </c>
      <c r="BS110" s="112">
        <v>1</v>
      </c>
      <c r="BT110" s="112">
        <v>0</v>
      </c>
      <c r="BU110" s="112">
        <v>99</v>
      </c>
      <c r="BV110" s="112">
        <v>99</v>
      </c>
      <c r="BW110" s="112">
        <v>99</v>
      </c>
      <c r="BX110" s="112">
        <v>99</v>
      </c>
      <c r="BY110" s="112">
        <v>1</v>
      </c>
      <c r="BZ110" s="112">
        <v>0</v>
      </c>
      <c r="CA110" s="112">
        <v>99</v>
      </c>
      <c r="CC110" s="112">
        <v>1</v>
      </c>
      <c r="CD110" s="112">
        <v>0</v>
      </c>
      <c r="CE110" s="112">
        <v>1</v>
      </c>
      <c r="CF110" s="112">
        <v>1</v>
      </c>
      <c r="CG110" s="112">
        <v>0</v>
      </c>
      <c r="CH110" s="112">
        <v>0</v>
      </c>
      <c r="CI110" s="112">
        <v>1</v>
      </c>
      <c r="CJ110" s="112">
        <v>1</v>
      </c>
      <c r="CK110" s="112">
        <v>1</v>
      </c>
      <c r="CL110" s="112">
        <v>1</v>
      </c>
      <c r="CM110" s="112">
        <v>1</v>
      </c>
      <c r="CP110" s="112">
        <v>1</v>
      </c>
      <c r="CQ110" s="112">
        <v>1</v>
      </c>
      <c r="CR110" s="112">
        <v>1</v>
      </c>
      <c r="CS110" s="112">
        <v>1</v>
      </c>
      <c r="CT110" s="112">
        <v>1</v>
      </c>
      <c r="CU110" s="112">
        <v>1</v>
      </c>
      <c r="CV110" s="112">
        <v>1</v>
      </c>
      <c r="CW110" s="112">
        <v>1</v>
      </c>
      <c r="CX110" s="112">
        <v>1</v>
      </c>
      <c r="CY110" s="112">
        <v>0</v>
      </c>
      <c r="CZ110" s="112">
        <v>1</v>
      </c>
      <c r="DA110" s="112">
        <v>0</v>
      </c>
      <c r="DB110" s="112">
        <v>0</v>
      </c>
      <c r="DC110" s="112">
        <v>0</v>
      </c>
      <c r="DD110" s="112">
        <v>0</v>
      </c>
      <c r="DE110" s="112">
        <v>1</v>
      </c>
      <c r="DF110" s="112">
        <v>0</v>
      </c>
      <c r="DG110" s="112">
        <v>1</v>
      </c>
      <c r="DH110" s="112">
        <v>1</v>
      </c>
      <c r="DI110" s="113">
        <v>1</v>
      </c>
      <c r="DJ110" s="112" t="s">
        <v>552</v>
      </c>
      <c r="DK110" s="113"/>
      <c r="DL110" s="113"/>
      <c r="DM110" s="113"/>
      <c r="DN110" s="113"/>
    </row>
    <row r="111" spans="1:118" s="112" customFormat="1" hidden="1">
      <c r="A111" s="112" t="s">
        <v>521</v>
      </c>
      <c r="B111" s="112" t="s">
        <v>405</v>
      </c>
      <c r="C111" s="128" t="s">
        <v>553</v>
      </c>
      <c r="D111" s="112">
        <v>106</v>
      </c>
      <c r="E111" s="112">
        <v>79</v>
      </c>
      <c r="F111" s="112">
        <v>36</v>
      </c>
      <c r="G111" s="112">
        <v>10</v>
      </c>
      <c r="H111" s="112">
        <v>1</v>
      </c>
      <c r="I111" s="112">
        <v>0</v>
      </c>
      <c r="J111" s="112" t="s">
        <v>419</v>
      </c>
      <c r="K111" s="112">
        <v>1</v>
      </c>
      <c r="L111" s="112">
        <v>1</v>
      </c>
      <c r="M111" s="112">
        <v>1</v>
      </c>
      <c r="N111" s="112">
        <v>1</v>
      </c>
      <c r="O111" s="112">
        <v>1</v>
      </c>
      <c r="P111" s="112">
        <v>1</v>
      </c>
      <c r="Q111" s="112">
        <v>1</v>
      </c>
      <c r="R111" s="112">
        <v>1</v>
      </c>
      <c r="S111" s="112">
        <v>1</v>
      </c>
      <c r="T111" s="112">
        <v>1</v>
      </c>
      <c r="U111" s="112">
        <v>1</v>
      </c>
      <c r="W111" s="112">
        <v>1</v>
      </c>
      <c r="X111" s="112">
        <v>1</v>
      </c>
      <c r="Y111" s="112">
        <v>1</v>
      </c>
      <c r="AB111" s="112">
        <v>1</v>
      </c>
      <c r="AC111" s="112">
        <v>1</v>
      </c>
      <c r="AD111" s="112">
        <v>1</v>
      </c>
      <c r="AE111" s="112">
        <v>1</v>
      </c>
      <c r="AF111" s="112">
        <v>1</v>
      </c>
      <c r="AG111" s="112">
        <v>0</v>
      </c>
      <c r="AH111" s="112">
        <v>1</v>
      </c>
      <c r="AI111" s="112">
        <v>1</v>
      </c>
      <c r="AJ111" s="112">
        <v>1</v>
      </c>
      <c r="AK111" s="112">
        <v>1</v>
      </c>
      <c r="AL111" s="112">
        <v>1</v>
      </c>
      <c r="AM111" s="112">
        <v>1</v>
      </c>
      <c r="AN111" s="112">
        <v>1</v>
      </c>
      <c r="AO111" s="112">
        <v>1</v>
      </c>
      <c r="AP111" s="112">
        <v>1</v>
      </c>
      <c r="AQ111" s="112">
        <v>1</v>
      </c>
      <c r="AR111" s="112">
        <v>1</v>
      </c>
      <c r="AS111" s="112">
        <v>0</v>
      </c>
      <c r="AT111" s="112">
        <v>0.5</v>
      </c>
      <c r="AU111" s="112">
        <v>1</v>
      </c>
      <c r="AV111" s="112">
        <v>1</v>
      </c>
      <c r="AW111" s="112">
        <v>1</v>
      </c>
      <c r="AX111" s="112">
        <v>1</v>
      </c>
      <c r="AY111" s="112">
        <v>1</v>
      </c>
      <c r="AZ111" s="112">
        <v>0</v>
      </c>
      <c r="BA111" s="112">
        <v>1</v>
      </c>
      <c r="BB111" s="112">
        <v>1</v>
      </c>
      <c r="BC111" s="112">
        <v>1</v>
      </c>
      <c r="BD111" s="112">
        <v>1</v>
      </c>
      <c r="BE111" s="112">
        <v>1</v>
      </c>
      <c r="BF111" s="112">
        <v>1</v>
      </c>
      <c r="BG111" s="112">
        <v>0</v>
      </c>
      <c r="BH111" s="112">
        <v>0</v>
      </c>
      <c r="BI111" s="112">
        <v>1</v>
      </c>
      <c r="BJ111" s="112">
        <v>0</v>
      </c>
      <c r="BK111" s="112">
        <v>0</v>
      </c>
      <c r="BL111" s="112">
        <v>0</v>
      </c>
      <c r="BM111" s="112">
        <v>0</v>
      </c>
      <c r="BN111" s="112">
        <v>0</v>
      </c>
      <c r="BS111" s="112">
        <v>0</v>
      </c>
      <c r="BT111" s="112">
        <v>0</v>
      </c>
      <c r="BU111" s="112">
        <v>0</v>
      </c>
      <c r="BV111" s="112">
        <v>0</v>
      </c>
      <c r="BW111" s="112">
        <v>0</v>
      </c>
      <c r="BX111" s="112">
        <v>0</v>
      </c>
      <c r="BY111" s="112">
        <v>1</v>
      </c>
      <c r="BZ111" s="112">
        <v>0</v>
      </c>
      <c r="CA111" s="112">
        <v>0</v>
      </c>
      <c r="CC111" s="112">
        <v>0</v>
      </c>
      <c r="CD111" s="112">
        <v>1</v>
      </c>
      <c r="CE111" s="112">
        <v>1</v>
      </c>
      <c r="CF111" s="112">
        <v>1</v>
      </c>
      <c r="CG111" s="112">
        <v>0</v>
      </c>
      <c r="CH111" s="112">
        <v>1</v>
      </c>
      <c r="CI111" s="112">
        <v>1</v>
      </c>
      <c r="CJ111" s="112">
        <v>1</v>
      </c>
      <c r="CK111" s="112">
        <v>1</v>
      </c>
      <c r="CL111" s="112">
        <v>1</v>
      </c>
      <c r="CM111" s="112">
        <v>1</v>
      </c>
      <c r="CP111" s="112">
        <v>1</v>
      </c>
      <c r="CQ111" s="112">
        <v>1</v>
      </c>
      <c r="CR111" s="112">
        <v>0</v>
      </c>
      <c r="CS111" s="112">
        <v>0</v>
      </c>
      <c r="CT111" s="112">
        <v>1</v>
      </c>
      <c r="CU111" s="112">
        <v>1</v>
      </c>
      <c r="CV111" s="112">
        <v>1</v>
      </c>
      <c r="CW111" s="112">
        <v>1</v>
      </c>
      <c r="CX111" s="112">
        <v>1</v>
      </c>
      <c r="CY111" s="112">
        <v>0</v>
      </c>
      <c r="CZ111" s="112">
        <v>1</v>
      </c>
      <c r="DA111" s="112">
        <v>0</v>
      </c>
      <c r="DB111" s="112">
        <v>0</v>
      </c>
      <c r="DC111" s="112">
        <v>0</v>
      </c>
      <c r="DD111" s="112">
        <v>0</v>
      </c>
      <c r="DE111" s="112">
        <v>0</v>
      </c>
      <c r="DF111" s="112">
        <v>0</v>
      </c>
      <c r="DG111" s="112">
        <v>1</v>
      </c>
      <c r="DH111" s="112">
        <v>1</v>
      </c>
      <c r="DI111" s="113">
        <v>1</v>
      </c>
      <c r="DK111" s="113"/>
      <c r="DL111" s="113"/>
      <c r="DM111" s="113"/>
      <c r="DN111" s="113"/>
    </row>
    <row r="112" spans="1:118" s="112" customFormat="1" hidden="1">
      <c r="A112" s="112" t="s">
        <v>521</v>
      </c>
      <c r="B112" s="112" t="s">
        <v>405</v>
      </c>
      <c r="C112" s="128" t="s">
        <v>554</v>
      </c>
      <c r="D112" s="112">
        <v>107</v>
      </c>
      <c r="E112" s="112">
        <v>67</v>
      </c>
      <c r="F112" s="112">
        <v>18</v>
      </c>
      <c r="G112" s="112">
        <v>0</v>
      </c>
      <c r="H112" s="112">
        <v>0</v>
      </c>
      <c r="I112" s="112">
        <v>0</v>
      </c>
      <c r="J112" s="112" t="s">
        <v>422</v>
      </c>
      <c r="K112" s="112">
        <v>1</v>
      </c>
      <c r="L112" s="112">
        <v>1</v>
      </c>
      <c r="M112" s="112">
        <v>1</v>
      </c>
      <c r="N112" s="112">
        <v>1</v>
      </c>
      <c r="O112" s="112">
        <v>1</v>
      </c>
      <c r="P112" s="112">
        <v>1</v>
      </c>
      <c r="Q112" s="112">
        <v>1</v>
      </c>
      <c r="R112" s="112">
        <v>1</v>
      </c>
      <c r="S112" s="112">
        <v>1</v>
      </c>
      <c r="T112" s="112">
        <v>1</v>
      </c>
      <c r="U112" s="112">
        <v>1</v>
      </c>
      <c r="W112" s="112">
        <v>1</v>
      </c>
      <c r="X112" s="112">
        <v>1</v>
      </c>
      <c r="Y112" s="112">
        <v>1</v>
      </c>
      <c r="AB112" s="112">
        <v>1</v>
      </c>
      <c r="AC112" s="112">
        <v>1</v>
      </c>
      <c r="AD112" s="112">
        <v>1</v>
      </c>
      <c r="AE112" s="112">
        <v>1</v>
      </c>
      <c r="AF112" s="112">
        <v>1</v>
      </c>
      <c r="AG112" s="112">
        <v>1</v>
      </c>
      <c r="AH112" s="112">
        <v>1</v>
      </c>
      <c r="AI112" s="112">
        <v>1</v>
      </c>
      <c r="AJ112" s="112">
        <v>1</v>
      </c>
      <c r="AK112" s="112">
        <v>1</v>
      </c>
      <c r="AL112" s="112">
        <v>1</v>
      </c>
      <c r="AM112" s="112">
        <v>1</v>
      </c>
      <c r="AN112" s="112">
        <v>1</v>
      </c>
      <c r="AO112" s="112">
        <v>1</v>
      </c>
      <c r="AP112" s="112">
        <v>1</v>
      </c>
      <c r="AQ112" s="112">
        <v>1</v>
      </c>
      <c r="AR112" s="112">
        <v>1</v>
      </c>
      <c r="AS112" s="112">
        <v>1</v>
      </c>
      <c r="AT112" s="112">
        <v>1</v>
      </c>
      <c r="AU112" s="112">
        <v>1</v>
      </c>
      <c r="AV112" s="112">
        <v>1</v>
      </c>
      <c r="AW112" s="112">
        <v>1</v>
      </c>
      <c r="AX112" s="112">
        <v>1</v>
      </c>
      <c r="AY112" s="112">
        <v>1</v>
      </c>
      <c r="AZ112" s="112">
        <v>1</v>
      </c>
      <c r="BA112" s="112">
        <v>1</v>
      </c>
      <c r="BB112" s="112">
        <v>1</v>
      </c>
      <c r="BC112" s="112">
        <v>1</v>
      </c>
      <c r="BD112" s="112">
        <v>1</v>
      </c>
      <c r="BE112" s="112">
        <v>1</v>
      </c>
      <c r="BF112" s="112">
        <v>1</v>
      </c>
      <c r="BG112" s="112">
        <v>1</v>
      </c>
      <c r="BH112" s="112">
        <v>1</v>
      </c>
      <c r="BI112" s="112">
        <v>1</v>
      </c>
      <c r="BJ112" s="112">
        <v>1</v>
      </c>
      <c r="BK112" s="112">
        <v>1</v>
      </c>
      <c r="BL112" s="112">
        <v>1</v>
      </c>
      <c r="BM112" s="112">
        <v>1</v>
      </c>
      <c r="BN112" s="112">
        <v>1</v>
      </c>
      <c r="BS112" s="112">
        <v>1</v>
      </c>
      <c r="BT112" s="112">
        <v>1</v>
      </c>
      <c r="BU112" s="112">
        <v>99</v>
      </c>
      <c r="BV112" s="112">
        <v>99</v>
      </c>
      <c r="BW112" s="112">
        <v>99</v>
      </c>
      <c r="BX112" s="112">
        <v>99</v>
      </c>
      <c r="BY112" s="112">
        <v>1</v>
      </c>
      <c r="BZ112" s="112">
        <v>1</v>
      </c>
      <c r="CA112" s="112">
        <v>99</v>
      </c>
      <c r="CC112" s="112">
        <v>1</v>
      </c>
      <c r="CD112" s="112">
        <v>1</v>
      </c>
      <c r="CE112" s="112">
        <v>1</v>
      </c>
      <c r="CF112" s="112">
        <v>1</v>
      </c>
      <c r="CG112" s="112">
        <v>1</v>
      </c>
      <c r="CH112" s="112">
        <v>1</v>
      </c>
      <c r="CI112" s="112">
        <v>1</v>
      </c>
      <c r="CJ112" s="112">
        <v>1</v>
      </c>
      <c r="CK112" s="112">
        <v>1</v>
      </c>
      <c r="CL112" s="112">
        <v>1</v>
      </c>
      <c r="CM112" s="112">
        <v>1</v>
      </c>
      <c r="CP112" s="112">
        <v>1</v>
      </c>
      <c r="CQ112" s="112">
        <v>1</v>
      </c>
      <c r="CR112" s="112">
        <v>1</v>
      </c>
      <c r="CS112" s="112">
        <v>1</v>
      </c>
      <c r="CT112" s="112">
        <v>1</v>
      </c>
      <c r="CU112" s="112">
        <v>1</v>
      </c>
      <c r="CV112" s="112">
        <v>1</v>
      </c>
      <c r="CW112" s="112">
        <v>1</v>
      </c>
      <c r="CX112" s="112">
        <v>1</v>
      </c>
      <c r="CY112" s="112">
        <v>0</v>
      </c>
      <c r="CZ112" s="112">
        <v>0</v>
      </c>
      <c r="DA112" s="112">
        <v>1</v>
      </c>
      <c r="DB112" s="112">
        <v>0</v>
      </c>
      <c r="DC112" s="112">
        <v>0</v>
      </c>
      <c r="DD112" s="112">
        <v>1</v>
      </c>
      <c r="DE112" s="112">
        <v>0</v>
      </c>
      <c r="DF112" s="112">
        <v>0</v>
      </c>
      <c r="DG112" s="112">
        <v>1</v>
      </c>
      <c r="DH112" s="112">
        <v>1</v>
      </c>
      <c r="DI112" s="113">
        <v>1</v>
      </c>
      <c r="DK112" s="113"/>
      <c r="DL112" s="113">
        <v>0</v>
      </c>
      <c r="DM112" s="113">
        <v>1</v>
      </c>
      <c r="DN112" s="113">
        <v>-1</v>
      </c>
    </row>
    <row r="113" spans="1:118" s="112" customFormat="1" hidden="1">
      <c r="A113" s="112" t="s">
        <v>521</v>
      </c>
      <c r="B113" s="112" t="s">
        <v>405</v>
      </c>
      <c r="C113" s="128" t="s">
        <v>555</v>
      </c>
      <c r="D113" s="112">
        <v>108</v>
      </c>
      <c r="E113" s="112">
        <v>9</v>
      </c>
      <c r="F113" s="112">
        <v>4</v>
      </c>
      <c r="G113" s="112">
        <v>0</v>
      </c>
      <c r="H113" s="112">
        <v>0</v>
      </c>
      <c r="I113" s="112">
        <v>1</v>
      </c>
      <c r="J113" s="112" t="s">
        <v>419</v>
      </c>
      <c r="K113" s="112">
        <v>1</v>
      </c>
      <c r="L113" s="112">
        <v>1</v>
      </c>
      <c r="M113" s="112">
        <v>1</v>
      </c>
      <c r="N113" s="112">
        <v>1</v>
      </c>
      <c r="O113" s="112">
        <v>1</v>
      </c>
      <c r="P113" s="112">
        <v>0.5</v>
      </c>
      <c r="Q113" s="112">
        <v>1</v>
      </c>
      <c r="R113" s="112">
        <v>1</v>
      </c>
      <c r="S113" s="112">
        <v>1</v>
      </c>
      <c r="T113" s="112">
        <v>1</v>
      </c>
      <c r="U113" s="112">
        <v>1</v>
      </c>
      <c r="W113" s="112">
        <v>1</v>
      </c>
      <c r="X113" s="112">
        <v>1</v>
      </c>
      <c r="Y113" s="112">
        <v>1</v>
      </c>
      <c r="AB113" s="112">
        <v>1</v>
      </c>
      <c r="AC113" s="112">
        <v>1</v>
      </c>
      <c r="AD113" s="112">
        <v>1</v>
      </c>
      <c r="AE113" s="112">
        <v>1</v>
      </c>
      <c r="AF113" s="112">
        <v>1</v>
      </c>
      <c r="AG113" s="112">
        <v>1</v>
      </c>
      <c r="AH113" s="112">
        <v>1</v>
      </c>
      <c r="AI113" s="112">
        <v>1</v>
      </c>
      <c r="AJ113" s="112">
        <v>1</v>
      </c>
      <c r="AK113" s="112">
        <v>1</v>
      </c>
      <c r="AL113" s="112">
        <v>1</v>
      </c>
      <c r="AM113" s="112">
        <v>1</v>
      </c>
      <c r="AN113" s="112">
        <v>1</v>
      </c>
      <c r="AO113" s="112">
        <v>1</v>
      </c>
      <c r="AP113" s="112">
        <v>1</v>
      </c>
      <c r="AQ113" s="112">
        <v>1</v>
      </c>
      <c r="AR113" s="112">
        <v>1</v>
      </c>
      <c r="AS113" s="112">
        <v>1</v>
      </c>
      <c r="AT113" s="112">
        <v>1</v>
      </c>
      <c r="AU113" s="112">
        <v>1</v>
      </c>
      <c r="AV113" s="112">
        <v>1</v>
      </c>
      <c r="AW113" s="112">
        <v>1</v>
      </c>
      <c r="AX113" s="112">
        <v>0.5</v>
      </c>
      <c r="AY113" s="112">
        <v>1</v>
      </c>
      <c r="AZ113" s="112">
        <v>1</v>
      </c>
      <c r="BA113" s="112">
        <v>1</v>
      </c>
      <c r="BB113" s="112">
        <v>1</v>
      </c>
      <c r="BC113" s="112">
        <v>1</v>
      </c>
      <c r="BD113" s="112">
        <v>1</v>
      </c>
      <c r="BE113" s="112">
        <v>1</v>
      </c>
      <c r="BF113" s="112">
        <v>1</v>
      </c>
      <c r="BG113" s="112">
        <v>1</v>
      </c>
      <c r="BH113" s="112">
        <v>1</v>
      </c>
      <c r="BI113" s="112">
        <v>1</v>
      </c>
      <c r="BJ113" s="112">
        <v>0</v>
      </c>
      <c r="BK113" s="112">
        <v>0</v>
      </c>
      <c r="BL113" s="112">
        <v>0</v>
      </c>
      <c r="BM113" s="112">
        <v>0</v>
      </c>
      <c r="BN113" s="112">
        <v>1</v>
      </c>
      <c r="BS113" s="112">
        <v>1</v>
      </c>
      <c r="BT113" s="112">
        <v>0</v>
      </c>
      <c r="BU113" s="112">
        <v>99</v>
      </c>
      <c r="BV113" s="112">
        <v>99</v>
      </c>
      <c r="BW113" s="112">
        <v>0</v>
      </c>
      <c r="BX113" s="112">
        <v>0</v>
      </c>
      <c r="BY113" s="112">
        <v>0</v>
      </c>
      <c r="BZ113" s="112">
        <v>0</v>
      </c>
      <c r="CA113" s="112">
        <v>99</v>
      </c>
      <c r="CC113" s="112">
        <v>1</v>
      </c>
      <c r="CD113" s="112">
        <v>1</v>
      </c>
      <c r="CE113" s="112">
        <v>1</v>
      </c>
      <c r="CF113" s="112">
        <v>1</v>
      </c>
      <c r="CG113" s="112">
        <v>0.5</v>
      </c>
      <c r="CH113" s="112">
        <v>1</v>
      </c>
      <c r="CI113" s="112">
        <v>1</v>
      </c>
      <c r="CJ113" s="112">
        <v>1</v>
      </c>
      <c r="CK113" s="112">
        <v>1</v>
      </c>
      <c r="CL113" s="112">
        <v>1</v>
      </c>
      <c r="CM113" s="112">
        <v>1</v>
      </c>
      <c r="CP113" s="112">
        <v>1</v>
      </c>
      <c r="CQ113" s="112">
        <v>1</v>
      </c>
      <c r="CR113" s="112">
        <v>1</v>
      </c>
      <c r="CS113" s="112">
        <v>1</v>
      </c>
      <c r="CT113" s="112">
        <v>1</v>
      </c>
      <c r="CU113" s="112">
        <v>1</v>
      </c>
      <c r="CV113" s="112">
        <v>1</v>
      </c>
      <c r="CW113" s="112">
        <v>1</v>
      </c>
      <c r="CX113" s="112">
        <v>1</v>
      </c>
      <c r="CY113" s="112">
        <v>0</v>
      </c>
      <c r="CZ113" s="112">
        <v>1</v>
      </c>
      <c r="DA113" s="112">
        <v>0</v>
      </c>
      <c r="DB113" s="112">
        <v>0</v>
      </c>
      <c r="DC113" s="112">
        <v>0</v>
      </c>
      <c r="DD113" s="112">
        <v>1</v>
      </c>
      <c r="DE113" s="112">
        <v>0</v>
      </c>
      <c r="DF113" s="112">
        <v>0</v>
      </c>
      <c r="DG113" s="112">
        <v>1</v>
      </c>
      <c r="DH113" s="112">
        <v>1</v>
      </c>
      <c r="DI113" s="113">
        <v>1</v>
      </c>
      <c r="DK113" s="113"/>
      <c r="DL113" s="113">
        <v>2</v>
      </c>
      <c r="DM113" s="113">
        <v>1</v>
      </c>
      <c r="DN113" s="113">
        <v>1</v>
      </c>
    </row>
    <row r="114" spans="1:118" s="112" customFormat="1" hidden="1">
      <c r="A114" s="112" t="s">
        <v>521</v>
      </c>
      <c r="B114" s="112" t="s">
        <v>405</v>
      </c>
      <c r="C114" s="128" t="s">
        <v>556</v>
      </c>
      <c r="D114" s="112">
        <v>109</v>
      </c>
      <c r="E114" s="112">
        <v>13</v>
      </c>
      <c r="F114" s="112">
        <v>2</v>
      </c>
      <c r="G114" s="112">
        <v>2</v>
      </c>
      <c r="H114" s="112">
        <v>1</v>
      </c>
      <c r="I114" s="112">
        <v>1</v>
      </c>
      <c r="J114" s="112" t="s">
        <v>419</v>
      </c>
      <c r="K114" s="112">
        <v>1</v>
      </c>
      <c r="L114" s="112">
        <v>1</v>
      </c>
      <c r="M114" s="112">
        <v>1</v>
      </c>
      <c r="N114" s="112">
        <v>1</v>
      </c>
      <c r="O114" s="112">
        <v>1</v>
      </c>
      <c r="P114" s="112">
        <v>1</v>
      </c>
      <c r="Q114" s="112">
        <v>1</v>
      </c>
      <c r="R114" s="112">
        <v>1</v>
      </c>
      <c r="S114" s="112">
        <v>1</v>
      </c>
      <c r="T114" s="112">
        <v>1</v>
      </c>
      <c r="U114" s="112">
        <v>1</v>
      </c>
      <c r="W114" s="112">
        <v>1</v>
      </c>
      <c r="X114" s="112">
        <v>1</v>
      </c>
      <c r="Y114" s="112">
        <v>1</v>
      </c>
      <c r="AB114" s="112">
        <v>1</v>
      </c>
      <c r="AC114" s="112">
        <v>1</v>
      </c>
      <c r="AD114" s="112">
        <v>1</v>
      </c>
      <c r="AE114" s="112">
        <v>1</v>
      </c>
      <c r="AF114" s="112">
        <v>1</v>
      </c>
      <c r="AG114" s="112">
        <v>1</v>
      </c>
      <c r="AH114" s="112">
        <v>1</v>
      </c>
      <c r="AI114" s="112">
        <v>1</v>
      </c>
      <c r="AJ114" s="112">
        <v>1</v>
      </c>
      <c r="AK114" s="112">
        <v>1</v>
      </c>
      <c r="AL114" s="112">
        <v>1</v>
      </c>
      <c r="AM114" s="112">
        <v>1</v>
      </c>
      <c r="AN114" s="112">
        <v>1</v>
      </c>
      <c r="AO114" s="112">
        <v>1</v>
      </c>
      <c r="AP114" s="112">
        <v>1</v>
      </c>
      <c r="AQ114" s="112">
        <v>1</v>
      </c>
      <c r="AR114" s="112">
        <v>1</v>
      </c>
      <c r="AS114" s="112">
        <v>1</v>
      </c>
      <c r="AT114" s="112">
        <v>1</v>
      </c>
      <c r="AU114" s="112">
        <v>1</v>
      </c>
      <c r="AV114" s="112">
        <v>1</v>
      </c>
      <c r="AW114" s="112">
        <v>1</v>
      </c>
      <c r="AX114" s="112">
        <v>1</v>
      </c>
      <c r="AY114" s="112">
        <v>1</v>
      </c>
      <c r="AZ114" s="112">
        <v>1</v>
      </c>
      <c r="BA114" s="112">
        <v>1</v>
      </c>
      <c r="BB114" s="112">
        <v>1</v>
      </c>
      <c r="BC114" s="112">
        <v>1</v>
      </c>
      <c r="BD114" s="112">
        <v>1</v>
      </c>
      <c r="BE114" s="112">
        <v>1</v>
      </c>
      <c r="BF114" s="112">
        <v>1</v>
      </c>
      <c r="BG114" s="112">
        <v>1</v>
      </c>
      <c r="BH114" s="112">
        <v>1</v>
      </c>
      <c r="BI114" s="112">
        <v>1</v>
      </c>
      <c r="BJ114" s="112">
        <v>1</v>
      </c>
      <c r="BK114" s="112">
        <v>1</v>
      </c>
      <c r="BL114" s="112">
        <v>1</v>
      </c>
      <c r="BM114" s="112">
        <v>1</v>
      </c>
      <c r="BN114" s="112">
        <v>1</v>
      </c>
      <c r="BS114" s="112">
        <v>1</v>
      </c>
      <c r="BT114" s="112">
        <v>1</v>
      </c>
      <c r="BU114" s="112">
        <v>99</v>
      </c>
      <c r="BV114" s="112">
        <v>99</v>
      </c>
      <c r="BW114" s="112">
        <v>99</v>
      </c>
      <c r="BX114" s="112">
        <v>99</v>
      </c>
      <c r="BY114" s="112">
        <v>1</v>
      </c>
      <c r="BZ114" s="112">
        <v>1</v>
      </c>
      <c r="CA114" s="112">
        <v>99</v>
      </c>
      <c r="CC114" s="112">
        <v>1</v>
      </c>
      <c r="CD114" s="112">
        <v>1</v>
      </c>
      <c r="CE114" s="112">
        <v>1</v>
      </c>
      <c r="CF114" s="112">
        <v>1</v>
      </c>
      <c r="CG114" s="112">
        <v>0</v>
      </c>
      <c r="CH114" s="112">
        <v>0</v>
      </c>
      <c r="CI114" s="112">
        <v>1</v>
      </c>
      <c r="CJ114" s="112">
        <v>1</v>
      </c>
      <c r="CK114" s="112">
        <v>1</v>
      </c>
      <c r="CL114" s="112">
        <v>1</v>
      </c>
      <c r="CM114" s="112">
        <v>1</v>
      </c>
      <c r="CP114" s="112">
        <v>1</v>
      </c>
      <c r="CQ114" s="112">
        <v>1</v>
      </c>
      <c r="CR114" s="112">
        <v>1</v>
      </c>
      <c r="CS114" s="112">
        <v>1</v>
      </c>
      <c r="CT114" s="112">
        <v>1</v>
      </c>
      <c r="CU114" s="112">
        <v>1</v>
      </c>
      <c r="CV114" s="112">
        <v>1</v>
      </c>
      <c r="CW114" s="112">
        <v>1</v>
      </c>
      <c r="CX114" s="112">
        <v>1</v>
      </c>
      <c r="CY114" s="112">
        <v>0</v>
      </c>
      <c r="CZ114" s="112">
        <v>1</v>
      </c>
      <c r="DA114" s="112">
        <v>0</v>
      </c>
      <c r="DB114" s="112">
        <v>0</v>
      </c>
      <c r="DC114" s="112">
        <v>0</v>
      </c>
      <c r="DD114" s="112">
        <v>0</v>
      </c>
      <c r="DE114" s="112">
        <v>0</v>
      </c>
      <c r="DF114" s="112">
        <v>0</v>
      </c>
      <c r="DG114" s="112">
        <v>1</v>
      </c>
      <c r="DH114" s="112">
        <v>1</v>
      </c>
      <c r="DI114" s="113">
        <v>1</v>
      </c>
      <c r="DJ114" s="112" t="s">
        <v>437</v>
      </c>
      <c r="DK114" s="113"/>
      <c r="DL114" s="113">
        <v>2</v>
      </c>
      <c r="DM114" s="113">
        <v>1</v>
      </c>
      <c r="DN114" s="113">
        <v>1</v>
      </c>
    </row>
    <row r="115" spans="1:118" s="112" customFormat="1" hidden="1">
      <c r="A115" s="112" t="s">
        <v>521</v>
      </c>
      <c r="B115" s="112" t="s">
        <v>405</v>
      </c>
      <c r="C115" s="128" t="s">
        <v>557</v>
      </c>
      <c r="D115" s="112">
        <v>110</v>
      </c>
      <c r="E115" s="112">
        <v>39</v>
      </c>
      <c r="F115" s="112">
        <v>6</v>
      </c>
      <c r="G115" s="112">
        <v>0</v>
      </c>
      <c r="H115" s="112">
        <v>0</v>
      </c>
      <c r="I115" s="112">
        <v>1</v>
      </c>
      <c r="J115" s="112" t="s">
        <v>419</v>
      </c>
      <c r="K115" s="112">
        <v>1</v>
      </c>
      <c r="L115" s="112">
        <v>1</v>
      </c>
      <c r="M115" s="112">
        <v>1</v>
      </c>
      <c r="N115" s="112">
        <v>1</v>
      </c>
      <c r="O115" s="112">
        <v>1</v>
      </c>
      <c r="P115" s="112">
        <v>1</v>
      </c>
      <c r="Q115" s="112">
        <v>1</v>
      </c>
      <c r="R115" s="112">
        <v>1</v>
      </c>
      <c r="S115" s="112">
        <v>1</v>
      </c>
      <c r="T115" s="112">
        <v>1</v>
      </c>
      <c r="U115" s="112">
        <v>1</v>
      </c>
      <c r="W115" s="112">
        <v>1</v>
      </c>
      <c r="X115" s="112">
        <v>1</v>
      </c>
      <c r="Y115" s="112">
        <v>1</v>
      </c>
      <c r="AB115" s="112">
        <v>1</v>
      </c>
      <c r="AC115" s="112">
        <v>1</v>
      </c>
      <c r="AD115" s="112">
        <v>1</v>
      </c>
      <c r="AE115" s="112">
        <v>1</v>
      </c>
      <c r="AF115" s="112">
        <v>1</v>
      </c>
      <c r="AG115" s="112">
        <v>1</v>
      </c>
      <c r="AH115" s="112">
        <v>1</v>
      </c>
      <c r="AI115" s="112">
        <v>1</v>
      </c>
      <c r="AJ115" s="112">
        <v>1</v>
      </c>
      <c r="AK115" s="112">
        <v>1</v>
      </c>
      <c r="AL115" s="112">
        <v>1</v>
      </c>
      <c r="AM115" s="112">
        <v>1</v>
      </c>
      <c r="AN115" s="112">
        <v>1</v>
      </c>
      <c r="AO115" s="112">
        <v>1</v>
      </c>
      <c r="AP115" s="112">
        <v>1</v>
      </c>
      <c r="AQ115" s="112">
        <v>1</v>
      </c>
      <c r="AR115" s="112">
        <v>1</v>
      </c>
      <c r="AS115" s="112">
        <v>0.5</v>
      </c>
      <c r="AT115" s="112">
        <v>0</v>
      </c>
      <c r="AU115" s="112">
        <v>1</v>
      </c>
      <c r="AV115" s="112">
        <v>1</v>
      </c>
      <c r="AW115" s="112">
        <v>1</v>
      </c>
      <c r="AX115" s="112">
        <v>1</v>
      </c>
      <c r="AY115" s="112">
        <v>1</v>
      </c>
      <c r="AZ115" s="112">
        <v>1</v>
      </c>
      <c r="BA115" s="112">
        <v>1</v>
      </c>
      <c r="BB115" s="112">
        <v>1</v>
      </c>
      <c r="BC115" s="112">
        <v>1</v>
      </c>
      <c r="BD115" s="112">
        <v>1</v>
      </c>
      <c r="BE115" s="112">
        <v>1</v>
      </c>
      <c r="BF115" s="112">
        <v>1</v>
      </c>
      <c r="BG115" s="112">
        <v>1</v>
      </c>
      <c r="BH115" s="112">
        <v>1</v>
      </c>
      <c r="BI115" s="112">
        <v>1</v>
      </c>
      <c r="BJ115" s="112">
        <v>0</v>
      </c>
      <c r="BK115" s="112">
        <v>1</v>
      </c>
      <c r="BL115" s="112">
        <v>1</v>
      </c>
      <c r="BM115" s="112">
        <v>1</v>
      </c>
      <c r="BN115" s="112">
        <v>0</v>
      </c>
      <c r="BS115" s="112">
        <v>0</v>
      </c>
      <c r="BT115" s="112">
        <v>0</v>
      </c>
      <c r="BU115" s="112">
        <v>99</v>
      </c>
      <c r="BV115" s="112">
        <v>99</v>
      </c>
      <c r="BW115" s="112">
        <v>99</v>
      </c>
      <c r="BX115" s="112">
        <v>99</v>
      </c>
      <c r="BY115" s="112">
        <v>1</v>
      </c>
      <c r="BZ115" s="112">
        <v>0</v>
      </c>
      <c r="CA115" s="112">
        <v>99</v>
      </c>
      <c r="CC115" s="112">
        <v>1</v>
      </c>
      <c r="CD115" s="112">
        <v>1</v>
      </c>
      <c r="CE115" s="112">
        <v>1</v>
      </c>
      <c r="CF115" s="112">
        <v>1</v>
      </c>
      <c r="CG115" s="112">
        <v>0</v>
      </c>
      <c r="CH115" s="112">
        <v>1</v>
      </c>
      <c r="CI115" s="112">
        <v>1</v>
      </c>
      <c r="CJ115" s="112">
        <v>1</v>
      </c>
      <c r="CK115" s="112">
        <v>1</v>
      </c>
      <c r="CL115" s="112">
        <v>1</v>
      </c>
      <c r="CM115" s="112">
        <v>0.5</v>
      </c>
      <c r="CP115" s="112">
        <v>1</v>
      </c>
      <c r="CQ115" s="112">
        <v>1</v>
      </c>
      <c r="CR115" s="112">
        <v>0</v>
      </c>
      <c r="CS115" s="112">
        <v>0</v>
      </c>
      <c r="CT115" s="112">
        <v>1</v>
      </c>
      <c r="CU115" s="112">
        <v>1</v>
      </c>
      <c r="CV115" s="112">
        <v>1</v>
      </c>
      <c r="CW115" s="112">
        <v>1</v>
      </c>
      <c r="CX115" s="112">
        <v>1</v>
      </c>
      <c r="CY115" s="112">
        <v>0</v>
      </c>
      <c r="CZ115" s="112">
        <v>1</v>
      </c>
      <c r="DA115" s="112">
        <v>0</v>
      </c>
      <c r="DB115" s="112">
        <v>0</v>
      </c>
      <c r="DC115" s="112">
        <v>0</v>
      </c>
      <c r="DD115" s="112">
        <v>0</v>
      </c>
      <c r="DE115" s="112">
        <v>1</v>
      </c>
      <c r="DF115" s="112">
        <v>0</v>
      </c>
      <c r="DG115" s="112">
        <v>1</v>
      </c>
      <c r="DH115" s="112">
        <v>1</v>
      </c>
      <c r="DI115" s="113">
        <v>1</v>
      </c>
      <c r="DK115" s="113"/>
      <c r="DL115" s="113">
        <v>2</v>
      </c>
      <c r="DM115" s="113">
        <v>1</v>
      </c>
      <c r="DN115" s="113">
        <v>1</v>
      </c>
    </row>
    <row r="116" spans="1:118" s="112" customFormat="1" hidden="1">
      <c r="A116" s="112" t="s">
        <v>521</v>
      </c>
      <c r="B116" s="112" t="s">
        <v>405</v>
      </c>
      <c r="C116" s="128" t="s">
        <v>558</v>
      </c>
      <c r="D116" s="112">
        <v>111</v>
      </c>
      <c r="E116" s="112">
        <v>43</v>
      </c>
      <c r="F116" s="112">
        <v>7</v>
      </c>
      <c r="G116" s="112">
        <v>1</v>
      </c>
      <c r="H116" s="112">
        <v>1</v>
      </c>
      <c r="I116" s="112">
        <v>1</v>
      </c>
      <c r="J116" s="112" t="s">
        <v>419</v>
      </c>
      <c r="K116" s="112">
        <v>1</v>
      </c>
      <c r="L116" s="112">
        <v>1</v>
      </c>
      <c r="M116" s="112">
        <v>1</v>
      </c>
      <c r="N116" s="112">
        <v>0.5</v>
      </c>
      <c r="O116" s="112">
        <v>0.5</v>
      </c>
      <c r="P116" s="112">
        <v>1</v>
      </c>
      <c r="Q116" s="112">
        <v>1</v>
      </c>
      <c r="R116" s="112">
        <v>0.5</v>
      </c>
      <c r="S116" s="112">
        <v>1</v>
      </c>
      <c r="T116" s="112">
        <v>1</v>
      </c>
      <c r="U116" s="112">
        <v>1</v>
      </c>
      <c r="W116" s="112">
        <v>1</v>
      </c>
      <c r="X116" s="112">
        <v>1</v>
      </c>
      <c r="Y116" s="112">
        <v>1</v>
      </c>
      <c r="AB116" s="112">
        <v>1</v>
      </c>
      <c r="AC116" s="112">
        <v>1</v>
      </c>
      <c r="AD116" s="112">
        <v>1</v>
      </c>
      <c r="AE116" s="112">
        <v>1</v>
      </c>
      <c r="AF116" s="112">
        <v>1</v>
      </c>
      <c r="AG116" s="112">
        <v>1</v>
      </c>
      <c r="AH116" s="112">
        <v>1</v>
      </c>
      <c r="AI116" s="112">
        <v>1</v>
      </c>
      <c r="AJ116" s="112">
        <v>1</v>
      </c>
      <c r="AK116" s="112">
        <v>0.5</v>
      </c>
      <c r="AL116" s="112">
        <v>1</v>
      </c>
      <c r="AM116" s="112">
        <v>1</v>
      </c>
      <c r="AN116" s="112">
        <v>1</v>
      </c>
      <c r="AO116" s="112">
        <v>1</v>
      </c>
      <c r="AP116" s="112">
        <v>0.5</v>
      </c>
      <c r="AQ116" s="112">
        <v>1</v>
      </c>
      <c r="AR116" s="112">
        <v>1</v>
      </c>
      <c r="AS116" s="112">
        <v>1</v>
      </c>
      <c r="AT116" s="112">
        <v>1</v>
      </c>
      <c r="AU116" s="112">
        <v>1</v>
      </c>
      <c r="AV116" s="112">
        <v>1</v>
      </c>
      <c r="AW116" s="112">
        <v>1</v>
      </c>
      <c r="AX116" s="112">
        <v>0.5</v>
      </c>
      <c r="AY116" s="112">
        <v>1</v>
      </c>
      <c r="AZ116" s="112">
        <v>1</v>
      </c>
      <c r="BA116" s="112">
        <v>1</v>
      </c>
      <c r="BB116" s="112">
        <v>1</v>
      </c>
      <c r="BC116" s="112">
        <v>1</v>
      </c>
      <c r="BD116" s="112">
        <v>1</v>
      </c>
      <c r="BE116" s="112">
        <v>1</v>
      </c>
      <c r="BF116" s="112">
        <v>1</v>
      </c>
      <c r="BG116" s="112">
        <v>1</v>
      </c>
      <c r="BH116" s="112">
        <v>1</v>
      </c>
      <c r="BI116" s="112">
        <v>1</v>
      </c>
      <c r="BJ116" s="112">
        <v>1</v>
      </c>
      <c r="BK116" s="112">
        <v>1</v>
      </c>
      <c r="BL116" s="112">
        <v>1</v>
      </c>
      <c r="BM116" s="112">
        <v>1</v>
      </c>
      <c r="BN116" s="112">
        <v>1</v>
      </c>
      <c r="BS116" s="112">
        <v>1</v>
      </c>
      <c r="BT116" s="112">
        <v>1</v>
      </c>
      <c r="BU116" s="112">
        <v>1</v>
      </c>
      <c r="BV116" s="112">
        <v>0</v>
      </c>
      <c r="BW116" s="112">
        <v>1</v>
      </c>
      <c r="BX116" s="112">
        <v>99</v>
      </c>
      <c r="BY116" s="112">
        <v>0.5</v>
      </c>
      <c r="BZ116" s="112">
        <v>1</v>
      </c>
      <c r="CA116" s="112">
        <v>1</v>
      </c>
      <c r="CC116" s="112">
        <v>1</v>
      </c>
      <c r="CD116" s="112">
        <v>1</v>
      </c>
      <c r="CE116" s="112">
        <v>1</v>
      </c>
      <c r="CF116" s="112">
        <v>0</v>
      </c>
      <c r="CG116" s="112">
        <v>0.5</v>
      </c>
      <c r="CH116" s="112">
        <v>1</v>
      </c>
      <c r="CI116" s="112">
        <v>1</v>
      </c>
      <c r="CJ116" s="112">
        <v>1</v>
      </c>
      <c r="CK116" s="112">
        <v>0.5</v>
      </c>
      <c r="CL116" s="112">
        <v>0.5</v>
      </c>
      <c r="CM116" s="112">
        <v>0.5</v>
      </c>
      <c r="CP116" s="112">
        <v>1</v>
      </c>
      <c r="CQ116" s="112">
        <v>1</v>
      </c>
      <c r="CR116" s="112">
        <v>0</v>
      </c>
      <c r="CS116" s="112">
        <v>0</v>
      </c>
      <c r="CT116" s="112">
        <v>1</v>
      </c>
      <c r="CU116" s="112">
        <v>1</v>
      </c>
      <c r="CV116" s="112">
        <v>1</v>
      </c>
      <c r="CW116" s="112">
        <v>1</v>
      </c>
      <c r="CX116" s="112">
        <v>1</v>
      </c>
      <c r="CY116" s="112">
        <v>0</v>
      </c>
      <c r="CZ116" s="112">
        <v>1</v>
      </c>
      <c r="DA116" s="112">
        <v>1</v>
      </c>
      <c r="DB116" s="112">
        <v>0</v>
      </c>
      <c r="DC116" s="112">
        <v>0</v>
      </c>
      <c r="DD116" s="112">
        <v>0</v>
      </c>
      <c r="DE116" s="112">
        <v>0</v>
      </c>
      <c r="DF116" s="112">
        <v>0</v>
      </c>
      <c r="DG116" s="112">
        <v>1</v>
      </c>
      <c r="DH116" s="112">
        <v>1</v>
      </c>
      <c r="DI116" s="113">
        <v>1</v>
      </c>
      <c r="DK116" s="113"/>
      <c r="DL116" s="113">
        <v>2</v>
      </c>
      <c r="DM116" s="113">
        <v>2</v>
      </c>
      <c r="DN116" s="113">
        <v>0</v>
      </c>
    </row>
    <row r="117" spans="1:118" s="112" customFormat="1" hidden="1">
      <c r="A117" s="112" t="s">
        <v>521</v>
      </c>
      <c r="B117" s="112" t="s">
        <v>406</v>
      </c>
      <c r="C117" s="128" t="s">
        <v>543</v>
      </c>
      <c r="D117" s="112">
        <v>112</v>
      </c>
      <c r="E117" s="112">
        <v>427</v>
      </c>
      <c r="F117" s="112">
        <v>121</v>
      </c>
      <c r="G117" s="112">
        <v>10</v>
      </c>
      <c r="H117" s="112">
        <v>1</v>
      </c>
      <c r="I117" s="112">
        <v>0</v>
      </c>
      <c r="J117" s="112" t="s">
        <v>422</v>
      </c>
      <c r="K117" s="112">
        <v>1</v>
      </c>
      <c r="L117" s="112">
        <v>1</v>
      </c>
      <c r="M117" s="112">
        <v>1</v>
      </c>
      <c r="N117" s="112">
        <v>1</v>
      </c>
      <c r="P117" s="112">
        <v>1</v>
      </c>
      <c r="Q117" s="112">
        <v>1</v>
      </c>
      <c r="R117" s="112">
        <v>1</v>
      </c>
      <c r="T117" s="112">
        <v>1</v>
      </c>
      <c r="W117" s="112">
        <v>1</v>
      </c>
      <c r="X117" s="112">
        <v>1</v>
      </c>
      <c r="Y117" s="112">
        <v>1</v>
      </c>
      <c r="AB117" s="112">
        <v>1</v>
      </c>
      <c r="AC117" s="112">
        <v>1</v>
      </c>
      <c r="AD117" s="112">
        <v>1</v>
      </c>
      <c r="AE117" s="112">
        <v>1</v>
      </c>
      <c r="AF117" s="112">
        <v>1</v>
      </c>
      <c r="AG117" s="112">
        <v>1</v>
      </c>
      <c r="AH117" s="112">
        <v>1</v>
      </c>
      <c r="AI117" s="112">
        <v>1</v>
      </c>
      <c r="AJ117" s="112">
        <v>1</v>
      </c>
      <c r="AK117" s="112">
        <v>1</v>
      </c>
      <c r="AL117" s="112">
        <v>1</v>
      </c>
      <c r="AM117" s="112">
        <v>1</v>
      </c>
      <c r="AN117" s="112">
        <v>1</v>
      </c>
      <c r="AO117" s="112">
        <v>1</v>
      </c>
      <c r="AQ117" s="112">
        <v>1</v>
      </c>
      <c r="AR117" s="112">
        <v>1</v>
      </c>
      <c r="AS117" s="112">
        <v>1</v>
      </c>
      <c r="AU117" s="112">
        <v>1</v>
      </c>
      <c r="AV117" s="112">
        <v>1</v>
      </c>
      <c r="AW117" s="112">
        <v>1</v>
      </c>
      <c r="AX117" s="112">
        <v>1</v>
      </c>
      <c r="AY117" s="112">
        <v>1</v>
      </c>
      <c r="AZ117" s="112">
        <v>1</v>
      </c>
      <c r="BF117" s="112">
        <v>1</v>
      </c>
      <c r="BG117" s="112">
        <v>1</v>
      </c>
      <c r="BH117" s="112">
        <v>1</v>
      </c>
      <c r="BI117" s="112">
        <v>1</v>
      </c>
      <c r="BJ117" s="112">
        <v>1</v>
      </c>
      <c r="BK117" s="112">
        <v>1</v>
      </c>
      <c r="BL117" s="112">
        <v>1</v>
      </c>
      <c r="BM117" s="112">
        <v>1</v>
      </c>
      <c r="BN117" s="112">
        <v>1</v>
      </c>
      <c r="BO117" s="112">
        <v>1</v>
      </c>
      <c r="BP117" s="112">
        <v>1</v>
      </c>
      <c r="BQ117" s="112">
        <v>1</v>
      </c>
      <c r="BR117" s="112">
        <v>1</v>
      </c>
      <c r="BS117" s="112">
        <v>1</v>
      </c>
      <c r="BW117" s="112">
        <v>1</v>
      </c>
      <c r="BX117" s="112">
        <v>1</v>
      </c>
      <c r="BY117" s="112">
        <v>1</v>
      </c>
      <c r="CC117" s="112">
        <v>1</v>
      </c>
      <c r="CD117" s="112">
        <v>1</v>
      </c>
      <c r="CE117" s="112">
        <v>1</v>
      </c>
      <c r="CF117" s="112">
        <v>1</v>
      </c>
      <c r="CG117" s="112">
        <v>1</v>
      </c>
      <c r="CI117" s="112">
        <v>1</v>
      </c>
      <c r="CJ117" s="112">
        <v>1</v>
      </c>
      <c r="CL117" s="112">
        <v>1</v>
      </c>
      <c r="CM117" s="112">
        <v>1</v>
      </c>
      <c r="CP117" s="112">
        <v>1</v>
      </c>
      <c r="CQ117" s="112">
        <v>1</v>
      </c>
      <c r="CR117" s="112">
        <v>1</v>
      </c>
      <c r="CS117" s="112">
        <v>1</v>
      </c>
      <c r="CT117" s="112">
        <v>1</v>
      </c>
      <c r="CU117" s="112">
        <v>1</v>
      </c>
      <c r="CV117" s="112">
        <v>1</v>
      </c>
      <c r="CW117" s="112">
        <v>1</v>
      </c>
      <c r="CX117" s="112">
        <v>1</v>
      </c>
      <c r="CY117" s="112">
        <v>1</v>
      </c>
      <c r="CZ117" s="112">
        <v>0</v>
      </c>
      <c r="DA117" s="112">
        <v>1</v>
      </c>
      <c r="DB117" s="112">
        <v>0</v>
      </c>
      <c r="DC117" s="112">
        <v>0</v>
      </c>
      <c r="DD117" s="112">
        <v>0</v>
      </c>
      <c r="DE117" s="112">
        <v>0</v>
      </c>
      <c r="DF117" s="112">
        <v>0</v>
      </c>
      <c r="DG117" s="112">
        <v>1</v>
      </c>
      <c r="DH117" s="112">
        <v>1</v>
      </c>
      <c r="DI117" s="113">
        <v>1</v>
      </c>
      <c r="DK117" s="113"/>
      <c r="DL117" s="113">
        <v>0</v>
      </c>
      <c r="DM117" s="113">
        <v>2</v>
      </c>
      <c r="DN117" s="113">
        <v>-2</v>
      </c>
    </row>
    <row r="118" spans="1:118" s="112" customFormat="1" hidden="1">
      <c r="A118" s="112" t="s">
        <v>521</v>
      </c>
      <c r="B118" s="112" t="s">
        <v>406</v>
      </c>
      <c r="C118" s="128" t="s">
        <v>652</v>
      </c>
      <c r="D118" s="112">
        <v>113</v>
      </c>
      <c r="E118" s="112">
        <v>208</v>
      </c>
      <c r="F118" s="112">
        <v>29</v>
      </c>
      <c r="G118" s="112">
        <v>0</v>
      </c>
      <c r="H118" s="112">
        <v>0</v>
      </c>
      <c r="I118" s="112">
        <v>0</v>
      </c>
      <c r="J118" s="112" t="s">
        <v>422</v>
      </c>
      <c r="K118" s="112">
        <v>1</v>
      </c>
      <c r="L118" s="112">
        <v>1</v>
      </c>
      <c r="M118" s="112">
        <v>1</v>
      </c>
      <c r="N118" s="112">
        <v>1</v>
      </c>
      <c r="P118" s="112">
        <v>1</v>
      </c>
      <c r="Q118" s="112">
        <v>1</v>
      </c>
      <c r="R118" s="112">
        <v>1</v>
      </c>
      <c r="T118" s="112">
        <v>1</v>
      </c>
      <c r="W118" s="112">
        <v>1</v>
      </c>
      <c r="X118" s="112">
        <v>1</v>
      </c>
      <c r="Y118" s="112">
        <v>1</v>
      </c>
      <c r="AB118" s="112">
        <v>1</v>
      </c>
      <c r="AC118" s="112">
        <v>1</v>
      </c>
      <c r="AD118" s="112">
        <v>1</v>
      </c>
      <c r="AE118" s="112">
        <v>1</v>
      </c>
      <c r="AF118" s="112">
        <v>1</v>
      </c>
      <c r="AG118" s="112">
        <v>1</v>
      </c>
      <c r="AH118" s="112">
        <v>1</v>
      </c>
      <c r="AI118" s="112">
        <v>1</v>
      </c>
      <c r="AJ118" s="112">
        <v>1</v>
      </c>
      <c r="AK118" s="112">
        <v>1</v>
      </c>
      <c r="AL118" s="112">
        <v>1</v>
      </c>
      <c r="AM118" s="112">
        <v>1</v>
      </c>
      <c r="AN118" s="112">
        <v>1</v>
      </c>
      <c r="AO118" s="112">
        <v>1</v>
      </c>
      <c r="AQ118" s="112">
        <v>1</v>
      </c>
      <c r="AR118" s="112">
        <v>1</v>
      </c>
      <c r="AS118" s="112">
        <v>1</v>
      </c>
      <c r="AU118" s="112">
        <v>1</v>
      </c>
      <c r="AV118" s="112">
        <v>1</v>
      </c>
      <c r="AW118" s="112">
        <v>1</v>
      </c>
      <c r="AX118" s="112">
        <v>1</v>
      </c>
      <c r="AY118" s="112">
        <v>1</v>
      </c>
      <c r="AZ118" s="112">
        <v>1</v>
      </c>
      <c r="BF118" s="112">
        <v>1</v>
      </c>
      <c r="BG118" s="112">
        <v>1</v>
      </c>
      <c r="BH118" s="112">
        <v>1</v>
      </c>
      <c r="BI118" s="112">
        <v>1</v>
      </c>
      <c r="BJ118" s="112">
        <v>1</v>
      </c>
      <c r="BK118" s="112">
        <v>1</v>
      </c>
      <c r="BL118" s="112">
        <v>1</v>
      </c>
      <c r="BM118" s="112">
        <v>1</v>
      </c>
      <c r="BN118" s="112">
        <v>1</v>
      </c>
      <c r="BO118" s="112">
        <v>1</v>
      </c>
      <c r="BP118" s="112">
        <v>1</v>
      </c>
      <c r="BQ118" s="112">
        <v>1</v>
      </c>
      <c r="BR118" s="112">
        <v>1</v>
      </c>
      <c r="BS118" s="112">
        <v>1</v>
      </c>
      <c r="BW118" s="112">
        <v>99</v>
      </c>
      <c r="BX118" s="112">
        <v>99</v>
      </c>
      <c r="BY118" s="112">
        <v>99</v>
      </c>
      <c r="CC118" s="112">
        <v>99</v>
      </c>
      <c r="CD118" s="112">
        <v>1</v>
      </c>
      <c r="CE118" s="112">
        <v>1</v>
      </c>
      <c r="CF118" s="112">
        <v>1</v>
      </c>
      <c r="CG118" s="112">
        <v>1</v>
      </c>
      <c r="CI118" s="112">
        <v>1</v>
      </c>
      <c r="CJ118" s="112">
        <v>1</v>
      </c>
      <c r="CL118" s="112">
        <v>1</v>
      </c>
      <c r="CM118" s="112">
        <v>1</v>
      </c>
      <c r="CP118" s="112">
        <v>1</v>
      </c>
      <c r="CQ118" s="112">
        <v>1</v>
      </c>
      <c r="CR118" s="112">
        <v>1</v>
      </c>
      <c r="CS118" s="112">
        <v>1</v>
      </c>
      <c r="CT118" s="112">
        <v>1</v>
      </c>
      <c r="CU118" s="112">
        <v>1</v>
      </c>
      <c r="CV118" s="112">
        <v>1</v>
      </c>
      <c r="CW118" s="112">
        <v>1</v>
      </c>
      <c r="CX118" s="112">
        <v>1</v>
      </c>
      <c r="CY118" s="112">
        <v>1</v>
      </c>
      <c r="CZ118" s="112">
        <v>0</v>
      </c>
      <c r="DA118" s="112">
        <v>1</v>
      </c>
      <c r="DB118" s="112">
        <v>0</v>
      </c>
      <c r="DC118" s="112">
        <v>0</v>
      </c>
      <c r="DD118" s="112">
        <v>1</v>
      </c>
      <c r="DE118" s="112">
        <v>0</v>
      </c>
      <c r="DF118" s="112">
        <v>0</v>
      </c>
      <c r="DG118" s="112">
        <v>1</v>
      </c>
      <c r="DH118" s="112">
        <v>1</v>
      </c>
      <c r="DI118" s="113">
        <v>1</v>
      </c>
      <c r="DK118" s="113"/>
      <c r="DL118" s="113"/>
      <c r="DM118" s="113"/>
      <c r="DN118" s="113"/>
    </row>
    <row r="119" spans="1:118" s="116" customFormat="1" hidden="1">
      <c r="A119" s="116" t="s">
        <v>559</v>
      </c>
      <c r="B119" s="116" t="s">
        <v>405</v>
      </c>
      <c r="C119" s="130" t="s">
        <v>563</v>
      </c>
      <c r="D119" s="116">
        <v>114</v>
      </c>
      <c r="E119" s="116">
        <v>16</v>
      </c>
      <c r="F119" s="116">
        <v>1</v>
      </c>
      <c r="G119" s="116">
        <v>1</v>
      </c>
      <c r="H119" s="116">
        <v>1</v>
      </c>
      <c r="I119" s="116">
        <v>1</v>
      </c>
      <c r="J119" s="116" t="s">
        <v>419</v>
      </c>
      <c r="K119" s="116">
        <v>1</v>
      </c>
      <c r="L119" s="116">
        <v>1</v>
      </c>
      <c r="M119" s="116">
        <v>1</v>
      </c>
      <c r="N119" s="116">
        <v>1</v>
      </c>
      <c r="O119" s="116">
        <v>1</v>
      </c>
      <c r="P119" s="116">
        <v>0.5</v>
      </c>
      <c r="Q119" s="116">
        <v>1</v>
      </c>
      <c r="R119" s="116">
        <v>1</v>
      </c>
      <c r="S119" s="116">
        <v>1</v>
      </c>
      <c r="T119" s="116">
        <v>1</v>
      </c>
      <c r="U119" s="116">
        <v>1</v>
      </c>
      <c r="W119" s="116">
        <v>1</v>
      </c>
      <c r="X119" s="116">
        <v>1</v>
      </c>
      <c r="Y119" s="116">
        <v>1</v>
      </c>
      <c r="AB119" s="116">
        <v>1</v>
      </c>
      <c r="AC119" s="116">
        <v>1</v>
      </c>
      <c r="AD119" s="116">
        <v>1</v>
      </c>
      <c r="AE119" s="116">
        <v>1</v>
      </c>
      <c r="AF119" s="116">
        <v>1</v>
      </c>
      <c r="AG119" s="116">
        <v>1</v>
      </c>
      <c r="AH119" s="116">
        <v>1</v>
      </c>
      <c r="AI119" s="116">
        <v>1</v>
      </c>
      <c r="AJ119" s="116">
        <v>1</v>
      </c>
      <c r="AK119" s="116">
        <v>1</v>
      </c>
      <c r="AL119" s="116">
        <v>1</v>
      </c>
      <c r="AM119" s="116">
        <v>1</v>
      </c>
      <c r="AN119" s="116">
        <v>1</v>
      </c>
      <c r="AO119" s="116">
        <v>1</v>
      </c>
      <c r="AP119" s="116">
        <v>1</v>
      </c>
      <c r="AQ119" s="116">
        <v>0.5</v>
      </c>
      <c r="AR119" s="116">
        <v>1</v>
      </c>
      <c r="AS119" s="116">
        <v>1</v>
      </c>
      <c r="AT119" s="116">
        <v>1</v>
      </c>
      <c r="AU119" s="116">
        <v>1</v>
      </c>
      <c r="AV119" s="116">
        <v>0</v>
      </c>
      <c r="AW119" s="116">
        <v>1</v>
      </c>
      <c r="AX119" s="116">
        <v>0.5</v>
      </c>
      <c r="AY119" s="116">
        <v>1</v>
      </c>
      <c r="AZ119" s="116">
        <v>1</v>
      </c>
      <c r="BA119" s="116">
        <v>1</v>
      </c>
      <c r="BB119" s="116">
        <v>1</v>
      </c>
      <c r="BC119" s="116">
        <v>1</v>
      </c>
      <c r="BD119" s="116">
        <v>1</v>
      </c>
      <c r="BE119" s="116">
        <v>1</v>
      </c>
      <c r="BF119" s="116">
        <v>1</v>
      </c>
      <c r="BG119" s="116">
        <v>1</v>
      </c>
      <c r="BH119" s="116">
        <v>1</v>
      </c>
      <c r="BI119" s="116">
        <v>1</v>
      </c>
      <c r="BJ119" s="116">
        <v>1</v>
      </c>
      <c r="BK119" s="116">
        <v>1</v>
      </c>
      <c r="BL119" s="116">
        <v>1</v>
      </c>
      <c r="BM119" s="116">
        <v>1</v>
      </c>
      <c r="BN119" s="116">
        <v>1</v>
      </c>
      <c r="BS119" s="116">
        <v>1</v>
      </c>
      <c r="BT119" s="116">
        <v>1</v>
      </c>
      <c r="BU119" s="116">
        <v>99</v>
      </c>
      <c r="BV119" s="116">
        <v>99</v>
      </c>
      <c r="BW119" s="116">
        <v>99</v>
      </c>
      <c r="BX119" s="116">
        <v>99</v>
      </c>
      <c r="BY119" s="116">
        <v>0</v>
      </c>
      <c r="BZ119" s="116">
        <v>1</v>
      </c>
      <c r="CA119" s="116">
        <v>99</v>
      </c>
      <c r="CC119" s="116">
        <v>1</v>
      </c>
      <c r="CD119" s="116">
        <v>0</v>
      </c>
      <c r="CE119" s="116">
        <v>0</v>
      </c>
      <c r="CF119" s="116">
        <v>0</v>
      </c>
      <c r="CG119" s="116">
        <v>0.5</v>
      </c>
      <c r="CH119" s="116">
        <v>1</v>
      </c>
      <c r="CI119" s="116">
        <v>1</v>
      </c>
      <c r="CJ119" s="116">
        <v>1</v>
      </c>
      <c r="CK119" s="116">
        <v>1</v>
      </c>
      <c r="CL119" s="116">
        <v>0.5</v>
      </c>
      <c r="CM119" s="116">
        <v>1</v>
      </c>
      <c r="CP119" s="116">
        <v>1</v>
      </c>
      <c r="CQ119" s="116">
        <v>1</v>
      </c>
      <c r="CR119" s="116">
        <v>0</v>
      </c>
      <c r="CS119" s="116">
        <v>0</v>
      </c>
      <c r="CT119" s="116">
        <v>1</v>
      </c>
      <c r="CU119" s="116">
        <v>1</v>
      </c>
      <c r="CV119" s="116">
        <v>1</v>
      </c>
      <c r="CW119" s="116">
        <v>1</v>
      </c>
      <c r="CX119" s="116">
        <v>1</v>
      </c>
      <c r="CY119" s="116">
        <v>0</v>
      </c>
      <c r="CZ119" s="116">
        <v>1</v>
      </c>
      <c r="DA119" s="116">
        <v>0</v>
      </c>
      <c r="DB119" s="116">
        <v>0</v>
      </c>
      <c r="DC119" s="116">
        <v>0</v>
      </c>
      <c r="DD119" s="116">
        <v>0</v>
      </c>
      <c r="DE119" s="116">
        <v>0</v>
      </c>
      <c r="DF119" s="116">
        <v>0</v>
      </c>
      <c r="DG119" s="116">
        <v>1</v>
      </c>
      <c r="DH119" s="116">
        <v>1</v>
      </c>
      <c r="DI119" s="117">
        <v>1</v>
      </c>
      <c r="DK119" s="117"/>
      <c r="DL119" s="117">
        <v>2</v>
      </c>
      <c r="DM119" s="117">
        <v>1</v>
      </c>
      <c r="DN119" s="117">
        <v>1</v>
      </c>
    </row>
    <row r="120" spans="1:118" s="116" customFormat="1" hidden="1">
      <c r="A120" s="116" t="s">
        <v>559</v>
      </c>
      <c r="B120" s="116" t="s">
        <v>405</v>
      </c>
      <c r="C120" s="130" t="s">
        <v>564</v>
      </c>
      <c r="D120" s="116">
        <v>115</v>
      </c>
      <c r="E120" s="116">
        <v>91</v>
      </c>
      <c r="F120" s="116">
        <v>43</v>
      </c>
      <c r="G120" s="116">
        <v>6</v>
      </c>
      <c r="H120" s="116">
        <v>1</v>
      </c>
      <c r="I120" s="116">
        <v>1</v>
      </c>
      <c r="J120" s="116" t="s">
        <v>419</v>
      </c>
      <c r="K120" s="116">
        <v>1</v>
      </c>
      <c r="L120" s="116">
        <v>1</v>
      </c>
      <c r="M120" s="116">
        <v>1</v>
      </c>
      <c r="N120" s="116">
        <v>1</v>
      </c>
      <c r="O120" s="116">
        <v>1</v>
      </c>
      <c r="P120" s="116">
        <v>1</v>
      </c>
      <c r="Q120" s="116">
        <v>1</v>
      </c>
      <c r="R120" s="116">
        <v>1</v>
      </c>
      <c r="S120" s="116">
        <v>1</v>
      </c>
      <c r="T120" s="116">
        <v>1</v>
      </c>
      <c r="U120" s="116">
        <v>1</v>
      </c>
      <c r="W120" s="116">
        <v>1</v>
      </c>
      <c r="X120" s="116">
        <v>1</v>
      </c>
      <c r="Y120" s="116">
        <v>1</v>
      </c>
      <c r="AB120" s="116">
        <v>1</v>
      </c>
      <c r="AC120" s="116">
        <v>1</v>
      </c>
      <c r="AD120" s="116">
        <v>1</v>
      </c>
      <c r="AE120" s="116">
        <v>1</v>
      </c>
      <c r="AF120" s="116">
        <v>1</v>
      </c>
      <c r="AG120" s="116">
        <v>1</v>
      </c>
      <c r="AH120" s="116">
        <v>1</v>
      </c>
      <c r="AI120" s="116">
        <v>1</v>
      </c>
      <c r="AJ120" s="116">
        <v>1</v>
      </c>
      <c r="AK120" s="116">
        <v>1</v>
      </c>
      <c r="AL120" s="116">
        <v>0.5</v>
      </c>
      <c r="AM120" s="116">
        <v>1</v>
      </c>
      <c r="AN120" s="116">
        <v>1</v>
      </c>
      <c r="AO120" s="116">
        <v>1</v>
      </c>
      <c r="AP120" s="116">
        <v>1</v>
      </c>
      <c r="AQ120" s="116">
        <v>1</v>
      </c>
      <c r="AR120" s="116">
        <v>1</v>
      </c>
      <c r="AS120" s="116">
        <v>1</v>
      </c>
      <c r="AT120" s="116">
        <v>1</v>
      </c>
      <c r="AU120" s="116">
        <v>1</v>
      </c>
      <c r="AV120" s="116">
        <v>1</v>
      </c>
      <c r="AW120" s="116">
        <v>1</v>
      </c>
      <c r="AX120" s="116">
        <v>1</v>
      </c>
      <c r="AY120" s="116">
        <v>1</v>
      </c>
      <c r="AZ120" s="116">
        <v>1</v>
      </c>
      <c r="BA120" s="116">
        <v>1</v>
      </c>
      <c r="BB120" s="116">
        <v>0.5</v>
      </c>
      <c r="BC120" s="116">
        <v>1</v>
      </c>
      <c r="BD120" s="116">
        <v>1</v>
      </c>
      <c r="BE120" s="116">
        <v>1</v>
      </c>
      <c r="BF120" s="116">
        <v>1</v>
      </c>
      <c r="BG120" s="116">
        <v>1</v>
      </c>
      <c r="BH120" s="116">
        <v>1</v>
      </c>
      <c r="BI120" s="116">
        <v>1</v>
      </c>
      <c r="BJ120" s="116">
        <v>1</v>
      </c>
      <c r="BK120" s="116">
        <v>1</v>
      </c>
      <c r="BL120" s="116">
        <v>1</v>
      </c>
      <c r="BM120" s="116">
        <v>1</v>
      </c>
      <c r="BN120" s="116">
        <v>1</v>
      </c>
      <c r="BS120" s="116">
        <v>1</v>
      </c>
      <c r="BT120" s="116">
        <v>1</v>
      </c>
      <c r="BU120" s="116">
        <v>1</v>
      </c>
      <c r="BV120" s="116">
        <v>1</v>
      </c>
      <c r="BW120" s="116">
        <v>99</v>
      </c>
      <c r="BX120" s="116">
        <v>99</v>
      </c>
      <c r="BY120" s="116">
        <v>1</v>
      </c>
      <c r="BZ120" s="116">
        <v>1</v>
      </c>
      <c r="CA120" s="116">
        <v>1</v>
      </c>
      <c r="CC120" s="116">
        <v>1</v>
      </c>
      <c r="CE120" s="116">
        <v>1</v>
      </c>
      <c r="CF120" s="116">
        <v>1</v>
      </c>
      <c r="CG120" s="116">
        <v>1</v>
      </c>
      <c r="CH120" s="116">
        <v>1</v>
      </c>
      <c r="CI120" s="116">
        <v>1</v>
      </c>
      <c r="CJ120" s="116">
        <v>1</v>
      </c>
      <c r="CK120" s="116">
        <v>0.5</v>
      </c>
      <c r="CL120" s="116">
        <v>1</v>
      </c>
      <c r="CM120" s="116">
        <v>1</v>
      </c>
      <c r="CP120" s="116">
        <v>1</v>
      </c>
      <c r="CQ120" s="116">
        <v>1</v>
      </c>
      <c r="CR120" s="116">
        <v>0</v>
      </c>
      <c r="CS120" s="116">
        <v>1</v>
      </c>
      <c r="CT120" s="116">
        <v>1</v>
      </c>
      <c r="CU120" s="116">
        <v>1</v>
      </c>
      <c r="CV120" s="116">
        <v>1</v>
      </c>
      <c r="CW120" s="116">
        <v>1</v>
      </c>
      <c r="CX120" s="116">
        <v>1</v>
      </c>
      <c r="CY120" s="116">
        <v>1</v>
      </c>
      <c r="CZ120" s="116">
        <v>1</v>
      </c>
      <c r="DA120" s="116">
        <v>0</v>
      </c>
      <c r="DB120" s="116">
        <v>1</v>
      </c>
      <c r="DC120" s="116">
        <v>1</v>
      </c>
      <c r="DD120" s="116">
        <v>0</v>
      </c>
      <c r="DE120" s="116">
        <v>0</v>
      </c>
      <c r="DF120" s="116">
        <v>0</v>
      </c>
      <c r="DG120" s="116">
        <v>1</v>
      </c>
      <c r="DH120" s="116">
        <v>1</v>
      </c>
      <c r="DI120" s="117">
        <v>1</v>
      </c>
      <c r="DJ120" s="116" t="s">
        <v>565</v>
      </c>
      <c r="DK120" s="117"/>
      <c r="DL120" s="117">
        <v>5</v>
      </c>
      <c r="DM120" s="117">
        <v>4</v>
      </c>
      <c r="DN120" s="117">
        <v>1</v>
      </c>
    </row>
    <row r="121" spans="1:118" s="116" customFormat="1" hidden="1">
      <c r="A121" s="116" t="s">
        <v>559</v>
      </c>
      <c r="B121" s="116" t="s">
        <v>405</v>
      </c>
      <c r="C121" s="130" t="s">
        <v>566</v>
      </c>
      <c r="D121" s="116">
        <v>116</v>
      </c>
      <c r="E121" s="116">
        <v>133</v>
      </c>
      <c r="F121" s="116">
        <v>42</v>
      </c>
      <c r="G121" s="116">
        <v>5</v>
      </c>
      <c r="H121" s="116">
        <v>1</v>
      </c>
      <c r="I121" s="116">
        <v>1</v>
      </c>
      <c r="J121" s="116" t="s">
        <v>419</v>
      </c>
      <c r="K121" s="116">
        <v>1</v>
      </c>
      <c r="L121" s="116">
        <v>1</v>
      </c>
      <c r="M121" s="116">
        <v>1</v>
      </c>
      <c r="N121" s="116">
        <v>1</v>
      </c>
      <c r="O121" s="116">
        <v>1</v>
      </c>
      <c r="P121" s="116">
        <v>1</v>
      </c>
      <c r="Q121" s="116">
        <v>1</v>
      </c>
      <c r="R121" s="116">
        <v>1</v>
      </c>
      <c r="S121" s="116">
        <v>1</v>
      </c>
      <c r="T121" s="116">
        <v>1</v>
      </c>
      <c r="U121" s="116">
        <v>1</v>
      </c>
      <c r="W121" s="116">
        <v>1</v>
      </c>
      <c r="X121" s="116">
        <v>1</v>
      </c>
      <c r="Y121" s="116">
        <v>1</v>
      </c>
      <c r="AB121" s="116">
        <v>1</v>
      </c>
      <c r="AC121" s="116">
        <v>1</v>
      </c>
      <c r="AD121" s="116">
        <v>1</v>
      </c>
      <c r="AE121" s="116">
        <v>1</v>
      </c>
      <c r="AF121" s="116">
        <v>1</v>
      </c>
      <c r="AG121" s="116">
        <v>1</v>
      </c>
      <c r="AH121" s="116">
        <v>1</v>
      </c>
      <c r="AI121" s="116">
        <v>1</v>
      </c>
      <c r="AJ121" s="116">
        <v>1</v>
      </c>
      <c r="AK121" s="116">
        <v>1</v>
      </c>
      <c r="AL121" s="116">
        <v>1</v>
      </c>
      <c r="AM121" s="116">
        <v>1</v>
      </c>
      <c r="AN121" s="116">
        <v>1</v>
      </c>
      <c r="AO121" s="116">
        <v>1</v>
      </c>
      <c r="AP121" s="116">
        <v>1</v>
      </c>
      <c r="AQ121" s="116">
        <v>1</v>
      </c>
      <c r="AR121" s="116">
        <v>1</v>
      </c>
      <c r="AS121" s="116">
        <v>1</v>
      </c>
      <c r="AT121" s="116">
        <v>1</v>
      </c>
      <c r="AU121" s="116">
        <v>1</v>
      </c>
      <c r="AV121" s="116">
        <v>1</v>
      </c>
      <c r="AW121" s="116">
        <v>1</v>
      </c>
      <c r="AX121" s="116">
        <v>1</v>
      </c>
      <c r="AY121" s="116">
        <v>1</v>
      </c>
      <c r="AZ121" s="116">
        <v>1</v>
      </c>
      <c r="BA121" s="116">
        <v>1</v>
      </c>
      <c r="BB121" s="116">
        <v>1</v>
      </c>
      <c r="BC121" s="116">
        <v>1</v>
      </c>
      <c r="BD121" s="116">
        <v>1</v>
      </c>
      <c r="BE121" s="116">
        <v>1</v>
      </c>
      <c r="BF121" s="116">
        <v>1</v>
      </c>
      <c r="BG121" s="116">
        <v>1</v>
      </c>
      <c r="BH121" s="116">
        <v>1</v>
      </c>
      <c r="BI121" s="116">
        <v>1</v>
      </c>
      <c r="BJ121" s="116">
        <v>1</v>
      </c>
      <c r="BK121" s="116">
        <v>1</v>
      </c>
      <c r="BL121" s="116">
        <v>1</v>
      </c>
      <c r="BM121" s="116">
        <v>1</v>
      </c>
      <c r="BN121" s="116">
        <v>1</v>
      </c>
      <c r="BS121" s="116">
        <v>1</v>
      </c>
      <c r="BT121" s="116">
        <v>1</v>
      </c>
      <c r="BU121" s="116">
        <v>99</v>
      </c>
      <c r="BV121" s="116">
        <v>99</v>
      </c>
      <c r="BW121" s="116">
        <v>1</v>
      </c>
      <c r="BX121" s="116">
        <v>1</v>
      </c>
      <c r="BY121" s="116">
        <v>1</v>
      </c>
      <c r="BZ121" s="116">
        <v>1</v>
      </c>
      <c r="CA121" s="116">
        <v>99</v>
      </c>
      <c r="CC121" s="116">
        <v>1</v>
      </c>
      <c r="CD121" s="116">
        <v>1</v>
      </c>
      <c r="CE121" s="116">
        <v>1</v>
      </c>
      <c r="CF121" s="116">
        <v>1</v>
      </c>
      <c r="CG121" s="116">
        <v>1</v>
      </c>
      <c r="CH121" s="116">
        <v>1</v>
      </c>
      <c r="CI121" s="116">
        <v>1</v>
      </c>
      <c r="CJ121" s="116">
        <v>1</v>
      </c>
      <c r="CK121" s="116">
        <v>1</v>
      </c>
      <c r="CL121" s="116">
        <v>1</v>
      </c>
      <c r="CM121" s="116">
        <v>1</v>
      </c>
      <c r="CP121" s="116">
        <v>1</v>
      </c>
      <c r="CQ121" s="116">
        <v>1</v>
      </c>
      <c r="CR121" s="116">
        <v>1</v>
      </c>
      <c r="CS121" s="116">
        <v>1</v>
      </c>
      <c r="CT121" s="116">
        <v>1</v>
      </c>
      <c r="CU121" s="116">
        <v>1</v>
      </c>
      <c r="CV121" s="116">
        <v>1</v>
      </c>
      <c r="CW121" s="116">
        <v>1</v>
      </c>
      <c r="CX121" s="116">
        <v>1</v>
      </c>
      <c r="CY121" s="116">
        <v>0</v>
      </c>
      <c r="CZ121" s="116">
        <v>1</v>
      </c>
      <c r="DA121" s="116">
        <v>1</v>
      </c>
      <c r="DB121" s="116">
        <v>0</v>
      </c>
      <c r="DC121" s="116">
        <v>0</v>
      </c>
      <c r="DD121" s="116">
        <v>0</v>
      </c>
      <c r="DE121" s="116">
        <v>0</v>
      </c>
      <c r="DF121" s="116">
        <v>0</v>
      </c>
      <c r="DG121" s="116">
        <v>1</v>
      </c>
      <c r="DH121" s="116">
        <v>1</v>
      </c>
      <c r="DI121" s="117">
        <v>1</v>
      </c>
      <c r="DJ121" s="116" t="s">
        <v>567</v>
      </c>
      <c r="DK121" s="117"/>
      <c r="DL121" s="117">
        <v>2</v>
      </c>
      <c r="DM121" s="117">
        <v>2</v>
      </c>
      <c r="DN121" s="117">
        <v>0</v>
      </c>
    </row>
    <row r="122" spans="1:118" s="116" customFormat="1" hidden="1">
      <c r="A122" s="116" t="s">
        <v>559</v>
      </c>
      <c r="B122" s="116" t="s">
        <v>405</v>
      </c>
      <c r="C122" s="130" t="s">
        <v>568</v>
      </c>
      <c r="D122" s="116">
        <v>117</v>
      </c>
      <c r="E122" s="116">
        <v>60</v>
      </c>
      <c r="F122" s="116">
        <v>25</v>
      </c>
      <c r="G122" s="116">
        <v>4</v>
      </c>
      <c r="H122" s="116">
        <v>1</v>
      </c>
      <c r="I122" s="116">
        <v>0</v>
      </c>
      <c r="J122" s="116" t="s">
        <v>422</v>
      </c>
      <c r="K122" s="116">
        <v>1</v>
      </c>
      <c r="L122" s="116">
        <v>0</v>
      </c>
      <c r="M122" s="116">
        <v>1</v>
      </c>
      <c r="N122" s="116">
        <v>1</v>
      </c>
      <c r="O122" s="116">
        <v>1</v>
      </c>
      <c r="P122" s="116">
        <v>1</v>
      </c>
      <c r="Q122" s="116">
        <v>1</v>
      </c>
      <c r="R122" s="116">
        <v>1</v>
      </c>
      <c r="S122" s="116">
        <v>1</v>
      </c>
      <c r="T122" s="116">
        <v>1</v>
      </c>
      <c r="U122" s="116">
        <v>1</v>
      </c>
      <c r="W122" s="116">
        <v>1</v>
      </c>
      <c r="X122" s="116">
        <v>1</v>
      </c>
      <c r="Y122" s="116">
        <v>1</v>
      </c>
      <c r="AB122" s="116">
        <v>1</v>
      </c>
      <c r="AC122" s="116">
        <v>1</v>
      </c>
      <c r="AD122" s="116">
        <v>1</v>
      </c>
      <c r="AE122" s="116">
        <v>1</v>
      </c>
      <c r="AF122" s="116">
        <v>1</v>
      </c>
      <c r="AG122" s="116">
        <v>1</v>
      </c>
      <c r="AH122" s="116">
        <v>1</v>
      </c>
      <c r="AI122" s="116">
        <v>1</v>
      </c>
      <c r="AJ122" s="116">
        <v>1</v>
      </c>
      <c r="AK122" s="116">
        <v>1</v>
      </c>
      <c r="AL122" s="116">
        <v>1</v>
      </c>
      <c r="AM122" s="116">
        <v>1</v>
      </c>
      <c r="AN122" s="116">
        <v>1</v>
      </c>
      <c r="AO122" s="116">
        <v>1</v>
      </c>
      <c r="AP122" s="116">
        <v>1</v>
      </c>
      <c r="AQ122" s="116">
        <v>1</v>
      </c>
      <c r="AR122" s="116">
        <v>1</v>
      </c>
      <c r="AS122" s="116">
        <v>1</v>
      </c>
      <c r="AT122" s="116">
        <v>1</v>
      </c>
      <c r="AU122" s="116">
        <v>1</v>
      </c>
      <c r="AV122" s="116">
        <v>1</v>
      </c>
      <c r="AW122" s="116">
        <v>1</v>
      </c>
      <c r="AX122" s="116">
        <v>1</v>
      </c>
      <c r="AY122" s="116">
        <v>1</v>
      </c>
      <c r="AZ122" s="116">
        <v>1</v>
      </c>
      <c r="BA122" s="116">
        <v>1</v>
      </c>
      <c r="BB122" s="116">
        <v>1</v>
      </c>
      <c r="BC122" s="116">
        <v>1</v>
      </c>
      <c r="BD122" s="116">
        <v>1</v>
      </c>
      <c r="BE122" s="116">
        <v>1</v>
      </c>
      <c r="BF122" s="116">
        <v>1</v>
      </c>
      <c r="BG122" s="116">
        <v>1</v>
      </c>
      <c r="BH122" s="116">
        <v>1</v>
      </c>
      <c r="BI122" s="116">
        <v>1</v>
      </c>
      <c r="BJ122" s="116">
        <v>1</v>
      </c>
      <c r="BK122" s="116">
        <v>1</v>
      </c>
      <c r="BL122" s="116">
        <v>1</v>
      </c>
      <c r="BM122" s="116">
        <v>1</v>
      </c>
      <c r="BN122" s="116">
        <v>1</v>
      </c>
      <c r="BS122" s="116">
        <v>1</v>
      </c>
      <c r="BT122" s="116">
        <v>1</v>
      </c>
      <c r="BU122" s="116">
        <v>99</v>
      </c>
      <c r="BV122" s="116">
        <v>99</v>
      </c>
      <c r="BW122" s="116">
        <v>0</v>
      </c>
      <c r="BX122" s="116">
        <v>99</v>
      </c>
      <c r="BY122" s="116">
        <v>1</v>
      </c>
      <c r="BZ122" s="116">
        <v>1</v>
      </c>
      <c r="CA122" s="116">
        <v>99</v>
      </c>
      <c r="CC122" s="116">
        <v>1</v>
      </c>
      <c r="CD122" s="116">
        <v>1</v>
      </c>
      <c r="CE122" s="116">
        <v>1</v>
      </c>
      <c r="CF122" s="116">
        <v>1</v>
      </c>
      <c r="CG122" s="116">
        <v>1</v>
      </c>
      <c r="CH122" s="116">
        <v>1</v>
      </c>
      <c r="CI122" s="116">
        <v>1</v>
      </c>
      <c r="CJ122" s="116">
        <v>1</v>
      </c>
      <c r="CK122" s="116">
        <v>1</v>
      </c>
      <c r="CL122" s="116">
        <v>1</v>
      </c>
      <c r="CM122" s="116">
        <v>1</v>
      </c>
      <c r="CP122" s="116">
        <v>1</v>
      </c>
      <c r="CQ122" s="116">
        <v>1</v>
      </c>
      <c r="CR122" s="116">
        <v>1</v>
      </c>
      <c r="CS122" s="116">
        <v>1</v>
      </c>
      <c r="CT122" s="116">
        <v>1</v>
      </c>
      <c r="CU122" s="116">
        <v>1</v>
      </c>
      <c r="CV122" s="116">
        <v>1</v>
      </c>
      <c r="CW122" s="116">
        <v>1</v>
      </c>
      <c r="CX122" s="116">
        <v>1</v>
      </c>
      <c r="CY122" s="116">
        <v>0</v>
      </c>
      <c r="CZ122" s="116">
        <v>1</v>
      </c>
      <c r="DA122" s="116">
        <v>0</v>
      </c>
      <c r="DB122" s="116">
        <v>1</v>
      </c>
      <c r="DC122" s="116">
        <v>0</v>
      </c>
      <c r="DD122" s="116">
        <v>0</v>
      </c>
      <c r="DE122" s="116">
        <v>0</v>
      </c>
      <c r="DF122" s="116">
        <v>0</v>
      </c>
      <c r="DG122" s="116">
        <v>1</v>
      </c>
      <c r="DH122" s="116">
        <v>1</v>
      </c>
      <c r="DI122" s="117">
        <v>1</v>
      </c>
      <c r="DK122" s="117"/>
      <c r="DL122" s="117"/>
      <c r="DM122" s="117"/>
      <c r="DN122" s="117"/>
    </row>
    <row r="123" spans="1:118" s="116" customFormat="1" hidden="1">
      <c r="A123" s="116" t="s">
        <v>559</v>
      </c>
      <c r="B123" s="116" t="s">
        <v>405</v>
      </c>
      <c r="C123" s="130" t="s">
        <v>569</v>
      </c>
      <c r="D123" s="116">
        <v>118</v>
      </c>
      <c r="E123" s="116">
        <v>37</v>
      </c>
      <c r="F123" s="116">
        <v>16</v>
      </c>
      <c r="G123" s="116">
        <v>1</v>
      </c>
      <c r="H123" s="116">
        <v>1</v>
      </c>
      <c r="I123" s="116">
        <v>1</v>
      </c>
      <c r="J123" s="116" t="s">
        <v>422</v>
      </c>
      <c r="K123" s="116">
        <v>1</v>
      </c>
      <c r="L123" s="116">
        <v>1</v>
      </c>
      <c r="M123" s="116">
        <v>1</v>
      </c>
      <c r="N123" s="116">
        <v>1</v>
      </c>
      <c r="O123" s="116">
        <v>1</v>
      </c>
      <c r="P123" s="116">
        <v>1</v>
      </c>
      <c r="Q123" s="116">
        <v>1</v>
      </c>
      <c r="R123" s="116">
        <v>1</v>
      </c>
      <c r="S123" s="116">
        <v>1</v>
      </c>
      <c r="T123" s="116">
        <v>1</v>
      </c>
      <c r="U123" s="116">
        <v>1</v>
      </c>
      <c r="W123" s="116">
        <v>1</v>
      </c>
      <c r="X123" s="116">
        <v>1</v>
      </c>
      <c r="Y123" s="116">
        <v>1</v>
      </c>
      <c r="AB123" s="116">
        <v>1</v>
      </c>
      <c r="AC123" s="116">
        <v>1</v>
      </c>
      <c r="AD123" s="116">
        <v>1</v>
      </c>
      <c r="AE123" s="116">
        <v>1</v>
      </c>
      <c r="AF123" s="116">
        <v>1</v>
      </c>
      <c r="AG123" s="116">
        <v>1</v>
      </c>
      <c r="AH123" s="116">
        <v>1</v>
      </c>
      <c r="AI123" s="116">
        <v>1</v>
      </c>
      <c r="AJ123" s="116">
        <v>1</v>
      </c>
      <c r="AK123" s="116">
        <v>1</v>
      </c>
      <c r="AL123" s="116">
        <v>1</v>
      </c>
      <c r="AM123" s="116">
        <v>1</v>
      </c>
      <c r="AN123" s="116">
        <v>1</v>
      </c>
      <c r="AO123" s="116">
        <v>1</v>
      </c>
      <c r="AP123" s="116">
        <v>1</v>
      </c>
      <c r="AQ123" s="116">
        <v>1</v>
      </c>
      <c r="AR123" s="116">
        <v>1</v>
      </c>
      <c r="AS123" s="116">
        <v>1</v>
      </c>
      <c r="AT123" s="116">
        <v>1</v>
      </c>
      <c r="AU123" s="116">
        <v>1</v>
      </c>
      <c r="AV123" s="116">
        <v>0.5</v>
      </c>
      <c r="AW123" s="116">
        <v>1</v>
      </c>
      <c r="AX123" s="116">
        <v>1</v>
      </c>
      <c r="AY123" s="116">
        <v>1</v>
      </c>
      <c r="AZ123" s="116">
        <v>1</v>
      </c>
      <c r="BA123" s="116">
        <v>1</v>
      </c>
      <c r="BB123" s="116">
        <v>1</v>
      </c>
      <c r="BC123" s="116">
        <v>1</v>
      </c>
      <c r="BD123" s="116">
        <v>1</v>
      </c>
      <c r="BE123" s="116">
        <v>1</v>
      </c>
      <c r="BF123" s="116">
        <v>1</v>
      </c>
      <c r="BG123" s="116">
        <v>1</v>
      </c>
      <c r="BH123" s="116">
        <v>1</v>
      </c>
      <c r="BI123" s="116">
        <v>1</v>
      </c>
      <c r="BJ123" s="116">
        <v>1</v>
      </c>
      <c r="BK123" s="116">
        <v>1</v>
      </c>
      <c r="BL123" s="116">
        <v>1</v>
      </c>
      <c r="BM123" s="116">
        <v>1</v>
      </c>
      <c r="BN123" s="116">
        <v>1</v>
      </c>
      <c r="BS123" s="116">
        <v>1</v>
      </c>
      <c r="BT123" s="116">
        <v>1</v>
      </c>
      <c r="BU123" s="116">
        <v>99</v>
      </c>
      <c r="BV123" s="116">
        <v>99</v>
      </c>
      <c r="BW123" s="116">
        <v>99</v>
      </c>
      <c r="BX123" s="116">
        <v>99</v>
      </c>
      <c r="BY123" s="116">
        <v>1</v>
      </c>
      <c r="BZ123" s="116">
        <v>1</v>
      </c>
      <c r="CA123" s="116">
        <v>99</v>
      </c>
      <c r="CC123" s="116">
        <v>1</v>
      </c>
      <c r="CD123" s="116">
        <v>1</v>
      </c>
      <c r="CE123" s="116">
        <v>1</v>
      </c>
      <c r="CF123" s="116">
        <v>1</v>
      </c>
      <c r="CG123" s="116">
        <v>1</v>
      </c>
      <c r="CH123" s="116">
        <v>1</v>
      </c>
      <c r="CI123" s="116">
        <v>1</v>
      </c>
      <c r="CJ123" s="116">
        <v>1</v>
      </c>
      <c r="CK123" s="116">
        <v>1</v>
      </c>
      <c r="CL123" s="116">
        <v>1</v>
      </c>
      <c r="CM123" s="116">
        <v>1</v>
      </c>
      <c r="CP123" s="116">
        <v>1</v>
      </c>
      <c r="CQ123" s="116">
        <v>1</v>
      </c>
      <c r="CR123" s="116">
        <v>1</v>
      </c>
      <c r="CS123" s="116">
        <v>0</v>
      </c>
      <c r="CT123" s="116">
        <v>1</v>
      </c>
      <c r="CU123" s="116">
        <v>1</v>
      </c>
      <c r="CV123" s="116">
        <v>1</v>
      </c>
      <c r="CW123" s="116">
        <v>1</v>
      </c>
      <c r="CX123" s="116">
        <v>1</v>
      </c>
      <c r="CY123" s="116">
        <v>0</v>
      </c>
      <c r="CZ123" s="116">
        <v>1</v>
      </c>
      <c r="DA123" s="116">
        <v>1</v>
      </c>
      <c r="DB123" s="116">
        <v>0</v>
      </c>
      <c r="DC123" s="116">
        <v>0</v>
      </c>
      <c r="DD123" s="116">
        <v>1</v>
      </c>
      <c r="DE123" s="116">
        <v>0</v>
      </c>
      <c r="DF123" s="116">
        <v>0</v>
      </c>
      <c r="DG123" s="116">
        <v>1</v>
      </c>
      <c r="DH123" s="116">
        <v>1</v>
      </c>
      <c r="DI123" s="117">
        <v>1</v>
      </c>
      <c r="DK123" s="117"/>
      <c r="DL123" s="117">
        <v>2</v>
      </c>
      <c r="DM123" s="117">
        <v>2</v>
      </c>
      <c r="DN123" s="117">
        <v>0</v>
      </c>
    </row>
    <row r="124" spans="1:118" s="116" customFormat="1" hidden="1">
      <c r="A124" s="116" t="s">
        <v>559</v>
      </c>
      <c r="B124" s="116" t="s">
        <v>405</v>
      </c>
      <c r="C124" s="130" t="s">
        <v>570</v>
      </c>
      <c r="D124" s="116">
        <v>119</v>
      </c>
      <c r="E124" s="116">
        <v>24</v>
      </c>
      <c r="F124" s="116">
        <v>7</v>
      </c>
      <c r="G124" s="116">
        <v>2</v>
      </c>
      <c r="H124" s="116">
        <v>1</v>
      </c>
      <c r="I124" s="116">
        <v>1</v>
      </c>
      <c r="J124" s="116" t="s">
        <v>419</v>
      </c>
      <c r="K124" s="116">
        <v>1</v>
      </c>
      <c r="L124" s="116">
        <v>1</v>
      </c>
      <c r="M124" s="116">
        <v>1</v>
      </c>
      <c r="N124" s="116">
        <v>1</v>
      </c>
      <c r="O124" s="116">
        <v>1</v>
      </c>
      <c r="P124" s="116">
        <v>1</v>
      </c>
      <c r="Q124" s="116">
        <v>1</v>
      </c>
      <c r="R124" s="116">
        <v>1</v>
      </c>
      <c r="S124" s="116">
        <v>1</v>
      </c>
      <c r="T124" s="116">
        <v>1</v>
      </c>
      <c r="U124" s="116">
        <v>1</v>
      </c>
      <c r="W124" s="116">
        <v>1</v>
      </c>
      <c r="X124" s="116">
        <v>1</v>
      </c>
      <c r="Y124" s="116">
        <v>1</v>
      </c>
      <c r="AB124" s="116">
        <v>1</v>
      </c>
      <c r="AC124" s="116">
        <v>1</v>
      </c>
      <c r="AD124" s="116">
        <v>1</v>
      </c>
      <c r="AE124" s="116">
        <v>1</v>
      </c>
      <c r="AF124" s="116">
        <v>1</v>
      </c>
      <c r="AG124" s="116">
        <v>1</v>
      </c>
      <c r="AH124" s="116">
        <v>1</v>
      </c>
      <c r="AI124" s="116">
        <v>1</v>
      </c>
      <c r="AJ124" s="116">
        <v>1</v>
      </c>
      <c r="AK124" s="116">
        <v>1</v>
      </c>
      <c r="AL124" s="116">
        <v>1</v>
      </c>
      <c r="AM124" s="116">
        <v>1</v>
      </c>
      <c r="AN124" s="116">
        <v>1</v>
      </c>
      <c r="AO124" s="116">
        <v>1</v>
      </c>
      <c r="AP124" s="116">
        <v>1</v>
      </c>
      <c r="AQ124" s="116">
        <v>0.5</v>
      </c>
      <c r="AR124" s="116">
        <v>1</v>
      </c>
      <c r="AS124" s="116">
        <v>0</v>
      </c>
      <c r="AT124" s="116">
        <v>1</v>
      </c>
      <c r="AU124" s="116">
        <v>1</v>
      </c>
      <c r="AV124" s="116">
        <v>1</v>
      </c>
      <c r="AW124" s="116">
        <v>1</v>
      </c>
      <c r="AX124" s="116">
        <v>1</v>
      </c>
      <c r="AY124" s="116">
        <v>1</v>
      </c>
      <c r="AZ124" s="116">
        <v>1</v>
      </c>
      <c r="BA124" s="116">
        <v>1</v>
      </c>
      <c r="BB124" s="116">
        <v>1</v>
      </c>
      <c r="BC124" s="116">
        <v>1</v>
      </c>
      <c r="BD124" s="116">
        <v>1</v>
      </c>
      <c r="BE124" s="116">
        <v>1</v>
      </c>
      <c r="BF124" s="116">
        <v>1</v>
      </c>
      <c r="BG124" s="116">
        <v>1</v>
      </c>
      <c r="BH124" s="116">
        <v>1</v>
      </c>
      <c r="BI124" s="116">
        <v>1</v>
      </c>
      <c r="BJ124" s="116">
        <v>0</v>
      </c>
      <c r="BK124" s="116">
        <v>1</v>
      </c>
      <c r="BL124" s="116">
        <v>0</v>
      </c>
      <c r="BM124" s="116">
        <v>0</v>
      </c>
      <c r="BN124" s="116">
        <v>0</v>
      </c>
      <c r="BS124" s="116">
        <v>0</v>
      </c>
      <c r="BT124" s="116">
        <v>0</v>
      </c>
      <c r="BU124" s="116">
        <v>99</v>
      </c>
      <c r="BV124" s="116">
        <v>99</v>
      </c>
      <c r="BW124" s="116">
        <v>99</v>
      </c>
      <c r="BX124" s="116">
        <v>99</v>
      </c>
      <c r="BY124" s="116">
        <v>0</v>
      </c>
      <c r="BZ124" s="116">
        <v>1</v>
      </c>
      <c r="CA124" s="116">
        <v>99</v>
      </c>
      <c r="CC124" s="116">
        <v>1</v>
      </c>
      <c r="CD124" s="116">
        <v>1</v>
      </c>
      <c r="CE124" s="116">
        <v>1</v>
      </c>
      <c r="CF124" s="116">
        <v>1</v>
      </c>
      <c r="CG124" s="116">
        <v>1</v>
      </c>
      <c r="CH124" s="116">
        <v>1</v>
      </c>
      <c r="CI124" s="116">
        <v>1</v>
      </c>
      <c r="CJ124" s="116">
        <v>1</v>
      </c>
      <c r="CK124" s="116">
        <v>1</v>
      </c>
      <c r="CL124" s="116">
        <v>1</v>
      </c>
      <c r="CM124" s="116">
        <v>1</v>
      </c>
      <c r="CP124" s="116">
        <v>1</v>
      </c>
      <c r="CQ124" s="116">
        <v>1</v>
      </c>
      <c r="CR124" s="116">
        <v>1</v>
      </c>
      <c r="CS124" s="116">
        <v>1</v>
      </c>
      <c r="CT124" s="116">
        <v>1</v>
      </c>
      <c r="CU124" s="116">
        <v>1</v>
      </c>
      <c r="CV124" s="116">
        <v>1</v>
      </c>
      <c r="CW124" s="116">
        <v>1</v>
      </c>
      <c r="CX124" s="116">
        <v>1</v>
      </c>
      <c r="CY124" s="116">
        <v>1</v>
      </c>
      <c r="CZ124" s="116">
        <v>1</v>
      </c>
      <c r="DA124" s="116">
        <v>0</v>
      </c>
      <c r="DB124" s="116">
        <v>0</v>
      </c>
      <c r="DC124" s="116">
        <v>0</v>
      </c>
      <c r="DD124" s="116">
        <v>0</v>
      </c>
      <c r="DE124" s="116">
        <v>0</v>
      </c>
      <c r="DF124" s="116">
        <v>0</v>
      </c>
      <c r="DG124" s="116">
        <v>1</v>
      </c>
      <c r="DH124" s="116">
        <v>1</v>
      </c>
      <c r="DI124" s="117">
        <v>1</v>
      </c>
      <c r="DK124" s="117"/>
      <c r="DL124" s="117">
        <v>2</v>
      </c>
      <c r="DM124" s="117">
        <v>2</v>
      </c>
      <c r="DN124" s="117">
        <v>0</v>
      </c>
    </row>
    <row r="125" spans="1:118" s="116" customFormat="1" hidden="1">
      <c r="A125" s="116" t="s">
        <v>559</v>
      </c>
      <c r="B125" s="116" t="s">
        <v>405</v>
      </c>
      <c r="C125" s="130" t="s">
        <v>571</v>
      </c>
      <c r="D125" s="116">
        <v>120</v>
      </c>
      <c r="E125" s="116">
        <v>758</v>
      </c>
      <c r="F125" s="116">
        <v>230</v>
      </c>
      <c r="G125" s="116">
        <v>84</v>
      </c>
      <c r="H125" s="116">
        <v>1</v>
      </c>
      <c r="I125" s="116">
        <v>0</v>
      </c>
      <c r="J125" s="116" t="s">
        <v>422</v>
      </c>
      <c r="K125" s="116">
        <v>1</v>
      </c>
      <c r="L125" s="116">
        <v>1</v>
      </c>
      <c r="M125" s="116">
        <v>1</v>
      </c>
      <c r="N125" s="116">
        <v>1</v>
      </c>
      <c r="O125" s="116">
        <v>1</v>
      </c>
      <c r="P125" s="116">
        <v>1</v>
      </c>
      <c r="Q125" s="116">
        <v>1</v>
      </c>
      <c r="R125" s="116">
        <v>1</v>
      </c>
      <c r="S125" s="116">
        <v>1</v>
      </c>
      <c r="T125" s="116">
        <v>1</v>
      </c>
      <c r="U125" s="116">
        <v>1</v>
      </c>
      <c r="W125" s="116">
        <v>1</v>
      </c>
      <c r="X125" s="116">
        <v>1</v>
      </c>
      <c r="Y125" s="116">
        <v>1</v>
      </c>
      <c r="AB125" s="116">
        <v>1</v>
      </c>
      <c r="AC125" s="116">
        <v>1</v>
      </c>
      <c r="AD125" s="116">
        <v>1</v>
      </c>
      <c r="AE125" s="116">
        <v>1</v>
      </c>
      <c r="AF125" s="116">
        <v>1</v>
      </c>
      <c r="AG125" s="116">
        <v>1</v>
      </c>
      <c r="AH125" s="116">
        <v>1</v>
      </c>
      <c r="AI125" s="116">
        <v>1</v>
      </c>
      <c r="AJ125" s="116">
        <v>1</v>
      </c>
      <c r="AK125" s="116">
        <v>1</v>
      </c>
      <c r="AL125" s="116">
        <v>1</v>
      </c>
      <c r="AM125" s="116">
        <v>1</v>
      </c>
      <c r="AN125" s="116">
        <v>1</v>
      </c>
      <c r="AO125" s="116">
        <v>1</v>
      </c>
      <c r="AP125" s="116">
        <v>1</v>
      </c>
      <c r="AQ125" s="116">
        <v>1</v>
      </c>
      <c r="AR125" s="116">
        <v>1</v>
      </c>
      <c r="AS125" s="116">
        <v>0.5</v>
      </c>
      <c r="AT125" s="116">
        <v>1</v>
      </c>
      <c r="AU125" s="116">
        <v>1</v>
      </c>
      <c r="AV125" s="116">
        <v>1</v>
      </c>
      <c r="AW125" s="116">
        <v>1</v>
      </c>
      <c r="AX125" s="116">
        <v>1</v>
      </c>
      <c r="AY125" s="116">
        <v>1</v>
      </c>
      <c r="AZ125" s="116">
        <v>0</v>
      </c>
      <c r="BA125" s="116">
        <v>1</v>
      </c>
      <c r="BB125" s="116">
        <v>0.5</v>
      </c>
      <c r="BC125" s="116">
        <v>1</v>
      </c>
      <c r="BD125" s="116">
        <v>1</v>
      </c>
      <c r="BE125" s="116">
        <v>1</v>
      </c>
      <c r="BF125" s="116">
        <v>1</v>
      </c>
      <c r="BG125" s="116">
        <v>1</v>
      </c>
      <c r="BH125" s="116">
        <v>1</v>
      </c>
      <c r="BI125" s="116">
        <v>1</v>
      </c>
      <c r="BJ125" s="116">
        <v>0</v>
      </c>
      <c r="BK125" s="116">
        <v>1</v>
      </c>
      <c r="BL125" s="116">
        <v>1</v>
      </c>
      <c r="BM125" s="116">
        <v>1</v>
      </c>
      <c r="BN125" s="116">
        <v>1</v>
      </c>
      <c r="BS125" s="116">
        <v>1</v>
      </c>
      <c r="BT125" s="116">
        <v>1</v>
      </c>
      <c r="BU125" s="116">
        <v>1</v>
      </c>
      <c r="BV125" s="116">
        <v>1</v>
      </c>
      <c r="BW125" s="116">
        <v>0</v>
      </c>
      <c r="BX125" s="116">
        <v>0</v>
      </c>
      <c r="BY125" s="116">
        <v>1</v>
      </c>
      <c r="BZ125" s="116">
        <v>1</v>
      </c>
      <c r="CA125" s="116">
        <v>1</v>
      </c>
      <c r="CC125" s="116">
        <v>0</v>
      </c>
      <c r="CD125" s="116">
        <v>1</v>
      </c>
      <c r="CE125" s="116">
        <v>1</v>
      </c>
      <c r="CF125" s="116">
        <v>1</v>
      </c>
      <c r="CG125" s="116">
        <v>1</v>
      </c>
      <c r="CH125" s="116">
        <v>0</v>
      </c>
      <c r="CI125" s="116">
        <v>1</v>
      </c>
      <c r="CJ125" s="116">
        <v>1</v>
      </c>
      <c r="CK125" s="116">
        <v>1</v>
      </c>
      <c r="CL125" s="116">
        <v>1</v>
      </c>
      <c r="CM125" s="116">
        <v>0</v>
      </c>
      <c r="CP125" s="116">
        <v>1</v>
      </c>
      <c r="CQ125" s="116">
        <v>1</v>
      </c>
      <c r="CR125" s="116">
        <v>1</v>
      </c>
      <c r="CS125" s="116">
        <v>0</v>
      </c>
      <c r="CT125" s="116">
        <v>1</v>
      </c>
      <c r="CU125" s="116">
        <v>1</v>
      </c>
      <c r="CV125" s="116">
        <v>1</v>
      </c>
      <c r="CW125" s="116">
        <v>1</v>
      </c>
      <c r="CX125" s="116">
        <v>1</v>
      </c>
      <c r="CY125" s="116">
        <v>1</v>
      </c>
      <c r="CZ125" s="116">
        <v>0</v>
      </c>
      <c r="DA125" s="116">
        <v>1</v>
      </c>
      <c r="DB125" s="116">
        <v>0</v>
      </c>
      <c r="DC125" s="116">
        <v>1</v>
      </c>
      <c r="DD125" s="116">
        <v>0</v>
      </c>
      <c r="DE125" s="116">
        <v>0</v>
      </c>
      <c r="DF125" s="116">
        <v>0</v>
      </c>
      <c r="DG125" s="116">
        <v>1</v>
      </c>
      <c r="DH125" s="116">
        <v>1</v>
      </c>
      <c r="DI125" s="117">
        <v>1</v>
      </c>
      <c r="DK125" s="117"/>
      <c r="DL125" s="117"/>
      <c r="DM125" s="117"/>
      <c r="DN125" s="117"/>
    </row>
    <row r="126" spans="1:118" s="116" customFormat="1" hidden="1">
      <c r="A126" s="116" t="s">
        <v>559</v>
      </c>
      <c r="B126" s="116" t="s">
        <v>405</v>
      </c>
      <c r="C126" s="130" t="s">
        <v>572</v>
      </c>
      <c r="D126" s="116">
        <v>121</v>
      </c>
      <c r="E126" s="116">
        <v>41</v>
      </c>
      <c r="F126" s="116">
        <v>32</v>
      </c>
      <c r="G126" s="116">
        <v>1</v>
      </c>
      <c r="H126" s="116">
        <v>1</v>
      </c>
      <c r="I126" s="116">
        <v>1</v>
      </c>
      <c r="J126" s="116" t="s">
        <v>419</v>
      </c>
      <c r="K126" s="116">
        <v>1</v>
      </c>
      <c r="L126" s="116">
        <v>1</v>
      </c>
      <c r="M126" s="116">
        <v>1</v>
      </c>
      <c r="N126" s="116">
        <v>1</v>
      </c>
      <c r="O126" s="116">
        <v>1</v>
      </c>
      <c r="P126" s="116">
        <v>1</v>
      </c>
      <c r="Q126" s="116">
        <v>1</v>
      </c>
      <c r="R126" s="116">
        <v>1</v>
      </c>
      <c r="S126" s="116">
        <v>1</v>
      </c>
      <c r="T126" s="116">
        <v>1</v>
      </c>
      <c r="U126" s="116">
        <v>1</v>
      </c>
      <c r="W126" s="116">
        <v>1</v>
      </c>
      <c r="X126" s="116">
        <v>1</v>
      </c>
      <c r="Y126" s="116">
        <v>1</v>
      </c>
      <c r="AB126" s="116">
        <v>1</v>
      </c>
      <c r="AC126" s="116">
        <v>1</v>
      </c>
      <c r="AD126" s="116">
        <v>1</v>
      </c>
      <c r="AE126" s="116">
        <v>1</v>
      </c>
      <c r="AF126" s="116">
        <v>1</v>
      </c>
      <c r="AG126" s="116">
        <v>1</v>
      </c>
      <c r="AH126" s="116">
        <v>1</v>
      </c>
      <c r="AI126" s="116">
        <v>1</v>
      </c>
      <c r="AJ126" s="116">
        <v>1</v>
      </c>
      <c r="AK126" s="116">
        <v>1</v>
      </c>
      <c r="AL126" s="116">
        <v>1</v>
      </c>
      <c r="AM126" s="116">
        <v>1</v>
      </c>
      <c r="AN126" s="116">
        <v>1</v>
      </c>
      <c r="AO126" s="116">
        <v>1</v>
      </c>
      <c r="AP126" s="116">
        <v>1</v>
      </c>
      <c r="AQ126" s="116">
        <v>1</v>
      </c>
      <c r="AR126" s="116">
        <v>1</v>
      </c>
      <c r="AS126" s="116">
        <v>1</v>
      </c>
      <c r="AT126" s="116">
        <v>1</v>
      </c>
      <c r="AU126" s="116">
        <v>1</v>
      </c>
      <c r="AV126" s="116">
        <v>1</v>
      </c>
      <c r="AW126" s="116">
        <v>1</v>
      </c>
      <c r="AX126" s="116">
        <v>1</v>
      </c>
      <c r="AY126" s="116">
        <v>1</v>
      </c>
      <c r="AZ126" s="116">
        <v>1</v>
      </c>
      <c r="BA126" s="116">
        <v>1</v>
      </c>
      <c r="BB126" s="116">
        <v>1</v>
      </c>
      <c r="BC126" s="116">
        <v>1</v>
      </c>
      <c r="BD126" s="116">
        <v>1</v>
      </c>
      <c r="BE126" s="116">
        <v>1</v>
      </c>
      <c r="BF126" s="116">
        <v>1</v>
      </c>
      <c r="BG126" s="116">
        <v>1</v>
      </c>
      <c r="BH126" s="116">
        <v>1</v>
      </c>
      <c r="BI126" s="116">
        <v>1</v>
      </c>
      <c r="BJ126" s="116">
        <v>1</v>
      </c>
      <c r="BK126" s="116">
        <v>1</v>
      </c>
      <c r="BL126" s="116">
        <v>1</v>
      </c>
      <c r="BM126" s="116">
        <v>1</v>
      </c>
      <c r="BN126" s="116">
        <v>1</v>
      </c>
      <c r="BS126" s="116">
        <v>1</v>
      </c>
      <c r="BT126" s="116">
        <v>1</v>
      </c>
      <c r="BU126" s="116">
        <v>99</v>
      </c>
      <c r="BV126" s="116">
        <v>99</v>
      </c>
      <c r="BW126" s="116">
        <v>99</v>
      </c>
      <c r="BX126" s="116">
        <v>99</v>
      </c>
      <c r="BY126" s="116">
        <v>1</v>
      </c>
      <c r="BZ126" s="116">
        <v>1</v>
      </c>
      <c r="CA126" s="116">
        <v>99</v>
      </c>
      <c r="CC126" s="116">
        <v>1</v>
      </c>
      <c r="CD126" s="116">
        <v>1</v>
      </c>
      <c r="CE126" s="116">
        <v>1</v>
      </c>
      <c r="CF126" s="116">
        <v>1</v>
      </c>
      <c r="CG126" s="116">
        <v>0</v>
      </c>
      <c r="CH126" s="116">
        <v>0</v>
      </c>
      <c r="CI126" s="116">
        <v>1</v>
      </c>
      <c r="CJ126" s="116">
        <v>1</v>
      </c>
      <c r="CK126" s="116">
        <v>1</v>
      </c>
      <c r="CL126" s="116">
        <v>1</v>
      </c>
      <c r="CM126" s="116">
        <v>1</v>
      </c>
      <c r="CP126" s="116">
        <v>1</v>
      </c>
      <c r="CQ126" s="116">
        <v>1</v>
      </c>
      <c r="CR126" s="116">
        <v>1</v>
      </c>
      <c r="CS126" s="116">
        <v>1</v>
      </c>
      <c r="CT126" s="116">
        <v>1</v>
      </c>
      <c r="CU126" s="116">
        <v>1</v>
      </c>
      <c r="CV126" s="116">
        <v>1</v>
      </c>
      <c r="CW126" s="116">
        <v>1</v>
      </c>
      <c r="CX126" s="116">
        <v>1</v>
      </c>
      <c r="CY126" s="116">
        <v>0</v>
      </c>
      <c r="CZ126" s="116">
        <v>1</v>
      </c>
      <c r="DA126" s="116">
        <v>0</v>
      </c>
      <c r="DB126" s="116">
        <v>0</v>
      </c>
      <c r="DC126" s="116">
        <v>0</v>
      </c>
      <c r="DD126" s="116">
        <v>0</v>
      </c>
      <c r="DE126" s="116">
        <v>0</v>
      </c>
      <c r="DF126" s="116">
        <v>0</v>
      </c>
      <c r="DG126" s="116">
        <v>1</v>
      </c>
      <c r="DH126" s="116">
        <v>1</v>
      </c>
      <c r="DI126" s="117">
        <v>1</v>
      </c>
      <c r="DJ126" s="116" t="s">
        <v>573</v>
      </c>
      <c r="DK126" s="117"/>
      <c r="DL126" s="117">
        <v>2</v>
      </c>
      <c r="DM126" s="117">
        <v>1</v>
      </c>
      <c r="DN126" s="117">
        <v>1</v>
      </c>
    </row>
    <row r="127" spans="1:118" s="116" customFormat="1" hidden="1">
      <c r="A127" s="116" t="s">
        <v>559</v>
      </c>
      <c r="B127" s="116" t="s">
        <v>405</v>
      </c>
      <c r="C127" s="130" t="s">
        <v>574</v>
      </c>
      <c r="D127" s="116">
        <v>122</v>
      </c>
      <c r="E127" s="116">
        <v>84</v>
      </c>
      <c r="F127" s="116">
        <v>28</v>
      </c>
      <c r="G127" s="116">
        <v>1</v>
      </c>
      <c r="H127" s="116">
        <v>1</v>
      </c>
      <c r="I127" s="116">
        <v>0</v>
      </c>
      <c r="J127" s="116" t="s">
        <v>419</v>
      </c>
      <c r="K127" s="116">
        <v>1</v>
      </c>
      <c r="L127" s="116">
        <v>1</v>
      </c>
      <c r="M127" s="116">
        <v>1</v>
      </c>
      <c r="N127" s="116">
        <v>1</v>
      </c>
      <c r="O127" s="116">
        <v>1</v>
      </c>
      <c r="P127" s="116">
        <v>1</v>
      </c>
      <c r="Q127" s="116">
        <v>1</v>
      </c>
      <c r="R127" s="116">
        <v>1</v>
      </c>
      <c r="S127" s="116">
        <v>1</v>
      </c>
      <c r="T127" s="116">
        <v>1</v>
      </c>
      <c r="U127" s="116">
        <v>1</v>
      </c>
      <c r="W127" s="116">
        <v>1</v>
      </c>
      <c r="X127" s="116">
        <v>1</v>
      </c>
      <c r="Y127" s="116">
        <v>1</v>
      </c>
      <c r="AB127" s="116">
        <v>1</v>
      </c>
      <c r="AC127" s="116">
        <v>1</v>
      </c>
      <c r="AD127" s="116">
        <v>1</v>
      </c>
      <c r="AE127" s="116">
        <v>1</v>
      </c>
      <c r="AF127" s="116">
        <v>1</v>
      </c>
      <c r="AG127" s="116">
        <v>1</v>
      </c>
      <c r="AH127" s="116">
        <v>1</v>
      </c>
      <c r="AI127" s="116">
        <v>1</v>
      </c>
      <c r="AJ127" s="116">
        <v>1</v>
      </c>
      <c r="AK127" s="116">
        <v>1</v>
      </c>
      <c r="AL127" s="116">
        <v>1</v>
      </c>
      <c r="AM127" s="116">
        <v>1</v>
      </c>
      <c r="AN127" s="116">
        <v>1</v>
      </c>
      <c r="AO127" s="116">
        <v>1</v>
      </c>
      <c r="AP127" s="116">
        <v>1</v>
      </c>
      <c r="AQ127" s="116">
        <v>1</v>
      </c>
      <c r="AR127" s="116">
        <v>1</v>
      </c>
      <c r="AS127" s="116">
        <v>0</v>
      </c>
      <c r="AT127" s="116">
        <v>1</v>
      </c>
      <c r="AU127" s="116">
        <v>1</v>
      </c>
      <c r="AV127" s="116">
        <v>1</v>
      </c>
      <c r="AW127" s="116">
        <v>1</v>
      </c>
      <c r="AX127" s="116">
        <v>1</v>
      </c>
      <c r="AY127" s="116">
        <v>1</v>
      </c>
      <c r="AZ127" s="116">
        <v>1</v>
      </c>
      <c r="BA127" s="116">
        <v>1</v>
      </c>
      <c r="BB127" s="116">
        <v>1</v>
      </c>
      <c r="BC127" s="116">
        <v>1</v>
      </c>
      <c r="BD127" s="116">
        <v>1</v>
      </c>
      <c r="BE127" s="116">
        <v>1</v>
      </c>
      <c r="BF127" s="116">
        <v>1</v>
      </c>
      <c r="BG127" s="116">
        <v>1</v>
      </c>
      <c r="BH127" s="116">
        <v>1</v>
      </c>
      <c r="BI127" s="116">
        <v>1</v>
      </c>
      <c r="BJ127" s="116">
        <v>1</v>
      </c>
      <c r="BK127" s="116">
        <v>1</v>
      </c>
      <c r="BL127" s="116">
        <v>1</v>
      </c>
      <c r="BM127" s="116">
        <v>1</v>
      </c>
      <c r="BN127" s="116">
        <v>1</v>
      </c>
      <c r="BS127" s="116">
        <v>1</v>
      </c>
      <c r="BT127" s="116">
        <v>1</v>
      </c>
      <c r="BU127" s="116">
        <v>99</v>
      </c>
      <c r="BV127" s="116">
        <v>99</v>
      </c>
      <c r="BW127" s="116">
        <v>99</v>
      </c>
      <c r="BX127" s="116">
        <v>99</v>
      </c>
      <c r="BY127" s="116">
        <v>1</v>
      </c>
      <c r="BZ127" s="116">
        <v>1</v>
      </c>
      <c r="CA127" s="116">
        <v>99</v>
      </c>
      <c r="CC127" s="116">
        <v>1</v>
      </c>
      <c r="CD127" s="116">
        <v>1</v>
      </c>
      <c r="CE127" s="116">
        <v>1</v>
      </c>
      <c r="CF127" s="116">
        <v>1</v>
      </c>
      <c r="CG127" s="116">
        <v>1</v>
      </c>
      <c r="CH127" s="116">
        <v>1</v>
      </c>
      <c r="CI127" s="116">
        <v>1</v>
      </c>
      <c r="CJ127" s="116">
        <v>1</v>
      </c>
      <c r="CK127" s="116">
        <v>1</v>
      </c>
      <c r="CL127" s="116">
        <v>1</v>
      </c>
      <c r="CM127" s="116">
        <v>1</v>
      </c>
      <c r="CP127" s="116">
        <v>1</v>
      </c>
      <c r="CQ127" s="116">
        <v>1</v>
      </c>
      <c r="CR127" s="116">
        <v>1</v>
      </c>
      <c r="CS127" s="116">
        <v>0</v>
      </c>
      <c r="CT127" s="116">
        <v>1</v>
      </c>
      <c r="CU127" s="116">
        <v>1</v>
      </c>
      <c r="CV127" s="116">
        <v>1</v>
      </c>
      <c r="CW127" s="116">
        <v>1</v>
      </c>
      <c r="CX127" s="116">
        <v>1</v>
      </c>
      <c r="CY127" s="116">
        <v>1</v>
      </c>
      <c r="CZ127" s="116">
        <v>1</v>
      </c>
      <c r="DA127" s="116">
        <v>1</v>
      </c>
      <c r="DB127" s="116">
        <v>0</v>
      </c>
      <c r="DC127" s="116">
        <v>0</v>
      </c>
      <c r="DD127" s="116">
        <v>1</v>
      </c>
      <c r="DE127" s="116">
        <v>1</v>
      </c>
      <c r="DF127" s="116">
        <v>0</v>
      </c>
      <c r="DG127" s="116">
        <v>1</v>
      </c>
      <c r="DH127" s="116">
        <v>1</v>
      </c>
      <c r="DI127" s="117">
        <v>1</v>
      </c>
      <c r="DK127" s="117"/>
      <c r="DL127" s="117"/>
      <c r="DM127" s="117"/>
      <c r="DN127" s="117"/>
    </row>
    <row r="128" spans="1:118" s="116" customFormat="1" hidden="1">
      <c r="A128" s="116" t="s">
        <v>559</v>
      </c>
      <c r="B128" s="116" t="s">
        <v>405</v>
      </c>
      <c r="C128" s="130" t="s">
        <v>575</v>
      </c>
      <c r="D128" s="116">
        <v>123</v>
      </c>
      <c r="E128" s="116">
        <v>177</v>
      </c>
      <c r="F128" s="116">
        <v>61</v>
      </c>
      <c r="G128" s="116">
        <v>27</v>
      </c>
      <c r="H128" s="116">
        <v>1</v>
      </c>
      <c r="I128" s="116">
        <v>0</v>
      </c>
      <c r="J128" s="116" t="s">
        <v>422</v>
      </c>
      <c r="K128" s="116">
        <v>1</v>
      </c>
      <c r="L128" s="116">
        <v>1</v>
      </c>
      <c r="M128" s="116">
        <v>1</v>
      </c>
      <c r="N128" s="116">
        <v>1</v>
      </c>
      <c r="O128" s="116">
        <v>1</v>
      </c>
      <c r="P128" s="116">
        <v>1</v>
      </c>
      <c r="Q128" s="116">
        <v>1</v>
      </c>
      <c r="R128" s="116">
        <v>1</v>
      </c>
      <c r="S128" s="116">
        <v>1</v>
      </c>
      <c r="T128" s="116">
        <v>1</v>
      </c>
      <c r="U128" s="116">
        <v>1</v>
      </c>
      <c r="W128" s="116">
        <v>1</v>
      </c>
      <c r="X128" s="116">
        <v>1</v>
      </c>
      <c r="Y128" s="116">
        <v>1</v>
      </c>
      <c r="AB128" s="116">
        <v>1</v>
      </c>
      <c r="AC128" s="116">
        <v>1</v>
      </c>
      <c r="AD128" s="116">
        <v>1</v>
      </c>
      <c r="AE128" s="116">
        <v>1</v>
      </c>
      <c r="AF128" s="116">
        <v>1</v>
      </c>
      <c r="AG128" s="116">
        <v>1</v>
      </c>
      <c r="AH128" s="116">
        <v>1</v>
      </c>
      <c r="AI128" s="116">
        <v>1</v>
      </c>
      <c r="AJ128" s="116">
        <v>1</v>
      </c>
      <c r="AK128" s="116">
        <v>1</v>
      </c>
      <c r="AL128" s="116">
        <v>1</v>
      </c>
      <c r="AM128" s="116">
        <v>1</v>
      </c>
      <c r="AN128" s="116">
        <v>1</v>
      </c>
      <c r="AO128" s="116">
        <v>1</v>
      </c>
      <c r="AP128" s="116">
        <v>1</v>
      </c>
      <c r="AQ128" s="116">
        <v>1</v>
      </c>
      <c r="AR128" s="116">
        <v>1</v>
      </c>
      <c r="AS128" s="116">
        <v>0</v>
      </c>
      <c r="AT128" s="116">
        <v>1</v>
      </c>
      <c r="AU128" s="116">
        <v>1</v>
      </c>
      <c r="AV128" s="116">
        <v>1</v>
      </c>
      <c r="AW128" s="116">
        <v>1</v>
      </c>
      <c r="AX128" s="116">
        <v>0.5</v>
      </c>
      <c r="AY128" s="116">
        <v>1</v>
      </c>
      <c r="AZ128" s="116">
        <v>1</v>
      </c>
      <c r="BA128" s="116">
        <v>1</v>
      </c>
      <c r="BB128" s="116">
        <v>1</v>
      </c>
      <c r="BC128" s="116">
        <v>1</v>
      </c>
      <c r="BD128" s="116">
        <v>1</v>
      </c>
      <c r="BE128" s="116">
        <v>1</v>
      </c>
      <c r="BF128" s="116">
        <v>1</v>
      </c>
      <c r="BG128" s="116">
        <v>1</v>
      </c>
      <c r="BH128" s="116">
        <v>0</v>
      </c>
      <c r="BI128" s="116">
        <v>0</v>
      </c>
      <c r="BJ128" s="116">
        <v>0</v>
      </c>
      <c r="BK128" s="116">
        <v>0</v>
      </c>
      <c r="BL128" s="116">
        <v>1</v>
      </c>
      <c r="BM128" s="116">
        <v>1</v>
      </c>
      <c r="BN128" s="116">
        <v>1</v>
      </c>
      <c r="BS128" s="116">
        <v>1</v>
      </c>
      <c r="BT128" s="116">
        <v>0</v>
      </c>
      <c r="BU128" s="116">
        <v>99</v>
      </c>
      <c r="BV128" s="116">
        <v>99</v>
      </c>
      <c r="BW128" s="116">
        <v>99</v>
      </c>
      <c r="BX128" s="116">
        <v>99</v>
      </c>
      <c r="BY128" s="116">
        <v>1</v>
      </c>
      <c r="BZ128" s="116">
        <v>1</v>
      </c>
      <c r="CA128" s="116">
        <v>99</v>
      </c>
      <c r="CC128" s="116">
        <v>1</v>
      </c>
      <c r="CD128" s="116">
        <v>1</v>
      </c>
      <c r="CE128" s="116">
        <v>1</v>
      </c>
      <c r="CF128" s="116">
        <v>1</v>
      </c>
      <c r="CG128" s="116">
        <v>0</v>
      </c>
      <c r="CH128" s="116">
        <v>1</v>
      </c>
      <c r="CI128" s="116">
        <v>0</v>
      </c>
      <c r="CJ128" s="116">
        <v>1</v>
      </c>
      <c r="CK128" s="116">
        <v>1</v>
      </c>
      <c r="CL128" s="116">
        <v>1</v>
      </c>
      <c r="CM128" s="116">
        <v>1</v>
      </c>
      <c r="CP128" s="116">
        <v>1</v>
      </c>
      <c r="CQ128" s="116">
        <v>1</v>
      </c>
      <c r="CR128" s="116">
        <v>1</v>
      </c>
      <c r="CS128" s="116">
        <v>1</v>
      </c>
      <c r="CT128" s="116">
        <v>1</v>
      </c>
      <c r="CU128" s="116">
        <v>1</v>
      </c>
      <c r="CV128" s="116">
        <v>1</v>
      </c>
      <c r="CW128" s="116">
        <v>1</v>
      </c>
      <c r="CX128" s="116">
        <v>1</v>
      </c>
      <c r="CY128" s="116">
        <v>1</v>
      </c>
      <c r="CZ128" s="116">
        <v>0</v>
      </c>
      <c r="DA128" s="116">
        <v>0</v>
      </c>
      <c r="DB128" s="116">
        <v>1</v>
      </c>
      <c r="DC128" s="116">
        <v>0</v>
      </c>
      <c r="DD128" s="116">
        <v>0</v>
      </c>
      <c r="DE128" s="116">
        <v>0</v>
      </c>
      <c r="DF128" s="116">
        <v>0</v>
      </c>
      <c r="DG128" s="116">
        <v>1</v>
      </c>
      <c r="DH128" s="116">
        <v>1</v>
      </c>
      <c r="DI128" s="117">
        <v>1</v>
      </c>
      <c r="DK128" s="117"/>
      <c r="DL128" s="117"/>
      <c r="DM128" s="117"/>
      <c r="DN128" s="117"/>
    </row>
    <row r="129" spans="1:118" s="116" customFormat="1" hidden="1">
      <c r="A129" s="116" t="s">
        <v>559</v>
      </c>
      <c r="B129" s="116" t="s">
        <v>405</v>
      </c>
      <c r="C129" s="130" t="s">
        <v>576</v>
      </c>
      <c r="D129" s="116">
        <v>124</v>
      </c>
      <c r="E129" s="116">
        <v>139</v>
      </c>
      <c r="F129" s="116">
        <v>55</v>
      </c>
      <c r="G129" s="116">
        <v>12</v>
      </c>
      <c r="H129" s="116">
        <v>1</v>
      </c>
      <c r="I129" s="116">
        <v>1</v>
      </c>
      <c r="J129" s="116" t="s">
        <v>419</v>
      </c>
      <c r="K129" s="116">
        <v>1</v>
      </c>
      <c r="L129" s="116">
        <v>1</v>
      </c>
      <c r="M129" s="116">
        <v>1</v>
      </c>
      <c r="N129" s="116">
        <v>1</v>
      </c>
      <c r="O129" s="116">
        <v>1</v>
      </c>
      <c r="P129" s="116">
        <v>1</v>
      </c>
      <c r="Q129" s="116">
        <v>1</v>
      </c>
      <c r="R129" s="116">
        <v>1</v>
      </c>
      <c r="S129" s="116">
        <v>1</v>
      </c>
      <c r="T129" s="116">
        <v>1</v>
      </c>
      <c r="U129" s="116">
        <v>1</v>
      </c>
      <c r="W129" s="116">
        <v>1</v>
      </c>
      <c r="X129" s="116">
        <v>1</v>
      </c>
      <c r="Y129" s="116">
        <v>1</v>
      </c>
      <c r="AB129" s="116">
        <v>1</v>
      </c>
      <c r="AC129" s="116">
        <v>1</v>
      </c>
      <c r="AD129" s="116">
        <v>1</v>
      </c>
      <c r="AE129" s="116">
        <v>1</v>
      </c>
      <c r="AF129" s="116">
        <v>1</v>
      </c>
      <c r="AG129" s="116">
        <v>1</v>
      </c>
      <c r="AH129" s="116">
        <v>1</v>
      </c>
      <c r="AI129" s="116">
        <v>1</v>
      </c>
      <c r="AJ129" s="116">
        <v>1</v>
      </c>
      <c r="AK129" s="116">
        <v>1</v>
      </c>
      <c r="AL129" s="116">
        <v>1</v>
      </c>
      <c r="AM129" s="116">
        <v>1</v>
      </c>
      <c r="AN129" s="116">
        <v>1</v>
      </c>
      <c r="AO129" s="116">
        <v>1</v>
      </c>
      <c r="AP129" s="116">
        <v>1</v>
      </c>
      <c r="AQ129" s="116">
        <v>1</v>
      </c>
      <c r="AR129" s="116">
        <v>1</v>
      </c>
      <c r="AS129" s="116">
        <v>1</v>
      </c>
      <c r="AT129" s="116">
        <v>1</v>
      </c>
      <c r="AU129" s="116">
        <v>1</v>
      </c>
      <c r="AV129" s="116">
        <v>1</v>
      </c>
      <c r="AW129" s="116">
        <v>1</v>
      </c>
      <c r="AX129" s="116">
        <v>1</v>
      </c>
      <c r="AY129" s="116">
        <v>1</v>
      </c>
      <c r="AZ129" s="116">
        <v>1</v>
      </c>
      <c r="BA129" s="116">
        <v>1</v>
      </c>
      <c r="BB129" s="116">
        <v>1</v>
      </c>
      <c r="BC129" s="116">
        <v>1</v>
      </c>
      <c r="BD129" s="116">
        <v>1</v>
      </c>
      <c r="BE129" s="116">
        <v>1</v>
      </c>
      <c r="BF129" s="116">
        <v>1</v>
      </c>
      <c r="BG129" s="116">
        <v>1</v>
      </c>
      <c r="BH129" s="116">
        <v>1</v>
      </c>
      <c r="BI129" s="116">
        <v>1</v>
      </c>
      <c r="BJ129" s="116">
        <v>1</v>
      </c>
      <c r="BK129" s="116">
        <v>0</v>
      </c>
      <c r="BL129" s="116">
        <v>1</v>
      </c>
      <c r="BM129" s="116">
        <v>1</v>
      </c>
      <c r="BN129" s="116">
        <v>0</v>
      </c>
      <c r="BS129" s="116">
        <v>0</v>
      </c>
      <c r="BT129" s="116">
        <v>0</v>
      </c>
      <c r="BU129" s="116">
        <v>99</v>
      </c>
      <c r="BV129" s="116">
        <v>99</v>
      </c>
      <c r="BW129" s="116">
        <v>99</v>
      </c>
      <c r="BX129" s="116">
        <v>99</v>
      </c>
      <c r="BY129" s="116">
        <v>1</v>
      </c>
      <c r="BZ129" s="116">
        <v>1</v>
      </c>
      <c r="CA129" s="116">
        <v>99</v>
      </c>
      <c r="CC129" s="116">
        <v>1</v>
      </c>
      <c r="CD129" s="116">
        <v>1</v>
      </c>
      <c r="CE129" s="116">
        <v>1</v>
      </c>
      <c r="CF129" s="116">
        <v>1</v>
      </c>
      <c r="CG129" s="116">
        <v>1</v>
      </c>
      <c r="CH129" s="116">
        <v>0</v>
      </c>
      <c r="CI129" s="116">
        <v>1</v>
      </c>
      <c r="CJ129" s="116">
        <v>1</v>
      </c>
      <c r="CK129" s="116">
        <v>1</v>
      </c>
      <c r="CL129" s="116">
        <v>1</v>
      </c>
      <c r="CM129" s="116">
        <v>1</v>
      </c>
      <c r="CP129" s="116">
        <v>1</v>
      </c>
      <c r="CQ129" s="116">
        <v>1</v>
      </c>
      <c r="CR129" s="116">
        <v>1</v>
      </c>
      <c r="CS129" s="116">
        <v>1</v>
      </c>
      <c r="CT129" s="116">
        <v>1</v>
      </c>
      <c r="CU129" s="116">
        <v>1</v>
      </c>
      <c r="CV129" s="116">
        <v>1</v>
      </c>
      <c r="CW129" s="116">
        <v>1</v>
      </c>
      <c r="CX129" s="116">
        <v>1</v>
      </c>
      <c r="CY129" s="116">
        <v>0</v>
      </c>
      <c r="CZ129" s="116">
        <v>1</v>
      </c>
      <c r="DA129" s="116">
        <v>0</v>
      </c>
      <c r="DB129" s="116">
        <v>1</v>
      </c>
      <c r="DC129" s="116">
        <v>1</v>
      </c>
      <c r="DD129" s="116">
        <v>0</v>
      </c>
      <c r="DE129" s="116">
        <v>0</v>
      </c>
      <c r="DF129" s="116">
        <v>0</v>
      </c>
      <c r="DG129" s="116">
        <v>1</v>
      </c>
      <c r="DH129" s="116">
        <v>1</v>
      </c>
      <c r="DI129" s="117">
        <v>1</v>
      </c>
      <c r="DJ129" s="116" t="s">
        <v>577</v>
      </c>
      <c r="DK129" s="117"/>
      <c r="DL129" s="117">
        <v>5</v>
      </c>
      <c r="DM129" s="117">
        <v>3</v>
      </c>
      <c r="DN129" s="117">
        <v>2</v>
      </c>
    </row>
    <row r="130" spans="1:118" s="116" customFormat="1" hidden="1">
      <c r="A130" s="116" t="s">
        <v>559</v>
      </c>
      <c r="B130" s="116" t="s">
        <v>405</v>
      </c>
      <c r="C130" s="130" t="s">
        <v>578</v>
      </c>
      <c r="D130" s="116">
        <v>125</v>
      </c>
      <c r="E130" s="116">
        <v>364</v>
      </c>
      <c r="F130" s="116">
        <v>200</v>
      </c>
      <c r="G130" s="116">
        <v>5</v>
      </c>
      <c r="H130" s="116">
        <v>1</v>
      </c>
      <c r="I130" s="116">
        <v>0</v>
      </c>
      <c r="J130" s="116" t="s">
        <v>422</v>
      </c>
      <c r="K130" s="116">
        <v>1</v>
      </c>
      <c r="L130" s="116">
        <v>1</v>
      </c>
      <c r="M130" s="116">
        <v>0.5</v>
      </c>
      <c r="N130" s="116">
        <v>0.5</v>
      </c>
      <c r="O130" s="116">
        <v>1</v>
      </c>
      <c r="P130" s="116">
        <v>0.5</v>
      </c>
      <c r="Q130" s="116">
        <v>1</v>
      </c>
      <c r="R130" s="116">
        <v>1</v>
      </c>
      <c r="S130" s="116">
        <v>1</v>
      </c>
      <c r="T130" s="116">
        <v>1</v>
      </c>
      <c r="U130" s="116">
        <v>1</v>
      </c>
      <c r="W130" s="116">
        <v>1</v>
      </c>
      <c r="X130" s="116">
        <v>1</v>
      </c>
      <c r="Y130" s="116">
        <v>1</v>
      </c>
      <c r="AB130" s="116">
        <v>1</v>
      </c>
      <c r="AC130" s="116">
        <v>1</v>
      </c>
      <c r="AD130" s="116">
        <v>1</v>
      </c>
      <c r="AE130" s="116">
        <v>1</v>
      </c>
      <c r="AF130" s="116">
        <v>1</v>
      </c>
      <c r="AG130" s="116">
        <v>1</v>
      </c>
      <c r="AH130" s="116">
        <v>0.5</v>
      </c>
      <c r="AI130" s="116">
        <v>1</v>
      </c>
      <c r="AJ130" s="116">
        <v>1</v>
      </c>
      <c r="AK130" s="116">
        <v>1</v>
      </c>
      <c r="AL130" s="116">
        <v>1</v>
      </c>
      <c r="AM130" s="116">
        <v>0.5</v>
      </c>
      <c r="AN130" s="116">
        <v>1</v>
      </c>
      <c r="AO130" s="116">
        <v>1</v>
      </c>
      <c r="AP130" s="116">
        <v>1</v>
      </c>
      <c r="AQ130" s="116">
        <v>0.5</v>
      </c>
      <c r="AR130" s="116">
        <v>0.5</v>
      </c>
      <c r="AS130" s="116">
        <v>1</v>
      </c>
      <c r="AT130" s="116">
        <v>1</v>
      </c>
      <c r="AU130" s="116">
        <v>1</v>
      </c>
      <c r="AV130" s="116">
        <v>0</v>
      </c>
      <c r="AW130" s="116">
        <v>1</v>
      </c>
      <c r="AX130" s="116">
        <v>1</v>
      </c>
      <c r="AY130" s="116">
        <v>1</v>
      </c>
      <c r="AZ130" s="116">
        <v>1</v>
      </c>
      <c r="BA130" s="116">
        <v>1</v>
      </c>
      <c r="BB130" s="116">
        <v>1</v>
      </c>
      <c r="BC130" s="116">
        <v>1</v>
      </c>
      <c r="BD130" s="116">
        <v>1</v>
      </c>
      <c r="BE130" s="116">
        <v>1</v>
      </c>
      <c r="BF130" s="116">
        <v>1</v>
      </c>
      <c r="BG130" s="116">
        <v>1</v>
      </c>
      <c r="BH130" s="116">
        <v>1</v>
      </c>
      <c r="BI130" s="116">
        <v>1</v>
      </c>
      <c r="BJ130" s="116">
        <v>1</v>
      </c>
      <c r="BK130" s="116">
        <v>1</v>
      </c>
      <c r="BL130" s="116">
        <v>1</v>
      </c>
      <c r="BM130" s="116">
        <v>1</v>
      </c>
      <c r="BN130" s="116">
        <v>1</v>
      </c>
      <c r="BS130" s="116">
        <v>1</v>
      </c>
      <c r="BT130" s="116">
        <v>1</v>
      </c>
      <c r="BU130" s="116">
        <v>1</v>
      </c>
      <c r="BV130" s="116">
        <v>1</v>
      </c>
      <c r="BW130" s="116">
        <v>0</v>
      </c>
      <c r="BX130" s="116">
        <v>0</v>
      </c>
      <c r="BY130" s="116">
        <v>0</v>
      </c>
      <c r="BZ130" s="116">
        <v>1</v>
      </c>
      <c r="CA130" s="116">
        <v>0</v>
      </c>
      <c r="CC130" s="116">
        <v>1</v>
      </c>
      <c r="CD130" s="116">
        <v>1</v>
      </c>
      <c r="CE130" s="116">
        <v>0</v>
      </c>
      <c r="CF130" s="116">
        <v>0</v>
      </c>
      <c r="CG130" s="116">
        <v>0</v>
      </c>
      <c r="CH130" s="116">
        <v>0</v>
      </c>
      <c r="CI130" s="116">
        <v>0</v>
      </c>
      <c r="CJ130" s="116">
        <v>1</v>
      </c>
      <c r="CK130" s="116">
        <v>0.5</v>
      </c>
      <c r="CL130" s="116">
        <v>0.5</v>
      </c>
      <c r="CM130" s="116">
        <v>0.5</v>
      </c>
      <c r="CP130" s="116">
        <v>1</v>
      </c>
      <c r="CQ130" s="116">
        <v>1</v>
      </c>
      <c r="CR130" s="116">
        <v>1</v>
      </c>
      <c r="CS130" s="116">
        <v>1</v>
      </c>
      <c r="CT130" s="116">
        <v>1</v>
      </c>
      <c r="CU130" s="116">
        <v>1</v>
      </c>
      <c r="CV130" s="116">
        <v>1</v>
      </c>
      <c r="CW130" s="116">
        <v>1</v>
      </c>
      <c r="CX130" s="116">
        <v>1</v>
      </c>
      <c r="CY130" s="116">
        <v>0</v>
      </c>
      <c r="CZ130" s="116">
        <v>0</v>
      </c>
      <c r="DA130" s="116">
        <v>0</v>
      </c>
      <c r="DB130" s="116">
        <v>0</v>
      </c>
      <c r="DC130" s="116">
        <v>0</v>
      </c>
      <c r="DD130" s="116">
        <v>0</v>
      </c>
      <c r="DE130" s="116">
        <v>0</v>
      </c>
      <c r="DF130" s="116">
        <v>0</v>
      </c>
      <c r="DG130" s="116">
        <v>1</v>
      </c>
      <c r="DH130" s="116">
        <v>1</v>
      </c>
      <c r="DI130" s="117">
        <v>1</v>
      </c>
      <c r="DJ130" s="116" t="s">
        <v>579</v>
      </c>
      <c r="DK130" s="117"/>
      <c r="DL130" s="117"/>
      <c r="DM130" s="117"/>
      <c r="DN130" s="117"/>
    </row>
    <row r="131" spans="1:118" s="116" customFormat="1" hidden="1">
      <c r="A131" s="116" t="s">
        <v>559</v>
      </c>
      <c r="B131" s="116" t="s">
        <v>406</v>
      </c>
      <c r="C131" s="130" t="s">
        <v>560</v>
      </c>
      <c r="D131" s="116">
        <v>126</v>
      </c>
      <c r="E131" s="116">
        <v>400</v>
      </c>
      <c r="F131" s="116">
        <v>430</v>
      </c>
      <c r="G131" s="116">
        <v>6</v>
      </c>
      <c r="H131" s="116">
        <v>1</v>
      </c>
      <c r="I131" s="116">
        <v>0</v>
      </c>
      <c r="J131" s="116" t="s">
        <v>419</v>
      </c>
      <c r="K131" s="116">
        <v>1</v>
      </c>
      <c r="L131" s="116">
        <v>1</v>
      </c>
      <c r="M131" s="116">
        <v>1</v>
      </c>
      <c r="N131" s="116">
        <v>1</v>
      </c>
      <c r="P131" s="116">
        <v>1</v>
      </c>
      <c r="Q131" s="116">
        <v>1</v>
      </c>
      <c r="R131" s="116">
        <v>1</v>
      </c>
      <c r="T131" s="116">
        <v>1</v>
      </c>
      <c r="W131" s="116">
        <v>1</v>
      </c>
      <c r="X131" s="116">
        <v>1</v>
      </c>
      <c r="Y131" s="116">
        <v>1</v>
      </c>
      <c r="AB131" s="116">
        <v>1</v>
      </c>
      <c r="AC131" s="116">
        <v>1</v>
      </c>
      <c r="AD131" s="116">
        <v>1</v>
      </c>
      <c r="AE131" s="116">
        <v>1</v>
      </c>
      <c r="AF131" s="116">
        <v>1</v>
      </c>
      <c r="AG131" s="116">
        <v>0.5</v>
      </c>
      <c r="AH131" s="116">
        <v>1</v>
      </c>
      <c r="AI131" s="116">
        <v>1</v>
      </c>
      <c r="AJ131" s="116">
        <v>1</v>
      </c>
      <c r="AK131" s="116">
        <v>1</v>
      </c>
      <c r="AL131" s="116">
        <v>1</v>
      </c>
      <c r="AM131" s="116">
        <v>1</v>
      </c>
      <c r="AN131" s="116">
        <v>1</v>
      </c>
      <c r="AO131" s="116">
        <v>1</v>
      </c>
      <c r="AQ131" s="116">
        <v>1</v>
      </c>
      <c r="AR131" s="116">
        <v>1</v>
      </c>
      <c r="AS131" s="116">
        <v>1</v>
      </c>
      <c r="AU131" s="116">
        <v>1</v>
      </c>
      <c r="AV131" s="116">
        <v>1</v>
      </c>
      <c r="AW131" s="116">
        <v>1</v>
      </c>
      <c r="AX131" s="116">
        <v>1</v>
      </c>
      <c r="AY131" s="116">
        <v>1</v>
      </c>
      <c r="AZ131" s="116">
        <v>1</v>
      </c>
      <c r="BF131" s="116">
        <v>1</v>
      </c>
      <c r="BG131" s="116">
        <v>1</v>
      </c>
      <c r="BH131" s="116">
        <v>1</v>
      </c>
      <c r="BI131" s="116">
        <v>1</v>
      </c>
      <c r="BJ131" s="116">
        <v>1</v>
      </c>
      <c r="BK131" s="116">
        <v>1</v>
      </c>
      <c r="BL131" s="116">
        <v>1</v>
      </c>
      <c r="BM131" s="116">
        <v>1</v>
      </c>
      <c r="BN131" s="116">
        <v>1</v>
      </c>
      <c r="BO131" s="116">
        <v>1</v>
      </c>
      <c r="BP131" s="116">
        <v>1</v>
      </c>
      <c r="BQ131" s="116">
        <v>1</v>
      </c>
      <c r="BR131" s="116">
        <v>1</v>
      </c>
      <c r="BS131" s="116">
        <v>1</v>
      </c>
      <c r="BW131" s="116">
        <v>99</v>
      </c>
      <c r="BX131" s="116">
        <v>99</v>
      </c>
      <c r="BY131" s="116">
        <v>1</v>
      </c>
      <c r="CC131" s="116">
        <v>1</v>
      </c>
      <c r="CD131" s="116">
        <v>1</v>
      </c>
      <c r="CE131" s="116">
        <v>1</v>
      </c>
      <c r="CF131" s="116">
        <v>1</v>
      </c>
      <c r="CG131" s="116">
        <v>0</v>
      </c>
      <c r="CI131" s="116">
        <v>1</v>
      </c>
      <c r="CJ131" s="116">
        <v>1</v>
      </c>
      <c r="CL131" s="116">
        <v>1</v>
      </c>
      <c r="CM131" s="116">
        <v>1</v>
      </c>
      <c r="CP131" s="116">
        <v>1</v>
      </c>
      <c r="CQ131" s="116">
        <v>1</v>
      </c>
      <c r="CR131" s="116">
        <v>1</v>
      </c>
      <c r="CS131" s="116">
        <v>1</v>
      </c>
      <c r="CT131" s="116">
        <v>1</v>
      </c>
      <c r="CU131" s="116">
        <v>1</v>
      </c>
      <c r="CV131" s="116">
        <v>1</v>
      </c>
      <c r="CW131" s="116">
        <v>1</v>
      </c>
      <c r="CX131" s="116">
        <v>1</v>
      </c>
      <c r="CY131" s="116">
        <v>0</v>
      </c>
      <c r="CZ131" s="116">
        <v>1</v>
      </c>
      <c r="DA131" s="116">
        <v>0</v>
      </c>
      <c r="DB131" s="116">
        <v>0</v>
      </c>
      <c r="DC131" s="116">
        <v>0</v>
      </c>
      <c r="DD131" s="116">
        <v>0</v>
      </c>
      <c r="DE131" s="116">
        <v>0</v>
      </c>
      <c r="DF131" s="116">
        <v>0</v>
      </c>
      <c r="DG131" s="116">
        <v>1</v>
      </c>
      <c r="DH131" s="116">
        <v>1</v>
      </c>
      <c r="DI131" s="117">
        <v>1</v>
      </c>
      <c r="DK131" s="117"/>
      <c r="DL131" s="117"/>
      <c r="DM131" s="117"/>
      <c r="DN131" s="117"/>
    </row>
    <row r="132" spans="1:118" s="116" customFormat="1" hidden="1">
      <c r="A132" s="116" t="s">
        <v>559</v>
      </c>
      <c r="B132" s="116" t="s">
        <v>406</v>
      </c>
      <c r="C132" s="130" t="s">
        <v>582</v>
      </c>
      <c r="D132" s="116">
        <v>127</v>
      </c>
      <c r="E132" s="116">
        <v>175</v>
      </c>
      <c r="F132" s="116">
        <v>33</v>
      </c>
      <c r="G132" s="116">
        <v>0</v>
      </c>
      <c r="H132" s="116">
        <v>0</v>
      </c>
      <c r="I132" s="116">
        <v>0</v>
      </c>
      <c r="J132" s="116" t="s">
        <v>419</v>
      </c>
      <c r="K132" s="116">
        <v>1</v>
      </c>
      <c r="L132" s="116">
        <v>1</v>
      </c>
      <c r="M132" s="116">
        <v>1</v>
      </c>
      <c r="N132" s="116">
        <v>1</v>
      </c>
      <c r="P132" s="116">
        <v>1</v>
      </c>
      <c r="Q132" s="116">
        <v>1</v>
      </c>
      <c r="R132" s="116">
        <v>1</v>
      </c>
      <c r="T132" s="116">
        <v>1</v>
      </c>
      <c r="W132" s="116">
        <v>1</v>
      </c>
      <c r="X132" s="116">
        <v>1</v>
      </c>
      <c r="Y132" s="116">
        <v>1</v>
      </c>
      <c r="AB132" s="116">
        <v>1</v>
      </c>
      <c r="AC132" s="116">
        <v>1</v>
      </c>
      <c r="AD132" s="116">
        <v>1</v>
      </c>
      <c r="AE132" s="116">
        <v>1</v>
      </c>
      <c r="AF132" s="116">
        <v>1</v>
      </c>
      <c r="AG132" s="116">
        <v>1</v>
      </c>
      <c r="AH132" s="116">
        <v>1</v>
      </c>
      <c r="AI132" s="116">
        <v>1</v>
      </c>
      <c r="AJ132" s="116">
        <v>1</v>
      </c>
      <c r="AK132" s="116">
        <v>1</v>
      </c>
      <c r="AL132" s="116">
        <v>1</v>
      </c>
      <c r="AM132" s="116">
        <v>1</v>
      </c>
      <c r="AN132" s="116">
        <v>1</v>
      </c>
      <c r="AO132" s="116">
        <v>1</v>
      </c>
      <c r="AQ132" s="116">
        <v>1</v>
      </c>
      <c r="AR132" s="116">
        <v>1</v>
      </c>
      <c r="AS132" s="116">
        <v>0</v>
      </c>
      <c r="AU132" s="116">
        <v>1</v>
      </c>
      <c r="AV132" s="116">
        <v>0.5</v>
      </c>
      <c r="AW132" s="116">
        <v>1</v>
      </c>
      <c r="AX132" s="116">
        <v>1</v>
      </c>
      <c r="AY132" s="116">
        <v>0</v>
      </c>
      <c r="AZ132" s="116">
        <v>0</v>
      </c>
      <c r="BF132" s="116">
        <v>1</v>
      </c>
      <c r="BG132" s="116">
        <v>1</v>
      </c>
      <c r="BH132" s="116">
        <v>1</v>
      </c>
      <c r="BI132" s="116">
        <v>1</v>
      </c>
      <c r="BJ132" s="116">
        <v>1</v>
      </c>
      <c r="BK132" s="116">
        <v>1</v>
      </c>
      <c r="BL132" s="116">
        <v>1</v>
      </c>
      <c r="BM132" s="116">
        <v>1</v>
      </c>
      <c r="BN132" s="116">
        <v>1</v>
      </c>
      <c r="BO132" s="116">
        <v>1</v>
      </c>
      <c r="BP132" s="116">
        <v>1</v>
      </c>
      <c r="BQ132" s="116">
        <v>1</v>
      </c>
      <c r="BR132" s="116">
        <v>1</v>
      </c>
      <c r="BS132" s="116">
        <v>1</v>
      </c>
      <c r="BW132" s="116">
        <v>99</v>
      </c>
      <c r="BX132" s="116">
        <v>99</v>
      </c>
      <c r="BY132" s="116">
        <v>0.5</v>
      </c>
      <c r="CC132" s="116">
        <v>1</v>
      </c>
      <c r="CD132" s="116">
        <v>1</v>
      </c>
      <c r="CE132" s="116">
        <v>1</v>
      </c>
      <c r="CF132" s="116">
        <v>1</v>
      </c>
      <c r="CG132" s="116">
        <v>1</v>
      </c>
      <c r="CI132" s="116">
        <v>0</v>
      </c>
      <c r="CJ132" s="116">
        <v>1</v>
      </c>
      <c r="CL132" s="116">
        <v>0.5</v>
      </c>
      <c r="CM132" s="116">
        <v>1</v>
      </c>
      <c r="CP132" s="116">
        <v>1</v>
      </c>
      <c r="CQ132" s="116">
        <v>1</v>
      </c>
      <c r="CR132" s="116">
        <v>0</v>
      </c>
      <c r="CS132" s="116">
        <v>1</v>
      </c>
      <c r="CT132" s="116">
        <v>1</v>
      </c>
      <c r="CU132" s="116">
        <v>1</v>
      </c>
      <c r="CV132" s="116">
        <v>1</v>
      </c>
      <c r="CW132" s="116">
        <v>1</v>
      </c>
      <c r="CX132" s="116">
        <v>1</v>
      </c>
      <c r="CY132" s="116">
        <v>1</v>
      </c>
      <c r="CZ132" s="116">
        <v>1</v>
      </c>
      <c r="DA132" s="116">
        <v>0</v>
      </c>
      <c r="DB132" s="116">
        <v>0</v>
      </c>
      <c r="DC132" s="116">
        <v>0</v>
      </c>
      <c r="DD132" s="116">
        <v>0</v>
      </c>
      <c r="DE132" s="116">
        <v>1</v>
      </c>
      <c r="DF132" s="116">
        <v>0</v>
      </c>
      <c r="DG132" s="116">
        <v>1</v>
      </c>
      <c r="DH132" s="116">
        <v>1</v>
      </c>
      <c r="DI132" s="117">
        <v>1</v>
      </c>
      <c r="DK132" s="117"/>
      <c r="DL132" s="117"/>
      <c r="DM132" s="117"/>
      <c r="DN132" s="117"/>
    </row>
    <row r="133" spans="1:118" s="116" customFormat="1" hidden="1">
      <c r="A133" s="116" t="s">
        <v>580</v>
      </c>
      <c r="B133" s="116" t="s">
        <v>405</v>
      </c>
      <c r="C133" s="130" t="s">
        <v>583</v>
      </c>
      <c r="D133" s="116">
        <v>128</v>
      </c>
      <c r="E133" s="116">
        <v>129</v>
      </c>
      <c r="F133" s="116">
        <v>64</v>
      </c>
      <c r="G133" s="116">
        <v>12</v>
      </c>
      <c r="H133" s="116">
        <v>1</v>
      </c>
      <c r="I133" s="116">
        <v>0</v>
      </c>
      <c r="J133" s="116" t="s">
        <v>422</v>
      </c>
      <c r="K133" s="116">
        <v>1</v>
      </c>
      <c r="L133" s="116">
        <v>1</v>
      </c>
      <c r="M133" s="116">
        <v>1</v>
      </c>
      <c r="N133" s="116">
        <v>1</v>
      </c>
      <c r="O133" s="116">
        <v>1</v>
      </c>
      <c r="P133" s="116">
        <v>1</v>
      </c>
      <c r="Q133" s="116">
        <v>1</v>
      </c>
      <c r="R133" s="116">
        <v>1</v>
      </c>
      <c r="S133" s="116">
        <v>1</v>
      </c>
      <c r="T133" s="116">
        <v>1</v>
      </c>
      <c r="U133" s="116">
        <v>1</v>
      </c>
      <c r="W133" s="116">
        <v>1</v>
      </c>
      <c r="X133" s="116">
        <v>1</v>
      </c>
      <c r="Y133" s="116">
        <v>1</v>
      </c>
      <c r="AB133" s="116">
        <v>1</v>
      </c>
      <c r="AC133" s="116">
        <v>1</v>
      </c>
      <c r="AD133" s="116">
        <v>1</v>
      </c>
      <c r="AE133" s="116">
        <v>1</v>
      </c>
      <c r="AF133" s="116">
        <v>1</v>
      </c>
      <c r="AG133" s="116">
        <v>1</v>
      </c>
      <c r="AH133" s="116">
        <v>1</v>
      </c>
      <c r="AI133" s="116">
        <v>1</v>
      </c>
      <c r="AJ133" s="116">
        <v>1</v>
      </c>
      <c r="AK133" s="116">
        <v>1</v>
      </c>
      <c r="AL133" s="116">
        <v>1</v>
      </c>
      <c r="AM133" s="116">
        <v>1</v>
      </c>
      <c r="AN133" s="116">
        <v>1</v>
      </c>
      <c r="AO133" s="116">
        <v>1</v>
      </c>
      <c r="AP133" s="116">
        <v>1</v>
      </c>
      <c r="AQ133" s="116">
        <v>1</v>
      </c>
      <c r="AR133" s="116">
        <v>1</v>
      </c>
      <c r="AS133" s="116">
        <v>0.5</v>
      </c>
      <c r="AT133" s="116">
        <v>1</v>
      </c>
      <c r="AU133" s="116">
        <v>1</v>
      </c>
      <c r="AV133" s="116">
        <v>1</v>
      </c>
      <c r="AW133" s="116">
        <v>1</v>
      </c>
      <c r="AX133" s="116">
        <v>1</v>
      </c>
      <c r="AY133" s="116">
        <v>1</v>
      </c>
      <c r="AZ133" s="116">
        <v>1</v>
      </c>
      <c r="BA133" s="116">
        <v>1</v>
      </c>
      <c r="BB133" s="116">
        <v>1</v>
      </c>
      <c r="BC133" s="116">
        <v>1</v>
      </c>
      <c r="BD133" s="116">
        <v>1</v>
      </c>
      <c r="BE133" s="116">
        <v>1</v>
      </c>
      <c r="BF133" s="116">
        <v>1</v>
      </c>
      <c r="BG133" s="116">
        <v>1</v>
      </c>
      <c r="BH133" s="116">
        <v>1</v>
      </c>
      <c r="BI133" s="116">
        <v>1</v>
      </c>
      <c r="BJ133" s="116">
        <v>0</v>
      </c>
      <c r="BK133" s="116">
        <v>1</v>
      </c>
      <c r="BL133" s="116">
        <v>1</v>
      </c>
      <c r="BM133" s="116">
        <v>1</v>
      </c>
      <c r="BN133" s="116">
        <v>1</v>
      </c>
      <c r="BS133" s="116">
        <v>1</v>
      </c>
      <c r="BT133" s="116">
        <v>1</v>
      </c>
      <c r="BU133" s="116">
        <v>0</v>
      </c>
      <c r="BV133" s="116">
        <v>1</v>
      </c>
      <c r="BW133" s="116">
        <v>0</v>
      </c>
      <c r="BX133" s="116">
        <v>0</v>
      </c>
      <c r="BY133" s="116">
        <v>0</v>
      </c>
      <c r="BZ133" s="116">
        <v>1</v>
      </c>
      <c r="CA133" s="116">
        <v>1</v>
      </c>
      <c r="CC133" s="116">
        <v>1</v>
      </c>
      <c r="CD133" s="116">
        <v>1</v>
      </c>
      <c r="CE133" s="116">
        <v>1</v>
      </c>
      <c r="CF133" s="116">
        <v>1</v>
      </c>
      <c r="CG133" s="116">
        <v>1</v>
      </c>
      <c r="CH133" s="116">
        <v>1</v>
      </c>
      <c r="CI133" s="116">
        <v>1</v>
      </c>
      <c r="CJ133" s="116">
        <v>1</v>
      </c>
      <c r="CK133" s="116">
        <v>1</v>
      </c>
      <c r="CL133" s="116">
        <v>1</v>
      </c>
      <c r="CM133" s="116">
        <v>1</v>
      </c>
      <c r="CP133" s="116">
        <v>1</v>
      </c>
      <c r="CQ133" s="116">
        <v>1</v>
      </c>
      <c r="CR133" s="116">
        <v>0</v>
      </c>
      <c r="CS133" s="116">
        <v>1</v>
      </c>
      <c r="CT133" s="116">
        <v>1</v>
      </c>
      <c r="CU133" s="116">
        <v>1</v>
      </c>
      <c r="CV133" s="116">
        <v>1</v>
      </c>
      <c r="CW133" s="116">
        <v>1</v>
      </c>
      <c r="CX133" s="116">
        <v>1</v>
      </c>
      <c r="CY133" s="116">
        <v>1</v>
      </c>
      <c r="CZ133" s="116">
        <v>1</v>
      </c>
      <c r="DA133" s="116">
        <v>0</v>
      </c>
      <c r="DB133" s="116">
        <v>0</v>
      </c>
      <c r="DC133" s="116">
        <v>0</v>
      </c>
      <c r="DD133" s="116">
        <v>0</v>
      </c>
      <c r="DE133" s="116">
        <v>0</v>
      </c>
      <c r="DF133" s="116">
        <v>0</v>
      </c>
      <c r="DG133" s="116">
        <v>1</v>
      </c>
      <c r="DH133" s="116">
        <v>1</v>
      </c>
      <c r="DI133" s="117">
        <v>1</v>
      </c>
      <c r="DJ133" s="116" t="s">
        <v>367</v>
      </c>
      <c r="DK133" s="117"/>
      <c r="DL133" s="117"/>
      <c r="DM133" s="117"/>
      <c r="DN133" s="117"/>
    </row>
    <row r="134" spans="1:118" s="118" customFormat="1" hidden="1">
      <c r="A134" s="118" t="s">
        <v>580</v>
      </c>
      <c r="B134" s="118" t="s">
        <v>405</v>
      </c>
      <c r="C134" s="131" t="s">
        <v>584</v>
      </c>
      <c r="D134" s="118">
        <v>129</v>
      </c>
      <c r="E134" s="118">
        <v>309</v>
      </c>
      <c r="F134" s="118">
        <v>68</v>
      </c>
      <c r="G134" s="118">
        <v>6</v>
      </c>
      <c r="H134" s="118">
        <v>1</v>
      </c>
      <c r="I134" s="118">
        <v>0</v>
      </c>
      <c r="J134" s="118" t="s">
        <v>422</v>
      </c>
      <c r="K134" s="118">
        <v>1</v>
      </c>
      <c r="L134" s="118">
        <v>1</v>
      </c>
      <c r="M134" s="118">
        <v>1</v>
      </c>
      <c r="N134" s="118">
        <v>1</v>
      </c>
      <c r="O134" s="118">
        <v>1</v>
      </c>
      <c r="P134" s="118">
        <v>1</v>
      </c>
      <c r="Q134" s="118">
        <v>1</v>
      </c>
      <c r="R134" s="118">
        <v>1</v>
      </c>
      <c r="S134" s="118">
        <v>1</v>
      </c>
      <c r="T134" s="118">
        <v>1</v>
      </c>
      <c r="U134" s="118">
        <v>1</v>
      </c>
      <c r="W134" s="118">
        <v>1</v>
      </c>
      <c r="X134" s="118">
        <v>1</v>
      </c>
      <c r="Y134" s="118">
        <v>1</v>
      </c>
      <c r="AB134" s="118">
        <v>1</v>
      </c>
      <c r="AC134" s="118">
        <v>1</v>
      </c>
      <c r="AD134" s="118">
        <v>1</v>
      </c>
      <c r="AE134" s="118">
        <v>1</v>
      </c>
      <c r="AF134" s="118">
        <v>1</v>
      </c>
      <c r="AG134" s="118">
        <v>1</v>
      </c>
      <c r="AH134" s="118">
        <v>1</v>
      </c>
      <c r="AI134" s="118">
        <v>1</v>
      </c>
      <c r="AJ134" s="118">
        <v>1</v>
      </c>
      <c r="AK134" s="118">
        <v>1</v>
      </c>
      <c r="AL134" s="118">
        <v>1</v>
      </c>
      <c r="AM134" s="118">
        <v>1</v>
      </c>
      <c r="AN134" s="118">
        <v>1</v>
      </c>
      <c r="AO134" s="118">
        <v>1</v>
      </c>
      <c r="AP134" s="118">
        <v>1</v>
      </c>
      <c r="AQ134" s="118">
        <v>1</v>
      </c>
      <c r="AR134" s="118">
        <v>1</v>
      </c>
      <c r="AS134" s="118">
        <v>1</v>
      </c>
      <c r="AT134" s="118">
        <v>1</v>
      </c>
      <c r="AU134" s="118">
        <v>1</v>
      </c>
      <c r="AV134" s="118">
        <v>1</v>
      </c>
      <c r="AW134" s="118">
        <v>1</v>
      </c>
      <c r="AX134" s="118">
        <v>1</v>
      </c>
      <c r="AY134" s="118">
        <v>1</v>
      </c>
      <c r="AZ134" s="118">
        <v>1</v>
      </c>
      <c r="BA134" s="118">
        <v>1</v>
      </c>
      <c r="BB134" s="118">
        <v>1</v>
      </c>
      <c r="BC134" s="118">
        <v>1</v>
      </c>
      <c r="BD134" s="118">
        <v>1</v>
      </c>
      <c r="BE134" s="118">
        <v>1</v>
      </c>
      <c r="BF134" s="118">
        <v>1</v>
      </c>
      <c r="BG134" s="118">
        <v>1</v>
      </c>
      <c r="BH134" s="118">
        <v>1</v>
      </c>
      <c r="BI134" s="118">
        <v>1</v>
      </c>
      <c r="BJ134" s="118">
        <v>1</v>
      </c>
      <c r="BK134" s="118">
        <v>1</v>
      </c>
      <c r="BL134" s="118">
        <v>1</v>
      </c>
      <c r="BM134" s="118">
        <v>1</v>
      </c>
      <c r="BN134" s="118">
        <v>1</v>
      </c>
      <c r="BS134" s="118">
        <v>1</v>
      </c>
      <c r="BT134" s="118">
        <v>0</v>
      </c>
      <c r="BU134" s="118">
        <v>99</v>
      </c>
      <c r="BV134" s="118">
        <v>99</v>
      </c>
      <c r="BW134" s="118">
        <v>99</v>
      </c>
      <c r="BX134" s="118">
        <v>99</v>
      </c>
      <c r="BY134" s="118">
        <v>1</v>
      </c>
      <c r="BZ134" s="118">
        <v>1</v>
      </c>
      <c r="CA134" s="118">
        <v>99</v>
      </c>
      <c r="CC134" s="118">
        <v>1</v>
      </c>
      <c r="CD134" s="118">
        <v>1</v>
      </c>
      <c r="CE134" s="118">
        <v>1</v>
      </c>
      <c r="CF134" s="118">
        <v>1</v>
      </c>
      <c r="CG134" s="118">
        <v>1</v>
      </c>
      <c r="CH134" s="118">
        <v>1</v>
      </c>
      <c r="CI134" s="118">
        <v>1</v>
      </c>
      <c r="CJ134" s="118">
        <v>1</v>
      </c>
      <c r="CK134" s="118">
        <v>1</v>
      </c>
      <c r="CL134" s="118">
        <v>1</v>
      </c>
      <c r="CM134" s="118">
        <v>0.5</v>
      </c>
      <c r="CP134" s="118">
        <v>1</v>
      </c>
      <c r="CQ134" s="118">
        <v>1</v>
      </c>
      <c r="CR134" s="118">
        <v>1</v>
      </c>
      <c r="CS134" s="118">
        <v>1</v>
      </c>
      <c r="CT134" s="118">
        <v>1</v>
      </c>
      <c r="CU134" s="118">
        <v>1</v>
      </c>
      <c r="CV134" s="118">
        <v>1</v>
      </c>
      <c r="CW134" s="118">
        <v>1</v>
      </c>
      <c r="CX134" s="118">
        <v>1</v>
      </c>
      <c r="CY134" s="118">
        <v>1</v>
      </c>
      <c r="CZ134" s="118">
        <v>0</v>
      </c>
      <c r="DA134" s="118">
        <v>0</v>
      </c>
      <c r="DB134" s="118">
        <v>1</v>
      </c>
      <c r="DC134" s="118">
        <v>0</v>
      </c>
      <c r="DD134" s="118">
        <v>0</v>
      </c>
      <c r="DE134" s="118">
        <v>0</v>
      </c>
      <c r="DF134" s="118">
        <v>0</v>
      </c>
      <c r="DG134" s="118">
        <v>1</v>
      </c>
      <c r="DH134" s="118">
        <v>1</v>
      </c>
      <c r="DI134" s="119">
        <v>1</v>
      </c>
      <c r="DK134" s="119"/>
      <c r="DL134" s="119"/>
      <c r="DM134" s="119"/>
      <c r="DN134" s="119"/>
    </row>
    <row r="135" spans="1:118" s="118" customFormat="1" hidden="1">
      <c r="A135" s="118" t="s">
        <v>580</v>
      </c>
      <c r="B135" s="118" t="s">
        <v>405</v>
      </c>
      <c r="C135" s="131" t="s">
        <v>585</v>
      </c>
      <c r="D135" s="118">
        <v>130</v>
      </c>
      <c r="E135" s="118">
        <v>560</v>
      </c>
      <c r="F135" s="118">
        <v>116</v>
      </c>
      <c r="G135" s="118">
        <v>43</v>
      </c>
      <c r="H135" s="118">
        <v>1</v>
      </c>
      <c r="I135" s="118">
        <v>0</v>
      </c>
      <c r="J135" s="118" t="s">
        <v>422</v>
      </c>
      <c r="K135" s="118">
        <v>1</v>
      </c>
      <c r="L135" s="118">
        <v>1</v>
      </c>
      <c r="M135" s="118">
        <v>1</v>
      </c>
      <c r="N135" s="118">
        <v>1</v>
      </c>
      <c r="O135" s="118">
        <v>1</v>
      </c>
      <c r="P135" s="118">
        <v>1</v>
      </c>
      <c r="Q135" s="118">
        <v>1</v>
      </c>
      <c r="R135" s="118">
        <v>1</v>
      </c>
      <c r="S135" s="118">
        <v>1</v>
      </c>
      <c r="T135" s="118">
        <v>1</v>
      </c>
      <c r="U135" s="118">
        <v>1</v>
      </c>
      <c r="W135" s="118">
        <v>1</v>
      </c>
      <c r="X135" s="118">
        <v>1</v>
      </c>
      <c r="Y135" s="118">
        <v>1</v>
      </c>
      <c r="AB135" s="118">
        <v>1</v>
      </c>
      <c r="AC135" s="118">
        <v>1</v>
      </c>
      <c r="AD135" s="118">
        <v>1</v>
      </c>
      <c r="AE135" s="118">
        <v>1</v>
      </c>
      <c r="AF135" s="118">
        <v>1</v>
      </c>
      <c r="AG135" s="118">
        <v>1</v>
      </c>
      <c r="AH135" s="118">
        <v>1</v>
      </c>
      <c r="AI135" s="118">
        <v>1</v>
      </c>
      <c r="AJ135" s="118">
        <v>1</v>
      </c>
      <c r="AK135" s="118">
        <v>1</v>
      </c>
      <c r="AL135" s="118">
        <v>1</v>
      </c>
      <c r="AM135" s="118">
        <v>1</v>
      </c>
      <c r="AN135" s="118">
        <v>1</v>
      </c>
      <c r="AO135" s="118">
        <v>1</v>
      </c>
      <c r="AP135" s="118">
        <v>1</v>
      </c>
      <c r="AQ135" s="118">
        <v>1</v>
      </c>
      <c r="AR135" s="118">
        <v>1</v>
      </c>
      <c r="AS135" s="118">
        <v>1</v>
      </c>
      <c r="AT135" s="118">
        <v>1</v>
      </c>
      <c r="AU135" s="118">
        <v>1</v>
      </c>
      <c r="AV135" s="118">
        <v>1</v>
      </c>
      <c r="AW135" s="118">
        <v>1</v>
      </c>
      <c r="AX135" s="118">
        <v>1</v>
      </c>
      <c r="AY135" s="118">
        <v>1</v>
      </c>
      <c r="AZ135" s="118">
        <v>1</v>
      </c>
      <c r="BA135" s="118">
        <v>1</v>
      </c>
      <c r="BB135" s="118">
        <v>1</v>
      </c>
      <c r="BC135" s="118">
        <v>1</v>
      </c>
      <c r="BD135" s="118">
        <v>1</v>
      </c>
      <c r="BE135" s="118">
        <v>1</v>
      </c>
      <c r="BF135" s="118">
        <v>1</v>
      </c>
      <c r="BG135" s="118">
        <v>1</v>
      </c>
      <c r="BH135" s="118">
        <v>1</v>
      </c>
      <c r="BI135" s="118">
        <v>1</v>
      </c>
      <c r="BJ135" s="118">
        <v>1</v>
      </c>
      <c r="BK135" s="118">
        <v>1</v>
      </c>
      <c r="BL135" s="118">
        <v>1</v>
      </c>
      <c r="BM135" s="118">
        <v>1</v>
      </c>
      <c r="BN135" s="118">
        <v>1</v>
      </c>
      <c r="BS135" s="118">
        <v>1</v>
      </c>
      <c r="BT135" s="118">
        <v>1</v>
      </c>
      <c r="BU135" s="118">
        <v>99</v>
      </c>
      <c r="BV135" s="118">
        <v>99</v>
      </c>
      <c r="BW135" s="118">
        <v>99</v>
      </c>
      <c r="BX135" s="118">
        <v>99</v>
      </c>
      <c r="BY135" s="118">
        <v>1</v>
      </c>
      <c r="BZ135" s="118">
        <v>1</v>
      </c>
      <c r="CA135" s="118">
        <v>99</v>
      </c>
      <c r="CC135" s="118">
        <v>1</v>
      </c>
      <c r="CD135" s="118">
        <v>1</v>
      </c>
      <c r="CE135" s="118">
        <v>1</v>
      </c>
      <c r="CF135" s="118">
        <v>1</v>
      </c>
      <c r="CG135" s="118">
        <v>1</v>
      </c>
      <c r="CH135" s="118">
        <v>1</v>
      </c>
      <c r="CI135" s="118">
        <v>1</v>
      </c>
      <c r="CJ135" s="118">
        <v>1</v>
      </c>
      <c r="CK135" s="118">
        <v>1</v>
      </c>
      <c r="CL135" s="118">
        <v>1</v>
      </c>
      <c r="CM135" s="118">
        <v>1</v>
      </c>
      <c r="CP135" s="118">
        <v>1</v>
      </c>
      <c r="CQ135" s="118">
        <v>1</v>
      </c>
      <c r="CR135" s="118">
        <v>1</v>
      </c>
      <c r="CS135" s="118">
        <v>1</v>
      </c>
      <c r="CT135" s="118">
        <v>1</v>
      </c>
      <c r="CU135" s="118">
        <v>1</v>
      </c>
      <c r="CV135" s="118">
        <v>1</v>
      </c>
      <c r="CW135" s="118">
        <v>1</v>
      </c>
      <c r="CX135" s="118">
        <v>1</v>
      </c>
      <c r="CY135" s="118">
        <v>1</v>
      </c>
      <c r="CZ135" s="118">
        <v>0</v>
      </c>
      <c r="DA135" s="118">
        <v>1</v>
      </c>
      <c r="DB135" s="118">
        <v>0</v>
      </c>
      <c r="DC135" s="118">
        <v>0</v>
      </c>
      <c r="DD135" s="118">
        <v>1</v>
      </c>
      <c r="DE135" s="118">
        <v>0</v>
      </c>
      <c r="DF135" s="118">
        <v>0</v>
      </c>
      <c r="DG135" s="118">
        <v>1</v>
      </c>
      <c r="DH135" s="118">
        <v>1</v>
      </c>
      <c r="DI135" s="119">
        <v>1</v>
      </c>
      <c r="DK135" s="119"/>
      <c r="DL135" s="119">
        <v>0</v>
      </c>
      <c r="DM135" s="119">
        <v>2</v>
      </c>
      <c r="DN135" s="119">
        <v>-2</v>
      </c>
    </row>
    <row r="136" spans="1:118" s="118" customFormat="1" hidden="1">
      <c r="A136" s="118" t="s">
        <v>580</v>
      </c>
      <c r="B136" s="118" t="s">
        <v>405</v>
      </c>
      <c r="C136" s="131" t="s">
        <v>586</v>
      </c>
      <c r="D136" s="118">
        <v>131</v>
      </c>
      <c r="E136" s="118">
        <v>31</v>
      </c>
      <c r="F136" s="118">
        <v>8</v>
      </c>
      <c r="G136" s="118">
        <v>0</v>
      </c>
      <c r="H136" s="118">
        <v>0</v>
      </c>
      <c r="I136" s="118">
        <v>0</v>
      </c>
      <c r="J136" s="118" t="s">
        <v>422</v>
      </c>
      <c r="K136" s="118">
        <v>1</v>
      </c>
      <c r="L136" s="118">
        <v>1</v>
      </c>
      <c r="M136" s="118">
        <v>1</v>
      </c>
      <c r="N136" s="118">
        <v>1</v>
      </c>
      <c r="O136" s="118">
        <v>1</v>
      </c>
      <c r="P136" s="118">
        <v>1</v>
      </c>
      <c r="Q136" s="118">
        <v>1</v>
      </c>
      <c r="R136" s="118">
        <v>1</v>
      </c>
      <c r="S136" s="118">
        <v>1</v>
      </c>
      <c r="T136" s="118">
        <v>1</v>
      </c>
      <c r="U136" s="118">
        <v>1</v>
      </c>
      <c r="W136" s="118">
        <v>1</v>
      </c>
      <c r="X136" s="118">
        <v>1</v>
      </c>
      <c r="Y136" s="118">
        <v>1</v>
      </c>
      <c r="AB136" s="118">
        <v>1</v>
      </c>
      <c r="AC136" s="118">
        <v>1</v>
      </c>
      <c r="AD136" s="118">
        <v>1</v>
      </c>
      <c r="AE136" s="118">
        <v>1</v>
      </c>
      <c r="AF136" s="118">
        <v>1</v>
      </c>
      <c r="AG136" s="118">
        <v>1</v>
      </c>
      <c r="AH136" s="118">
        <v>1</v>
      </c>
      <c r="AI136" s="118">
        <v>1</v>
      </c>
      <c r="AJ136" s="118">
        <v>1</v>
      </c>
      <c r="AK136" s="118">
        <v>1</v>
      </c>
      <c r="AL136" s="118">
        <v>1</v>
      </c>
      <c r="AM136" s="118">
        <v>1</v>
      </c>
      <c r="AN136" s="118">
        <v>1</v>
      </c>
      <c r="AO136" s="118">
        <v>1</v>
      </c>
      <c r="AP136" s="118">
        <v>1</v>
      </c>
      <c r="AQ136" s="118">
        <v>1</v>
      </c>
      <c r="AR136" s="118">
        <v>1</v>
      </c>
      <c r="AS136" s="118">
        <v>1</v>
      </c>
      <c r="AT136" s="118">
        <v>1</v>
      </c>
      <c r="AU136" s="118">
        <v>1</v>
      </c>
      <c r="AV136" s="118">
        <v>1</v>
      </c>
      <c r="AW136" s="118">
        <v>1</v>
      </c>
      <c r="AX136" s="118">
        <v>1</v>
      </c>
      <c r="AY136" s="118">
        <v>1</v>
      </c>
      <c r="AZ136" s="118">
        <v>1</v>
      </c>
      <c r="BA136" s="118">
        <v>1</v>
      </c>
      <c r="BB136" s="118">
        <v>1</v>
      </c>
      <c r="BC136" s="118">
        <v>1</v>
      </c>
      <c r="BD136" s="118">
        <v>1</v>
      </c>
      <c r="BE136" s="118">
        <v>1</v>
      </c>
      <c r="BF136" s="118">
        <v>1</v>
      </c>
      <c r="BG136" s="118">
        <v>1</v>
      </c>
      <c r="BH136" s="118">
        <v>1</v>
      </c>
      <c r="BI136" s="118">
        <v>1</v>
      </c>
      <c r="BJ136" s="118">
        <v>1</v>
      </c>
      <c r="BK136" s="118">
        <v>1</v>
      </c>
      <c r="BM136" s="118">
        <v>1</v>
      </c>
      <c r="BN136" s="118">
        <v>1</v>
      </c>
      <c r="BS136" s="118">
        <v>1</v>
      </c>
      <c r="BT136" s="118">
        <v>1</v>
      </c>
      <c r="BU136" s="118">
        <v>1</v>
      </c>
      <c r="BV136" s="118">
        <v>1</v>
      </c>
      <c r="BW136" s="118">
        <v>1</v>
      </c>
      <c r="BX136" s="118">
        <v>1</v>
      </c>
      <c r="BY136" s="118">
        <v>1</v>
      </c>
      <c r="BZ136" s="118">
        <v>1</v>
      </c>
      <c r="CA136" s="118">
        <v>1</v>
      </c>
      <c r="CC136" s="118">
        <v>1</v>
      </c>
      <c r="CD136" s="118">
        <v>1</v>
      </c>
      <c r="CE136" s="118">
        <v>1</v>
      </c>
      <c r="CF136" s="118">
        <v>1</v>
      </c>
      <c r="CG136" s="118">
        <v>1</v>
      </c>
      <c r="CH136" s="118">
        <v>1</v>
      </c>
      <c r="CI136" s="118">
        <v>1</v>
      </c>
      <c r="CJ136" s="118">
        <v>1</v>
      </c>
      <c r="CK136" s="118">
        <v>1</v>
      </c>
      <c r="CL136" s="118">
        <v>1</v>
      </c>
      <c r="CM136" s="118">
        <v>1</v>
      </c>
      <c r="CP136" s="118">
        <v>1</v>
      </c>
      <c r="CQ136" s="118">
        <v>1</v>
      </c>
      <c r="CR136" s="118">
        <v>1</v>
      </c>
      <c r="CS136" s="118">
        <v>1</v>
      </c>
      <c r="CT136" s="118">
        <v>1</v>
      </c>
      <c r="CU136" s="118">
        <v>1</v>
      </c>
      <c r="CV136" s="118">
        <v>1</v>
      </c>
      <c r="CW136" s="118">
        <v>1</v>
      </c>
      <c r="CX136" s="118">
        <v>1</v>
      </c>
      <c r="CY136" s="118">
        <v>0</v>
      </c>
      <c r="CZ136" s="118">
        <v>0</v>
      </c>
      <c r="DA136" s="118">
        <v>1</v>
      </c>
      <c r="DB136" s="118">
        <v>0</v>
      </c>
      <c r="DC136" s="118">
        <v>0</v>
      </c>
      <c r="DD136" s="118">
        <v>1</v>
      </c>
      <c r="DE136" s="118">
        <v>0</v>
      </c>
      <c r="DF136" s="118">
        <v>0</v>
      </c>
      <c r="DG136" s="118">
        <v>1</v>
      </c>
      <c r="DH136" s="118">
        <v>1</v>
      </c>
      <c r="DI136" s="119">
        <v>1</v>
      </c>
      <c r="DK136" s="119"/>
      <c r="DL136" s="119"/>
      <c r="DM136" s="119"/>
      <c r="DN136" s="119"/>
    </row>
    <row r="137" spans="1:118" s="118" customFormat="1" hidden="1">
      <c r="A137" s="118" t="s">
        <v>580</v>
      </c>
      <c r="B137" s="118" t="s">
        <v>405</v>
      </c>
      <c r="C137" s="131" t="s">
        <v>587</v>
      </c>
      <c r="D137" s="118">
        <v>132</v>
      </c>
      <c r="E137" s="118">
        <v>330</v>
      </c>
      <c r="F137" s="118">
        <v>92</v>
      </c>
      <c r="G137" s="118">
        <v>25</v>
      </c>
      <c r="H137" s="118">
        <v>1</v>
      </c>
      <c r="I137" s="118">
        <v>0</v>
      </c>
      <c r="J137" s="118" t="s">
        <v>419</v>
      </c>
      <c r="K137" s="118">
        <v>1</v>
      </c>
      <c r="L137" s="118">
        <v>1</v>
      </c>
      <c r="M137" s="118">
        <v>1</v>
      </c>
      <c r="N137" s="118">
        <v>1</v>
      </c>
      <c r="O137" s="118">
        <v>1</v>
      </c>
      <c r="P137" s="118">
        <v>1</v>
      </c>
      <c r="Q137" s="118">
        <v>1</v>
      </c>
      <c r="R137" s="118">
        <v>1</v>
      </c>
      <c r="S137" s="118">
        <v>1</v>
      </c>
      <c r="T137" s="118">
        <v>1</v>
      </c>
      <c r="U137" s="118">
        <v>1</v>
      </c>
      <c r="W137" s="118">
        <v>1</v>
      </c>
      <c r="X137" s="118">
        <v>1</v>
      </c>
      <c r="Y137" s="118">
        <v>1</v>
      </c>
      <c r="AB137" s="118">
        <v>1</v>
      </c>
      <c r="AC137" s="118">
        <v>1</v>
      </c>
      <c r="AD137" s="118">
        <v>1</v>
      </c>
      <c r="AE137" s="118">
        <v>1</v>
      </c>
      <c r="AF137" s="118">
        <v>1</v>
      </c>
      <c r="AG137" s="118">
        <v>1</v>
      </c>
      <c r="AH137" s="118">
        <v>1</v>
      </c>
      <c r="AI137" s="118">
        <v>1</v>
      </c>
      <c r="AJ137" s="118">
        <v>1</v>
      </c>
      <c r="AK137" s="118">
        <v>1</v>
      </c>
      <c r="AL137" s="118">
        <v>1</v>
      </c>
      <c r="AM137" s="118">
        <v>1</v>
      </c>
      <c r="AN137" s="118">
        <v>1</v>
      </c>
      <c r="AO137" s="118">
        <v>1</v>
      </c>
      <c r="AP137" s="118">
        <v>1</v>
      </c>
      <c r="AQ137" s="118">
        <v>1</v>
      </c>
      <c r="AR137" s="118">
        <v>1</v>
      </c>
      <c r="AS137" s="118">
        <v>1</v>
      </c>
      <c r="AT137" s="118">
        <v>1</v>
      </c>
      <c r="AU137" s="118">
        <v>1</v>
      </c>
      <c r="AV137" s="118">
        <v>1</v>
      </c>
      <c r="AW137" s="118">
        <v>1</v>
      </c>
      <c r="AX137" s="118">
        <v>1</v>
      </c>
      <c r="AY137" s="118">
        <v>1</v>
      </c>
      <c r="AZ137" s="118">
        <v>1</v>
      </c>
      <c r="BA137" s="118">
        <v>1</v>
      </c>
      <c r="BB137" s="118">
        <v>1</v>
      </c>
      <c r="BC137" s="118">
        <v>1</v>
      </c>
      <c r="BD137" s="118">
        <v>1</v>
      </c>
      <c r="BE137" s="118">
        <v>1</v>
      </c>
      <c r="BF137" s="118">
        <v>1</v>
      </c>
      <c r="BG137" s="118">
        <v>1</v>
      </c>
      <c r="BH137" s="118">
        <v>1</v>
      </c>
      <c r="BI137" s="118">
        <v>1</v>
      </c>
      <c r="BJ137" s="118">
        <v>1</v>
      </c>
      <c r="BK137" s="118">
        <v>1</v>
      </c>
      <c r="BL137" s="118">
        <v>1</v>
      </c>
      <c r="BM137" s="118">
        <v>1</v>
      </c>
      <c r="BN137" s="118">
        <v>1</v>
      </c>
      <c r="BS137" s="118">
        <v>1</v>
      </c>
      <c r="BT137" s="118">
        <v>1</v>
      </c>
      <c r="BU137" s="118">
        <v>99</v>
      </c>
      <c r="BV137" s="118">
        <v>99</v>
      </c>
      <c r="BW137" s="118">
        <v>99</v>
      </c>
      <c r="BX137" s="118">
        <v>99</v>
      </c>
      <c r="BY137" s="118">
        <v>1</v>
      </c>
      <c r="BZ137" s="118">
        <v>1</v>
      </c>
      <c r="CA137" s="118">
        <v>99</v>
      </c>
      <c r="CC137" s="118">
        <v>1</v>
      </c>
      <c r="CD137" s="118">
        <v>1</v>
      </c>
      <c r="CE137" s="118">
        <v>1</v>
      </c>
      <c r="CF137" s="118">
        <v>1</v>
      </c>
      <c r="CG137" s="118">
        <v>1</v>
      </c>
      <c r="CH137" s="118">
        <v>1</v>
      </c>
      <c r="CI137" s="118">
        <v>1</v>
      </c>
      <c r="CJ137" s="118">
        <v>1</v>
      </c>
      <c r="CK137" s="118">
        <v>1</v>
      </c>
      <c r="CL137" s="118">
        <v>1</v>
      </c>
      <c r="CM137" s="118">
        <v>1</v>
      </c>
      <c r="CP137" s="118">
        <v>1</v>
      </c>
      <c r="CQ137" s="118">
        <v>1</v>
      </c>
      <c r="CR137" s="118">
        <v>1</v>
      </c>
      <c r="CS137" s="118">
        <v>1</v>
      </c>
      <c r="CT137" s="118">
        <v>1</v>
      </c>
      <c r="CU137" s="118">
        <v>1</v>
      </c>
      <c r="CV137" s="118">
        <v>1</v>
      </c>
      <c r="CW137" s="118">
        <v>1</v>
      </c>
      <c r="CX137" s="118">
        <v>1</v>
      </c>
      <c r="CY137" s="118">
        <v>1</v>
      </c>
      <c r="CZ137" s="118">
        <v>1</v>
      </c>
      <c r="DA137" s="118">
        <v>1</v>
      </c>
      <c r="DB137" s="118">
        <v>0</v>
      </c>
      <c r="DC137" s="118">
        <v>1</v>
      </c>
      <c r="DD137" s="118">
        <v>0</v>
      </c>
      <c r="DE137" s="118">
        <v>0</v>
      </c>
      <c r="DF137" s="118">
        <v>0</v>
      </c>
      <c r="DG137" s="118">
        <v>1</v>
      </c>
      <c r="DH137" s="118">
        <v>1</v>
      </c>
      <c r="DI137" s="119">
        <v>1</v>
      </c>
      <c r="DK137" s="119"/>
      <c r="DL137" s="119"/>
      <c r="DM137" s="119"/>
      <c r="DN137" s="119"/>
    </row>
    <row r="138" spans="1:118" s="118" customFormat="1" hidden="1">
      <c r="A138" s="118" t="s">
        <v>580</v>
      </c>
      <c r="B138" s="118" t="s">
        <v>405</v>
      </c>
      <c r="C138" s="131" t="s">
        <v>588</v>
      </c>
      <c r="D138" s="118">
        <v>133</v>
      </c>
      <c r="E138" s="118">
        <v>111</v>
      </c>
      <c r="F138" s="118">
        <v>36</v>
      </c>
      <c r="G138" s="118">
        <v>0</v>
      </c>
      <c r="H138" s="118">
        <v>0</v>
      </c>
      <c r="I138" s="118">
        <v>0</v>
      </c>
      <c r="J138" s="118" t="s">
        <v>422</v>
      </c>
      <c r="K138" s="118">
        <v>1</v>
      </c>
      <c r="L138" s="118">
        <v>1</v>
      </c>
      <c r="M138" s="118">
        <v>1</v>
      </c>
      <c r="N138" s="118">
        <v>1</v>
      </c>
      <c r="O138" s="118">
        <v>1</v>
      </c>
      <c r="P138" s="118">
        <v>1</v>
      </c>
      <c r="Q138" s="118">
        <v>1</v>
      </c>
      <c r="R138" s="118">
        <v>1</v>
      </c>
      <c r="S138" s="118">
        <v>1</v>
      </c>
      <c r="T138" s="118">
        <v>1</v>
      </c>
      <c r="U138" s="118">
        <v>1</v>
      </c>
      <c r="W138" s="118">
        <v>1</v>
      </c>
      <c r="X138" s="118">
        <v>1</v>
      </c>
      <c r="Y138" s="118">
        <v>1</v>
      </c>
      <c r="AB138" s="118">
        <v>1</v>
      </c>
      <c r="AC138" s="118">
        <v>1</v>
      </c>
      <c r="AD138" s="118">
        <v>1</v>
      </c>
      <c r="AE138" s="118">
        <v>1</v>
      </c>
      <c r="AF138" s="118">
        <v>1</v>
      </c>
      <c r="AG138" s="118">
        <v>1</v>
      </c>
      <c r="AH138" s="118">
        <v>1</v>
      </c>
      <c r="AI138" s="118">
        <v>1</v>
      </c>
      <c r="AJ138" s="118">
        <v>1</v>
      </c>
      <c r="AK138" s="118">
        <v>1</v>
      </c>
      <c r="AL138" s="118">
        <v>1</v>
      </c>
      <c r="AM138" s="118">
        <v>1</v>
      </c>
      <c r="AN138" s="118">
        <v>1</v>
      </c>
      <c r="AO138" s="118">
        <v>1</v>
      </c>
      <c r="AP138" s="118">
        <v>1</v>
      </c>
      <c r="AQ138" s="118">
        <v>1</v>
      </c>
      <c r="AR138" s="118">
        <v>1</v>
      </c>
      <c r="AS138" s="118">
        <v>1</v>
      </c>
      <c r="AT138" s="118">
        <v>1</v>
      </c>
      <c r="AU138" s="118">
        <v>1</v>
      </c>
      <c r="AV138" s="118">
        <v>1</v>
      </c>
      <c r="AW138" s="118">
        <v>1</v>
      </c>
      <c r="AX138" s="118">
        <v>1</v>
      </c>
      <c r="AY138" s="118">
        <v>1</v>
      </c>
      <c r="AZ138" s="118">
        <v>1</v>
      </c>
      <c r="BA138" s="118">
        <v>1</v>
      </c>
      <c r="BB138" s="118">
        <v>1</v>
      </c>
      <c r="BC138" s="118">
        <v>1</v>
      </c>
      <c r="BD138" s="118">
        <v>1</v>
      </c>
      <c r="BE138" s="118">
        <v>1</v>
      </c>
      <c r="BF138" s="118">
        <v>1</v>
      </c>
      <c r="BG138" s="118">
        <v>1</v>
      </c>
      <c r="BH138" s="118">
        <v>1</v>
      </c>
      <c r="BI138" s="118">
        <v>1</v>
      </c>
      <c r="BJ138" s="118">
        <v>1</v>
      </c>
      <c r="BK138" s="118">
        <v>1</v>
      </c>
      <c r="BL138" s="118">
        <v>1</v>
      </c>
      <c r="BM138" s="118">
        <v>1</v>
      </c>
      <c r="BN138" s="118">
        <v>1</v>
      </c>
      <c r="BS138" s="118">
        <v>1</v>
      </c>
      <c r="BT138" s="118">
        <v>1</v>
      </c>
      <c r="BU138" s="118">
        <v>99</v>
      </c>
      <c r="BV138" s="118">
        <v>99</v>
      </c>
      <c r="BW138" s="118">
        <v>99</v>
      </c>
      <c r="BX138" s="118">
        <v>99</v>
      </c>
      <c r="BY138" s="118">
        <v>1</v>
      </c>
      <c r="BZ138" s="118">
        <v>1</v>
      </c>
      <c r="CA138" s="118">
        <v>99</v>
      </c>
      <c r="CC138" s="118">
        <v>1</v>
      </c>
      <c r="CD138" s="118">
        <v>1</v>
      </c>
      <c r="CE138" s="118">
        <v>1</v>
      </c>
      <c r="CF138" s="118">
        <v>1</v>
      </c>
      <c r="CG138" s="118">
        <v>1</v>
      </c>
      <c r="CH138" s="118">
        <v>1</v>
      </c>
      <c r="CI138" s="118">
        <v>1</v>
      </c>
      <c r="CJ138" s="118">
        <v>1</v>
      </c>
      <c r="CK138" s="118">
        <v>1</v>
      </c>
      <c r="CL138" s="118">
        <v>1</v>
      </c>
      <c r="CM138" s="118">
        <v>1</v>
      </c>
      <c r="CP138" s="118">
        <v>1</v>
      </c>
      <c r="CQ138" s="118">
        <v>1</v>
      </c>
      <c r="CR138" s="118">
        <v>1</v>
      </c>
      <c r="CS138" s="118">
        <v>1</v>
      </c>
      <c r="CT138" s="118">
        <v>1</v>
      </c>
      <c r="CU138" s="118">
        <v>1</v>
      </c>
      <c r="CV138" s="118">
        <v>1</v>
      </c>
      <c r="CW138" s="118">
        <v>1</v>
      </c>
      <c r="CX138" s="118">
        <v>1</v>
      </c>
      <c r="CY138" s="118">
        <v>0</v>
      </c>
      <c r="CZ138" s="118">
        <v>0</v>
      </c>
      <c r="DA138" s="118">
        <v>1</v>
      </c>
      <c r="DB138" s="118">
        <v>0</v>
      </c>
      <c r="DC138" s="118">
        <v>0</v>
      </c>
      <c r="DD138" s="118">
        <v>0</v>
      </c>
      <c r="DE138" s="118">
        <v>0</v>
      </c>
      <c r="DF138" s="118">
        <v>0</v>
      </c>
      <c r="DG138" s="118">
        <v>1</v>
      </c>
      <c r="DH138" s="118">
        <v>1</v>
      </c>
      <c r="DI138" s="119">
        <v>1</v>
      </c>
      <c r="DK138" s="119"/>
      <c r="DL138" s="119">
        <v>0</v>
      </c>
      <c r="DM138" s="119">
        <v>1</v>
      </c>
      <c r="DN138" s="119">
        <v>-1</v>
      </c>
    </row>
    <row r="139" spans="1:118" s="118" customFormat="1" hidden="1">
      <c r="A139" s="118" t="s">
        <v>580</v>
      </c>
      <c r="B139" s="118" t="s">
        <v>405</v>
      </c>
      <c r="C139" s="131" t="s">
        <v>589</v>
      </c>
      <c r="D139" s="118">
        <v>134</v>
      </c>
      <c r="E139" s="118">
        <v>206</v>
      </c>
      <c r="F139" s="118">
        <v>52</v>
      </c>
      <c r="G139" s="118">
        <v>0</v>
      </c>
      <c r="H139" s="118">
        <v>0</v>
      </c>
      <c r="I139" s="118">
        <v>0</v>
      </c>
      <c r="J139" s="118" t="s">
        <v>422</v>
      </c>
      <c r="K139" s="118">
        <v>1</v>
      </c>
      <c r="L139" s="118">
        <v>1</v>
      </c>
      <c r="M139" s="118">
        <v>1</v>
      </c>
      <c r="N139" s="118">
        <v>1</v>
      </c>
      <c r="O139" s="118">
        <v>1</v>
      </c>
      <c r="P139" s="118">
        <v>1</v>
      </c>
      <c r="Q139" s="118">
        <v>1</v>
      </c>
      <c r="R139" s="118">
        <v>1</v>
      </c>
      <c r="S139" s="118">
        <v>1</v>
      </c>
      <c r="T139" s="118">
        <v>1</v>
      </c>
      <c r="U139" s="118">
        <v>1</v>
      </c>
      <c r="W139" s="118">
        <v>1</v>
      </c>
      <c r="X139" s="118">
        <v>1</v>
      </c>
      <c r="Y139" s="118">
        <v>1</v>
      </c>
      <c r="AB139" s="118">
        <v>1</v>
      </c>
      <c r="AC139" s="118">
        <v>1</v>
      </c>
      <c r="AD139" s="118">
        <v>1</v>
      </c>
      <c r="AE139" s="118">
        <v>1</v>
      </c>
      <c r="AF139" s="118">
        <v>1</v>
      </c>
      <c r="AG139" s="118">
        <v>1</v>
      </c>
      <c r="AH139" s="118">
        <v>1</v>
      </c>
      <c r="AI139" s="118">
        <v>1</v>
      </c>
      <c r="AJ139" s="118">
        <v>1</v>
      </c>
      <c r="AK139" s="118">
        <v>1</v>
      </c>
      <c r="AL139" s="118">
        <v>1</v>
      </c>
      <c r="AM139" s="118">
        <v>1</v>
      </c>
      <c r="AN139" s="118">
        <v>1</v>
      </c>
      <c r="AO139" s="118">
        <v>1</v>
      </c>
      <c r="AP139" s="118">
        <v>1</v>
      </c>
      <c r="AQ139" s="118">
        <v>1</v>
      </c>
      <c r="AR139" s="118">
        <v>1</v>
      </c>
      <c r="AS139" s="118">
        <v>1</v>
      </c>
      <c r="AT139" s="118">
        <v>1</v>
      </c>
      <c r="AU139" s="118">
        <v>1</v>
      </c>
      <c r="AV139" s="118">
        <v>1</v>
      </c>
      <c r="AW139" s="118">
        <v>1</v>
      </c>
      <c r="AX139" s="118">
        <v>1</v>
      </c>
      <c r="AY139" s="118">
        <v>1</v>
      </c>
      <c r="AZ139" s="118">
        <v>1</v>
      </c>
      <c r="BA139" s="118">
        <v>1</v>
      </c>
      <c r="BB139" s="118">
        <v>1</v>
      </c>
      <c r="BC139" s="118">
        <v>1</v>
      </c>
      <c r="BD139" s="118">
        <v>1</v>
      </c>
      <c r="BE139" s="118">
        <v>1</v>
      </c>
      <c r="BF139" s="118">
        <v>1</v>
      </c>
      <c r="BG139" s="118">
        <v>1</v>
      </c>
      <c r="BH139" s="118">
        <v>1</v>
      </c>
      <c r="BI139" s="118">
        <v>1</v>
      </c>
      <c r="BJ139" s="118">
        <v>1</v>
      </c>
      <c r="BK139" s="118">
        <v>1</v>
      </c>
      <c r="BL139" s="118">
        <v>1</v>
      </c>
      <c r="BM139" s="118">
        <v>1</v>
      </c>
      <c r="BN139" s="118">
        <v>1</v>
      </c>
      <c r="BS139" s="118">
        <v>1</v>
      </c>
      <c r="BT139" s="118">
        <v>1</v>
      </c>
      <c r="BU139" s="118">
        <v>99</v>
      </c>
      <c r="BV139" s="118">
        <v>99</v>
      </c>
      <c r="BW139" s="118">
        <v>99</v>
      </c>
      <c r="BX139" s="118">
        <v>99</v>
      </c>
      <c r="BY139" s="118">
        <v>1</v>
      </c>
      <c r="BZ139" s="118">
        <v>1</v>
      </c>
      <c r="CA139" s="118">
        <v>99</v>
      </c>
      <c r="CC139" s="118">
        <v>1</v>
      </c>
      <c r="CD139" s="118">
        <v>1</v>
      </c>
      <c r="CE139" s="118">
        <v>1</v>
      </c>
      <c r="CF139" s="118">
        <v>1</v>
      </c>
      <c r="CG139" s="118">
        <v>1</v>
      </c>
      <c r="CH139" s="118">
        <v>1</v>
      </c>
      <c r="CI139" s="118">
        <v>1</v>
      </c>
      <c r="CJ139" s="118">
        <v>1</v>
      </c>
      <c r="CK139" s="118">
        <v>1</v>
      </c>
      <c r="CL139" s="118">
        <v>1</v>
      </c>
      <c r="CM139" s="118">
        <v>1</v>
      </c>
      <c r="CP139" s="118">
        <v>1</v>
      </c>
      <c r="CQ139" s="118">
        <v>1</v>
      </c>
      <c r="CR139" s="118">
        <v>1</v>
      </c>
      <c r="CS139" s="118">
        <v>1</v>
      </c>
      <c r="CT139" s="118">
        <v>1</v>
      </c>
      <c r="CU139" s="118">
        <v>1</v>
      </c>
      <c r="CV139" s="118">
        <v>1</v>
      </c>
      <c r="CW139" s="118">
        <v>1</v>
      </c>
      <c r="CX139" s="118">
        <v>1</v>
      </c>
      <c r="CY139" s="118">
        <v>1</v>
      </c>
      <c r="CZ139" s="118">
        <v>0</v>
      </c>
      <c r="DA139" s="118">
        <v>1</v>
      </c>
      <c r="DB139" s="118">
        <v>0</v>
      </c>
      <c r="DC139" s="118">
        <v>0</v>
      </c>
      <c r="DD139" s="118">
        <v>1</v>
      </c>
      <c r="DE139" s="118">
        <v>0</v>
      </c>
      <c r="DF139" s="118">
        <v>0</v>
      </c>
      <c r="DG139" s="118">
        <v>1</v>
      </c>
      <c r="DH139" s="118">
        <v>0</v>
      </c>
      <c r="DI139" s="119">
        <v>1</v>
      </c>
      <c r="DK139" s="119"/>
      <c r="DL139" s="119"/>
      <c r="DM139" s="119"/>
      <c r="DN139" s="119"/>
    </row>
    <row r="140" spans="1:118" s="118" customFormat="1" hidden="1">
      <c r="A140" s="118" t="s">
        <v>580</v>
      </c>
      <c r="B140" s="118" t="s">
        <v>405</v>
      </c>
      <c r="C140" s="131" t="s">
        <v>590</v>
      </c>
      <c r="D140" s="118">
        <v>135</v>
      </c>
      <c r="E140" s="118">
        <v>508</v>
      </c>
      <c r="F140" s="118">
        <v>133</v>
      </c>
      <c r="G140" s="118">
        <v>36</v>
      </c>
      <c r="H140" s="118">
        <v>1</v>
      </c>
      <c r="I140" s="118">
        <v>0</v>
      </c>
      <c r="J140" s="118" t="s">
        <v>419</v>
      </c>
      <c r="K140" s="118">
        <v>1</v>
      </c>
      <c r="L140" s="118">
        <v>1</v>
      </c>
      <c r="M140" s="118">
        <v>0.5</v>
      </c>
      <c r="N140" s="118">
        <v>0.5</v>
      </c>
      <c r="O140" s="118">
        <v>1</v>
      </c>
      <c r="P140" s="118">
        <v>1</v>
      </c>
      <c r="Q140" s="118">
        <v>1</v>
      </c>
      <c r="R140" s="118">
        <v>1</v>
      </c>
      <c r="S140" s="118">
        <v>1</v>
      </c>
      <c r="T140" s="118">
        <v>0</v>
      </c>
      <c r="U140" s="118">
        <v>1</v>
      </c>
      <c r="W140" s="118">
        <v>1</v>
      </c>
      <c r="X140" s="118">
        <v>0</v>
      </c>
      <c r="Y140" s="118">
        <v>1</v>
      </c>
      <c r="AB140" s="118">
        <v>1</v>
      </c>
      <c r="AC140" s="118">
        <v>1</v>
      </c>
      <c r="AD140" s="118">
        <v>1</v>
      </c>
      <c r="AE140" s="118">
        <v>1</v>
      </c>
      <c r="AF140" s="118">
        <v>1</v>
      </c>
      <c r="AG140" s="118">
        <v>1</v>
      </c>
      <c r="AH140" s="118">
        <v>1</v>
      </c>
      <c r="AI140" s="118">
        <v>1</v>
      </c>
      <c r="AJ140" s="118">
        <v>1</v>
      </c>
      <c r="AK140" s="118">
        <v>1</v>
      </c>
      <c r="AL140" s="118">
        <v>1</v>
      </c>
      <c r="AM140" s="118">
        <v>1</v>
      </c>
      <c r="AN140" s="118">
        <v>1</v>
      </c>
      <c r="AO140" s="118">
        <v>1</v>
      </c>
      <c r="AP140" s="118">
        <v>1</v>
      </c>
      <c r="AQ140" s="118">
        <v>1</v>
      </c>
      <c r="AR140" s="118">
        <v>0.5</v>
      </c>
      <c r="AS140" s="118">
        <v>0.5</v>
      </c>
      <c r="AT140" s="118">
        <v>0.5</v>
      </c>
      <c r="AU140" s="118">
        <v>1</v>
      </c>
      <c r="AV140" s="118">
        <v>0.5</v>
      </c>
      <c r="AW140" s="118">
        <v>1</v>
      </c>
      <c r="AX140" s="118">
        <v>1</v>
      </c>
      <c r="AY140" s="118">
        <v>0</v>
      </c>
      <c r="AZ140" s="118">
        <v>0</v>
      </c>
      <c r="BA140" s="118">
        <v>1</v>
      </c>
      <c r="BB140" s="118">
        <v>1</v>
      </c>
      <c r="BC140" s="118">
        <v>1</v>
      </c>
      <c r="BD140" s="118">
        <v>1</v>
      </c>
      <c r="BE140" s="118">
        <v>1</v>
      </c>
      <c r="BF140" s="118">
        <v>1</v>
      </c>
      <c r="BG140" s="118">
        <v>1</v>
      </c>
      <c r="BH140" s="118">
        <v>1</v>
      </c>
      <c r="BI140" s="118">
        <v>1</v>
      </c>
      <c r="BJ140" s="118">
        <v>1</v>
      </c>
      <c r="BK140" s="118">
        <v>1</v>
      </c>
      <c r="BL140" s="118">
        <v>1</v>
      </c>
      <c r="BM140" s="118">
        <v>1</v>
      </c>
      <c r="BN140" s="118">
        <v>1</v>
      </c>
      <c r="BS140" s="118">
        <v>1</v>
      </c>
      <c r="BT140" s="118">
        <v>1</v>
      </c>
      <c r="BU140" s="118">
        <v>99</v>
      </c>
      <c r="BV140" s="118">
        <v>99</v>
      </c>
      <c r="BW140" s="118">
        <v>99</v>
      </c>
      <c r="BX140" s="118">
        <v>99</v>
      </c>
      <c r="BY140" s="118">
        <v>1</v>
      </c>
      <c r="BZ140" s="118">
        <v>1</v>
      </c>
      <c r="CA140" s="118">
        <v>99</v>
      </c>
      <c r="CC140" s="118">
        <v>0</v>
      </c>
      <c r="CD140" s="118">
        <v>1</v>
      </c>
      <c r="CE140" s="118">
        <v>1</v>
      </c>
      <c r="CF140" s="118">
        <v>1</v>
      </c>
      <c r="CG140" s="118">
        <v>1</v>
      </c>
      <c r="CH140" s="118">
        <v>1</v>
      </c>
      <c r="CI140" s="118">
        <v>1</v>
      </c>
      <c r="CJ140" s="118">
        <v>1</v>
      </c>
      <c r="CK140" s="118">
        <v>1</v>
      </c>
      <c r="CL140" s="118">
        <v>1</v>
      </c>
      <c r="CM140" s="118">
        <v>1</v>
      </c>
      <c r="CP140" s="118">
        <v>1</v>
      </c>
      <c r="CQ140" s="118">
        <v>1</v>
      </c>
      <c r="CR140" s="118">
        <v>1</v>
      </c>
      <c r="CS140" s="118">
        <v>0</v>
      </c>
      <c r="CT140" s="118">
        <v>1</v>
      </c>
      <c r="CU140" s="118">
        <v>1</v>
      </c>
      <c r="CV140" s="118">
        <v>1</v>
      </c>
      <c r="CW140" s="118">
        <v>1</v>
      </c>
      <c r="CX140" s="118">
        <v>1</v>
      </c>
      <c r="CY140" s="118">
        <v>0</v>
      </c>
      <c r="CZ140" s="118">
        <v>1</v>
      </c>
      <c r="DA140" s="118">
        <v>0</v>
      </c>
      <c r="DB140" s="118">
        <v>0</v>
      </c>
      <c r="DC140" s="118">
        <v>0</v>
      </c>
      <c r="DD140" s="118">
        <v>0</v>
      </c>
      <c r="DE140" s="118">
        <v>0</v>
      </c>
      <c r="DF140" s="118">
        <v>0</v>
      </c>
      <c r="DG140" s="118">
        <v>1</v>
      </c>
      <c r="DH140" s="118">
        <v>1</v>
      </c>
      <c r="DI140" s="119">
        <v>1</v>
      </c>
      <c r="DK140" s="119"/>
      <c r="DL140" s="119"/>
      <c r="DM140" s="119"/>
      <c r="DN140" s="119"/>
    </row>
    <row r="141" spans="1:118" s="118" customFormat="1" hidden="1">
      <c r="A141" s="118" t="s">
        <v>580</v>
      </c>
      <c r="B141" s="118" t="s">
        <v>406</v>
      </c>
      <c r="C141" s="131" t="s">
        <v>591</v>
      </c>
      <c r="D141" s="118">
        <v>136</v>
      </c>
      <c r="E141" s="118">
        <v>405</v>
      </c>
      <c r="F141" s="118">
        <v>112</v>
      </c>
      <c r="G141" s="118">
        <v>0</v>
      </c>
      <c r="H141" s="118">
        <v>0</v>
      </c>
      <c r="I141" s="118">
        <v>0</v>
      </c>
      <c r="J141" s="118" t="s">
        <v>419</v>
      </c>
      <c r="K141" s="118">
        <v>1</v>
      </c>
      <c r="L141" s="118">
        <v>1</v>
      </c>
      <c r="M141" s="118">
        <v>1</v>
      </c>
      <c r="N141" s="118">
        <v>1</v>
      </c>
      <c r="P141" s="118">
        <v>1</v>
      </c>
      <c r="Q141" s="118">
        <v>99</v>
      </c>
      <c r="R141" s="118">
        <v>1</v>
      </c>
      <c r="T141" s="118">
        <v>1</v>
      </c>
      <c r="W141" s="118">
        <v>1</v>
      </c>
      <c r="X141" s="118">
        <v>1</v>
      </c>
      <c r="Y141" s="118">
        <v>1</v>
      </c>
      <c r="AB141" s="118">
        <v>1</v>
      </c>
      <c r="AC141" s="118">
        <v>1</v>
      </c>
      <c r="AD141" s="118">
        <v>1</v>
      </c>
      <c r="AE141" s="118">
        <v>1</v>
      </c>
      <c r="AF141" s="118">
        <v>1</v>
      </c>
      <c r="AG141" s="118">
        <v>1</v>
      </c>
      <c r="AH141" s="118">
        <v>1</v>
      </c>
      <c r="AI141" s="118">
        <v>1</v>
      </c>
      <c r="AJ141" s="118">
        <v>1</v>
      </c>
      <c r="AK141" s="118">
        <v>0.5</v>
      </c>
      <c r="AL141" s="118">
        <v>1</v>
      </c>
      <c r="AM141" s="118">
        <v>1</v>
      </c>
      <c r="AN141" s="118">
        <v>1</v>
      </c>
      <c r="AO141" s="118">
        <v>1</v>
      </c>
      <c r="AQ141" s="118">
        <v>1</v>
      </c>
      <c r="AR141" s="118">
        <v>1</v>
      </c>
      <c r="AS141" s="118">
        <v>1</v>
      </c>
      <c r="AU141" s="118">
        <v>1</v>
      </c>
      <c r="AV141" s="118">
        <v>1</v>
      </c>
      <c r="AW141" s="118">
        <v>1</v>
      </c>
      <c r="AX141" s="118">
        <v>1</v>
      </c>
      <c r="AY141" s="118">
        <v>1</v>
      </c>
      <c r="AZ141" s="118">
        <v>1</v>
      </c>
      <c r="BF141" s="118">
        <v>1</v>
      </c>
      <c r="BG141" s="118">
        <v>1</v>
      </c>
      <c r="BH141" s="118">
        <v>1</v>
      </c>
      <c r="BI141" s="118">
        <v>1</v>
      </c>
      <c r="BJ141" s="118">
        <v>1</v>
      </c>
      <c r="BK141" s="118">
        <v>1</v>
      </c>
      <c r="BL141" s="118">
        <v>1</v>
      </c>
      <c r="BM141" s="118">
        <v>1</v>
      </c>
      <c r="BN141" s="118">
        <v>1</v>
      </c>
      <c r="BO141" s="118">
        <v>1</v>
      </c>
      <c r="BP141" s="118">
        <v>1</v>
      </c>
      <c r="BQ141" s="118">
        <v>1</v>
      </c>
      <c r="BR141" s="118">
        <v>1</v>
      </c>
      <c r="BS141" s="118">
        <v>1</v>
      </c>
      <c r="BW141" s="118">
        <v>99</v>
      </c>
      <c r="BX141" s="118">
        <v>99</v>
      </c>
      <c r="BY141" s="118">
        <v>1</v>
      </c>
      <c r="CC141" s="118">
        <v>1</v>
      </c>
      <c r="CD141" s="118">
        <v>1</v>
      </c>
      <c r="CE141" s="118">
        <v>1</v>
      </c>
      <c r="CF141" s="118">
        <v>1</v>
      </c>
      <c r="CG141" s="118">
        <v>1</v>
      </c>
      <c r="CI141" s="118">
        <v>1</v>
      </c>
      <c r="CJ141" s="118">
        <v>1</v>
      </c>
      <c r="CL141" s="118">
        <v>1</v>
      </c>
      <c r="CM141" s="118">
        <v>1</v>
      </c>
      <c r="CP141" s="118">
        <v>1</v>
      </c>
      <c r="CQ141" s="118">
        <v>1</v>
      </c>
      <c r="CR141" s="118">
        <v>1</v>
      </c>
      <c r="CS141" s="118">
        <v>1</v>
      </c>
      <c r="CT141" s="118">
        <v>1</v>
      </c>
      <c r="CU141" s="118">
        <v>1</v>
      </c>
      <c r="CV141" s="118">
        <v>1</v>
      </c>
      <c r="CW141" s="118">
        <v>1</v>
      </c>
      <c r="CX141" s="118">
        <v>1</v>
      </c>
      <c r="CY141" s="118">
        <v>0</v>
      </c>
      <c r="CZ141" s="118">
        <v>1</v>
      </c>
      <c r="DA141" s="118">
        <v>0</v>
      </c>
      <c r="DB141" s="118">
        <v>0</v>
      </c>
      <c r="DC141" s="118">
        <v>0</v>
      </c>
      <c r="DD141" s="118">
        <v>0</v>
      </c>
      <c r="DE141" s="118">
        <v>0</v>
      </c>
      <c r="DF141" s="118">
        <v>0</v>
      </c>
      <c r="DG141" s="118">
        <v>1</v>
      </c>
      <c r="DH141" s="118">
        <v>1</v>
      </c>
      <c r="DI141" s="119">
        <v>0</v>
      </c>
      <c r="DK141" s="119"/>
      <c r="DL141" s="119"/>
      <c r="DM141" s="119"/>
      <c r="DN141" s="119"/>
    </row>
    <row r="142" spans="1:118" s="118" customFormat="1" hidden="1">
      <c r="A142" s="118" t="s">
        <v>580</v>
      </c>
      <c r="B142" s="118" t="s">
        <v>406</v>
      </c>
      <c r="C142" s="131" t="s">
        <v>581</v>
      </c>
      <c r="D142" s="118">
        <v>137</v>
      </c>
      <c r="E142" s="118">
        <v>922</v>
      </c>
      <c r="F142" s="118">
        <v>7</v>
      </c>
      <c r="G142" s="118">
        <v>0</v>
      </c>
      <c r="H142" s="118">
        <v>0</v>
      </c>
      <c r="I142" s="118">
        <v>0</v>
      </c>
      <c r="J142" s="118" t="s">
        <v>422</v>
      </c>
      <c r="K142" s="118">
        <v>1</v>
      </c>
      <c r="L142" s="118">
        <v>1</v>
      </c>
      <c r="M142" s="118">
        <v>1</v>
      </c>
      <c r="N142" s="118">
        <v>1</v>
      </c>
      <c r="P142" s="118">
        <v>1</v>
      </c>
      <c r="Q142" s="118">
        <v>1</v>
      </c>
      <c r="R142" s="118">
        <v>1</v>
      </c>
      <c r="T142" s="118">
        <v>1</v>
      </c>
      <c r="W142" s="118">
        <v>1</v>
      </c>
      <c r="X142" s="118">
        <v>1</v>
      </c>
      <c r="Y142" s="118">
        <v>1</v>
      </c>
      <c r="AB142" s="118">
        <v>1</v>
      </c>
      <c r="AC142" s="118">
        <v>1</v>
      </c>
      <c r="AD142" s="118">
        <v>1</v>
      </c>
      <c r="AE142" s="118">
        <v>1</v>
      </c>
      <c r="AF142" s="118">
        <v>1</v>
      </c>
      <c r="AG142" s="118">
        <v>1</v>
      </c>
      <c r="AH142" s="118">
        <v>1</v>
      </c>
      <c r="AI142" s="118">
        <v>1</v>
      </c>
      <c r="AJ142" s="118">
        <v>1</v>
      </c>
      <c r="AK142" s="118">
        <v>1</v>
      </c>
      <c r="AL142" s="118">
        <v>1</v>
      </c>
      <c r="AM142" s="118">
        <v>1</v>
      </c>
      <c r="AN142" s="118">
        <v>1</v>
      </c>
      <c r="AO142" s="118">
        <v>1</v>
      </c>
      <c r="AQ142" s="118">
        <v>1</v>
      </c>
      <c r="AR142" s="118">
        <v>1</v>
      </c>
      <c r="AS142" s="118">
        <v>1</v>
      </c>
      <c r="AU142" s="118">
        <v>1</v>
      </c>
      <c r="AV142" s="118">
        <v>1</v>
      </c>
      <c r="AW142" s="118">
        <v>1</v>
      </c>
      <c r="AX142" s="118">
        <v>1</v>
      </c>
      <c r="AY142" s="118">
        <v>1</v>
      </c>
      <c r="AZ142" s="118">
        <v>1</v>
      </c>
      <c r="BF142" s="118">
        <v>1</v>
      </c>
      <c r="BG142" s="118">
        <v>1</v>
      </c>
      <c r="BH142" s="118">
        <v>1</v>
      </c>
      <c r="BI142" s="118">
        <v>1</v>
      </c>
      <c r="BJ142" s="118">
        <v>1</v>
      </c>
      <c r="BK142" s="118">
        <v>1</v>
      </c>
      <c r="BL142" s="118">
        <v>1</v>
      </c>
      <c r="BM142" s="118">
        <v>1</v>
      </c>
      <c r="BN142" s="118">
        <v>1</v>
      </c>
      <c r="BO142" s="118">
        <v>1</v>
      </c>
      <c r="BP142" s="118">
        <v>1</v>
      </c>
      <c r="BQ142" s="118">
        <v>1</v>
      </c>
      <c r="BR142" s="118">
        <v>1</v>
      </c>
      <c r="BS142" s="118">
        <v>1</v>
      </c>
      <c r="BW142" s="118">
        <v>99</v>
      </c>
      <c r="BX142" s="118">
        <v>99</v>
      </c>
      <c r="BY142" s="118">
        <v>99</v>
      </c>
      <c r="CC142" s="118">
        <v>9</v>
      </c>
      <c r="CD142" s="118">
        <v>1</v>
      </c>
      <c r="CE142" s="118">
        <v>1</v>
      </c>
      <c r="CF142" s="118">
        <v>1</v>
      </c>
      <c r="CG142" s="118">
        <v>1</v>
      </c>
      <c r="CI142" s="118">
        <v>1</v>
      </c>
      <c r="CJ142" s="118">
        <v>1</v>
      </c>
      <c r="CL142" s="118">
        <v>1</v>
      </c>
      <c r="CM142" s="118">
        <v>1</v>
      </c>
      <c r="CP142" s="118">
        <v>1</v>
      </c>
      <c r="CQ142" s="118">
        <v>1</v>
      </c>
      <c r="CR142" s="118">
        <v>1</v>
      </c>
      <c r="CS142" s="118">
        <v>1</v>
      </c>
      <c r="CT142" s="118">
        <v>1</v>
      </c>
      <c r="CU142" s="118">
        <v>1</v>
      </c>
      <c r="CV142" s="118">
        <v>1</v>
      </c>
      <c r="CW142" s="118">
        <v>1</v>
      </c>
      <c r="CX142" s="118">
        <v>1</v>
      </c>
      <c r="CY142" s="118">
        <v>1</v>
      </c>
      <c r="CZ142" s="118">
        <v>0</v>
      </c>
      <c r="DA142" s="118">
        <v>1</v>
      </c>
      <c r="DB142" s="118">
        <v>0</v>
      </c>
      <c r="DC142" s="118">
        <v>0</v>
      </c>
      <c r="DD142" s="118">
        <v>1</v>
      </c>
      <c r="DE142" s="118">
        <v>0</v>
      </c>
      <c r="DF142" s="118">
        <v>0</v>
      </c>
      <c r="DG142" s="118">
        <v>1</v>
      </c>
      <c r="DH142" s="118">
        <v>1</v>
      </c>
      <c r="DI142" s="119">
        <v>1</v>
      </c>
      <c r="DK142" s="119"/>
      <c r="DL142" s="119"/>
      <c r="DM142" s="119"/>
      <c r="DN142" s="119"/>
    </row>
    <row r="143" spans="1:118" s="120" customFormat="1" hidden="1">
      <c r="A143" s="120" t="s">
        <v>593</v>
      </c>
      <c r="B143" s="120" t="s">
        <v>405</v>
      </c>
      <c r="C143" s="132" t="s">
        <v>594</v>
      </c>
      <c r="D143" s="120">
        <v>138</v>
      </c>
      <c r="E143" s="120">
        <v>431</v>
      </c>
      <c r="F143" s="120">
        <v>135</v>
      </c>
      <c r="G143" s="120">
        <v>36</v>
      </c>
      <c r="H143" s="120">
        <v>1</v>
      </c>
      <c r="I143" s="120">
        <v>0</v>
      </c>
      <c r="J143" s="120" t="s">
        <v>419</v>
      </c>
      <c r="K143" s="120">
        <v>1</v>
      </c>
      <c r="L143" s="120">
        <v>1</v>
      </c>
      <c r="M143" s="120">
        <v>1</v>
      </c>
      <c r="N143" s="120">
        <v>1</v>
      </c>
      <c r="O143" s="120">
        <v>1</v>
      </c>
      <c r="P143" s="120">
        <v>1</v>
      </c>
      <c r="Q143" s="120">
        <v>1</v>
      </c>
      <c r="R143" s="120">
        <v>1</v>
      </c>
      <c r="S143" s="120">
        <v>1</v>
      </c>
      <c r="T143" s="120">
        <v>1</v>
      </c>
      <c r="U143" s="120">
        <v>1</v>
      </c>
      <c r="W143" s="120">
        <v>1</v>
      </c>
      <c r="X143" s="120">
        <v>1</v>
      </c>
      <c r="Y143" s="120">
        <v>1</v>
      </c>
      <c r="AB143" s="120">
        <v>1</v>
      </c>
      <c r="AC143" s="120">
        <v>1</v>
      </c>
      <c r="AD143" s="120">
        <v>1</v>
      </c>
      <c r="AE143" s="120">
        <v>1</v>
      </c>
      <c r="AF143" s="120">
        <v>1</v>
      </c>
      <c r="AG143" s="120">
        <v>1</v>
      </c>
      <c r="AH143" s="120">
        <v>1</v>
      </c>
      <c r="AI143" s="120">
        <v>1</v>
      </c>
      <c r="AJ143" s="120">
        <v>1</v>
      </c>
      <c r="AK143" s="120">
        <v>1</v>
      </c>
      <c r="AL143" s="120">
        <v>1</v>
      </c>
      <c r="AM143" s="120">
        <v>1</v>
      </c>
      <c r="AN143" s="120">
        <v>1</v>
      </c>
      <c r="AO143" s="120">
        <v>1</v>
      </c>
      <c r="AP143" s="120">
        <v>1</v>
      </c>
      <c r="AQ143" s="120">
        <v>1</v>
      </c>
      <c r="AR143" s="120">
        <v>1</v>
      </c>
      <c r="AS143" s="120">
        <v>1</v>
      </c>
      <c r="AT143" s="120">
        <v>1</v>
      </c>
      <c r="AU143" s="120">
        <v>1</v>
      </c>
      <c r="AV143" s="120">
        <v>1</v>
      </c>
      <c r="AW143" s="120">
        <v>1</v>
      </c>
      <c r="AX143" s="120">
        <v>1</v>
      </c>
      <c r="AY143" s="120">
        <v>1</v>
      </c>
      <c r="AZ143" s="120">
        <v>1</v>
      </c>
      <c r="BA143" s="120">
        <v>1</v>
      </c>
      <c r="BB143" s="120">
        <v>1</v>
      </c>
      <c r="BC143" s="120">
        <v>1</v>
      </c>
      <c r="BD143" s="120">
        <v>1</v>
      </c>
      <c r="BE143" s="120">
        <v>1</v>
      </c>
      <c r="BF143" s="120">
        <v>1</v>
      </c>
      <c r="BG143" s="120">
        <v>1</v>
      </c>
      <c r="BH143" s="120">
        <v>1</v>
      </c>
      <c r="BI143" s="120">
        <v>1</v>
      </c>
      <c r="BJ143" s="120">
        <v>1</v>
      </c>
      <c r="BK143" s="120">
        <v>1</v>
      </c>
      <c r="BL143" s="120">
        <v>1</v>
      </c>
      <c r="BM143" s="120">
        <v>1</v>
      </c>
      <c r="BN143" s="120">
        <v>1</v>
      </c>
      <c r="BS143" s="120">
        <v>1</v>
      </c>
      <c r="BT143" s="120">
        <v>1</v>
      </c>
      <c r="BU143" s="120">
        <v>0</v>
      </c>
      <c r="BV143" s="120">
        <v>0</v>
      </c>
      <c r="BW143" s="120">
        <v>0</v>
      </c>
      <c r="BX143" s="120">
        <v>0</v>
      </c>
      <c r="BY143" s="120">
        <v>1</v>
      </c>
      <c r="BZ143" s="120">
        <v>1</v>
      </c>
      <c r="CA143" s="120">
        <v>0</v>
      </c>
      <c r="CC143" s="120">
        <v>1</v>
      </c>
      <c r="CD143" s="120">
        <v>1</v>
      </c>
      <c r="CE143" s="120">
        <v>1</v>
      </c>
      <c r="CF143" s="120">
        <v>1</v>
      </c>
      <c r="CG143" s="120">
        <v>1</v>
      </c>
      <c r="CH143" s="120">
        <v>1</v>
      </c>
      <c r="CI143" s="120">
        <v>1</v>
      </c>
      <c r="CJ143" s="120">
        <v>1</v>
      </c>
      <c r="CK143" s="120">
        <v>1</v>
      </c>
      <c r="CL143" s="120">
        <v>1</v>
      </c>
      <c r="CM143" s="120">
        <v>1</v>
      </c>
      <c r="CP143" s="120">
        <v>1</v>
      </c>
      <c r="CQ143" s="120">
        <v>1</v>
      </c>
      <c r="CR143" s="120">
        <v>1</v>
      </c>
      <c r="CS143" s="120">
        <v>0</v>
      </c>
      <c r="CT143" s="120">
        <v>1</v>
      </c>
      <c r="CU143" s="120">
        <v>1</v>
      </c>
      <c r="CV143" s="120">
        <v>1</v>
      </c>
      <c r="CW143" s="120">
        <v>1</v>
      </c>
      <c r="CX143" s="120">
        <v>1</v>
      </c>
      <c r="CY143" s="120">
        <v>1</v>
      </c>
      <c r="CZ143" s="120">
        <v>1</v>
      </c>
      <c r="DA143" s="120">
        <v>1</v>
      </c>
      <c r="DB143" s="120">
        <v>1</v>
      </c>
      <c r="DC143" s="120">
        <v>1</v>
      </c>
      <c r="DD143" s="120">
        <v>1</v>
      </c>
      <c r="DE143" s="120">
        <v>0</v>
      </c>
      <c r="DF143" s="120">
        <v>0</v>
      </c>
      <c r="DG143" s="120">
        <v>1</v>
      </c>
      <c r="DH143" s="120">
        <v>1</v>
      </c>
      <c r="DI143" s="121">
        <v>1</v>
      </c>
      <c r="DJ143" s="120" t="s">
        <v>595</v>
      </c>
      <c r="DK143" s="121"/>
      <c r="DL143" s="121"/>
      <c r="DM143" s="121"/>
      <c r="DN143" s="121"/>
    </row>
    <row r="144" spans="1:118" s="120" customFormat="1" hidden="1">
      <c r="A144" s="120" t="s">
        <v>593</v>
      </c>
      <c r="B144" s="120" t="s">
        <v>405</v>
      </c>
      <c r="C144" s="132" t="s">
        <v>596</v>
      </c>
      <c r="D144" s="120">
        <v>139</v>
      </c>
      <c r="E144" s="120">
        <v>320</v>
      </c>
      <c r="F144" s="120">
        <v>115</v>
      </c>
      <c r="G144" s="120">
        <v>25</v>
      </c>
      <c r="H144" s="120">
        <v>1</v>
      </c>
      <c r="I144" s="120">
        <v>1</v>
      </c>
      <c r="J144" s="120" t="s">
        <v>419</v>
      </c>
      <c r="K144" s="120">
        <v>1</v>
      </c>
      <c r="L144" s="120">
        <v>1</v>
      </c>
      <c r="M144" s="120">
        <v>1</v>
      </c>
      <c r="N144" s="120">
        <v>1</v>
      </c>
      <c r="O144" s="120">
        <v>1</v>
      </c>
      <c r="P144" s="120">
        <v>1</v>
      </c>
      <c r="Q144" s="120">
        <v>1</v>
      </c>
      <c r="R144" s="120">
        <v>1</v>
      </c>
      <c r="S144" s="120">
        <v>1</v>
      </c>
      <c r="T144" s="120">
        <v>1</v>
      </c>
      <c r="U144" s="120">
        <v>1</v>
      </c>
      <c r="W144" s="120">
        <v>1</v>
      </c>
      <c r="X144" s="120">
        <v>1</v>
      </c>
      <c r="Y144" s="120">
        <v>1</v>
      </c>
      <c r="AB144" s="120">
        <v>1</v>
      </c>
      <c r="AC144" s="120">
        <v>1</v>
      </c>
      <c r="AD144" s="120">
        <v>1</v>
      </c>
      <c r="AE144" s="120">
        <v>1</v>
      </c>
      <c r="AF144" s="120">
        <v>1</v>
      </c>
      <c r="AG144" s="120">
        <v>1</v>
      </c>
      <c r="AH144" s="120">
        <v>1</v>
      </c>
      <c r="AI144" s="120">
        <v>1</v>
      </c>
      <c r="AJ144" s="120">
        <v>1</v>
      </c>
      <c r="AK144" s="120">
        <v>1</v>
      </c>
      <c r="AL144" s="120">
        <v>1</v>
      </c>
      <c r="AM144" s="120">
        <v>1</v>
      </c>
      <c r="AN144" s="120">
        <v>1</v>
      </c>
      <c r="AO144" s="120">
        <v>1</v>
      </c>
      <c r="AP144" s="120">
        <v>1</v>
      </c>
      <c r="AQ144" s="120">
        <v>1</v>
      </c>
      <c r="AR144" s="120">
        <v>1</v>
      </c>
      <c r="AS144" s="120">
        <v>1</v>
      </c>
      <c r="AT144" s="120">
        <v>1</v>
      </c>
      <c r="AU144" s="120">
        <v>1</v>
      </c>
      <c r="AV144" s="120">
        <v>1</v>
      </c>
      <c r="AW144" s="120">
        <v>1</v>
      </c>
      <c r="AX144" s="120">
        <v>1</v>
      </c>
      <c r="AY144" s="120">
        <v>1</v>
      </c>
      <c r="AZ144" s="120">
        <v>1</v>
      </c>
      <c r="BA144" s="120">
        <v>1</v>
      </c>
      <c r="BB144" s="120">
        <v>1</v>
      </c>
      <c r="BC144" s="120">
        <v>1</v>
      </c>
      <c r="BD144" s="120">
        <v>1</v>
      </c>
      <c r="BE144" s="120">
        <v>1</v>
      </c>
      <c r="BF144" s="120">
        <v>1</v>
      </c>
      <c r="BG144" s="120">
        <v>1</v>
      </c>
      <c r="BH144" s="120">
        <v>1</v>
      </c>
      <c r="BI144" s="120">
        <v>1</v>
      </c>
      <c r="BJ144" s="120">
        <v>1</v>
      </c>
      <c r="BK144" s="120">
        <v>1</v>
      </c>
      <c r="BL144" s="120">
        <v>1</v>
      </c>
      <c r="BM144" s="120">
        <v>1</v>
      </c>
      <c r="BN144" s="120">
        <v>1</v>
      </c>
      <c r="BS144" s="120">
        <v>1</v>
      </c>
      <c r="BT144" s="120">
        <v>1</v>
      </c>
      <c r="BU144" s="120">
        <v>1</v>
      </c>
      <c r="BV144" s="120">
        <v>99</v>
      </c>
      <c r="BW144" s="120">
        <v>99</v>
      </c>
      <c r="BX144" s="120">
        <v>99</v>
      </c>
      <c r="BY144" s="120">
        <v>1</v>
      </c>
      <c r="BZ144" s="120">
        <v>1</v>
      </c>
      <c r="CA144" s="120">
        <v>99</v>
      </c>
      <c r="CC144" s="120">
        <v>1</v>
      </c>
      <c r="CD144" s="120">
        <v>1</v>
      </c>
      <c r="CE144" s="120">
        <v>1</v>
      </c>
      <c r="CF144" s="120">
        <v>1</v>
      </c>
      <c r="CG144" s="120">
        <v>1</v>
      </c>
      <c r="CH144" s="120">
        <v>1</v>
      </c>
      <c r="CI144" s="120">
        <v>1</v>
      </c>
      <c r="CJ144" s="120">
        <v>1</v>
      </c>
      <c r="CK144" s="120">
        <v>1</v>
      </c>
      <c r="CL144" s="120">
        <v>1</v>
      </c>
      <c r="CM144" s="120">
        <v>1</v>
      </c>
      <c r="CP144" s="120">
        <v>1</v>
      </c>
      <c r="CQ144" s="120">
        <v>1</v>
      </c>
      <c r="CR144" s="120">
        <v>0</v>
      </c>
      <c r="CS144" s="120">
        <v>1</v>
      </c>
      <c r="CT144" s="120">
        <v>1</v>
      </c>
      <c r="CU144" s="120">
        <v>1</v>
      </c>
      <c r="CV144" s="120">
        <v>1</v>
      </c>
      <c r="CW144" s="120">
        <v>1</v>
      </c>
      <c r="CX144" s="120">
        <v>1</v>
      </c>
      <c r="CY144" s="120">
        <v>1</v>
      </c>
      <c r="CZ144" s="120">
        <v>1</v>
      </c>
      <c r="DA144" s="120">
        <v>0</v>
      </c>
      <c r="DB144" s="120">
        <v>0</v>
      </c>
      <c r="DC144" s="120">
        <v>0</v>
      </c>
      <c r="DD144" s="120">
        <v>0</v>
      </c>
      <c r="DE144" s="120">
        <v>0</v>
      </c>
      <c r="DF144" s="120">
        <v>0</v>
      </c>
      <c r="DG144" s="120">
        <v>1</v>
      </c>
      <c r="DH144" s="120">
        <v>1</v>
      </c>
      <c r="DI144" s="121">
        <v>1</v>
      </c>
      <c r="DK144" s="121"/>
      <c r="DL144" s="121">
        <v>2</v>
      </c>
      <c r="DM144" s="121">
        <v>2</v>
      </c>
      <c r="DN144" s="121">
        <v>0</v>
      </c>
    </row>
    <row r="145" spans="1:118" s="120" customFormat="1" hidden="1">
      <c r="A145" s="120" t="s">
        <v>593</v>
      </c>
      <c r="B145" s="120" t="s">
        <v>405</v>
      </c>
      <c r="C145" s="132" t="s">
        <v>597</v>
      </c>
      <c r="D145" s="120">
        <v>140</v>
      </c>
      <c r="E145" s="120">
        <v>202</v>
      </c>
      <c r="F145" s="120">
        <v>65</v>
      </c>
      <c r="G145" s="120">
        <v>2</v>
      </c>
      <c r="H145" s="120">
        <v>1</v>
      </c>
      <c r="I145" s="120">
        <v>0</v>
      </c>
      <c r="J145" s="120" t="s">
        <v>419</v>
      </c>
      <c r="K145" s="120">
        <v>1</v>
      </c>
      <c r="L145" s="120">
        <v>1</v>
      </c>
      <c r="M145" s="120">
        <v>1</v>
      </c>
      <c r="N145" s="120">
        <v>1</v>
      </c>
      <c r="O145" s="120">
        <v>1</v>
      </c>
      <c r="P145" s="120">
        <v>1</v>
      </c>
      <c r="Q145" s="120">
        <v>1</v>
      </c>
      <c r="R145" s="120">
        <v>1</v>
      </c>
      <c r="S145" s="120">
        <v>1</v>
      </c>
      <c r="T145" s="120">
        <v>1</v>
      </c>
      <c r="U145" s="120">
        <v>1</v>
      </c>
      <c r="W145" s="120">
        <v>1</v>
      </c>
      <c r="X145" s="120">
        <v>1</v>
      </c>
      <c r="Y145" s="120">
        <v>1</v>
      </c>
      <c r="AB145" s="120">
        <v>1</v>
      </c>
      <c r="AC145" s="120">
        <v>1</v>
      </c>
      <c r="AD145" s="120">
        <v>1</v>
      </c>
      <c r="AE145" s="120">
        <v>1</v>
      </c>
      <c r="AF145" s="120">
        <v>1</v>
      </c>
      <c r="AG145" s="120">
        <v>1</v>
      </c>
      <c r="AH145" s="120">
        <v>1</v>
      </c>
      <c r="AI145" s="120">
        <v>1</v>
      </c>
      <c r="AJ145" s="120">
        <v>1</v>
      </c>
      <c r="AK145" s="120">
        <v>1</v>
      </c>
      <c r="AL145" s="120">
        <v>1</v>
      </c>
      <c r="AM145" s="120">
        <v>1</v>
      </c>
      <c r="AN145" s="120">
        <v>1</v>
      </c>
      <c r="AO145" s="120">
        <v>1</v>
      </c>
      <c r="AP145" s="120">
        <v>1</v>
      </c>
      <c r="AQ145" s="120">
        <v>1</v>
      </c>
      <c r="AR145" s="120">
        <v>1</v>
      </c>
      <c r="AS145" s="120">
        <v>1</v>
      </c>
      <c r="AT145" s="120">
        <v>1</v>
      </c>
      <c r="AU145" s="120">
        <v>1</v>
      </c>
      <c r="AV145" s="120">
        <v>1</v>
      </c>
      <c r="AW145" s="120">
        <v>1</v>
      </c>
      <c r="AX145" s="120">
        <v>1</v>
      </c>
      <c r="AY145" s="120">
        <v>1</v>
      </c>
      <c r="AZ145" s="120">
        <v>1</v>
      </c>
      <c r="BA145" s="120">
        <v>1</v>
      </c>
      <c r="BB145" s="120">
        <v>1</v>
      </c>
      <c r="BC145" s="120">
        <v>1</v>
      </c>
      <c r="BD145" s="120">
        <v>1</v>
      </c>
      <c r="BE145" s="120">
        <v>1</v>
      </c>
      <c r="BF145" s="120">
        <v>1</v>
      </c>
      <c r="BG145" s="120">
        <v>1</v>
      </c>
      <c r="BH145" s="120">
        <v>1</v>
      </c>
      <c r="BI145" s="120">
        <v>1</v>
      </c>
      <c r="BJ145" s="120">
        <v>1</v>
      </c>
      <c r="BK145" s="120">
        <v>1</v>
      </c>
      <c r="BL145" s="120">
        <v>1</v>
      </c>
      <c r="BM145" s="120">
        <v>1</v>
      </c>
      <c r="BN145" s="120">
        <v>1</v>
      </c>
      <c r="BS145" s="120">
        <v>1</v>
      </c>
      <c r="BT145" s="120">
        <v>1</v>
      </c>
      <c r="BU145" s="120">
        <v>99</v>
      </c>
      <c r="BV145" s="120">
        <v>99</v>
      </c>
      <c r="BW145" s="120">
        <v>1</v>
      </c>
      <c r="BX145" s="120">
        <v>99</v>
      </c>
      <c r="BY145" s="120">
        <v>1</v>
      </c>
      <c r="BZ145" s="120">
        <v>1</v>
      </c>
      <c r="CA145" s="120">
        <v>1</v>
      </c>
      <c r="CC145" s="120">
        <v>1</v>
      </c>
      <c r="CD145" s="120">
        <v>1</v>
      </c>
      <c r="CE145" s="120">
        <v>1</v>
      </c>
      <c r="CF145" s="120">
        <v>1</v>
      </c>
      <c r="CG145" s="120">
        <v>1</v>
      </c>
      <c r="CH145" s="120">
        <v>1</v>
      </c>
      <c r="CI145" s="120">
        <v>1</v>
      </c>
      <c r="CJ145" s="120">
        <v>1</v>
      </c>
      <c r="CK145" s="120">
        <v>1</v>
      </c>
      <c r="CL145" s="120">
        <v>1</v>
      </c>
      <c r="CM145" s="120">
        <v>1</v>
      </c>
      <c r="CP145" s="120">
        <v>1</v>
      </c>
      <c r="CQ145" s="120">
        <v>1</v>
      </c>
      <c r="CR145" s="120">
        <v>1</v>
      </c>
      <c r="CS145" s="120">
        <v>1</v>
      </c>
      <c r="CT145" s="120">
        <v>1</v>
      </c>
      <c r="CU145" s="120">
        <v>1</v>
      </c>
      <c r="CV145" s="120">
        <v>1</v>
      </c>
      <c r="CW145" s="120">
        <v>1</v>
      </c>
      <c r="CX145" s="120">
        <v>1</v>
      </c>
      <c r="CY145" s="120">
        <v>1</v>
      </c>
      <c r="CZ145" s="120">
        <v>1</v>
      </c>
      <c r="DA145" s="120">
        <v>0</v>
      </c>
      <c r="DB145" s="120">
        <v>1</v>
      </c>
      <c r="DC145" s="120">
        <v>0</v>
      </c>
      <c r="DD145" s="120">
        <v>0</v>
      </c>
      <c r="DE145" s="120">
        <v>1</v>
      </c>
      <c r="DF145" s="120">
        <v>0</v>
      </c>
      <c r="DG145" s="120">
        <v>1</v>
      </c>
      <c r="DH145" s="120">
        <v>1</v>
      </c>
      <c r="DI145" s="121">
        <v>1</v>
      </c>
      <c r="DJ145" s="120" t="s">
        <v>598</v>
      </c>
      <c r="DK145" s="121"/>
      <c r="DL145" s="121"/>
      <c r="DM145" s="121"/>
      <c r="DN145" s="121"/>
    </row>
    <row r="146" spans="1:118" s="120" customFormat="1" hidden="1">
      <c r="A146" s="120" t="s">
        <v>593</v>
      </c>
      <c r="B146" s="120" t="s">
        <v>405</v>
      </c>
      <c r="C146" s="132" t="s">
        <v>599</v>
      </c>
      <c r="D146" s="120">
        <v>141</v>
      </c>
      <c r="E146" s="120">
        <v>36</v>
      </c>
      <c r="F146" s="120">
        <v>10</v>
      </c>
      <c r="G146" s="120">
        <v>1</v>
      </c>
      <c r="H146" s="120">
        <v>1</v>
      </c>
      <c r="I146" s="120">
        <v>1</v>
      </c>
      <c r="J146" s="120" t="s">
        <v>419</v>
      </c>
      <c r="K146" s="120">
        <v>1</v>
      </c>
      <c r="L146" s="120">
        <v>1</v>
      </c>
      <c r="M146" s="120">
        <v>1</v>
      </c>
      <c r="N146" s="120">
        <v>1</v>
      </c>
      <c r="O146" s="120">
        <v>1</v>
      </c>
      <c r="P146" s="120">
        <v>1</v>
      </c>
      <c r="Q146" s="120">
        <v>1</v>
      </c>
      <c r="R146" s="120">
        <v>1</v>
      </c>
      <c r="S146" s="120">
        <v>1</v>
      </c>
      <c r="T146" s="120">
        <v>1</v>
      </c>
      <c r="U146" s="120">
        <v>1</v>
      </c>
      <c r="W146" s="120">
        <v>1</v>
      </c>
      <c r="X146" s="120">
        <v>1</v>
      </c>
      <c r="Y146" s="120">
        <v>1</v>
      </c>
      <c r="AB146" s="120">
        <v>1</v>
      </c>
      <c r="AC146" s="120">
        <v>1</v>
      </c>
      <c r="AD146" s="120">
        <v>1</v>
      </c>
      <c r="AE146" s="120">
        <v>1</v>
      </c>
      <c r="AF146" s="120">
        <v>1</v>
      </c>
      <c r="AG146" s="120">
        <v>1</v>
      </c>
      <c r="AH146" s="120">
        <v>1</v>
      </c>
      <c r="AI146" s="120">
        <v>1</v>
      </c>
      <c r="AJ146" s="120">
        <v>1</v>
      </c>
      <c r="AK146" s="120">
        <v>1</v>
      </c>
      <c r="AL146" s="120">
        <v>1</v>
      </c>
      <c r="AM146" s="120">
        <v>1</v>
      </c>
      <c r="AN146" s="120">
        <v>1</v>
      </c>
      <c r="AO146" s="120">
        <v>1</v>
      </c>
      <c r="AP146" s="120">
        <v>1</v>
      </c>
      <c r="AQ146" s="120">
        <v>1</v>
      </c>
      <c r="AR146" s="120">
        <v>1</v>
      </c>
      <c r="AS146" s="120">
        <v>1</v>
      </c>
      <c r="AT146" s="120">
        <v>1</v>
      </c>
      <c r="AU146" s="120">
        <v>1</v>
      </c>
      <c r="AV146" s="120">
        <v>1</v>
      </c>
      <c r="AW146" s="120">
        <v>1</v>
      </c>
      <c r="AX146" s="120">
        <v>1</v>
      </c>
      <c r="AY146" s="120">
        <v>1</v>
      </c>
      <c r="AZ146" s="120">
        <v>1</v>
      </c>
      <c r="BA146" s="120">
        <v>1</v>
      </c>
      <c r="BB146" s="120">
        <v>1</v>
      </c>
      <c r="BC146" s="120">
        <v>1</v>
      </c>
      <c r="BD146" s="120">
        <v>1</v>
      </c>
      <c r="BE146" s="120">
        <v>1</v>
      </c>
      <c r="BF146" s="120">
        <v>1</v>
      </c>
      <c r="BG146" s="120">
        <v>1</v>
      </c>
      <c r="BH146" s="120">
        <v>1</v>
      </c>
      <c r="BI146" s="120">
        <v>1</v>
      </c>
      <c r="BJ146" s="120">
        <v>1</v>
      </c>
      <c r="BK146" s="120">
        <v>1</v>
      </c>
      <c r="BL146" s="120">
        <v>1</v>
      </c>
      <c r="BM146" s="120">
        <v>1</v>
      </c>
      <c r="BN146" s="120">
        <v>1</v>
      </c>
      <c r="BS146" s="120">
        <v>1</v>
      </c>
      <c r="BT146" s="120">
        <v>1</v>
      </c>
      <c r="BU146" s="120">
        <v>99</v>
      </c>
      <c r="BV146" s="120">
        <v>99</v>
      </c>
      <c r="BW146" s="120">
        <v>99</v>
      </c>
      <c r="BX146" s="120">
        <v>99</v>
      </c>
      <c r="BY146" s="120">
        <v>1</v>
      </c>
      <c r="BZ146" s="120">
        <v>1</v>
      </c>
      <c r="CA146" s="120">
        <v>1</v>
      </c>
      <c r="CC146" s="120">
        <v>1</v>
      </c>
      <c r="CD146" s="120">
        <v>1</v>
      </c>
      <c r="CE146" s="120">
        <v>1</v>
      </c>
      <c r="CF146" s="120">
        <v>1</v>
      </c>
      <c r="CG146" s="120">
        <v>1</v>
      </c>
      <c r="CH146" s="120">
        <v>1</v>
      </c>
      <c r="CI146" s="120">
        <v>1</v>
      </c>
      <c r="CJ146" s="120">
        <v>1</v>
      </c>
      <c r="CK146" s="120">
        <v>1</v>
      </c>
      <c r="CL146" s="120">
        <v>1</v>
      </c>
      <c r="CM146" s="120">
        <v>1</v>
      </c>
      <c r="CP146" s="120">
        <v>1</v>
      </c>
      <c r="CQ146" s="120">
        <v>1</v>
      </c>
      <c r="CR146" s="120">
        <v>1</v>
      </c>
      <c r="CS146" s="120">
        <v>1</v>
      </c>
      <c r="CT146" s="120">
        <v>1</v>
      </c>
      <c r="CU146" s="120">
        <v>1</v>
      </c>
      <c r="CV146" s="120">
        <v>1</v>
      </c>
      <c r="CW146" s="120">
        <v>1</v>
      </c>
      <c r="CX146" s="120">
        <v>1</v>
      </c>
      <c r="CY146" s="120">
        <v>1</v>
      </c>
      <c r="CZ146" s="120">
        <v>1</v>
      </c>
      <c r="DA146" s="120">
        <v>0</v>
      </c>
      <c r="DB146" s="120">
        <v>0</v>
      </c>
      <c r="DC146" s="120">
        <v>0</v>
      </c>
      <c r="DD146" s="120">
        <v>0</v>
      </c>
      <c r="DE146" s="120">
        <v>0</v>
      </c>
      <c r="DF146" s="120">
        <v>0</v>
      </c>
      <c r="DG146" s="120">
        <v>1</v>
      </c>
      <c r="DH146" s="120">
        <v>1</v>
      </c>
      <c r="DI146" s="121">
        <v>1</v>
      </c>
      <c r="DK146" s="121"/>
      <c r="DL146" s="121">
        <v>2</v>
      </c>
      <c r="DM146" s="121">
        <v>2</v>
      </c>
      <c r="DN146" s="121">
        <v>0</v>
      </c>
    </row>
    <row r="147" spans="1:118" s="120" customFormat="1" hidden="1">
      <c r="A147" s="120" t="s">
        <v>593</v>
      </c>
      <c r="B147" s="120" t="s">
        <v>405</v>
      </c>
      <c r="C147" s="132" t="s">
        <v>600</v>
      </c>
      <c r="D147" s="120">
        <v>142</v>
      </c>
      <c r="E147" s="120">
        <v>80</v>
      </c>
      <c r="F147" s="120">
        <v>27</v>
      </c>
      <c r="G147" s="120">
        <v>2</v>
      </c>
      <c r="H147" s="120">
        <v>1</v>
      </c>
      <c r="I147" s="120">
        <v>1</v>
      </c>
      <c r="J147" s="120" t="s">
        <v>419</v>
      </c>
      <c r="K147" s="120">
        <v>1</v>
      </c>
      <c r="L147" s="120">
        <v>1</v>
      </c>
      <c r="M147" s="120">
        <v>1</v>
      </c>
      <c r="N147" s="120">
        <v>1</v>
      </c>
      <c r="O147" s="120">
        <v>1</v>
      </c>
      <c r="P147" s="120">
        <v>1</v>
      </c>
      <c r="Q147" s="120">
        <v>1</v>
      </c>
      <c r="R147" s="120">
        <v>1</v>
      </c>
      <c r="S147" s="120">
        <v>1</v>
      </c>
      <c r="T147" s="120">
        <v>1</v>
      </c>
      <c r="U147" s="120">
        <v>1</v>
      </c>
      <c r="W147" s="120">
        <v>1</v>
      </c>
      <c r="X147" s="120">
        <v>1</v>
      </c>
      <c r="Y147" s="120">
        <v>1</v>
      </c>
      <c r="AB147" s="120">
        <v>1</v>
      </c>
      <c r="AC147" s="120">
        <v>1</v>
      </c>
      <c r="AD147" s="120">
        <v>1</v>
      </c>
      <c r="AE147" s="120">
        <v>1</v>
      </c>
      <c r="AF147" s="120">
        <v>1</v>
      </c>
      <c r="AG147" s="120">
        <v>1</v>
      </c>
      <c r="AH147" s="120">
        <v>1</v>
      </c>
      <c r="AI147" s="120">
        <v>1</v>
      </c>
      <c r="AJ147" s="120">
        <v>1</v>
      </c>
      <c r="AK147" s="120">
        <v>1</v>
      </c>
      <c r="AL147" s="120">
        <v>1</v>
      </c>
      <c r="AM147" s="120">
        <v>1</v>
      </c>
      <c r="AN147" s="120">
        <v>1</v>
      </c>
      <c r="AO147" s="120">
        <v>1</v>
      </c>
      <c r="AP147" s="120">
        <v>1</v>
      </c>
      <c r="AQ147" s="120">
        <v>1</v>
      </c>
      <c r="AR147" s="120">
        <v>1</v>
      </c>
      <c r="AS147" s="120">
        <v>1</v>
      </c>
      <c r="AT147" s="120">
        <v>1</v>
      </c>
      <c r="AU147" s="120">
        <v>1</v>
      </c>
      <c r="AV147" s="120">
        <v>1</v>
      </c>
      <c r="AW147" s="120">
        <v>1</v>
      </c>
      <c r="AX147" s="120">
        <v>1</v>
      </c>
      <c r="AY147" s="120">
        <v>1</v>
      </c>
      <c r="AZ147" s="120">
        <v>1</v>
      </c>
      <c r="BA147" s="120">
        <v>1</v>
      </c>
      <c r="BB147" s="120">
        <v>1</v>
      </c>
      <c r="BC147" s="120">
        <v>1</v>
      </c>
      <c r="BD147" s="120">
        <v>1</v>
      </c>
      <c r="BE147" s="120">
        <v>1</v>
      </c>
      <c r="BF147" s="120">
        <v>1</v>
      </c>
      <c r="BG147" s="120">
        <v>1</v>
      </c>
      <c r="BH147" s="120">
        <v>1</v>
      </c>
      <c r="BI147" s="120">
        <v>1</v>
      </c>
      <c r="BJ147" s="120">
        <v>1</v>
      </c>
      <c r="BK147" s="120">
        <v>1</v>
      </c>
      <c r="BL147" s="120">
        <v>1</v>
      </c>
      <c r="BM147" s="120">
        <v>1</v>
      </c>
      <c r="BN147" s="120">
        <v>1</v>
      </c>
      <c r="BS147" s="120">
        <v>1</v>
      </c>
      <c r="BT147" s="120">
        <v>1</v>
      </c>
      <c r="BU147" s="120">
        <v>99</v>
      </c>
      <c r="BV147" s="120">
        <v>99</v>
      </c>
      <c r="BW147" s="120">
        <v>99</v>
      </c>
      <c r="BX147" s="120">
        <v>99</v>
      </c>
      <c r="BY147" s="120">
        <v>1</v>
      </c>
      <c r="BZ147" s="120">
        <v>1</v>
      </c>
      <c r="CA147" s="120">
        <v>1</v>
      </c>
      <c r="CC147" s="120">
        <v>1</v>
      </c>
      <c r="CD147" s="120">
        <v>1</v>
      </c>
      <c r="CE147" s="120">
        <v>1</v>
      </c>
      <c r="CF147" s="120">
        <v>1</v>
      </c>
      <c r="CG147" s="120">
        <v>1</v>
      </c>
      <c r="CH147" s="120">
        <v>1</v>
      </c>
      <c r="CI147" s="120">
        <v>1</v>
      </c>
      <c r="CJ147" s="120">
        <v>1</v>
      </c>
      <c r="CK147" s="120">
        <v>1</v>
      </c>
      <c r="CL147" s="120">
        <v>1</v>
      </c>
      <c r="CM147" s="120">
        <v>1</v>
      </c>
      <c r="CP147" s="120">
        <v>1</v>
      </c>
      <c r="CQ147" s="120">
        <v>1</v>
      </c>
      <c r="CR147" s="120">
        <v>1</v>
      </c>
      <c r="CS147" s="120">
        <v>1</v>
      </c>
      <c r="CT147" s="120">
        <v>1</v>
      </c>
      <c r="CU147" s="120">
        <v>1</v>
      </c>
      <c r="CV147" s="120">
        <v>1</v>
      </c>
      <c r="CW147" s="120">
        <v>1</v>
      </c>
      <c r="CX147" s="120">
        <v>1</v>
      </c>
      <c r="CY147" s="120">
        <v>0</v>
      </c>
      <c r="CZ147" s="120">
        <v>1</v>
      </c>
      <c r="DA147" s="120">
        <v>0</v>
      </c>
      <c r="DB147" s="120">
        <v>0</v>
      </c>
      <c r="DC147" s="120">
        <v>0</v>
      </c>
      <c r="DD147" s="120">
        <v>0</v>
      </c>
      <c r="DE147" s="120">
        <v>0</v>
      </c>
      <c r="DF147" s="120">
        <v>0</v>
      </c>
      <c r="DG147" s="120">
        <v>1</v>
      </c>
      <c r="DH147" s="120">
        <v>1</v>
      </c>
      <c r="DI147" s="121">
        <v>1</v>
      </c>
      <c r="DK147" s="121"/>
      <c r="DL147" s="121">
        <v>2</v>
      </c>
      <c r="DM147" s="121">
        <v>1</v>
      </c>
      <c r="DN147" s="121">
        <v>1</v>
      </c>
    </row>
    <row r="148" spans="1:118" s="120" customFormat="1" hidden="1">
      <c r="A148" s="120" t="s">
        <v>593</v>
      </c>
      <c r="B148" s="120" t="s">
        <v>405</v>
      </c>
      <c r="C148" s="132" t="s">
        <v>601</v>
      </c>
      <c r="D148" s="120">
        <v>143</v>
      </c>
      <c r="E148" s="120">
        <v>51</v>
      </c>
      <c r="F148" s="120">
        <v>17</v>
      </c>
      <c r="G148" s="120">
        <v>3</v>
      </c>
      <c r="H148" s="120">
        <v>1</v>
      </c>
      <c r="I148" s="120">
        <v>0</v>
      </c>
      <c r="J148" s="120" t="s">
        <v>419</v>
      </c>
      <c r="K148" s="120">
        <v>1</v>
      </c>
      <c r="L148" s="120">
        <v>1</v>
      </c>
      <c r="M148" s="120">
        <v>1</v>
      </c>
      <c r="N148" s="120">
        <v>1</v>
      </c>
      <c r="O148" s="120">
        <v>1</v>
      </c>
      <c r="P148" s="120">
        <v>1</v>
      </c>
      <c r="Q148" s="120">
        <v>1</v>
      </c>
      <c r="R148" s="120">
        <v>1</v>
      </c>
      <c r="S148" s="120">
        <v>1</v>
      </c>
      <c r="T148" s="120">
        <v>1</v>
      </c>
      <c r="U148" s="120">
        <v>1</v>
      </c>
      <c r="W148" s="120">
        <v>1</v>
      </c>
      <c r="X148" s="120">
        <v>1</v>
      </c>
      <c r="Y148" s="120">
        <v>1</v>
      </c>
      <c r="AB148" s="120">
        <v>1</v>
      </c>
      <c r="AC148" s="120">
        <v>1</v>
      </c>
      <c r="AD148" s="120">
        <v>1</v>
      </c>
      <c r="AE148" s="120">
        <v>1</v>
      </c>
      <c r="AF148" s="120">
        <v>1</v>
      </c>
      <c r="AG148" s="120">
        <v>1</v>
      </c>
      <c r="AH148" s="120">
        <v>1</v>
      </c>
      <c r="AI148" s="120">
        <v>1</v>
      </c>
      <c r="AJ148" s="120">
        <v>1</v>
      </c>
      <c r="AK148" s="120">
        <v>1</v>
      </c>
      <c r="AL148" s="120">
        <v>1</v>
      </c>
      <c r="AM148" s="120">
        <v>1</v>
      </c>
      <c r="AN148" s="120">
        <v>1</v>
      </c>
      <c r="AO148" s="120">
        <v>1</v>
      </c>
      <c r="AP148" s="120">
        <v>1</v>
      </c>
      <c r="AQ148" s="120">
        <v>1</v>
      </c>
      <c r="AR148" s="120">
        <v>1</v>
      </c>
      <c r="AS148" s="120">
        <v>1</v>
      </c>
      <c r="AT148" s="120">
        <v>1</v>
      </c>
      <c r="AU148" s="120">
        <v>1</v>
      </c>
      <c r="AV148" s="120">
        <v>1</v>
      </c>
      <c r="AW148" s="120">
        <v>1</v>
      </c>
      <c r="AX148" s="120">
        <v>1</v>
      </c>
      <c r="AY148" s="120">
        <v>1</v>
      </c>
      <c r="AZ148" s="120">
        <v>1</v>
      </c>
      <c r="BA148" s="120">
        <v>1</v>
      </c>
      <c r="BB148" s="120">
        <v>1</v>
      </c>
      <c r="BC148" s="120">
        <v>1</v>
      </c>
      <c r="BD148" s="120">
        <v>1</v>
      </c>
      <c r="BE148" s="120">
        <v>1</v>
      </c>
      <c r="BF148" s="120">
        <v>1</v>
      </c>
      <c r="BG148" s="120">
        <v>1</v>
      </c>
      <c r="BH148" s="120">
        <v>1</v>
      </c>
      <c r="BI148" s="120">
        <v>1</v>
      </c>
      <c r="BJ148" s="120">
        <v>1</v>
      </c>
      <c r="BK148" s="120">
        <v>1</v>
      </c>
      <c r="BL148" s="120">
        <v>1</v>
      </c>
      <c r="BM148" s="120">
        <v>1</v>
      </c>
      <c r="BN148" s="120">
        <v>1</v>
      </c>
      <c r="BS148" s="120">
        <v>1</v>
      </c>
      <c r="BT148" s="120">
        <v>1</v>
      </c>
      <c r="BU148" s="120">
        <v>99</v>
      </c>
      <c r="BV148" s="120">
        <v>99</v>
      </c>
      <c r="BW148" s="120">
        <v>99</v>
      </c>
      <c r="BX148" s="120">
        <v>99</v>
      </c>
      <c r="BY148" s="120">
        <v>1</v>
      </c>
      <c r="BZ148" s="120">
        <v>1</v>
      </c>
      <c r="CA148" s="120">
        <v>99</v>
      </c>
      <c r="CC148" s="120">
        <v>1</v>
      </c>
      <c r="CD148" s="120">
        <v>1</v>
      </c>
      <c r="CE148" s="120">
        <v>1</v>
      </c>
      <c r="CF148" s="120">
        <v>1</v>
      </c>
      <c r="CG148" s="120">
        <v>1</v>
      </c>
      <c r="CH148" s="120">
        <v>1</v>
      </c>
      <c r="CI148" s="120">
        <v>1</v>
      </c>
      <c r="CJ148" s="120">
        <v>1</v>
      </c>
      <c r="CK148" s="120">
        <v>1</v>
      </c>
      <c r="CL148" s="120">
        <v>1</v>
      </c>
      <c r="CM148" s="120">
        <v>1</v>
      </c>
      <c r="CP148" s="120">
        <v>1</v>
      </c>
      <c r="CQ148" s="120">
        <v>1</v>
      </c>
      <c r="CR148" s="120">
        <v>1</v>
      </c>
      <c r="CS148" s="120">
        <v>1</v>
      </c>
      <c r="CT148" s="120">
        <v>1</v>
      </c>
      <c r="CU148" s="120">
        <v>1</v>
      </c>
      <c r="CV148" s="120">
        <v>1</v>
      </c>
      <c r="CW148" s="120">
        <v>1</v>
      </c>
      <c r="CX148" s="120">
        <v>1</v>
      </c>
      <c r="CY148" s="120">
        <v>1</v>
      </c>
      <c r="CZ148" s="120">
        <v>1</v>
      </c>
      <c r="DA148" s="120">
        <v>0</v>
      </c>
      <c r="DB148" s="120">
        <v>1</v>
      </c>
      <c r="DC148" s="120">
        <v>0</v>
      </c>
      <c r="DD148" s="120">
        <v>0</v>
      </c>
      <c r="DE148" s="120">
        <v>0</v>
      </c>
      <c r="DF148" s="120">
        <v>0</v>
      </c>
      <c r="DG148" s="120">
        <v>1</v>
      </c>
      <c r="DH148" s="120">
        <v>1</v>
      </c>
      <c r="DI148" s="121">
        <v>1</v>
      </c>
      <c r="DK148" s="121"/>
      <c r="DL148" s="121"/>
      <c r="DM148" s="121"/>
      <c r="DN148" s="121"/>
    </row>
    <row r="149" spans="1:118" s="120" customFormat="1" hidden="1">
      <c r="A149" s="120" t="s">
        <v>593</v>
      </c>
      <c r="B149" s="120" t="s">
        <v>405</v>
      </c>
      <c r="C149" s="132" t="s">
        <v>602</v>
      </c>
      <c r="D149" s="120">
        <v>144</v>
      </c>
      <c r="E149" s="120">
        <v>95</v>
      </c>
      <c r="F149" s="120">
        <v>30</v>
      </c>
      <c r="G149" s="120">
        <v>8</v>
      </c>
      <c r="H149" s="120">
        <v>1</v>
      </c>
      <c r="I149" s="120">
        <v>0</v>
      </c>
      <c r="J149" s="120" t="s">
        <v>422</v>
      </c>
      <c r="K149" s="120">
        <v>1</v>
      </c>
      <c r="L149" s="120">
        <v>1</v>
      </c>
      <c r="M149" s="120">
        <v>1</v>
      </c>
      <c r="N149" s="120">
        <v>1</v>
      </c>
      <c r="O149" s="120">
        <v>1</v>
      </c>
      <c r="P149" s="120">
        <v>0.5</v>
      </c>
      <c r="Q149" s="120">
        <v>1</v>
      </c>
      <c r="R149" s="120">
        <v>1</v>
      </c>
      <c r="S149" s="120">
        <v>1</v>
      </c>
      <c r="T149" s="120">
        <v>1</v>
      </c>
      <c r="U149" s="120">
        <v>0.5</v>
      </c>
      <c r="W149" s="120">
        <v>1</v>
      </c>
      <c r="X149" s="120">
        <v>1</v>
      </c>
      <c r="Y149" s="120">
        <v>1</v>
      </c>
      <c r="AB149" s="120">
        <v>1</v>
      </c>
      <c r="AC149" s="120">
        <v>1</v>
      </c>
      <c r="AD149" s="120">
        <v>1</v>
      </c>
      <c r="AE149" s="120">
        <v>1</v>
      </c>
      <c r="AF149" s="120">
        <v>1</v>
      </c>
      <c r="AG149" s="120">
        <v>1</v>
      </c>
      <c r="AH149" s="120">
        <v>1</v>
      </c>
      <c r="AI149" s="120">
        <v>1</v>
      </c>
      <c r="AJ149" s="120">
        <v>1</v>
      </c>
      <c r="AK149" s="120">
        <v>1</v>
      </c>
      <c r="AL149" s="120">
        <v>1</v>
      </c>
      <c r="AM149" s="120">
        <v>1</v>
      </c>
      <c r="AN149" s="120">
        <v>1</v>
      </c>
      <c r="AO149" s="120">
        <v>1</v>
      </c>
      <c r="AP149" s="120">
        <v>1</v>
      </c>
      <c r="AQ149" s="120">
        <v>1</v>
      </c>
      <c r="AR149" s="120">
        <v>1</v>
      </c>
      <c r="AS149" s="120">
        <v>1</v>
      </c>
      <c r="AT149" s="120">
        <v>1</v>
      </c>
      <c r="AU149" s="120">
        <v>1</v>
      </c>
      <c r="AV149" s="120">
        <v>1</v>
      </c>
      <c r="AW149" s="120">
        <v>1</v>
      </c>
      <c r="AX149" s="120">
        <v>1</v>
      </c>
      <c r="AY149" s="120">
        <v>1</v>
      </c>
      <c r="AZ149" s="120">
        <v>1</v>
      </c>
      <c r="BA149" s="120">
        <v>1</v>
      </c>
      <c r="BB149" s="120">
        <v>1</v>
      </c>
      <c r="BC149" s="120">
        <v>1</v>
      </c>
      <c r="BD149" s="120">
        <v>1</v>
      </c>
      <c r="BE149" s="120">
        <v>1</v>
      </c>
      <c r="BF149" s="120">
        <v>1</v>
      </c>
      <c r="BG149" s="120">
        <v>1</v>
      </c>
      <c r="BH149" s="120">
        <v>1</v>
      </c>
      <c r="BI149" s="120">
        <v>1</v>
      </c>
      <c r="BJ149" s="120">
        <v>1</v>
      </c>
      <c r="BK149" s="120">
        <v>1</v>
      </c>
      <c r="BL149" s="120">
        <v>1</v>
      </c>
      <c r="BM149" s="120">
        <v>1</v>
      </c>
      <c r="BN149" s="120">
        <v>1</v>
      </c>
      <c r="BS149" s="120">
        <v>1</v>
      </c>
      <c r="BT149" s="120">
        <v>1</v>
      </c>
      <c r="BU149" s="120">
        <v>99</v>
      </c>
      <c r="BV149" s="120">
        <v>99</v>
      </c>
      <c r="BW149" s="120">
        <v>99</v>
      </c>
      <c r="BX149" s="120">
        <v>99</v>
      </c>
      <c r="BY149" s="120">
        <v>1</v>
      </c>
      <c r="BZ149" s="120">
        <v>1</v>
      </c>
      <c r="CA149" s="120">
        <v>99</v>
      </c>
      <c r="CC149" s="120">
        <v>1</v>
      </c>
      <c r="CD149" s="120">
        <v>1</v>
      </c>
      <c r="CE149" s="120">
        <v>1</v>
      </c>
      <c r="CF149" s="120">
        <v>1</v>
      </c>
      <c r="CG149" s="120">
        <v>1</v>
      </c>
      <c r="CH149" s="120">
        <v>1</v>
      </c>
      <c r="CI149" s="120">
        <v>1</v>
      </c>
      <c r="CJ149" s="120">
        <v>1</v>
      </c>
      <c r="CK149" s="120">
        <v>1</v>
      </c>
      <c r="CL149" s="120">
        <v>1</v>
      </c>
      <c r="CM149" s="120">
        <v>1</v>
      </c>
      <c r="CP149" s="120">
        <v>1</v>
      </c>
      <c r="CQ149" s="120">
        <v>1</v>
      </c>
      <c r="CR149" s="120">
        <v>0</v>
      </c>
      <c r="CS149" s="120">
        <v>0</v>
      </c>
      <c r="CT149" s="120">
        <v>1</v>
      </c>
      <c r="CU149" s="120">
        <v>1</v>
      </c>
      <c r="CV149" s="120">
        <v>1</v>
      </c>
      <c r="CW149" s="120">
        <v>1</v>
      </c>
      <c r="CX149" s="120">
        <v>1</v>
      </c>
      <c r="CY149" s="120">
        <v>0</v>
      </c>
      <c r="CZ149" s="120">
        <v>0</v>
      </c>
      <c r="DA149" s="120">
        <v>0</v>
      </c>
      <c r="DB149" s="120">
        <v>0</v>
      </c>
      <c r="DC149" s="120">
        <v>0</v>
      </c>
      <c r="DD149" s="120">
        <v>0</v>
      </c>
      <c r="DE149" s="120">
        <v>0</v>
      </c>
      <c r="DF149" s="120">
        <v>0</v>
      </c>
      <c r="DG149" s="120">
        <v>1</v>
      </c>
      <c r="DH149" s="120">
        <v>1</v>
      </c>
      <c r="DI149" s="121">
        <v>1</v>
      </c>
      <c r="DK149" s="121"/>
      <c r="DL149" s="121"/>
      <c r="DM149" s="121"/>
      <c r="DN149" s="121"/>
    </row>
    <row r="150" spans="1:118" s="120" customFormat="1" hidden="1">
      <c r="A150" s="120" t="s">
        <v>593</v>
      </c>
      <c r="B150" s="120" t="s">
        <v>405</v>
      </c>
      <c r="C150" s="132" t="s">
        <v>603</v>
      </c>
      <c r="D150" s="120">
        <v>145</v>
      </c>
      <c r="E150" s="120">
        <v>55</v>
      </c>
      <c r="F150" s="120">
        <v>14</v>
      </c>
      <c r="G150" s="120">
        <v>2</v>
      </c>
      <c r="H150" s="120">
        <v>1</v>
      </c>
      <c r="I150" s="120">
        <v>0</v>
      </c>
      <c r="J150" s="120" t="s">
        <v>422</v>
      </c>
      <c r="K150" s="120">
        <v>1</v>
      </c>
      <c r="L150" s="120">
        <v>1</v>
      </c>
      <c r="M150" s="120">
        <v>1</v>
      </c>
      <c r="N150" s="120">
        <v>1</v>
      </c>
      <c r="O150" s="120">
        <v>1</v>
      </c>
      <c r="P150" s="120">
        <v>1</v>
      </c>
      <c r="Q150" s="120">
        <v>1</v>
      </c>
      <c r="R150" s="120">
        <v>1</v>
      </c>
      <c r="S150" s="120">
        <v>1</v>
      </c>
      <c r="T150" s="120">
        <v>1</v>
      </c>
      <c r="U150" s="120">
        <v>1</v>
      </c>
      <c r="W150" s="120">
        <v>1</v>
      </c>
      <c r="X150" s="120">
        <v>1</v>
      </c>
      <c r="Y150" s="120">
        <v>1</v>
      </c>
      <c r="AB150" s="120">
        <v>1</v>
      </c>
      <c r="AC150" s="120">
        <v>1</v>
      </c>
      <c r="AD150" s="120">
        <v>1</v>
      </c>
      <c r="AE150" s="120">
        <v>1</v>
      </c>
      <c r="AF150" s="120">
        <v>1</v>
      </c>
      <c r="AG150" s="120">
        <v>1</v>
      </c>
      <c r="AH150" s="120">
        <v>1</v>
      </c>
      <c r="AI150" s="120">
        <v>1</v>
      </c>
      <c r="AJ150" s="120">
        <v>1</v>
      </c>
      <c r="AK150" s="120">
        <v>1</v>
      </c>
      <c r="AL150" s="120">
        <v>1</v>
      </c>
      <c r="AM150" s="120">
        <v>1</v>
      </c>
      <c r="AN150" s="120">
        <v>1</v>
      </c>
      <c r="AO150" s="120">
        <v>1</v>
      </c>
      <c r="AP150" s="120">
        <v>1</v>
      </c>
      <c r="AQ150" s="120">
        <v>1</v>
      </c>
      <c r="AR150" s="120">
        <v>1</v>
      </c>
      <c r="AS150" s="120">
        <v>0.5</v>
      </c>
      <c r="AT150" s="120">
        <v>1</v>
      </c>
      <c r="AU150" s="120">
        <v>1</v>
      </c>
      <c r="AV150" s="120">
        <v>1</v>
      </c>
      <c r="AW150" s="120">
        <v>1</v>
      </c>
      <c r="AX150" s="120">
        <v>1</v>
      </c>
      <c r="AY150" s="120">
        <v>1</v>
      </c>
      <c r="AZ150" s="120">
        <v>1</v>
      </c>
      <c r="BA150" s="120">
        <v>1</v>
      </c>
      <c r="BB150" s="120">
        <v>1</v>
      </c>
      <c r="BC150" s="120">
        <v>1</v>
      </c>
      <c r="BD150" s="120">
        <v>1</v>
      </c>
      <c r="BE150" s="120">
        <v>1</v>
      </c>
      <c r="BF150" s="120">
        <v>1</v>
      </c>
      <c r="BG150" s="120">
        <v>1</v>
      </c>
      <c r="BH150" s="120">
        <v>1</v>
      </c>
      <c r="BI150" s="120">
        <v>0</v>
      </c>
      <c r="BJ150" s="120">
        <v>1</v>
      </c>
      <c r="BK150" s="120">
        <v>1</v>
      </c>
      <c r="BL150" s="120">
        <v>1</v>
      </c>
      <c r="BM150" s="120">
        <v>1</v>
      </c>
      <c r="BN150" s="120">
        <v>1</v>
      </c>
      <c r="BS150" s="120">
        <v>1</v>
      </c>
      <c r="BT150" s="120">
        <v>1</v>
      </c>
      <c r="BU150" s="120">
        <v>99</v>
      </c>
      <c r="BV150" s="120">
        <v>99</v>
      </c>
      <c r="BW150" s="120">
        <v>99</v>
      </c>
      <c r="BX150" s="120">
        <v>99</v>
      </c>
      <c r="BY150" s="120">
        <v>1</v>
      </c>
      <c r="BZ150" s="120">
        <v>1</v>
      </c>
      <c r="CA150" s="120">
        <v>99</v>
      </c>
      <c r="CC150" s="120">
        <v>1</v>
      </c>
      <c r="CD150" s="120">
        <v>1</v>
      </c>
      <c r="CE150" s="120">
        <v>1</v>
      </c>
      <c r="CF150" s="120">
        <v>1</v>
      </c>
      <c r="CG150" s="120">
        <v>0</v>
      </c>
      <c r="CH150" s="120">
        <v>1</v>
      </c>
      <c r="CI150" s="120">
        <v>1</v>
      </c>
      <c r="CJ150" s="120">
        <v>1</v>
      </c>
      <c r="CK150" s="120">
        <v>1</v>
      </c>
      <c r="CL150" s="120">
        <v>1</v>
      </c>
      <c r="CM150" s="120">
        <v>1</v>
      </c>
      <c r="CP150" s="120">
        <v>1</v>
      </c>
      <c r="CQ150" s="120">
        <v>1</v>
      </c>
      <c r="CR150" s="120">
        <v>1</v>
      </c>
      <c r="CS150" s="120">
        <v>0</v>
      </c>
      <c r="CT150" s="120">
        <v>1</v>
      </c>
      <c r="CU150" s="120">
        <v>1</v>
      </c>
      <c r="CV150" s="120">
        <v>1</v>
      </c>
      <c r="CW150" s="120">
        <v>1</v>
      </c>
      <c r="CX150" s="120">
        <v>1</v>
      </c>
      <c r="CY150" s="120">
        <v>1</v>
      </c>
      <c r="CZ150" s="120">
        <v>1</v>
      </c>
      <c r="DA150" s="120">
        <v>1</v>
      </c>
      <c r="DB150" s="120">
        <v>1</v>
      </c>
      <c r="DC150" s="120">
        <v>0</v>
      </c>
      <c r="DD150" s="120">
        <v>0</v>
      </c>
      <c r="DE150" s="120">
        <v>0</v>
      </c>
      <c r="DF150" s="120">
        <v>0</v>
      </c>
      <c r="DG150" s="120">
        <v>1</v>
      </c>
      <c r="DH150" s="120">
        <v>1</v>
      </c>
      <c r="DI150" s="121">
        <v>1</v>
      </c>
      <c r="DJ150" s="120" t="s">
        <v>604</v>
      </c>
      <c r="DK150" s="121"/>
      <c r="DL150" s="121"/>
      <c r="DM150" s="121"/>
      <c r="DN150" s="121"/>
    </row>
    <row r="151" spans="1:118" s="120" customFormat="1" hidden="1">
      <c r="A151" s="120" t="s">
        <v>593</v>
      </c>
      <c r="B151" s="120" t="s">
        <v>405</v>
      </c>
      <c r="C151" s="132" t="s">
        <v>605</v>
      </c>
      <c r="D151" s="120">
        <v>146</v>
      </c>
      <c r="E151" s="120">
        <v>88</v>
      </c>
      <c r="F151" s="120">
        <v>31</v>
      </c>
      <c r="G151" s="120">
        <v>4</v>
      </c>
      <c r="H151" s="120">
        <v>1</v>
      </c>
      <c r="I151" s="120">
        <v>0</v>
      </c>
      <c r="J151" s="120" t="s">
        <v>422</v>
      </c>
      <c r="K151" s="120">
        <v>1</v>
      </c>
      <c r="L151" s="120">
        <v>1</v>
      </c>
      <c r="M151" s="120">
        <v>1</v>
      </c>
      <c r="N151" s="120">
        <v>1</v>
      </c>
      <c r="O151" s="120">
        <v>1</v>
      </c>
      <c r="P151" s="120">
        <v>1</v>
      </c>
      <c r="Q151" s="120">
        <v>1</v>
      </c>
      <c r="R151" s="120">
        <v>1</v>
      </c>
      <c r="S151" s="120">
        <v>1</v>
      </c>
      <c r="T151" s="120">
        <v>1</v>
      </c>
      <c r="U151" s="120">
        <v>1</v>
      </c>
      <c r="W151" s="120">
        <v>1</v>
      </c>
      <c r="X151" s="120">
        <v>1</v>
      </c>
      <c r="Y151" s="120">
        <v>1</v>
      </c>
      <c r="AB151" s="120">
        <v>1</v>
      </c>
      <c r="AC151" s="120">
        <v>1</v>
      </c>
      <c r="AD151" s="120">
        <v>1</v>
      </c>
      <c r="AE151" s="120">
        <v>1</v>
      </c>
      <c r="AF151" s="120">
        <v>1</v>
      </c>
      <c r="AG151" s="120">
        <v>1</v>
      </c>
      <c r="AH151" s="120">
        <v>1</v>
      </c>
      <c r="AI151" s="120">
        <v>1</v>
      </c>
      <c r="AJ151" s="120">
        <v>1</v>
      </c>
      <c r="AK151" s="120">
        <v>1</v>
      </c>
      <c r="AL151" s="120">
        <v>1</v>
      </c>
      <c r="AM151" s="120">
        <v>1</v>
      </c>
      <c r="AN151" s="120">
        <v>1</v>
      </c>
      <c r="AO151" s="120">
        <v>1</v>
      </c>
      <c r="AP151" s="120">
        <v>1</v>
      </c>
      <c r="AQ151" s="120">
        <v>1</v>
      </c>
      <c r="AR151" s="120">
        <v>1</v>
      </c>
      <c r="AS151" s="120">
        <v>1</v>
      </c>
      <c r="AT151" s="120">
        <v>1</v>
      </c>
      <c r="AU151" s="120">
        <v>1</v>
      </c>
      <c r="AV151" s="120">
        <v>1</v>
      </c>
      <c r="AW151" s="120">
        <v>1</v>
      </c>
      <c r="AX151" s="120">
        <v>1</v>
      </c>
      <c r="AY151" s="120">
        <v>1</v>
      </c>
      <c r="AZ151" s="120">
        <v>1</v>
      </c>
      <c r="BA151" s="120">
        <v>1</v>
      </c>
      <c r="BB151" s="120">
        <v>1</v>
      </c>
      <c r="BC151" s="120">
        <v>1</v>
      </c>
      <c r="BD151" s="120">
        <v>1</v>
      </c>
      <c r="BE151" s="120">
        <v>1</v>
      </c>
      <c r="BF151" s="120">
        <v>1</v>
      </c>
      <c r="BG151" s="120">
        <v>1</v>
      </c>
      <c r="BH151" s="120">
        <v>1</v>
      </c>
      <c r="BI151" s="120">
        <v>1</v>
      </c>
      <c r="BJ151" s="120">
        <v>1</v>
      </c>
      <c r="BK151" s="120">
        <v>1</v>
      </c>
      <c r="BL151" s="120">
        <v>1</v>
      </c>
      <c r="BM151" s="120">
        <v>1</v>
      </c>
      <c r="BN151" s="120">
        <v>1</v>
      </c>
      <c r="BS151" s="120">
        <v>1</v>
      </c>
      <c r="BT151" s="120">
        <v>1</v>
      </c>
      <c r="BU151" s="120">
        <v>99</v>
      </c>
      <c r="BV151" s="120">
        <v>99</v>
      </c>
      <c r="BW151" s="120">
        <v>99</v>
      </c>
      <c r="BX151" s="120">
        <v>99</v>
      </c>
      <c r="BY151" s="120">
        <v>1</v>
      </c>
      <c r="BZ151" s="120">
        <v>1</v>
      </c>
      <c r="CA151" s="120">
        <v>99</v>
      </c>
      <c r="CC151" s="120">
        <v>1</v>
      </c>
      <c r="CD151" s="120">
        <v>1</v>
      </c>
      <c r="CE151" s="120">
        <v>1</v>
      </c>
      <c r="CF151" s="120">
        <v>1</v>
      </c>
      <c r="CG151" s="120">
        <v>1</v>
      </c>
      <c r="CH151" s="120">
        <v>1</v>
      </c>
      <c r="CI151" s="120">
        <v>1</v>
      </c>
      <c r="CJ151" s="120">
        <v>1</v>
      </c>
      <c r="CK151" s="120">
        <v>1</v>
      </c>
      <c r="CL151" s="120">
        <v>1</v>
      </c>
      <c r="CM151" s="120">
        <v>1</v>
      </c>
      <c r="CP151" s="120">
        <v>1</v>
      </c>
      <c r="CQ151" s="120">
        <v>1</v>
      </c>
      <c r="CR151" s="120">
        <v>1</v>
      </c>
      <c r="CS151" s="120">
        <v>1</v>
      </c>
      <c r="CT151" s="120">
        <v>1</v>
      </c>
      <c r="CU151" s="120">
        <v>1</v>
      </c>
      <c r="CV151" s="120">
        <v>1</v>
      </c>
      <c r="CW151" s="120">
        <v>1</v>
      </c>
      <c r="CX151" s="120">
        <v>1</v>
      </c>
      <c r="CY151" s="120">
        <v>1</v>
      </c>
      <c r="CZ151" s="120">
        <v>1</v>
      </c>
      <c r="DA151" s="120">
        <v>1</v>
      </c>
      <c r="DB151" s="120">
        <v>0</v>
      </c>
      <c r="DC151" s="120">
        <v>0</v>
      </c>
      <c r="DD151" s="120">
        <v>1</v>
      </c>
      <c r="DE151" s="120">
        <v>1</v>
      </c>
      <c r="DF151" s="120">
        <v>0</v>
      </c>
      <c r="DG151" s="120">
        <v>1</v>
      </c>
      <c r="DH151" s="120">
        <v>1</v>
      </c>
      <c r="DI151" s="121">
        <v>1</v>
      </c>
      <c r="DJ151" s="120" t="s">
        <v>606</v>
      </c>
      <c r="DK151" s="121"/>
      <c r="DL151" s="121">
        <v>2</v>
      </c>
      <c r="DM151" s="121">
        <v>3</v>
      </c>
      <c r="DN151" s="121">
        <v>-1</v>
      </c>
    </row>
    <row r="152" spans="1:118" s="120" customFormat="1" hidden="1">
      <c r="A152" s="120" t="s">
        <v>593</v>
      </c>
      <c r="B152" s="120" t="s">
        <v>405</v>
      </c>
      <c r="C152" s="132" t="s">
        <v>607</v>
      </c>
      <c r="D152" s="120">
        <v>147</v>
      </c>
      <c r="E152" s="120">
        <v>61</v>
      </c>
      <c r="F152" s="120">
        <v>28</v>
      </c>
      <c r="G152" s="120">
        <v>7</v>
      </c>
      <c r="H152" s="120">
        <v>1</v>
      </c>
      <c r="I152" s="120">
        <v>1</v>
      </c>
      <c r="J152" s="120" t="s">
        <v>422</v>
      </c>
      <c r="K152" s="120">
        <v>1</v>
      </c>
      <c r="L152" s="120">
        <v>1</v>
      </c>
      <c r="M152" s="120">
        <v>1</v>
      </c>
      <c r="N152" s="120">
        <v>1</v>
      </c>
      <c r="O152" s="120">
        <v>1</v>
      </c>
      <c r="P152" s="120">
        <v>1</v>
      </c>
      <c r="Q152" s="120">
        <v>1</v>
      </c>
      <c r="R152" s="120">
        <v>1</v>
      </c>
      <c r="S152" s="120">
        <v>1</v>
      </c>
      <c r="T152" s="120">
        <v>1</v>
      </c>
      <c r="U152" s="120">
        <v>1</v>
      </c>
      <c r="W152" s="120">
        <v>1</v>
      </c>
      <c r="X152" s="120">
        <v>1</v>
      </c>
      <c r="Y152" s="120">
        <v>1</v>
      </c>
      <c r="AB152" s="120">
        <v>1</v>
      </c>
      <c r="AC152" s="120">
        <v>1</v>
      </c>
      <c r="AD152" s="120">
        <v>1</v>
      </c>
      <c r="AE152" s="120">
        <v>1</v>
      </c>
      <c r="AF152" s="120">
        <v>1</v>
      </c>
      <c r="AG152" s="120">
        <v>1</v>
      </c>
      <c r="AH152" s="120">
        <v>1</v>
      </c>
      <c r="AI152" s="120">
        <v>1</v>
      </c>
      <c r="AJ152" s="120">
        <v>1</v>
      </c>
      <c r="AK152" s="120">
        <v>1</v>
      </c>
      <c r="AL152" s="120">
        <v>1</v>
      </c>
      <c r="AM152" s="120">
        <v>1</v>
      </c>
      <c r="AN152" s="120">
        <v>1</v>
      </c>
      <c r="AO152" s="120">
        <v>1</v>
      </c>
      <c r="AP152" s="120">
        <v>1</v>
      </c>
      <c r="AQ152" s="120">
        <v>1</v>
      </c>
      <c r="AR152" s="120">
        <v>1</v>
      </c>
      <c r="AS152" s="120">
        <v>1</v>
      </c>
      <c r="AT152" s="120">
        <v>1</v>
      </c>
      <c r="AU152" s="120">
        <v>1</v>
      </c>
      <c r="AV152" s="120">
        <v>1</v>
      </c>
      <c r="AW152" s="120">
        <v>1</v>
      </c>
      <c r="AX152" s="120">
        <v>1</v>
      </c>
      <c r="AY152" s="120">
        <v>1</v>
      </c>
      <c r="AZ152" s="120">
        <v>1</v>
      </c>
      <c r="BA152" s="120">
        <v>1</v>
      </c>
      <c r="BB152" s="120">
        <v>1</v>
      </c>
      <c r="BC152" s="120">
        <v>1</v>
      </c>
      <c r="BD152" s="120">
        <v>1</v>
      </c>
      <c r="BE152" s="120">
        <v>1</v>
      </c>
      <c r="BF152" s="120">
        <v>1</v>
      </c>
      <c r="BG152" s="120">
        <v>1</v>
      </c>
      <c r="BH152" s="120">
        <v>1</v>
      </c>
      <c r="BI152" s="120">
        <v>1</v>
      </c>
      <c r="BJ152" s="120">
        <v>1</v>
      </c>
      <c r="BK152" s="120">
        <v>1</v>
      </c>
      <c r="BL152" s="120">
        <v>1</v>
      </c>
      <c r="BM152" s="120">
        <v>1</v>
      </c>
      <c r="BN152" s="120">
        <v>1</v>
      </c>
      <c r="BS152" s="120">
        <v>1</v>
      </c>
      <c r="BT152" s="120">
        <v>1</v>
      </c>
      <c r="BU152" s="120">
        <v>1</v>
      </c>
      <c r="BV152" s="120">
        <v>1</v>
      </c>
      <c r="BW152" s="120">
        <v>1</v>
      </c>
      <c r="BX152" s="120">
        <v>1</v>
      </c>
      <c r="BY152" s="120">
        <v>1</v>
      </c>
      <c r="BZ152" s="120">
        <v>1</v>
      </c>
      <c r="CA152" s="120">
        <v>1</v>
      </c>
      <c r="CC152" s="120">
        <v>1</v>
      </c>
      <c r="CD152" s="120">
        <v>1</v>
      </c>
      <c r="CE152" s="120">
        <v>1</v>
      </c>
      <c r="CF152" s="120">
        <v>1</v>
      </c>
      <c r="CG152" s="120">
        <v>1</v>
      </c>
      <c r="CH152" s="120">
        <v>1</v>
      </c>
      <c r="CI152" s="120">
        <v>1</v>
      </c>
      <c r="CJ152" s="120">
        <v>1</v>
      </c>
      <c r="CK152" s="120">
        <v>1</v>
      </c>
      <c r="CL152" s="120">
        <v>1</v>
      </c>
      <c r="CM152" s="120">
        <v>1</v>
      </c>
      <c r="CP152" s="120">
        <v>1</v>
      </c>
      <c r="CQ152" s="120">
        <v>1</v>
      </c>
      <c r="CR152" s="120">
        <v>0</v>
      </c>
      <c r="CS152" s="120">
        <v>0</v>
      </c>
      <c r="CT152" s="120">
        <v>1</v>
      </c>
      <c r="CU152" s="120">
        <v>1</v>
      </c>
      <c r="CV152" s="120">
        <v>1</v>
      </c>
      <c r="CW152" s="120">
        <v>1</v>
      </c>
      <c r="CX152" s="120">
        <v>1</v>
      </c>
      <c r="CY152" s="120">
        <v>0</v>
      </c>
      <c r="CZ152" s="120">
        <v>1</v>
      </c>
      <c r="DA152" s="120">
        <v>0</v>
      </c>
      <c r="DB152" s="120">
        <v>0</v>
      </c>
      <c r="DC152" s="120">
        <v>0</v>
      </c>
      <c r="DD152" s="120">
        <v>1</v>
      </c>
      <c r="DE152" s="120">
        <v>0</v>
      </c>
      <c r="DF152" s="120">
        <v>0</v>
      </c>
      <c r="DG152" s="120">
        <v>1</v>
      </c>
      <c r="DH152" s="120">
        <v>1</v>
      </c>
      <c r="DI152" s="121">
        <v>1</v>
      </c>
      <c r="DK152" s="121"/>
      <c r="DL152" s="121">
        <v>2</v>
      </c>
      <c r="DM152" s="121">
        <v>1</v>
      </c>
      <c r="DN152" s="121">
        <v>1</v>
      </c>
    </row>
    <row r="153" spans="1:118" s="120" customFormat="1" hidden="1">
      <c r="A153" s="120" t="s">
        <v>593</v>
      </c>
      <c r="B153" s="120" t="s">
        <v>405</v>
      </c>
      <c r="C153" s="132" t="s">
        <v>608</v>
      </c>
      <c r="D153" s="120">
        <v>148</v>
      </c>
      <c r="E153" s="120">
        <v>73</v>
      </c>
      <c r="F153" s="120">
        <v>18</v>
      </c>
      <c r="G153" s="120">
        <v>0</v>
      </c>
      <c r="H153" s="120">
        <v>0</v>
      </c>
      <c r="I153" s="120">
        <v>0</v>
      </c>
      <c r="J153" s="120" t="s">
        <v>422</v>
      </c>
      <c r="K153" s="120">
        <v>1</v>
      </c>
      <c r="L153" s="120">
        <v>1</v>
      </c>
      <c r="M153" s="120">
        <v>1</v>
      </c>
      <c r="N153" s="120">
        <v>1</v>
      </c>
      <c r="O153" s="120">
        <v>1</v>
      </c>
      <c r="P153" s="120">
        <v>1</v>
      </c>
      <c r="Q153" s="120">
        <v>1</v>
      </c>
      <c r="R153" s="120">
        <v>1</v>
      </c>
      <c r="S153" s="120">
        <v>1</v>
      </c>
      <c r="T153" s="120">
        <v>1</v>
      </c>
      <c r="U153" s="120">
        <v>1</v>
      </c>
      <c r="W153" s="120">
        <v>1</v>
      </c>
      <c r="X153" s="120">
        <v>1</v>
      </c>
      <c r="Y153" s="120">
        <v>1</v>
      </c>
      <c r="AB153" s="120">
        <v>1</v>
      </c>
      <c r="AC153" s="120">
        <v>1</v>
      </c>
      <c r="AD153" s="120">
        <v>1</v>
      </c>
      <c r="AE153" s="120">
        <v>1</v>
      </c>
      <c r="AF153" s="120">
        <v>1</v>
      </c>
      <c r="AG153" s="120">
        <v>1</v>
      </c>
      <c r="AH153" s="120">
        <v>1</v>
      </c>
      <c r="AI153" s="120">
        <v>1</v>
      </c>
      <c r="AJ153" s="120">
        <v>1</v>
      </c>
      <c r="AK153" s="120">
        <v>1</v>
      </c>
      <c r="AL153" s="120">
        <v>1</v>
      </c>
      <c r="AM153" s="120">
        <v>1</v>
      </c>
      <c r="AN153" s="120">
        <v>1</v>
      </c>
      <c r="AO153" s="120">
        <v>1</v>
      </c>
      <c r="AP153" s="120">
        <v>1</v>
      </c>
      <c r="AQ153" s="120">
        <v>1</v>
      </c>
      <c r="AR153" s="120">
        <v>1</v>
      </c>
      <c r="AS153" s="120">
        <v>1</v>
      </c>
      <c r="AT153" s="120">
        <v>1</v>
      </c>
      <c r="AU153" s="120">
        <v>1</v>
      </c>
      <c r="AV153" s="120">
        <v>1</v>
      </c>
      <c r="AW153" s="120">
        <v>1</v>
      </c>
      <c r="AX153" s="120">
        <v>1</v>
      </c>
      <c r="AY153" s="120">
        <v>1</v>
      </c>
      <c r="AZ153" s="120">
        <v>1</v>
      </c>
      <c r="BA153" s="120">
        <v>1</v>
      </c>
      <c r="BB153" s="120">
        <v>1</v>
      </c>
      <c r="BC153" s="120">
        <v>1</v>
      </c>
      <c r="BD153" s="120">
        <v>1</v>
      </c>
      <c r="BE153" s="120">
        <v>1</v>
      </c>
      <c r="BF153" s="120">
        <v>1</v>
      </c>
      <c r="BG153" s="120">
        <v>1</v>
      </c>
      <c r="BH153" s="120">
        <v>1</v>
      </c>
      <c r="BI153" s="120">
        <v>1</v>
      </c>
      <c r="BJ153" s="120">
        <v>1</v>
      </c>
      <c r="BK153" s="120">
        <v>0</v>
      </c>
      <c r="BL153" s="120">
        <v>1</v>
      </c>
      <c r="BM153" s="120">
        <v>1</v>
      </c>
      <c r="BN153" s="120">
        <v>0</v>
      </c>
      <c r="BS153" s="120">
        <v>0</v>
      </c>
      <c r="BT153" s="120">
        <v>1</v>
      </c>
      <c r="BU153" s="120">
        <v>99</v>
      </c>
      <c r="BV153" s="120">
        <v>99</v>
      </c>
      <c r="BW153" s="120">
        <v>99</v>
      </c>
      <c r="BX153" s="120">
        <v>99</v>
      </c>
      <c r="BY153" s="120">
        <v>1</v>
      </c>
      <c r="BZ153" s="120">
        <v>1</v>
      </c>
      <c r="CA153" s="120">
        <v>99</v>
      </c>
      <c r="CC153" s="120">
        <v>1</v>
      </c>
      <c r="CD153" s="120">
        <v>1</v>
      </c>
      <c r="CE153" s="120">
        <v>1</v>
      </c>
      <c r="CF153" s="120">
        <v>1</v>
      </c>
      <c r="CG153" s="120">
        <v>1</v>
      </c>
      <c r="CH153" s="120">
        <v>1</v>
      </c>
      <c r="CI153" s="120">
        <v>1</v>
      </c>
      <c r="CJ153" s="120">
        <v>1</v>
      </c>
      <c r="CK153" s="120">
        <v>1</v>
      </c>
      <c r="CL153" s="120">
        <v>1</v>
      </c>
      <c r="CM153" s="120">
        <v>1</v>
      </c>
      <c r="CP153" s="120">
        <v>1</v>
      </c>
      <c r="CQ153" s="120">
        <v>1</v>
      </c>
      <c r="CR153" s="120">
        <v>1</v>
      </c>
      <c r="CS153" s="120">
        <v>1</v>
      </c>
      <c r="CT153" s="120">
        <v>1</v>
      </c>
      <c r="CU153" s="120">
        <v>1</v>
      </c>
      <c r="CV153" s="120">
        <v>1</v>
      </c>
      <c r="CW153" s="120">
        <v>1</v>
      </c>
      <c r="CX153" s="120">
        <v>1</v>
      </c>
      <c r="CY153" s="120">
        <v>0</v>
      </c>
      <c r="CZ153" s="120">
        <v>0</v>
      </c>
      <c r="DA153" s="120">
        <v>0</v>
      </c>
      <c r="DB153" s="120">
        <v>0</v>
      </c>
      <c r="DC153" s="120">
        <v>0</v>
      </c>
      <c r="DD153" s="120">
        <v>0</v>
      </c>
      <c r="DE153" s="120">
        <v>0</v>
      </c>
      <c r="DF153" s="120">
        <v>0</v>
      </c>
      <c r="DG153" s="120">
        <v>1</v>
      </c>
      <c r="DH153" s="120">
        <v>1</v>
      </c>
      <c r="DI153" s="121">
        <v>1</v>
      </c>
      <c r="DJ153" s="120" t="s">
        <v>437</v>
      </c>
      <c r="DK153" s="121"/>
      <c r="DL153" s="121"/>
      <c r="DM153" s="121"/>
      <c r="DN153" s="121"/>
    </row>
    <row r="154" spans="1:118" s="120" customFormat="1" hidden="1">
      <c r="A154" s="120" t="s">
        <v>593</v>
      </c>
      <c r="B154" s="120" t="s">
        <v>405</v>
      </c>
      <c r="C154" s="132" t="s">
        <v>609</v>
      </c>
      <c r="D154" s="120">
        <v>149</v>
      </c>
      <c r="E154" s="120">
        <v>169</v>
      </c>
      <c r="F154" s="120">
        <v>65</v>
      </c>
      <c r="G154" s="120">
        <v>1</v>
      </c>
      <c r="H154" s="120">
        <v>1</v>
      </c>
      <c r="I154" s="120">
        <v>1</v>
      </c>
      <c r="J154" s="120" t="s">
        <v>419</v>
      </c>
      <c r="K154" s="120">
        <v>1</v>
      </c>
      <c r="L154" s="120">
        <v>1</v>
      </c>
      <c r="M154" s="120">
        <v>1</v>
      </c>
      <c r="N154" s="120">
        <v>1</v>
      </c>
      <c r="O154" s="120">
        <v>1</v>
      </c>
      <c r="P154" s="120">
        <v>1</v>
      </c>
      <c r="Q154" s="120">
        <v>1</v>
      </c>
      <c r="R154" s="120">
        <v>1</v>
      </c>
      <c r="S154" s="120">
        <v>1</v>
      </c>
      <c r="T154" s="120">
        <v>1</v>
      </c>
      <c r="U154" s="120">
        <v>1</v>
      </c>
      <c r="W154" s="120">
        <v>1</v>
      </c>
      <c r="X154" s="120">
        <v>1</v>
      </c>
      <c r="Y154" s="120">
        <v>1</v>
      </c>
      <c r="AB154" s="120">
        <v>1</v>
      </c>
      <c r="AC154" s="120">
        <v>1</v>
      </c>
      <c r="AD154" s="120">
        <v>1</v>
      </c>
      <c r="AE154" s="120">
        <v>1</v>
      </c>
      <c r="AF154" s="120">
        <v>1</v>
      </c>
      <c r="AG154" s="120">
        <v>1</v>
      </c>
      <c r="AH154" s="120">
        <v>1</v>
      </c>
      <c r="AI154" s="120">
        <v>1</v>
      </c>
      <c r="AJ154" s="120">
        <v>1</v>
      </c>
      <c r="AK154" s="120">
        <v>1</v>
      </c>
      <c r="AL154" s="120">
        <v>1</v>
      </c>
      <c r="AM154" s="120">
        <v>1</v>
      </c>
      <c r="AN154" s="120">
        <v>1</v>
      </c>
      <c r="AO154" s="120">
        <v>1</v>
      </c>
      <c r="AP154" s="120">
        <v>1</v>
      </c>
      <c r="AQ154" s="120">
        <v>1</v>
      </c>
      <c r="AR154" s="120">
        <v>1</v>
      </c>
      <c r="AS154" s="120">
        <v>1</v>
      </c>
      <c r="AT154" s="120">
        <v>1</v>
      </c>
      <c r="AU154" s="120">
        <v>1</v>
      </c>
      <c r="AV154" s="120">
        <v>1</v>
      </c>
      <c r="AW154" s="120">
        <v>1</v>
      </c>
      <c r="AX154" s="120">
        <v>1</v>
      </c>
      <c r="AY154" s="120">
        <v>1</v>
      </c>
      <c r="AZ154" s="120">
        <v>1</v>
      </c>
      <c r="BA154" s="120">
        <v>1</v>
      </c>
      <c r="BB154" s="120">
        <v>1</v>
      </c>
      <c r="BC154" s="120">
        <v>1</v>
      </c>
      <c r="BD154" s="120">
        <v>1</v>
      </c>
      <c r="BE154" s="120">
        <v>1</v>
      </c>
      <c r="BF154" s="120">
        <v>1</v>
      </c>
      <c r="BG154" s="120">
        <v>1</v>
      </c>
      <c r="BH154" s="120">
        <v>1</v>
      </c>
      <c r="BI154" s="120">
        <v>1</v>
      </c>
      <c r="BJ154" s="120">
        <v>1</v>
      </c>
      <c r="BK154" s="120">
        <v>1</v>
      </c>
      <c r="BL154" s="120">
        <v>1</v>
      </c>
      <c r="BM154" s="120">
        <v>1</v>
      </c>
      <c r="BN154" s="120">
        <v>1</v>
      </c>
      <c r="BS154" s="120">
        <v>1</v>
      </c>
      <c r="BT154" s="120">
        <v>1</v>
      </c>
      <c r="BU154" s="120">
        <v>99</v>
      </c>
      <c r="BV154" s="120">
        <v>99</v>
      </c>
      <c r="BW154" s="120">
        <v>99</v>
      </c>
      <c r="BX154" s="120">
        <v>99</v>
      </c>
      <c r="BY154" s="120">
        <v>1</v>
      </c>
      <c r="BZ154" s="120">
        <v>1</v>
      </c>
      <c r="CA154" s="120">
        <v>99</v>
      </c>
      <c r="CC154" s="120">
        <v>1</v>
      </c>
      <c r="CD154" s="120">
        <v>1</v>
      </c>
      <c r="CE154" s="120">
        <v>1</v>
      </c>
      <c r="CF154" s="120">
        <v>1</v>
      </c>
      <c r="CG154" s="120">
        <v>1</v>
      </c>
      <c r="CH154" s="120">
        <v>1</v>
      </c>
      <c r="CI154" s="120">
        <v>1</v>
      </c>
      <c r="CJ154" s="120">
        <v>1</v>
      </c>
      <c r="CK154" s="120">
        <v>1</v>
      </c>
      <c r="CL154" s="120">
        <v>1</v>
      </c>
      <c r="CM154" s="120">
        <v>1</v>
      </c>
      <c r="CP154" s="120">
        <v>1</v>
      </c>
      <c r="CQ154" s="120">
        <v>1</v>
      </c>
      <c r="CR154" s="120">
        <v>1</v>
      </c>
      <c r="CS154" s="120">
        <v>0</v>
      </c>
      <c r="CT154" s="120">
        <v>1</v>
      </c>
      <c r="CU154" s="120">
        <v>1</v>
      </c>
      <c r="CV154" s="120">
        <v>1</v>
      </c>
      <c r="CW154" s="120">
        <v>1</v>
      </c>
      <c r="CX154" s="120">
        <v>1</v>
      </c>
      <c r="CY154" s="120">
        <v>1</v>
      </c>
      <c r="CZ154" s="120">
        <v>1</v>
      </c>
      <c r="DA154" s="120">
        <v>0</v>
      </c>
      <c r="DB154" s="120">
        <v>0</v>
      </c>
      <c r="DC154" s="120">
        <v>0</v>
      </c>
      <c r="DD154" s="120">
        <v>0</v>
      </c>
      <c r="DE154" s="120">
        <v>0</v>
      </c>
      <c r="DF154" s="120">
        <v>0</v>
      </c>
      <c r="DG154" s="120">
        <v>1</v>
      </c>
      <c r="DH154" s="120">
        <v>1</v>
      </c>
      <c r="DI154" s="121">
        <v>1</v>
      </c>
      <c r="DK154" s="121"/>
      <c r="DL154" s="121">
        <v>2</v>
      </c>
      <c r="DM154" s="121">
        <v>2</v>
      </c>
      <c r="DN154" s="121">
        <v>0</v>
      </c>
    </row>
    <row r="155" spans="1:118" s="120" customFormat="1" hidden="1">
      <c r="A155" s="120" t="s">
        <v>593</v>
      </c>
      <c r="B155" s="120" t="s">
        <v>406</v>
      </c>
      <c r="C155" s="132" t="s">
        <v>610</v>
      </c>
      <c r="D155" s="120">
        <v>150</v>
      </c>
      <c r="E155" s="120">
        <v>36</v>
      </c>
      <c r="F155" s="120">
        <v>3</v>
      </c>
      <c r="G155" s="120">
        <v>0</v>
      </c>
      <c r="H155" s="120">
        <v>0</v>
      </c>
      <c r="I155" s="120">
        <v>0</v>
      </c>
      <c r="J155" s="120" t="s">
        <v>422</v>
      </c>
      <c r="K155" s="120">
        <v>1</v>
      </c>
      <c r="L155" s="120">
        <v>1</v>
      </c>
      <c r="M155" s="120">
        <v>1</v>
      </c>
      <c r="N155" s="120">
        <v>1</v>
      </c>
      <c r="P155" s="120">
        <v>1</v>
      </c>
      <c r="Q155" s="120">
        <v>99</v>
      </c>
      <c r="R155" s="120">
        <v>1</v>
      </c>
      <c r="T155" s="120">
        <v>1</v>
      </c>
      <c r="W155" s="120">
        <v>1</v>
      </c>
      <c r="X155" s="120">
        <v>1</v>
      </c>
      <c r="Y155" s="120">
        <v>1</v>
      </c>
      <c r="AB155" s="120">
        <v>1</v>
      </c>
      <c r="AC155" s="120">
        <v>1</v>
      </c>
      <c r="AD155" s="120">
        <v>1</v>
      </c>
      <c r="AE155" s="120">
        <v>1</v>
      </c>
      <c r="AF155" s="120">
        <v>1</v>
      </c>
      <c r="AG155" s="120">
        <v>0.5</v>
      </c>
      <c r="AH155" s="120">
        <v>1</v>
      </c>
      <c r="AI155" s="120">
        <v>1</v>
      </c>
      <c r="AJ155" s="120">
        <v>0.5</v>
      </c>
      <c r="AK155" s="120">
        <v>0.5</v>
      </c>
      <c r="AL155" s="120">
        <v>1</v>
      </c>
      <c r="AM155" s="120">
        <v>1</v>
      </c>
      <c r="AN155" s="120">
        <v>1</v>
      </c>
      <c r="AO155" s="120">
        <v>1</v>
      </c>
      <c r="AQ155" s="120">
        <v>1</v>
      </c>
      <c r="AR155" s="120">
        <v>1</v>
      </c>
      <c r="AS155" s="120">
        <v>1</v>
      </c>
      <c r="AU155" s="120">
        <v>1</v>
      </c>
      <c r="AV155" s="120">
        <v>1</v>
      </c>
      <c r="AW155" s="120">
        <v>1</v>
      </c>
      <c r="AX155" s="120">
        <v>1</v>
      </c>
      <c r="AY155" s="120">
        <v>1</v>
      </c>
      <c r="AZ155" s="120">
        <v>1</v>
      </c>
      <c r="BF155" s="120">
        <v>1</v>
      </c>
      <c r="BG155" s="120">
        <v>1</v>
      </c>
      <c r="BH155" s="120">
        <v>1</v>
      </c>
      <c r="BI155" s="120">
        <v>1</v>
      </c>
      <c r="BJ155" s="120">
        <v>1</v>
      </c>
      <c r="BK155" s="120">
        <v>1</v>
      </c>
      <c r="BL155" s="120">
        <v>1</v>
      </c>
      <c r="BM155" s="120">
        <v>1</v>
      </c>
      <c r="BN155" s="120">
        <v>1</v>
      </c>
      <c r="BO155" s="120">
        <v>1</v>
      </c>
      <c r="BP155" s="120">
        <v>1</v>
      </c>
      <c r="BQ155" s="120">
        <v>1</v>
      </c>
      <c r="BR155" s="120">
        <v>1</v>
      </c>
      <c r="BS155" s="120">
        <v>1</v>
      </c>
      <c r="BW155" s="120">
        <v>99</v>
      </c>
      <c r="BX155" s="120">
        <v>99</v>
      </c>
      <c r="BY155" s="120">
        <v>1</v>
      </c>
      <c r="CC155" s="120">
        <v>1</v>
      </c>
      <c r="CD155" s="120">
        <v>1</v>
      </c>
      <c r="CE155" s="120">
        <v>1</v>
      </c>
      <c r="CF155" s="120">
        <v>1</v>
      </c>
      <c r="CG155" s="120">
        <v>1</v>
      </c>
      <c r="CI155" s="120">
        <v>1</v>
      </c>
      <c r="CJ155" s="120">
        <v>1</v>
      </c>
      <c r="CL155" s="120">
        <v>1</v>
      </c>
      <c r="CM155" s="120">
        <v>1</v>
      </c>
      <c r="CP155" s="120">
        <v>1</v>
      </c>
      <c r="CQ155" s="120">
        <v>1</v>
      </c>
      <c r="CR155" s="120">
        <v>1</v>
      </c>
      <c r="CS155" s="120">
        <v>0</v>
      </c>
      <c r="CT155" s="120">
        <v>1</v>
      </c>
      <c r="CU155" s="120">
        <v>1</v>
      </c>
      <c r="CV155" s="120">
        <v>1</v>
      </c>
      <c r="CW155" s="120">
        <v>1</v>
      </c>
      <c r="CX155" s="120">
        <v>1</v>
      </c>
      <c r="CY155" s="120">
        <v>1</v>
      </c>
      <c r="CZ155" s="120">
        <v>0</v>
      </c>
      <c r="DA155" s="120">
        <v>0</v>
      </c>
      <c r="DB155" s="120">
        <v>0</v>
      </c>
      <c r="DC155" s="120">
        <v>0</v>
      </c>
      <c r="DD155" s="120">
        <v>0</v>
      </c>
      <c r="DE155" s="120">
        <v>1</v>
      </c>
      <c r="DF155" s="120">
        <v>0</v>
      </c>
      <c r="DG155" s="120">
        <v>1</v>
      </c>
      <c r="DH155" s="120">
        <v>1</v>
      </c>
      <c r="DI155" s="121">
        <v>1</v>
      </c>
      <c r="DJ155" s="120" t="s">
        <v>611</v>
      </c>
      <c r="DK155" s="121"/>
      <c r="DL155" s="121"/>
      <c r="DM155" s="121"/>
      <c r="DN155" s="121"/>
    </row>
    <row r="156" spans="1:118" s="120" customFormat="1" hidden="1">
      <c r="A156" s="120" t="s">
        <v>612</v>
      </c>
      <c r="B156" s="120" t="s">
        <v>405</v>
      </c>
      <c r="C156" s="132" t="s">
        <v>613</v>
      </c>
      <c r="D156" s="120">
        <v>151</v>
      </c>
      <c r="E156" s="120">
        <v>87</v>
      </c>
      <c r="F156" s="120">
        <v>10</v>
      </c>
      <c r="G156" s="120">
        <v>8</v>
      </c>
      <c r="H156" s="120">
        <v>1</v>
      </c>
      <c r="I156" s="120">
        <v>0</v>
      </c>
      <c r="J156" s="120" t="s">
        <v>419</v>
      </c>
      <c r="K156" s="120">
        <v>1</v>
      </c>
      <c r="L156" s="120">
        <v>1</v>
      </c>
      <c r="M156" s="120">
        <v>1</v>
      </c>
      <c r="N156" s="120">
        <v>1</v>
      </c>
      <c r="O156" s="120">
        <v>1</v>
      </c>
      <c r="P156" s="120">
        <v>1</v>
      </c>
      <c r="Q156" s="120">
        <v>1</v>
      </c>
      <c r="R156" s="120">
        <v>1</v>
      </c>
      <c r="S156" s="120">
        <v>1</v>
      </c>
      <c r="T156" s="120">
        <v>1</v>
      </c>
      <c r="U156" s="120">
        <v>1</v>
      </c>
      <c r="W156" s="120">
        <v>1</v>
      </c>
      <c r="X156" s="120">
        <v>1</v>
      </c>
      <c r="Y156" s="120">
        <v>1</v>
      </c>
      <c r="AB156" s="120">
        <v>1</v>
      </c>
      <c r="AC156" s="120">
        <v>1</v>
      </c>
      <c r="AD156" s="120">
        <v>1</v>
      </c>
      <c r="AE156" s="120">
        <v>1</v>
      </c>
      <c r="AF156" s="120">
        <v>1</v>
      </c>
      <c r="AG156" s="120">
        <v>1</v>
      </c>
      <c r="AH156" s="120">
        <v>1</v>
      </c>
      <c r="AI156" s="120">
        <v>1</v>
      </c>
      <c r="AJ156" s="120">
        <v>1</v>
      </c>
      <c r="AK156" s="120">
        <v>1</v>
      </c>
      <c r="AL156" s="120">
        <v>1</v>
      </c>
      <c r="AM156" s="120">
        <v>1</v>
      </c>
      <c r="AN156" s="120">
        <v>1</v>
      </c>
      <c r="AO156" s="120">
        <v>1</v>
      </c>
      <c r="AP156" s="120">
        <v>1</v>
      </c>
      <c r="AQ156" s="120">
        <v>1</v>
      </c>
      <c r="AR156" s="120">
        <v>1</v>
      </c>
      <c r="AS156" s="120">
        <v>1</v>
      </c>
      <c r="AT156" s="120">
        <v>0.5</v>
      </c>
      <c r="AU156" s="120">
        <v>1</v>
      </c>
      <c r="AV156" s="120">
        <v>1</v>
      </c>
      <c r="AW156" s="120">
        <v>1</v>
      </c>
      <c r="AX156" s="120">
        <v>1</v>
      </c>
      <c r="AY156" s="120">
        <v>1</v>
      </c>
      <c r="AZ156" s="120">
        <v>0</v>
      </c>
      <c r="BA156" s="120">
        <v>1</v>
      </c>
      <c r="BB156" s="120">
        <v>1</v>
      </c>
      <c r="BC156" s="120">
        <v>1</v>
      </c>
      <c r="BD156" s="120">
        <v>1</v>
      </c>
      <c r="BE156" s="120">
        <v>1</v>
      </c>
      <c r="BF156" s="120">
        <v>1</v>
      </c>
      <c r="BG156" s="120">
        <v>1</v>
      </c>
      <c r="BH156" s="120">
        <v>1</v>
      </c>
      <c r="BI156" s="120">
        <v>1</v>
      </c>
      <c r="BJ156" s="120">
        <v>1</v>
      </c>
      <c r="BK156" s="120">
        <v>1</v>
      </c>
      <c r="BL156" s="120">
        <v>1</v>
      </c>
      <c r="BM156" s="120">
        <v>1</v>
      </c>
      <c r="BN156" s="120">
        <v>1</v>
      </c>
      <c r="BS156" s="120">
        <v>1</v>
      </c>
      <c r="BT156" s="120">
        <v>1</v>
      </c>
      <c r="BU156" s="120">
        <v>99</v>
      </c>
      <c r="BV156" s="120">
        <v>99</v>
      </c>
      <c r="BW156" s="120">
        <v>99</v>
      </c>
      <c r="BX156" s="120">
        <v>99</v>
      </c>
      <c r="BY156" s="120">
        <v>1</v>
      </c>
      <c r="BZ156" s="120">
        <v>0</v>
      </c>
      <c r="CA156" s="120">
        <v>99</v>
      </c>
      <c r="CC156" s="120">
        <v>0</v>
      </c>
      <c r="CD156" s="120">
        <v>1</v>
      </c>
      <c r="CE156" s="120">
        <v>1</v>
      </c>
      <c r="CF156" s="120">
        <v>1</v>
      </c>
      <c r="CG156" s="120">
        <v>0</v>
      </c>
      <c r="CH156" s="120">
        <v>1</v>
      </c>
      <c r="CI156" s="120">
        <v>1</v>
      </c>
      <c r="CJ156" s="120">
        <v>1</v>
      </c>
      <c r="CK156" s="120">
        <v>1</v>
      </c>
      <c r="CL156" s="120">
        <v>1</v>
      </c>
      <c r="CM156" s="120">
        <v>1</v>
      </c>
      <c r="CP156" s="120">
        <v>1</v>
      </c>
      <c r="CQ156" s="120">
        <v>1</v>
      </c>
      <c r="CR156" s="120">
        <v>0</v>
      </c>
      <c r="CS156" s="120">
        <v>0</v>
      </c>
      <c r="CT156" s="120">
        <v>1</v>
      </c>
      <c r="CU156" s="120">
        <v>1</v>
      </c>
      <c r="CV156" s="120">
        <v>1</v>
      </c>
      <c r="CW156" s="120">
        <v>1</v>
      </c>
      <c r="CX156" s="120">
        <v>1</v>
      </c>
      <c r="CY156" s="120">
        <v>0</v>
      </c>
      <c r="CZ156" s="120">
        <v>1</v>
      </c>
      <c r="DA156" s="120">
        <v>0</v>
      </c>
      <c r="DB156" s="120">
        <v>0</v>
      </c>
      <c r="DC156" s="120">
        <v>1</v>
      </c>
      <c r="DD156" s="120">
        <v>0</v>
      </c>
      <c r="DE156" s="120">
        <v>0</v>
      </c>
      <c r="DF156" s="120">
        <v>0</v>
      </c>
      <c r="DG156" s="120">
        <v>1</v>
      </c>
      <c r="DH156" s="120">
        <v>1</v>
      </c>
      <c r="DI156" s="121">
        <v>1</v>
      </c>
      <c r="DK156" s="121"/>
      <c r="DL156" s="121"/>
      <c r="DM156" s="121"/>
      <c r="DN156" s="121"/>
    </row>
    <row r="157" spans="1:118" s="122" customFormat="1" hidden="1">
      <c r="A157" s="122" t="s">
        <v>612</v>
      </c>
      <c r="B157" s="122" t="s">
        <v>405</v>
      </c>
      <c r="C157" s="133" t="s">
        <v>614</v>
      </c>
      <c r="D157" s="122">
        <v>152</v>
      </c>
      <c r="E157" s="122">
        <v>107</v>
      </c>
      <c r="F157" s="122">
        <v>21</v>
      </c>
      <c r="G157" s="122">
        <v>24</v>
      </c>
      <c r="H157" s="122">
        <v>1</v>
      </c>
      <c r="I157" s="122">
        <v>1</v>
      </c>
      <c r="J157" s="122" t="s">
        <v>419</v>
      </c>
      <c r="K157" s="122">
        <v>1</v>
      </c>
      <c r="L157" s="122">
        <v>1</v>
      </c>
      <c r="M157" s="122">
        <v>1</v>
      </c>
      <c r="N157" s="122">
        <v>1</v>
      </c>
      <c r="O157" s="122">
        <v>1</v>
      </c>
      <c r="P157" s="122">
        <v>1</v>
      </c>
      <c r="Q157" s="122">
        <v>1</v>
      </c>
      <c r="R157" s="122">
        <v>1</v>
      </c>
      <c r="S157" s="122">
        <v>1</v>
      </c>
      <c r="T157" s="122">
        <v>1</v>
      </c>
      <c r="U157" s="122">
        <v>1</v>
      </c>
      <c r="W157" s="122">
        <v>1</v>
      </c>
      <c r="X157" s="122">
        <v>1</v>
      </c>
      <c r="Y157" s="122">
        <v>1</v>
      </c>
      <c r="AB157" s="122">
        <v>1</v>
      </c>
      <c r="AC157" s="122">
        <v>1</v>
      </c>
      <c r="AD157" s="122">
        <v>1</v>
      </c>
      <c r="AE157" s="122">
        <v>1</v>
      </c>
      <c r="AF157" s="122">
        <v>1</v>
      </c>
      <c r="AG157" s="122">
        <v>1</v>
      </c>
      <c r="AH157" s="122">
        <v>1</v>
      </c>
      <c r="AI157" s="122">
        <v>1</v>
      </c>
      <c r="AJ157" s="122">
        <v>1</v>
      </c>
      <c r="AK157" s="122">
        <v>1</v>
      </c>
      <c r="AL157" s="122">
        <v>1</v>
      </c>
      <c r="AM157" s="122">
        <v>1</v>
      </c>
      <c r="AN157" s="122">
        <v>1</v>
      </c>
      <c r="AO157" s="122">
        <v>1</v>
      </c>
      <c r="AP157" s="122">
        <v>1</v>
      </c>
      <c r="AQ157" s="122">
        <v>1</v>
      </c>
      <c r="AR157" s="122">
        <v>1</v>
      </c>
      <c r="AS157" s="122">
        <v>1</v>
      </c>
      <c r="AT157" s="122">
        <v>1</v>
      </c>
      <c r="AU157" s="122">
        <v>1</v>
      </c>
      <c r="AV157" s="122">
        <v>1</v>
      </c>
      <c r="AW157" s="122">
        <v>1</v>
      </c>
      <c r="AX157" s="122">
        <v>1</v>
      </c>
      <c r="AY157" s="122">
        <v>1</v>
      </c>
      <c r="AZ157" s="122">
        <v>1</v>
      </c>
      <c r="BA157" s="122">
        <v>1</v>
      </c>
      <c r="BB157" s="122">
        <v>1</v>
      </c>
      <c r="BC157" s="122">
        <v>1</v>
      </c>
      <c r="BD157" s="122">
        <v>1</v>
      </c>
      <c r="BE157" s="122">
        <v>1</v>
      </c>
      <c r="BF157" s="122">
        <v>1</v>
      </c>
      <c r="BG157" s="122">
        <v>1</v>
      </c>
      <c r="BH157" s="122">
        <v>1</v>
      </c>
      <c r="BI157" s="122">
        <v>1</v>
      </c>
      <c r="BJ157" s="122">
        <v>1</v>
      </c>
      <c r="BK157" s="122">
        <v>1</v>
      </c>
      <c r="BL157" s="122">
        <v>1</v>
      </c>
      <c r="BM157" s="122">
        <v>1</v>
      </c>
      <c r="BN157" s="122">
        <v>1</v>
      </c>
      <c r="BS157" s="122">
        <v>1</v>
      </c>
      <c r="BT157" s="122">
        <v>1</v>
      </c>
      <c r="BU157" s="122">
        <v>99</v>
      </c>
      <c r="BV157" s="122">
        <v>99</v>
      </c>
      <c r="BW157" s="122">
        <v>1</v>
      </c>
      <c r="BX157" s="122">
        <v>99</v>
      </c>
      <c r="BY157" s="122">
        <v>1</v>
      </c>
      <c r="BZ157" s="122">
        <v>1</v>
      </c>
      <c r="CA157" s="122">
        <v>99</v>
      </c>
      <c r="CC157" s="122">
        <v>1</v>
      </c>
      <c r="CD157" s="122">
        <v>1</v>
      </c>
      <c r="CE157" s="122">
        <v>1</v>
      </c>
      <c r="CF157" s="122">
        <v>1</v>
      </c>
      <c r="CG157" s="122">
        <v>1</v>
      </c>
      <c r="CH157" s="122">
        <v>1</v>
      </c>
      <c r="CI157" s="122">
        <v>1</v>
      </c>
      <c r="CJ157" s="122">
        <v>1</v>
      </c>
      <c r="CK157" s="122">
        <v>1</v>
      </c>
      <c r="CL157" s="122">
        <v>1</v>
      </c>
      <c r="CM157" s="122">
        <v>1</v>
      </c>
      <c r="CP157" s="122">
        <v>1</v>
      </c>
      <c r="CQ157" s="122">
        <v>1</v>
      </c>
      <c r="CR157" s="122">
        <v>1</v>
      </c>
      <c r="CS157" s="122">
        <v>1</v>
      </c>
      <c r="CT157" s="122">
        <v>1</v>
      </c>
      <c r="CU157" s="122">
        <v>1</v>
      </c>
      <c r="CV157" s="122">
        <v>1</v>
      </c>
      <c r="CW157" s="122">
        <v>1</v>
      </c>
      <c r="CX157" s="122">
        <v>1</v>
      </c>
      <c r="CY157" s="122">
        <v>0</v>
      </c>
      <c r="CZ157" s="122">
        <v>1</v>
      </c>
      <c r="DA157" s="122">
        <v>0</v>
      </c>
      <c r="DB157" s="122">
        <v>0</v>
      </c>
      <c r="DC157" s="122">
        <v>1</v>
      </c>
      <c r="DD157" s="122">
        <v>0</v>
      </c>
      <c r="DE157" s="122">
        <v>1</v>
      </c>
      <c r="DF157" s="122">
        <v>0</v>
      </c>
      <c r="DG157" s="122">
        <v>1</v>
      </c>
      <c r="DH157" s="122">
        <v>1</v>
      </c>
      <c r="DI157" s="123">
        <v>1</v>
      </c>
      <c r="DJ157" s="122" t="s">
        <v>437</v>
      </c>
      <c r="DK157" s="123"/>
      <c r="DL157" s="123">
        <v>2</v>
      </c>
      <c r="DM157" s="123">
        <v>2</v>
      </c>
      <c r="DN157" s="123">
        <v>0</v>
      </c>
    </row>
    <row r="158" spans="1:118" s="103" customFormat="1" hidden="1">
      <c r="A158" s="103" t="s">
        <v>612</v>
      </c>
      <c r="B158" s="103" t="s">
        <v>405</v>
      </c>
      <c r="C158" s="134" t="s">
        <v>615</v>
      </c>
      <c r="D158" s="103">
        <v>153</v>
      </c>
      <c r="E158" s="103">
        <v>188</v>
      </c>
      <c r="F158" s="103">
        <v>69</v>
      </c>
      <c r="G158" s="103">
        <v>13</v>
      </c>
      <c r="H158" s="103">
        <v>1</v>
      </c>
      <c r="I158" s="103">
        <v>0</v>
      </c>
      <c r="J158" s="103" t="s">
        <v>422</v>
      </c>
      <c r="K158" s="103">
        <v>1</v>
      </c>
      <c r="L158" s="103">
        <v>1</v>
      </c>
      <c r="M158" s="103">
        <v>1</v>
      </c>
      <c r="N158" s="103">
        <v>1</v>
      </c>
      <c r="O158" s="103">
        <v>1</v>
      </c>
      <c r="P158" s="103">
        <v>1</v>
      </c>
      <c r="Q158" s="103">
        <v>1</v>
      </c>
      <c r="R158" s="103">
        <v>1</v>
      </c>
      <c r="S158" s="103">
        <v>1</v>
      </c>
      <c r="T158" s="103">
        <v>1</v>
      </c>
      <c r="U158" s="103">
        <v>1</v>
      </c>
      <c r="W158" s="103">
        <v>1</v>
      </c>
      <c r="X158" s="103">
        <v>1</v>
      </c>
      <c r="Y158" s="103">
        <v>1</v>
      </c>
      <c r="AB158" s="103">
        <v>1</v>
      </c>
      <c r="AC158" s="103">
        <v>1</v>
      </c>
      <c r="AD158" s="103">
        <v>1</v>
      </c>
      <c r="AE158" s="103">
        <v>1</v>
      </c>
      <c r="AF158" s="103">
        <v>1</v>
      </c>
      <c r="AG158" s="103">
        <v>1</v>
      </c>
      <c r="AH158" s="103">
        <v>1</v>
      </c>
      <c r="AI158" s="103">
        <v>1</v>
      </c>
      <c r="AJ158" s="103">
        <v>1</v>
      </c>
      <c r="AK158" s="103">
        <v>1</v>
      </c>
      <c r="AL158" s="103">
        <v>1</v>
      </c>
      <c r="AM158" s="103">
        <v>1</v>
      </c>
      <c r="AN158" s="103">
        <v>1</v>
      </c>
      <c r="AO158" s="103">
        <v>1</v>
      </c>
      <c r="AP158" s="103">
        <v>1</v>
      </c>
      <c r="AQ158" s="103">
        <v>1</v>
      </c>
      <c r="AR158" s="103">
        <v>1</v>
      </c>
      <c r="AS158" s="103">
        <v>1</v>
      </c>
      <c r="AT158" s="103">
        <v>1</v>
      </c>
      <c r="AU158" s="103">
        <v>1</v>
      </c>
      <c r="AV158" s="103">
        <v>1</v>
      </c>
      <c r="AW158" s="103">
        <v>1</v>
      </c>
      <c r="AX158" s="103">
        <v>1</v>
      </c>
      <c r="AY158" s="103">
        <v>1</v>
      </c>
      <c r="AZ158" s="103">
        <v>1</v>
      </c>
      <c r="BA158" s="103">
        <v>1</v>
      </c>
      <c r="BB158" s="103">
        <v>1</v>
      </c>
      <c r="BC158" s="103">
        <v>1</v>
      </c>
      <c r="BD158" s="103">
        <v>1</v>
      </c>
      <c r="BE158" s="103">
        <v>1</v>
      </c>
      <c r="BF158" s="103">
        <v>1</v>
      </c>
      <c r="BG158" s="103">
        <v>1</v>
      </c>
      <c r="BH158" s="103">
        <v>1</v>
      </c>
      <c r="BI158" s="103">
        <v>1</v>
      </c>
      <c r="BJ158" s="103">
        <v>1</v>
      </c>
      <c r="BK158" s="103">
        <v>1</v>
      </c>
      <c r="BL158" s="103">
        <v>1</v>
      </c>
      <c r="BM158" s="103">
        <v>1</v>
      </c>
      <c r="BN158" s="103">
        <v>1</v>
      </c>
      <c r="BS158" s="103">
        <v>1</v>
      </c>
      <c r="BT158" s="103">
        <v>1</v>
      </c>
      <c r="BU158" s="103">
        <v>1</v>
      </c>
      <c r="BV158" s="103">
        <v>1</v>
      </c>
      <c r="BW158" s="103">
        <v>1</v>
      </c>
      <c r="BX158" s="103">
        <v>1</v>
      </c>
      <c r="BY158" s="103">
        <v>1</v>
      </c>
      <c r="BZ158" s="103">
        <v>1</v>
      </c>
      <c r="CA158" s="103">
        <v>1</v>
      </c>
      <c r="CC158" s="103">
        <v>1</v>
      </c>
      <c r="CD158" s="103">
        <v>1</v>
      </c>
      <c r="CE158" s="103">
        <v>1</v>
      </c>
      <c r="CF158" s="103">
        <v>1</v>
      </c>
      <c r="CG158" s="103">
        <v>1</v>
      </c>
      <c r="CH158" s="103">
        <v>1</v>
      </c>
      <c r="CI158" s="103">
        <v>1</v>
      </c>
      <c r="CJ158" s="103">
        <v>1</v>
      </c>
      <c r="CK158" s="103">
        <v>1</v>
      </c>
      <c r="CL158" s="103">
        <v>1</v>
      </c>
      <c r="CM158" s="103">
        <v>1</v>
      </c>
      <c r="CP158" s="103">
        <v>1</v>
      </c>
      <c r="CQ158" s="103">
        <v>1</v>
      </c>
      <c r="CR158" s="103">
        <v>1</v>
      </c>
      <c r="CS158" s="103">
        <v>1</v>
      </c>
      <c r="CT158" s="103">
        <v>1</v>
      </c>
      <c r="CU158" s="103">
        <v>1</v>
      </c>
      <c r="CV158" s="103">
        <v>1</v>
      </c>
      <c r="CW158" s="103">
        <v>1</v>
      </c>
      <c r="CX158" s="103">
        <v>1</v>
      </c>
      <c r="CY158" s="103">
        <v>1</v>
      </c>
      <c r="CZ158" s="103">
        <v>1</v>
      </c>
      <c r="DA158" s="103">
        <v>1</v>
      </c>
      <c r="DB158" s="103">
        <v>0</v>
      </c>
      <c r="DC158" s="103">
        <v>1</v>
      </c>
      <c r="DD158" s="103">
        <v>1</v>
      </c>
      <c r="DE158" s="103">
        <v>1</v>
      </c>
      <c r="DF158" s="103">
        <v>0</v>
      </c>
      <c r="DG158" s="103">
        <v>1</v>
      </c>
      <c r="DH158" s="103">
        <v>1</v>
      </c>
      <c r="DI158" s="104">
        <v>1</v>
      </c>
      <c r="DK158" s="104"/>
      <c r="DL158" s="104"/>
      <c r="DM158" s="104"/>
      <c r="DN158" s="104"/>
    </row>
    <row r="159" spans="1:118" s="122" customFormat="1" hidden="1">
      <c r="A159" s="122" t="s">
        <v>612</v>
      </c>
      <c r="B159" s="122" t="s">
        <v>405</v>
      </c>
      <c r="C159" s="133" t="s">
        <v>616</v>
      </c>
      <c r="D159" s="122">
        <v>154</v>
      </c>
      <c r="E159" s="122">
        <v>83</v>
      </c>
      <c r="F159" s="122">
        <v>18</v>
      </c>
      <c r="G159" s="122">
        <v>11</v>
      </c>
      <c r="H159" s="122">
        <v>1</v>
      </c>
      <c r="I159" s="122">
        <v>0</v>
      </c>
      <c r="J159" s="122" t="s">
        <v>419</v>
      </c>
      <c r="K159" s="122">
        <v>1</v>
      </c>
      <c r="L159" s="122">
        <v>1</v>
      </c>
      <c r="M159" s="122">
        <v>1</v>
      </c>
      <c r="N159" s="122">
        <v>1</v>
      </c>
      <c r="O159" s="122">
        <v>1</v>
      </c>
      <c r="P159" s="122">
        <v>1</v>
      </c>
      <c r="Q159" s="122">
        <v>1</v>
      </c>
      <c r="R159" s="122">
        <v>1</v>
      </c>
      <c r="S159" s="122">
        <v>1</v>
      </c>
      <c r="T159" s="122">
        <v>1</v>
      </c>
      <c r="U159" s="122">
        <v>1</v>
      </c>
      <c r="W159" s="122">
        <v>1</v>
      </c>
      <c r="X159" s="122">
        <v>1</v>
      </c>
      <c r="Y159" s="122">
        <v>1</v>
      </c>
      <c r="AB159" s="122">
        <v>1</v>
      </c>
      <c r="AC159" s="122">
        <v>1</v>
      </c>
      <c r="AD159" s="122">
        <v>1</v>
      </c>
      <c r="AE159" s="122">
        <v>1</v>
      </c>
      <c r="AF159" s="122">
        <v>1</v>
      </c>
      <c r="AG159" s="122">
        <v>1</v>
      </c>
      <c r="AH159" s="122">
        <v>1</v>
      </c>
      <c r="AI159" s="122">
        <v>1</v>
      </c>
      <c r="AJ159" s="122">
        <v>1</v>
      </c>
      <c r="AK159" s="122">
        <v>1</v>
      </c>
      <c r="AL159" s="122">
        <v>1</v>
      </c>
      <c r="AM159" s="122">
        <v>1</v>
      </c>
      <c r="AN159" s="122">
        <v>1</v>
      </c>
      <c r="AO159" s="122">
        <v>1</v>
      </c>
      <c r="AP159" s="122">
        <v>1</v>
      </c>
      <c r="AQ159" s="122">
        <v>1</v>
      </c>
      <c r="AR159" s="122">
        <v>1</v>
      </c>
      <c r="AS159" s="122">
        <v>1</v>
      </c>
      <c r="AT159" s="122">
        <v>1</v>
      </c>
      <c r="AU159" s="122">
        <v>1</v>
      </c>
      <c r="AV159" s="122">
        <v>1</v>
      </c>
      <c r="AW159" s="122">
        <v>1</v>
      </c>
      <c r="AX159" s="122">
        <v>1</v>
      </c>
      <c r="AY159" s="122">
        <v>1</v>
      </c>
      <c r="AZ159" s="122">
        <v>1</v>
      </c>
      <c r="BA159" s="122">
        <v>1</v>
      </c>
      <c r="BB159" s="122">
        <v>1</v>
      </c>
      <c r="BC159" s="122">
        <v>1</v>
      </c>
      <c r="BD159" s="122">
        <v>1</v>
      </c>
      <c r="BE159" s="122">
        <v>0</v>
      </c>
      <c r="BF159" s="122">
        <v>1</v>
      </c>
      <c r="BG159" s="122">
        <v>1</v>
      </c>
      <c r="BH159" s="122">
        <v>1</v>
      </c>
      <c r="BI159" s="122">
        <v>1</v>
      </c>
      <c r="BJ159" s="122">
        <v>1</v>
      </c>
      <c r="BK159" s="122">
        <v>1</v>
      </c>
      <c r="BL159" s="122">
        <v>1</v>
      </c>
      <c r="BM159" s="122">
        <v>1</v>
      </c>
      <c r="BN159" s="122">
        <v>1</v>
      </c>
      <c r="BS159" s="122">
        <v>1</v>
      </c>
      <c r="BT159" s="122">
        <v>1</v>
      </c>
      <c r="BU159" s="122">
        <v>99</v>
      </c>
      <c r="BV159" s="122">
        <v>99</v>
      </c>
      <c r="BW159" s="122">
        <v>99</v>
      </c>
      <c r="BX159" s="122">
        <v>99</v>
      </c>
      <c r="BY159" s="122">
        <v>1</v>
      </c>
      <c r="BZ159" s="122">
        <v>1</v>
      </c>
      <c r="CA159" s="122">
        <v>99</v>
      </c>
      <c r="CC159" s="122">
        <v>1</v>
      </c>
      <c r="CD159" s="122">
        <v>1</v>
      </c>
      <c r="CE159" s="122">
        <v>1</v>
      </c>
      <c r="CF159" s="122">
        <v>1</v>
      </c>
      <c r="CG159" s="122">
        <v>0</v>
      </c>
      <c r="CH159" s="122">
        <v>1</v>
      </c>
      <c r="CI159" s="122">
        <v>1</v>
      </c>
      <c r="CJ159" s="122">
        <v>1</v>
      </c>
      <c r="CK159" s="122">
        <v>1</v>
      </c>
      <c r="CL159" s="122">
        <v>1</v>
      </c>
      <c r="CM159" s="122">
        <v>1</v>
      </c>
      <c r="CP159" s="122">
        <v>1</v>
      </c>
      <c r="CQ159" s="122">
        <v>1</v>
      </c>
      <c r="CR159" s="122">
        <v>1</v>
      </c>
      <c r="CS159" s="122">
        <v>1</v>
      </c>
      <c r="CT159" s="122">
        <v>1</v>
      </c>
      <c r="CU159" s="122">
        <v>1</v>
      </c>
      <c r="CV159" s="122">
        <v>1</v>
      </c>
      <c r="CW159" s="122">
        <v>1</v>
      </c>
      <c r="CX159" s="122">
        <v>1</v>
      </c>
      <c r="CY159" s="122">
        <v>0</v>
      </c>
      <c r="CZ159" s="122">
        <v>1</v>
      </c>
      <c r="DA159" s="122">
        <v>0</v>
      </c>
      <c r="DB159" s="122">
        <v>0</v>
      </c>
      <c r="DC159" s="122">
        <v>0</v>
      </c>
      <c r="DD159" s="122">
        <v>0</v>
      </c>
      <c r="DE159" s="122">
        <v>0</v>
      </c>
      <c r="DF159" s="122">
        <v>0</v>
      </c>
      <c r="DG159" s="122">
        <v>1</v>
      </c>
      <c r="DH159" s="122">
        <v>1</v>
      </c>
      <c r="DI159" s="123">
        <v>1</v>
      </c>
      <c r="DJ159" s="122" t="s">
        <v>617</v>
      </c>
      <c r="DK159" s="123"/>
      <c r="DL159" s="123"/>
      <c r="DM159" s="123"/>
      <c r="DN159" s="123"/>
    </row>
    <row r="160" spans="1:118" s="122" customFormat="1" hidden="1">
      <c r="A160" s="122" t="s">
        <v>612</v>
      </c>
      <c r="B160" s="122" t="s">
        <v>405</v>
      </c>
      <c r="C160" s="133" t="s">
        <v>648</v>
      </c>
      <c r="D160" s="122">
        <v>155</v>
      </c>
      <c r="E160" s="122">
        <v>702</v>
      </c>
      <c r="F160" s="122">
        <v>225</v>
      </c>
      <c r="G160" s="122">
        <v>35</v>
      </c>
      <c r="H160" s="122">
        <v>1</v>
      </c>
      <c r="I160" s="122">
        <v>1</v>
      </c>
      <c r="J160" s="122" t="s">
        <v>419</v>
      </c>
      <c r="K160" s="122">
        <v>1</v>
      </c>
      <c r="L160" s="122">
        <v>1</v>
      </c>
      <c r="M160" s="122">
        <v>1</v>
      </c>
      <c r="N160" s="122">
        <v>1</v>
      </c>
      <c r="O160" s="122">
        <v>1</v>
      </c>
      <c r="P160" s="122">
        <v>1</v>
      </c>
      <c r="Q160" s="122">
        <v>1</v>
      </c>
      <c r="R160" s="122">
        <v>1</v>
      </c>
      <c r="S160" s="122">
        <v>1</v>
      </c>
      <c r="T160" s="122">
        <v>1</v>
      </c>
      <c r="U160" s="122">
        <v>1</v>
      </c>
      <c r="W160" s="122">
        <v>1</v>
      </c>
      <c r="X160" s="122">
        <v>1</v>
      </c>
      <c r="Y160" s="122">
        <v>1</v>
      </c>
      <c r="AB160" s="122">
        <v>1</v>
      </c>
      <c r="AC160" s="122">
        <v>1</v>
      </c>
      <c r="AD160" s="122">
        <v>1</v>
      </c>
      <c r="AE160" s="122">
        <v>1</v>
      </c>
      <c r="AF160" s="122">
        <v>1</v>
      </c>
      <c r="AG160" s="122">
        <v>1</v>
      </c>
      <c r="AH160" s="122">
        <v>1</v>
      </c>
      <c r="AI160" s="122">
        <v>1</v>
      </c>
      <c r="AJ160" s="122">
        <v>1</v>
      </c>
      <c r="AK160" s="122">
        <v>1</v>
      </c>
      <c r="AL160" s="122">
        <v>1</v>
      </c>
      <c r="AM160" s="122">
        <v>1</v>
      </c>
      <c r="AN160" s="122">
        <v>1</v>
      </c>
      <c r="AO160" s="122">
        <v>1</v>
      </c>
      <c r="AP160" s="122">
        <v>1</v>
      </c>
      <c r="AQ160" s="122">
        <v>1</v>
      </c>
      <c r="AR160" s="122">
        <v>1</v>
      </c>
      <c r="AS160" s="122">
        <v>1</v>
      </c>
      <c r="AT160" s="122">
        <v>1</v>
      </c>
      <c r="AU160" s="122">
        <v>1</v>
      </c>
      <c r="AV160" s="122">
        <v>1</v>
      </c>
      <c r="AW160" s="122">
        <v>1</v>
      </c>
      <c r="AX160" s="122">
        <v>1</v>
      </c>
      <c r="AY160" s="122">
        <v>1</v>
      </c>
      <c r="AZ160" s="122">
        <v>1</v>
      </c>
      <c r="BA160" s="122">
        <v>1</v>
      </c>
      <c r="BB160" s="122">
        <v>1</v>
      </c>
      <c r="BC160" s="122">
        <v>1</v>
      </c>
      <c r="BD160" s="122">
        <v>1</v>
      </c>
      <c r="BE160" s="122">
        <v>1</v>
      </c>
      <c r="BF160" s="122">
        <v>1</v>
      </c>
      <c r="BG160" s="122">
        <v>1</v>
      </c>
      <c r="BH160" s="122">
        <v>1</v>
      </c>
      <c r="BI160" s="122">
        <v>1</v>
      </c>
      <c r="BJ160" s="122">
        <v>1</v>
      </c>
      <c r="BK160" s="122">
        <v>1</v>
      </c>
      <c r="BL160" s="122">
        <v>0</v>
      </c>
      <c r="BM160" s="122">
        <v>1</v>
      </c>
      <c r="BN160" s="122">
        <v>1</v>
      </c>
      <c r="BS160" s="122">
        <v>1</v>
      </c>
      <c r="BT160" s="122">
        <v>1</v>
      </c>
      <c r="BU160" s="122">
        <v>1</v>
      </c>
      <c r="BV160" s="122">
        <v>1</v>
      </c>
      <c r="BW160" s="122">
        <v>1</v>
      </c>
      <c r="BX160" s="122">
        <v>1</v>
      </c>
      <c r="BY160" s="122">
        <v>1</v>
      </c>
      <c r="BZ160" s="122">
        <v>1</v>
      </c>
      <c r="CA160" s="122">
        <v>1</v>
      </c>
      <c r="CC160" s="122">
        <v>1</v>
      </c>
      <c r="CD160" s="122">
        <v>1</v>
      </c>
      <c r="CE160" s="122">
        <v>1</v>
      </c>
      <c r="CF160" s="122">
        <v>1</v>
      </c>
      <c r="CG160" s="122">
        <v>1</v>
      </c>
      <c r="CH160" s="122">
        <v>1</v>
      </c>
      <c r="CI160" s="122">
        <v>1</v>
      </c>
      <c r="CJ160" s="122">
        <v>1</v>
      </c>
      <c r="CK160" s="122">
        <v>1</v>
      </c>
      <c r="CL160" s="122">
        <v>0.5</v>
      </c>
      <c r="CM160" s="122">
        <v>1</v>
      </c>
      <c r="CP160" s="122">
        <v>1</v>
      </c>
      <c r="CQ160" s="122">
        <v>1</v>
      </c>
      <c r="CR160" s="122">
        <v>0</v>
      </c>
      <c r="CS160" s="122">
        <v>0</v>
      </c>
      <c r="CT160" s="122">
        <v>1</v>
      </c>
      <c r="CU160" s="122">
        <v>1</v>
      </c>
      <c r="CV160" s="122">
        <v>1</v>
      </c>
      <c r="CW160" s="122">
        <v>1</v>
      </c>
      <c r="CX160" s="122">
        <v>1</v>
      </c>
      <c r="CY160" s="122">
        <v>0</v>
      </c>
      <c r="CZ160" s="122">
        <v>1</v>
      </c>
      <c r="DA160" s="122">
        <v>0</v>
      </c>
      <c r="DB160" s="122">
        <v>0</v>
      </c>
      <c r="DC160" s="122">
        <v>0</v>
      </c>
      <c r="DD160" s="122">
        <v>0</v>
      </c>
      <c r="DE160" s="122">
        <v>0</v>
      </c>
      <c r="DF160" s="122">
        <v>0</v>
      </c>
      <c r="DG160" s="122">
        <v>1</v>
      </c>
      <c r="DH160" s="122">
        <v>1</v>
      </c>
      <c r="DI160" s="123">
        <v>1</v>
      </c>
      <c r="DJ160" s="122" t="s">
        <v>618</v>
      </c>
      <c r="DK160" s="123"/>
      <c r="DL160" s="123">
        <v>2</v>
      </c>
      <c r="DM160" s="123">
        <v>1</v>
      </c>
      <c r="DN160" s="123">
        <v>1</v>
      </c>
    </row>
    <row r="161" spans="1:118" s="122" customFormat="1" hidden="1">
      <c r="A161" s="122" t="s">
        <v>612</v>
      </c>
      <c r="B161" s="122" t="s">
        <v>405</v>
      </c>
      <c r="C161" s="133" t="s">
        <v>619</v>
      </c>
      <c r="D161" s="122">
        <v>156</v>
      </c>
      <c r="E161" s="122">
        <v>117</v>
      </c>
      <c r="F161" s="122">
        <v>54</v>
      </c>
      <c r="G161" s="122">
        <v>8</v>
      </c>
      <c r="H161" s="122">
        <v>1</v>
      </c>
      <c r="I161" s="122">
        <v>0</v>
      </c>
      <c r="J161" s="122" t="s">
        <v>422</v>
      </c>
      <c r="K161" s="122">
        <v>1</v>
      </c>
      <c r="L161" s="122">
        <v>1</v>
      </c>
      <c r="M161" s="122">
        <v>1</v>
      </c>
      <c r="N161" s="122">
        <v>1</v>
      </c>
      <c r="O161" s="122">
        <v>1</v>
      </c>
      <c r="P161" s="122">
        <v>1</v>
      </c>
      <c r="Q161" s="122">
        <v>1</v>
      </c>
      <c r="R161" s="122">
        <v>1</v>
      </c>
      <c r="S161" s="122">
        <v>1</v>
      </c>
      <c r="T161" s="122">
        <v>1</v>
      </c>
      <c r="U161" s="122">
        <v>1</v>
      </c>
      <c r="W161" s="122">
        <v>1</v>
      </c>
      <c r="X161" s="122">
        <v>1</v>
      </c>
      <c r="Y161" s="122">
        <v>1</v>
      </c>
      <c r="AB161" s="122">
        <v>1</v>
      </c>
      <c r="AC161" s="122">
        <v>1</v>
      </c>
      <c r="AD161" s="122">
        <v>1</v>
      </c>
      <c r="AE161" s="122">
        <v>1</v>
      </c>
      <c r="AF161" s="122">
        <v>1</v>
      </c>
      <c r="AG161" s="122">
        <v>1</v>
      </c>
      <c r="AH161" s="122">
        <v>1</v>
      </c>
      <c r="AI161" s="122">
        <v>1</v>
      </c>
      <c r="AJ161" s="122">
        <v>1</v>
      </c>
      <c r="AK161" s="122">
        <v>1</v>
      </c>
      <c r="AL161" s="122">
        <v>1</v>
      </c>
      <c r="AM161" s="122">
        <v>1</v>
      </c>
      <c r="AN161" s="122">
        <v>1</v>
      </c>
      <c r="AO161" s="122">
        <v>1</v>
      </c>
      <c r="AP161" s="122">
        <v>1</v>
      </c>
      <c r="AQ161" s="122">
        <v>1</v>
      </c>
      <c r="AR161" s="122">
        <v>1</v>
      </c>
      <c r="AS161" s="122">
        <v>0</v>
      </c>
      <c r="AT161" s="122">
        <v>1</v>
      </c>
      <c r="AU161" s="122">
        <v>1</v>
      </c>
      <c r="AV161" s="122">
        <v>1</v>
      </c>
      <c r="AW161" s="122">
        <v>1</v>
      </c>
      <c r="AX161" s="122">
        <v>1</v>
      </c>
      <c r="AY161" s="122">
        <v>1</v>
      </c>
      <c r="AZ161" s="122">
        <v>1</v>
      </c>
      <c r="BA161" s="122">
        <v>1</v>
      </c>
      <c r="BB161" s="122">
        <v>1</v>
      </c>
      <c r="BC161" s="122">
        <v>1</v>
      </c>
      <c r="BD161" s="122">
        <v>1</v>
      </c>
      <c r="BE161" s="122">
        <v>1</v>
      </c>
      <c r="BF161" s="122">
        <v>1</v>
      </c>
      <c r="BG161" s="122">
        <v>1</v>
      </c>
      <c r="BH161" s="122">
        <v>1</v>
      </c>
      <c r="BI161" s="122">
        <v>1</v>
      </c>
      <c r="BJ161" s="122">
        <v>0</v>
      </c>
      <c r="BK161" s="122">
        <v>0</v>
      </c>
      <c r="BL161" s="122">
        <v>0</v>
      </c>
      <c r="BM161" s="122">
        <v>0</v>
      </c>
      <c r="BN161" s="122">
        <v>0</v>
      </c>
      <c r="BS161" s="122">
        <v>0</v>
      </c>
      <c r="BT161" s="122">
        <v>0</v>
      </c>
      <c r="BU161" s="122">
        <v>0</v>
      </c>
      <c r="BV161" s="122">
        <v>0</v>
      </c>
      <c r="BW161" s="122">
        <v>0</v>
      </c>
      <c r="BX161" s="122">
        <v>0</v>
      </c>
      <c r="BY161" s="122">
        <v>1</v>
      </c>
      <c r="BZ161" s="122">
        <v>1</v>
      </c>
      <c r="CA161" s="122">
        <v>0</v>
      </c>
      <c r="CC161" s="122">
        <v>0</v>
      </c>
      <c r="CD161" s="122">
        <v>0</v>
      </c>
      <c r="CE161" s="122">
        <v>0</v>
      </c>
      <c r="CF161" s="122">
        <v>1</v>
      </c>
      <c r="CG161" s="122">
        <v>0</v>
      </c>
      <c r="CH161" s="122">
        <v>1</v>
      </c>
      <c r="CI161" s="122">
        <v>1</v>
      </c>
      <c r="CJ161" s="122">
        <v>1</v>
      </c>
      <c r="CK161" s="122">
        <v>1</v>
      </c>
      <c r="CL161" s="122">
        <v>1</v>
      </c>
      <c r="CM161" s="122">
        <v>1</v>
      </c>
      <c r="CP161" s="122">
        <v>1</v>
      </c>
      <c r="CQ161" s="122">
        <v>1</v>
      </c>
      <c r="CR161" s="122">
        <v>0</v>
      </c>
      <c r="CS161" s="122">
        <v>0</v>
      </c>
      <c r="CT161" s="122">
        <v>1</v>
      </c>
      <c r="CU161" s="122">
        <v>1</v>
      </c>
      <c r="CV161" s="122">
        <v>1</v>
      </c>
      <c r="CW161" s="122">
        <v>1</v>
      </c>
      <c r="CX161" s="122">
        <v>1</v>
      </c>
      <c r="CY161" s="122">
        <v>0</v>
      </c>
      <c r="CZ161" s="122">
        <v>0</v>
      </c>
      <c r="DA161" s="122">
        <v>0</v>
      </c>
      <c r="DB161" s="122">
        <v>0</v>
      </c>
      <c r="DC161" s="122">
        <v>0</v>
      </c>
      <c r="DD161" s="122">
        <v>0</v>
      </c>
      <c r="DE161" s="122">
        <v>0</v>
      </c>
      <c r="DF161" s="122">
        <v>0</v>
      </c>
      <c r="DG161" s="122">
        <v>1</v>
      </c>
      <c r="DH161" s="122">
        <v>1</v>
      </c>
      <c r="DI161" s="123">
        <v>1</v>
      </c>
      <c r="DJ161" s="122" t="s">
        <v>407</v>
      </c>
      <c r="DK161" s="123"/>
      <c r="DL161" s="123"/>
      <c r="DM161" s="123"/>
      <c r="DN161" s="123"/>
    </row>
    <row r="162" spans="1:118" s="122" customFormat="1" hidden="1">
      <c r="A162" s="122" t="s">
        <v>612</v>
      </c>
      <c r="B162" s="122" t="s">
        <v>417</v>
      </c>
      <c r="C162" s="133" t="s">
        <v>620</v>
      </c>
      <c r="D162" s="122">
        <v>157</v>
      </c>
      <c r="E162" s="122">
        <v>242</v>
      </c>
      <c r="G162" s="122">
        <v>40</v>
      </c>
      <c r="H162" s="122">
        <v>1</v>
      </c>
      <c r="I162" s="122">
        <v>0</v>
      </c>
      <c r="J162" s="122" t="s">
        <v>419</v>
      </c>
      <c r="K162" s="122">
        <v>1</v>
      </c>
      <c r="L162" s="122">
        <v>1</v>
      </c>
      <c r="M162" s="122">
        <v>1</v>
      </c>
      <c r="N162" s="122">
        <v>1</v>
      </c>
      <c r="P162" s="122">
        <v>1</v>
      </c>
      <c r="Q162" s="122">
        <v>99</v>
      </c>
      <c r="R162" s="122">
        <v>1</v>
      </c>
      <c r="W162" s="122">
        <v>1</v>
      </c>
      <c r="X162" s="122">
        <v>1</v>
      </c>
      <c r="Y162" s="122">
        <v>1</v>
      </c>
      <c r="AB162" s="122">
        <v>1</v>
      </c>
      <c r="AC162" s="122">
        <v>1</v>
      </c>
      <c r="AD162" s="122">
        <v>1</v>
      </c>
      <c r="AE162" s="122">
        <v>1</v>
      </c>
      <c r="AF162" s="122">
        <v>1</v>
      </c>
      <c r="AG162" s="122">
        <v>1</v>
      </c>
      <c r="AH162" s="122">
        <v>1</v>
      </c>
      <c r="AI162" s="122">
        <v>1</v>
      </c>
      <c r="AJ162" s="122">
        <v>1</v>
      </c>
      <c r="AK162" s="122">
        <v>1</v>
      </c>
      <c r="AL162" s="122">
        <v>1</v>
      </c>
      <c r="AM162" s="122">
        <v>1</v>
      </c>
      <c r="AO162" s="122">
        <v>1</v>
      </c>
      <c r="AQ162" s="122">
        <v>1</v>
      </c>
      <c r="AX162" s="122">
        <v>1</v>
      </c>
      <c r="AY162" s="122">
        <v>1</v>
      </c>
      <c r="AZ162" s="122">
        <v>1</v>
      </c>
      <c r="BF162" s="122">
        <v>1</v>
      </c>
      <c r="BG162" s="122">
        <v>1</v>
      </c>
      <c r="BH162" s="122">
        <v>1</v>
      </c>
      <c r="BI162" s="122">
        <v>1</v>
      </c>
      <c r="BJ162" s="122">
        <v>1</v>
      </c>
      <c r="BK162" s="122">
        <v>1</v>
      </c>
      <c r="BL162" s="122">
        <v>1</v>
      </c>
      <c r="BM162" s="122">
        <v>1</v>
      </c>
      <c r="BN162" s="122">
        <v>1</v>
      </c>
      <c r="BO162" s="122">
        <v>1</v>
      </c>
      <c r="BP162" s="122">
        <v>1</v>
      </c>
      <c r="BQ162" s="122">
        <v>1</v>
      </c>
      <c r="BR162" s="122">
        <v>1</v>
      </c>
      <c r="BS162" s="122">
        <v>1</v>
      </c>
      <c r="BT162" s="122">
        <v>1</v>
      </c>
      <c r="BU162" s="122">
        <v>99</v>
      </c>
      <c r="BV162" s="122">
        <v>99</v>
      </c>
      <c r="BW162" s="122">
        <v>99</v>
      </c>
      <c r="BX162" s="122">
        <v>99</v>
      </c>
      <c r="BY162" s="122">
        <v>1</v>
      </c>
      <c r="CA162" s="122">
        <v>99</v>
      </c>
      <c r="CC162" s="122">
        <v>1</v>
      </c>
      <c r="CD162" s="122">
        <v>1</v>
      </c>
      <c r="CE162" s="122">
        <v>1</v>
      </c>
      <c r="CF162" s="122">
        <v>1</v>
      </c>
      <c r="CG162" s="122">
        <v>1</v>
      </c>
      <c r="CH162" s="122">
        <v>1</v>
      </c>
      <c r="CI162" s="122">
        <v>1</v>
      </c>
      <c r="CJ162" s="122">
        <v>1</v>
      </c>
      <c r="CL162" s="122">
        <v>1</v>
      </c>
      <c r="CM162" s="122">
        <v>1</v>
      </c>
      <c r="CP162" s="122">
        <v>1</v>
      </c>
      <c r="CQ162" s="122">
        <v>1</v>
      </c>
      <c r="CR162" s="122">
        <v>1</v>
      </c>
      <c r="CS162" s="122">
        <v>1</v>
      </c>
      <c r="CT162" s="122">
        <v>1</v>
      </c>
      <c r="CU162" s="122">
        <v>1</v>
      </c>
      <c r="CV162" s="122">
        <v>1</v>
      </c>
      <c r="CW162" s="122">
        <v>1</v>
      </c>
      <c r="CX162" s="122">
        <v>1</v>
      </c>
      <c r="CY162" s="122">
        <v>1</v>
      </c>
      <c r="CZ162" s="122">
        <v>1</v>
      </c>
      <c r="DA162" s="122">
        <v>0</v>
      </c>
      <c r="DB162" s="122">
        <v>1</v>
      </c>
      <c r="DC162" s="122">
        <v>0</v>
      </c>
      <c r="DD162" s="122">
        <v>0</v>
      </c>
      <c r="DE162" s="122">
        <v>1</v>
      </c>
      <c r="DF162" s="122">
        <v>0</v>
      </c>
      <c r="DG162" s="122">
        <v>1</v>
      </c>
      <c r="DH162" s="122">
        <v>1</v>
      </c>
      <c r="DI162" s="123">
        <v>0</v>
      </c>
      <c r="DJ162" s="122" t="s">
        <v>437</v>
      </c>
      <c r="DK162" s="123"/>
      <c r="DL162" s="123"/>
      <c r="DM162" s="123"/>
      <c r="DN162" s="123"/>
    </row>
    <row r="163" spans="1:118" s="122" customFormat="1" hidden="1">
      <c r="A163" s="122" t="s">
        <v>612</v>
      </c>
      <c r="B163" s="122" t="s">
        <v>406</v>
      </c>
      <c r="C163" s="133" t="s">
        <v>621</v>
      </c>
      <c r="D163" s="122">
        <v>158</v>
      </c>
      <c r="E163" s="122">
        <v>267</v>
      </c>
      <c r="F163" s="122">
        <v>27</v>
      </c>
      <c r="G163" s="122">
        <v>14</v>
      </c>
      <c r="H163" s="122">
        <v>1</v>
      </c>
      <c r="I163" s="122">
        <v>1</v>
      </c>
      <c r="J163" s="122" t="s">
        <v>419</v>
      </c>
      <c r="K163" s="122">
        <v>1</v>
      </c>
      <c r="L163" s="122">
        <v>1</v>
      </c>
      <c r="M163" s="122">
        <v>1</v>
      </c>
      <c r="N163" s="122">
        <v>1</v>
      </c>
      <c r="P163" s="122">
        <v>1</v>
      </c>
      <c r="Q163" s="122">
        <v>1</v>
      </c>
      <c r="R163" s="122">
        <v>1</v>
      </c>
      <c r="T163" s="122">
        <v>1</v>
      </c>
      <c r="W163" s="122">
        <v>1</v>
      </c>
      <c r="X163" s="122">
        <v>1</v>
      </c>
      <c r="Y163" s="122">
        <v>1</v>
      </c>
      <c r="AB163" s="122">
        <v>1</v>
      </c>
      <c r="AC163" s="122">
        <v>1</v>
      </c>
      <c r="AD163" s="122">
        <v>1</v>
      </c>
      <c r="AE163" s="122">
        <v>1</v>
      </c>
      <c r="AF163" s="122">
        <v>1</v>
      </c>
      <c r="AG163" s="122">
        <v>0.5</v>
      </c>
      <c r="AH163" s="122">
        <v>1</v>
      </c>
      <c r="AI163" s="122">
        <v>1</v>
      </c>
      <c r="AJ163" s="122">
        <v>1</v>
      </c>
      <c r="AK163" s="122">
        <v>0.5</v>
      </c>
      <c r="AL163" s="122">
        <v>1</v>
      </c>
      <c r="AM163" s="122">
        <v>1</v>
      </c>
      <c r="AN163" s="122">
        <v>1</v>
      </c>
      <c r="AO163" s="122">
        <v>1</v>
      </c>
      <c r="AQ163" s="122">
        <v>1</v>
      </c>
      <c r="AR163" s="122">
        <v>1</v>
      </c>
      <c r="AS163" s="122">
        <v>0</v>
      </c>
      <c r="AU163" s="122">
        <v>1</v>
      </c>
      <c r="AV163" s="122">
        <v>0</v>
      </c>
      <c r="AW163" s="122">
        <v>1</v>
      </c>
      <c r="AX163" s="122">
        <v>0</v>
      </c>
      <c r="AY163" s="122">
        <v>1</v>
      </c>
      <c r="AZ163" s="122">
        <v>1</v>
      </c>
      <c r="BF163" s="122">
        <v>1</v>
      </c>
      <c r="BG163" s="122">
        <v>1</v>
      </c>
      <c r="BH163" s="122">
        <v>1</v>
      </c>
      <c r="BI163" s="122">
        <v>1</v>
      </c>
      <c r="BJ163" s="122">
        <v>0</v>
      </c>
      <c r="BK163" s="122">
        <v>0</v>
      </c>
      <c r="BL163" s="122">
        <v>0</v>
      </c>
      <c r="BM163" s="122">
        <v>0</v>
      </c>
      <c r="BN163" s="122">
        <v>0</v>
      </c>
      <c r="BO163" s="122">
        <v>0</v>
      </c>
      <c r="BP163" s="122">
        <v>0</v>
      </c>
      <c r="BQ163" s="122">
        <v>0</v>
      </c>
      <c r="BR163" s="122">
        <v>0</v>
      </c>
      <c r="BS163" s="122">
        <v>0</v>
      </c>
      <c r="BW163" s="122">
        <v>99</v>
      </c>
      <c r="BX163" s="122">
        <v>99</v>
      </c>
      <c r="BY163" s="122">
        <v>1</v>
      </c>
      <c r="CC163" s="122">
        <v>1</v>
      </c>
      <c r="CD163" s="122">
        <v>1</v>
      </c>
      <c r="CE163" s="122">
        <v>1</v>
      </c>
      <c r="CF163" s="122">
        <v>1</v>
      </c>
      <c r="CG163" s="122">
        <v>1</v>
      </c>
      <c r="CI163" s="122">
        <v>1</v>
      </c>
      <c r="CJ163" s="122">
        <v>1</v>
      </c>
      <c r="CL163" s="122">
        <v>1</v>
      </c>
      <c r="CM163" s="122">
        <v>1</v>
      </c>
      <c r="CP163" s="122">
        <v>1</v>
      </c>
      <c r="CQ163" s="122">
        <v>1</v>
      </c>
      <c r="CR163" s="122">
        <v>1</v>
      </c>
      <c r="CS163" s="122">
        <v>1</v>
      </c>
      <c r="CT163" s="122">
        <v>1</v>
      </c>
      <c r="CU163" s="122">
        <v>1</v>
      </c>
      <c r="CV163" s="122">
        <v>1</v>
      </c>
      <c r="CW163" s="122">
        <v>1</v>
      </c>
      <c r="CX163" s="122">
        <v>1</v>
      </c>
      <c r="CY163" s="122">
        <v>0</v>
      </c>
      <c r="CZ163" s="122">
        <v>1</v>
      </c>
      <c r="DA163" s="122">
        <v>0</v>
      </c>
      <c r="DB163" s="122">
        <v>0</v>
      </c>
      <c r="DC163" s="122">
        <v>0</v>
      </c>
      <c r="DD163" s="122">
        <v>0</v>
      </c>
      <c r="DE163" s="122">
        <v>0</v>
      </c>
      <c r="DF163" s="122">
        <v>0</v>
      </c>
      <c r="DG163" s="122">
        <v>1</v>
      </c>
      <c r="DH163" s="122">
        <v>1</v>
      </c>
      <c r="DI163" s="123">
        <v>0</v>
      </c>
      <c r="DK163" s="123"/>
      <c r="DL163" s="123">
        <v>2</v>
      </c>
      <c r="DM163" s="123">
        <v>1</v>
      </c>
      <c r="DN163" s="123">
        <v>1</v>
      </c>
    </row>
    <row r="164" spans="1:118" s="54" customFormat="1" hidden="1">
      <c r="A164" s="96" t="s">
        <v>622</v>
      </c>
      <c r="B164" s="96" t="s">
        <v>405</v>
      </c>
      <c r="C164" s="135" t="s">
        <v>623</v>
      </c>
      <c r="D164" s="96">
        <v>159</v>
      </c>
      <c r="E164" s="96">
        <v>75</v>
      </c>
      <c r="F164" s="96">
        <v>18</v>
      </c>
      <c r="G164" s="96">
        <v>62</v>
      </c>
      <c r="H164" s="96">
        <v>1</v>
      </c>
      <c r="I164" s="96">
        <v>0</v>
      </c>
      <c r="J164" s="96" t="s">
        <v>422</v>
      </c>
      <c r="K164" s="96">
        <v>1</v>
      </c>
      <c r="L164" s="96">
        <v>1</v>
      </c>
      <c r="M164" s="96">
        <v>1</v>
      </c>
      <c r="N164" s="96">
        <v>0.5</v>
      </c>
      <c r="O164" s="96">
        <v>0</v>
      </c>
      <c r="P164" s="96">
        <v>0.5</v>
      </c>
      <c r="Q164" s="96">
        <v>1</v>
      </c>
      <c r="R164" s="96">
        <v>1</v>
      </c>
      <c r="S164" s="96">
        <v>1</v>
      </c>
      <c r="T164" s="96">
        <v>1</v>
      </c>
      <c r="U164" s="96">
        <v>1</v>
      </c>
      <c r="V164" s="96"/>
      <c r="W164" s="96">
        <v>1</v>
      </c>
      <c r="X164" s="96">
        <v>1</v>
      </c>
      <c r="Y164" s="96">
        <v>1</v>
      </c>
      <c r="Z164" s="96"/>
      <c r="AA164" s="96"/>
      <c r="AB164" s="96">
        <v>1</v>
      </c>
      <c r="AC164" s="96">
        <v>1</v>
      </c>
      <c r="AD164" s="96">
        <v>1</v>
      </c>
      <c r="AE164" s="96">
        <v>1</v>
      </c>
      <c r="AF164" s="96">
        <v>1</v>
      </c>
      <c r="AG164" s="96">
        <v>1</v>
      </c>
      <c r="AH164" s="96">
        <v>1</v>
      </c>
      <c r="AI164" s="96">
        <v>1</v>
      </c>
      <c r="AJ164" s="96">
        <v>1</v>
      </c>
      <c r="AK164" s="96">
        <v>0.5</v>
      </c>
      <c r="AL164" s="96">
        <v>1</v>
      </c>
      <c r="AM164" s="96">
        <v>1</v>
      </c>
      <c r="AN164" s="96">
        <v>1</v>
      </c>
      <c r="AO164" s="96">
        <v>1</v>
      </c>
      <c r="AP164" s="96">
        <v>0</v>
      </c>
      <c r="AQ164" s="96">
        <v>1</v>
      </c>
      <c r="AR164" s="96">
        <v>1</v>
      </c>
      <c r="AS164" s="96">
        <v>1</v>
      </c>
      <c r="AT164" s="96">
        <v>1</v>
      </c>
      <c r="AU164" s="96">
        <v>1</v>
      </c>
      <c r="AV164" s="96">
        <v>1</v>
      </c>
      <c r="AW164" s="96">
        <v>1</v>
      </c>
      <c r="AX164" s="96">
        <v>1</v>
      </c>
      <c r="AY164" s="96">
        <v>1</v>
      </c>
      <c r="AZ164" s="96">
        <v>1</v>
      </c>
      <c r="BA164" s="96">
        <v>1</v>
      </c>
      <c r="BB164" s="96">
        <v>1</v>
      </c>
      <c r="BC164" s="96">
        <v>1</v>
      </c>
      <c r="BD164" s="96">
        <v>1</v>
      </c>
      <c r="BE164" s="96">
        <v>1</v>
      </c>
      <c r="BF164" s="96">
        <v>1</v>
      </c>
      <c r="BG164" s="96">
        <v>1</v>
      </c>
      <c r="BH164" s="96">
        <v>1</v>
      </c>
      <c r="BI164" s="96">
        <v>1</v>
      </c>
      <c r="BJ164" s="96">
        <v>1</v>
      </c>
      <c r="BK164" s="96">
        <v>1</v>
      </c>
      <c r="BL164" s="96">
        <v>1</v>
      </c>
      <c r="BM164" s="96">
        <v>1</v>
      </c>
      <c r="BN164" s="96">
        <v>1</v>
      </c>
      <c r="BO164" s="96"/>
      <c r="BP164" s="96"/>
      <c r="BQ164" s="96"/>
      <c r="BR164" s="96"/>
      <c r="BS164" s="96">
        <v>1</v>
      </c>
      <c r="BT164" s="96">
        <v>1</v>
      </c>
      <c r="BU164" s="96">
        <v>1</v>
      </c>
      <c r="BV164" s="96">
        <v>1</v>
      </c>
      <c r="BW164" s="96">
        <v>99</v>
      </c>
      <c r="BX164" s="96">
        <v>99</v>
      </c>
      <c r="BY164" s="96">
        <v>0</v>
      </c>
      <c r="BZ164" s="96">
        <v>1</v>
      </c>
      <c r="CA164" s="96">
        <v>1</v>
      </c>
      <c r="CB164" s="96"/>
      <c r="CC164" s="96">
        <v>1</v>
      </c>
      <c r="CD164" s="96">
        <v>1</v>
      </c>
      <c r="CE164" s="96">
        <v>1</v>
      </c>
      <c r="CF164" s="96">
        <v>1</v>
      </c>
      <c r="CG164" s="96">
        <v>0</v>
      </c>
      <c r="CH164" s="96">
        <v>0</v>
      </c>
      <c r="CI164" s="96">
        <v>1</v>
      </c>
      <c r="CJ164" s="96">
        <v>1</v>
      </c>
      <c r="CK164" s="96">
        <v>0</v>
      </c>
      <c r="CL164" s="96">
        <v>1</v>
      </c>
      <c r="CM164" s="96">
        <v>1</v>
      </c>
      <c r="CN164" s="96"/>
      <c r="CO164" s="96"/>
      <c r="CP164" s="96">
        <v>1</v>
      </c>
      <c r="CQ164" s="96">
        <v>1</v>
      </c>
      <c r="CR164" s="96">
        <v>1</v>
      </c>
      <c r="CS164" s="96">
        <v>0</v>
      </c>
      <c r="CT164" s="96">
        <v>1</v>
      </c>
      <c r="CU164" s="96">
        <v>1</v>
      </c>
      <c r="CV164" s="96">
        <v>1</v>
      </c>
      <c r="CW164" s="96">
        <v>1</v>
      </c>
      <c r="CX164" s="96">
        <v>1</v>
      </c>
      <c r="CY164" s="96">
        <v>1</v>
      </c>
      <c r="CZ164" s="96">
        <v>1</v>
      </c>
      <c r="DA164" s="96">
        <v>1</v>
      </c>
      <c r="DB164" s="96">
        <v>0</v>
      </c>
      <c r="DC164" s="96">
        <v>1</v>
      </c>
      <c r="DD164" s="96">
        <v>0</v>
      </c>
      <c r="DE164" s="96">
        <v>0</v>
      </c>
      <c r="DF164" s="96">
        <v>0</v>
      </c>
      <c r="DG164" s="96">
        <v>1</v>
      </c>
      <c r="DH164" s="96">
        <v>1</v>
      </c>
      <c r="DI164" s="97">
        <v>1</v>
      </c>
      <c r="DJ164" s="56"/>
      <c r="DK164" s="55"/>
      <c r="DL164" s="55"/>
      <c r="DM164" s="55"/>
      <c r="DN164" s="55"/>
    </row>
    <row r="165" spans="1:118" s="54" customFormat="1" hidden="1">
      <c r="A165" s="96" t="s">
        <v>622</v>
      </c>
      <c r="B165" s="96" t="s">
        <v>405</v>
      </c>
      <c r="C165" s="135" t="s">
        <v>624</v>
      </c>
      <c r="D165" s="96">
        <v>160</v>
      </c>
      <c r="E165" s="96">
        <v>34</v>
      </c>
      <c r="F165" s="96">
        <v>18</v>
      </c>
      <c r="G165" s="96">
        <v>8</v>
      </c>
      <c r="H165" s="96">
        <v>1</v>
      </c>
      <c r="I165" s="96">
        <v>0</v>
      </c>
      <c r="J165" s="96" t="s">
        <v>419</v>
      </c>
      <c r="K165" s="96">
        <v>1</v>
      </c>
      <c r="L165" s="96">
        <v>1</v>
      </c>
      <c r="M165" s="96">
        <v>1</v>
      </c>
      <c r="N165" s="96">
        <v>1</v>
      </c>
      <c r="O165" s="96">
        <v>1</v>
      </c>
      <c r="P165" s="96">
        <v>1</v>
      </c>
      <c r="Q165" s="96">
        <v>1</v>
      </c>
      <c r="R165" s="96">
        <v>1</v>
      </c>
      <c r="S165" s="96">
        <v>1</v>
      </c>
      <c r="T165" s="96">
        <v>1</v>
      </c>
      <c r="U165" s="96">
        <v>1</v>
      </c>
      <c r="V165" s="96"/>
      <c r="W165" s="96">
        <v>1</v>
      </c>
      <c r="X165" s="96">
        <v>1</v>
      </c>
      <c r="Y165" s="96">
        <v>1</v>
      </c>
      <c r="Z165" s="96"/>
      <c r="AA165" s="96"/>
      <c r="AB165" s="96">
        <v>1</v>
      </c>
      <c r="AC165" s="96">
        <v>1</v>
      </c>
      <c r="AD165" s="96">
        <v>1</v>
      </c>
      <c r="AE165" s="96">
        <v>1</v>
      </c>
      <c r="AF165" s="96">
        <v>1</v>
      </c>
      <c r="AG165" s="96">
        <v>1</v>
      </c>
      <c r="AH165" s="96">
        <v>1</v>
      </c>
      <c r="AI165" s="96">
        <v>1</v>
      </c>
      <c r="AJ165" s="96">
        <v>1</v>
      </c>
      <c r="AK165" s="96">
        <v>0.5</v>
      </c>
      <c r="AL165" s="96">
        <v>1</v>
      </c>
      <c r="AM165" s="96">
        <v>1</v>
      </c>
      <c r="AN165" s="96">
        <v>1</v>
      </c>
      <c r="AO165" s="96">
        <v>1</v>
      </c>
      <c r="AP165" s="96">
        <v>1</v>
      </c>
      <c r="AQ165" s="96">
        <v>1</v>
      </c>
      <c r="AR165" s="96">
        <v>1</v>
      </c>
      <c r="AS165" s="96">
        <v>1</v>
      </c>
      <c r="AT165" s="96">
        <v>1</v>
      </c>
      <c r="AU165" s="96">
        <v>1</v>
      </c>
      <c r="AV165" s="96">
        <v>1</v>
      </c>
      <c r="AW165" s="96">
        <v>1</v>
      </c>
      <c r="AX165" s="96">
        <v>1</v>
      </c>
      <c r="AY165" s="96">
        <v>1</v>
      </c>
      <c r="AZ165" s="96">
        <v>0</v>
      </c>
      <c r="BA165" s="96">
        <v>0</v>
      </c>
      <c r="BB165" s="96">
        <v>1</v>
      </c>
      <c r="BC165" s="96">
        <v>1</v>
      </c>
      <c r="BD165" s="96">
        <v>1</v>
      </c>
      <c r="BE165" s="96">
        <v>1</v>
      </c>
      <c r="BF165" s="96">
        <v>1</v>
      </c>
      <c r="BG165" s="96">
        <v>1</v>
      </c>
      <c r="BH165" s="96">
        <v>1</v>
      </c>
      <c r="BI165" s="96">
        <v>1</v>
      </c>
      <c r="BJ165" s="96">
        <v>1</v>
      </c>
      <c r="BK165" s="96">
        <v>1</v>
      </c>
      <c r="BL165" s="96">
        <v>1</v>
      </c>
      <c r="BM165" s="96">
        <v>1</v>
      </c>
      <c r="BN165" s="96">
        <v>0</v>
      </c>
      <c r="BO165" s="96"/>
      <c r="BP165" s="96"/>
      <c r="BQ165" s="96"/>
      <c r="BR165" s="96"/>
      <c r="BS165" s="96">
        <v>0</v>
      </c>
      <c r="BT165" s="96">
        <v>1</v>
      </c>
      <c r="BU165" s="96">
        <v>0</v>
      </c>
      <c r="BV165" s="96">
        <v>0</v>
      </c>
      <c r="BW165" s="96">
        <v>99</v>
      </c>
      <c r="BX165" s="96">
        <v>99</v>
      </c>
      <c r="BY165" s="96">
        <v>1</v>
      </c>
      <c r="BZ165" s="96">
        <v>0</v>
      </c>
      <c r="CA165" s="96">
        <v>0</v>
      </c>
      <c r="CB165" s="96"/>
      <c r="CC165" s="96">
        <v>1</v>
      </c>
      <c r="CD165" s="96">
        <v>1</v>
      </c>
      <c r="CE165" s="96">
        <v>1</v>
      </c>
      <c r="CF165" s="96">
        <v>1</v>
      </c>
      <c r="CG165" s="96">
        <v>1</v>
      </c>
      <c r="CH165" s="96">
        <v>0</v>
      </c>
      <c r="CI165" s="96">
        <v>1</v>
      </c>
      <c r="CJ165" s="96">
        <v>1</v>
      </c>
      <c r="CK165" s="96">
        <v>0.5</v>
      </c>
      <c r="CL165" s="96">
        <v>1</v>
      </c>
      <c r="CM165" s="96">
        <v>1</v>
      </c>
      <c r="CN165" s="96"/>
      <c r="CO165" s="96"/>
      <c r="CP165" s="96">
        <v>1</v>
      </c>
      <c r="CQ165" s="96">
        <v>1</v>
      </c>
      <c r="CR165" s="96">
        <v>0</v>
      </c>
      <c r="CS165" s="96">
        <v>1</v>
      </c>
      <c r="CT165" s="96">
        <v>1</v>
      </c>
      <c r="CU165" s="96">
        <v>1</v>
      </c>
      <c r="CV165" s="96">
        <v>1</v>
      </c>
      <c r="CW165" s="96">
        <v>1</v>
      </c>
      <c r="CX165" s="96">
        <v>1</v>
      </c>
      <c r="CY165" s="96">
        <v>1</v>
      </c>
      <c r="CZ165" s="96">
        <v>1</v>
      </c>
      <c r="DA165" s="96">
        <v>0</v>
      </c>
      <c r="DB165" s="96">
        <v>1</v>
      </c>
      <c r="DC165" s="96">
        <v>0</v>
      </c>
      <c r="DD165" s="96">
        <v>0</v>
      </c>
      <c r="DE165" s="96">
        <v>0</v>
      </c>
      <c r="DF165" s="96">
        <v>0</v>
      </c>
      <c r="DG165" s="96">
        <v>1</v>
      </c>
      <c r="DH165" s="96">
        <v>1</v>
      </c>
      <c r="DI165" s="97">
        <v>1</v>
      </c>
      <c r="DJ165" s="56" t="s">
        <v>625</v>
      </c>
      <c r="DK165" s="55"/>
      <c r="DL165" s="55"/>
      <c r="DM165" s="55"/>
      <c r="DN165" s="55"/>
    </row>
    <row r="166" spans="1:118" s="54" customFormat="1" hidden="1">
      <c r="A166" s="96" t="s">
        <v>622</v>
      </c>
      <c r="B166" s="96" t="s">
        <v>405</v>
      </c>
      <c r="C166" s="135" t="s">
        <v>626</v>
      </c>
      <c r="D166" s="96">
        <v>161</v>
      </c>
      <c r="E166" s="96">
        <v>185</v>
      </c>
      <c r="F166" s="96">
        <v>69</v>
      </c>
      <c r="G166" s="96">
        <v>128</v>
      </c>
      <c r="H166" s="96">
        <v>1</v>
      </c>
      <c r="I166" s="96">
        <v>1</v>
      </c>
      <c r="J166" s="96" t="s">
        <v>419</v>
      </c>
      <c r="K166" s="96">
        <v>1</v>
      </c>
      <c r="L166" s="96">
        <v>1</v>
      </c>
      <c r="M166" s="96">
        <v>1</v>
      </c>
      <c r="N166" s="96">
        <v>0.5</v>
      </c>
      <c r="O166" s="96">
        <v>1</v>
      </c>
      <c r="P166" s="96">
        <v>0.5</v>
      </c>
      <c r="Q166" s="96">
        <v>1</v>
      </c>
      <c r="R166" s="96">
        <v>1</v>
      </c>
      <c r="S166" s="96">
        <v>1</v>
      </c>
      <c r="T166" s="96">
        <v>1</v>
      </c>
      <c r="U166" s="96">
        <v>1</v>
      </c>
      <c r="V166" s="96"/>
      <c r="W166" s="96">
        <v>1</v>
      </c>
      <c r="X166" s="96">
        <v>1</v>
      </c>
      <c r="Y166" s="96">
        <v>1</v>
      </c>
      <c r="Z166" s="96"/>
      <c r="AA166" s="96"/>
      <c r="AB166" s="96">
        <v>1</v>
      </c>
      <c r="AC166" s="96">
        <v>1</v>
      </c>
      <c r="AD166" s="96">
        <v>1</v>
      </c>
      <c r="AE166" s="96">
        <v>1</v>
      </c>
      <c r="AF166" s="96">
        <v>1</v>
      </c>
      <c r="AG166" s="96">
        <v>1</v>
      </c>
      <c r="AH166" s="96">
        <v>1</v>
      </c>
      <c r="AI166" s="96">
        <v>1</v>
      </c>
      <c r="AJ166" s="96">
        <v>1</v>
      </c>
      <c r="AK166" s="96">
        <v>1</v>
      </c>
      <c r="AL166" s="96">
        <v>1</v>
      </c>
      <c r="AM166" s="96">
        <v>1</v>
      </c>
      <c r="AN166" s="96">
        <v>1</v>
      </c>
      <c r="AO166" s="96">
        <v>1</v>
      </c>
      <c r="AP166" s="96">
        <v>1</v>
      </c>
      <c r="AQ166" s="96">
        <v>1</v>
      </c>
      <c r="AR166" s="96">
        <v>1</v>
      </c>
      <c r="AS166" s="96">
        <v>1</v>
      </c>
      <c r="AT166" s="96">
        <v>1</v>
      </c>
      <c r="AU166" s="96">
        <v>1</v>
      </c>
      <c r="AV166" s="96">
        <v>1</v>
      </c>
      <c r="AW166" s="96">
        <v>1</v>
      </c>
      <c r="AX166" s="96">
        <v>1</v>
      </c>
      <c r="AY166" s="96">
        <v>1</v>
      </c>
      <c r="AZ166" s="96">
        <v>1</v>
      </c>
      <c r="BA166" s="96">
        <v>1</v>
      </c>
      <c r="BB166" s="96">
        <v>1</v>
      </c>
      <c r="BC166" s="96">
        <v>1</v>
      </c>
      <c r="BD166" s="96">
        <v>1</v>
      </c>
      <c r="BE166" s="96">
        <v>1</v>
      </c>
      <c r="BF166" s="96">
        <v>1</v>
      </c>
      <c r="BG166" s="96">
        <v>1</v>
      </c>
      <c r="BH166" s="96">
        <v>1</v>
      </c>
      <c r="BI166" s="96">
        <v>1</v>
      </c>
      <c r="BJ166" s="96">
        <v>1</v>
      </c>
      <c r="BK166" s="96">
        <v>1</v>
      </c>
      <c r="BL166" s="96">
        <v>1</v>
      </c>
      <c r="BM166" s="96">
        <v>1</v>
      </c>
      <c r="BN166" s="96">
        <v>1</v>
      </c>
      <c r="BO166" s="96"/>
      <c r="BP166" s="96"/>
      <c r="BQ166" s="96"/>
      <c r="BR166" s="96"/>
      <c r="BS166" s="96">
        <v>1</v>
      </c>
      <c r="BT166" s="96">
        <v>1</v>
      </c>
      <c r="BU166" s="96">
        <v>99</v>
      </c>
      <c r="BV166" s="96">
        <v>99</v>
      </c>
      <c r="BW166" s="96">
        <v>99</v>
      </c>
      <c r="BX166" s="96">
        <v>99</v>
      </c>
      <c r="BY166" s="96">
        <v>1</v>
      </c>
      <c r="BZ166" s="96">
        <v>1</v>
      </c>
      <c r="CA166" s="96">
        <v>99</v>
      </c>
      <c r="CB166" s="96"/>
      <c r="CC166" s="96">
        <v>1</v>
      </c>
      <c r="CD166" s="96">
        <v>1</v>
      </c>
      <c r="CE166" s="96">
        <v>1</v>
      </c>
      <c r="CF166" s="96">
        <v>1</v>
      </c>
      <c r="CG166" s="96">
        <v>1</v>
      </c>
      <c r="CH166" s="96">
        <v>1</v>
      </c>
      <c r="CI166" s="96">
        <v>1</v>
      </c>
      <c r="CJ166" s="96">
        <v>1</v>
      </c>
      <c r="CK166" s="96">
        <v>1</v>
      </c>
      <c r="CL166" s="96">
        <v>1</v>
      </c>
      <c r="CM166" s="96">
        <v>1</v>
      </c>
      <c r="CN166" s="96"/>
      <c r="CO166" s="96"/>
      <c r="CP166" s="96">
        <v>1</v>
      </c>
      <c r="CQ166" s="96">
        <v>1</v>
      </c>
      <c r="CR166" s="96">
        <v>1</v>
      </c>
      <c r="CS166" s="96">
        <v>1</v>
      </c>
      <c r="CT166" s="96">
        <v>1</v>
      </c>
      <c r="CU166" s="96">
        <v>1</v>
      </c>
      <c r="CV166" s="96">
        <v>1</v>
      </c>
      <c r="CW166" s="96">
        <v>1</v>
      </c>
      <c r="CX166" s="96">
        <v>1</v>
      </c>
      <c r="CY166" s="96">
        <v>1</v>
      </c>
      <c r="CZ166" s="96">
        <v>1</v>
      </c>
      <c r="DA166" s="96">
        <v>1</v>
      </c>
      <c r="DB166" s="96">
        <v>1</v>
      </c>
      <c r="DC166" s="96">
        <v>1</v>
      </c>
      <c r="DD166" s="96">
        <v>0</v>
      </c>
      <c r="DE166" s="96">
        <v>1</v>
      </c>
      <c r="DF166" s="96">
        <v>1</v>
      </c>
      <c r="DG166" s="96">
        <v>1</v>
      </c>
      <c r="DH166" s="96">
        <v>1</v>
      </c>
      <c r="DI166" s="97">
        <v>1</v>
      </c>
      <c r="DJ166" s="56"/>
      <c r="DK166" s="55"/>
      <c r="DL166" s="55">
        <v>5</v>
      </c>
      <c r="DM166" s="55">
        <v>5</v>
      </c>
      <c r="DN166" s="55">
        <v>0</v>
      </c>
    </row>
    <row r="167" spans="1:118" s="54" customFormat="1" hidden="1">
      <c r="A167" s="96" t="s">
        <v>622</v>
      </c>
      <c r="B167" s="96" t="s">
        <v>405</v>
      </c>
      <c r="C167" s="135" t="s">
        <v>627</v>
      </c>
      <c r="D167" s="96">
        <v>162</v>
      </c>
      <c r="E167" s="96">
        <v>90</v>
      </c>
      <c r="F167" s="96">
        <v>38</v>
      </c>
      <c r="G167" s="96" t="s">
        <v>628</v>
      </c>
      <c r="H167" s="96">
        <v>1</v>
      </c>
      <c r="I167" s="96">
        <v>0</v>
      </c>
      <c r="J167" s="96" t="s">
        <v>422</v>
      </c>
      <c r="K167" s="96">
        <v>0</v>
      </c>
      <c r="L167" s="96">
        <v>0</v>
      </c>
      <c r="M167" s="96">
        <v>0</v>
      </c>
      <c r="N167" s="96">
        <v>0</v>
      </c>
      <c r="O167" s="96">
        <v>0</v>
      </c>
      <c r="P167" s="96">
        <v>0.5</v>
      </c>
      <c r="Q167" s="96">
        <v>1</v>
      </c>
      <c r="R167" s="96">
        <v>0.5</v>
      </c>
      <c r="S167" s="96">
        <v>0</v>
      </c>
      <c r="T167" s="96">
        <v>1</v>
      </c>
      <c r="U167" s="96">
        <v>0</v>
      </c>
      <c r="V167" s="96"/>
      <c r="W167" s="96">
        <v>0</v>
      </c>
      <c r="X167" s="96">
        <v>0</v>
      </c>
      <c r="Y167" s="96">
        <v>1</v>
      </c>
      <c r="Z167" s="96"/>
      <c r="AA167" s="96"/>
      <c r="AB167" s="96">
        <v>1</v>
      </c>
      <c r="AC167" s="96">
        <v>1</v>
      </c>
      <c r="AD167" s="96">
        <v>1</v>
      </c>
      <c r="AE167" s="96">
        <v>1</v>
      </c>
      <c r="AF167" s="96">
        <v>1</v>
      </c>
      <c r="AG167" s="96">
        <v>1</v>
      </c>
      <c r="AH167" s="96">
        <v>1</v>
      </c>
      <c r="AI167" s="96">
        <v>1</v>
      </c>
      <c r="AJ167" s="96">
        <v>1</v>
      </c>
      <c r="AK167" s="96">
        <v>0</v>
      </c>
      <c r="AL167" s="96">
        <v>1</v>
      </c>
      <c r="AM167" s="96">
        <v>1</v>
      </c>
      <c r="AN167" s="96">
        <v>1</v>
      </c>
      <c r="AO167" s="96">
        <v>1</v>
      </c>
      <c r="AP167" s="96">
        <v>1</v>
      </c>
      <c r="AQ167" s="96">
        <v>1</v>
      </c>
      <c r="AR167" s="96">
        <v>1</v>
      </c>
      <c r="AS167" s="96">
        <v>0</v>
      </c>
      <c r="AT167" s="96">
        <v>1</v>
      </c>
      <c r="AU167" s="96">
        <v>1</v>
      </c>
      <c r="AV167" s="96">
        <v>1</v>
      </c>
      <c r="AW167" s="96">
        <v>1</v>
      </c>
      <c r="AX167" s="96">
        <v>1</v>
      </c>
      <c r="AY167" s="96">
        <v>1</v>
      </c>
      <c r="AZ167" s="96">
        <v>0</v>
      </c>
      <c r="BA167" s="96">
        <v>1</v>
      </c>
      <c r="BB167" s="96">
        <v>1</v>
      </c>
      <c r="BC167" s="96">
        <v>1</v>
      </c>
      <c r="BD167" s="96">
        <v>1</v>
      </c>
      <c r="BE167" s="96">
        <v>1</v>
      </c>
      <c r="BF167" s="96">
        <v>1</v>
      </c>
      <c r="BG167" s="96">
        <v>1</v>
      </c>
      <c r="BH167" s="96">
        <v>1</v>
      </c>
      <c r="BI167" s="96">
        <v>1</v>
      </c>
      <c r="BJ167" s="96">
        <v>1</v>
      </c>
      <c r="BK167" s="96">
        <v>1</v>
      </c>
      <c r="BL167" s="96">
        <v>1</v>
      </c>
      <c r="BM167" s="96">
        <v>1</v>
      </c>
      <c r="BN167" s="96">
        <v>1</v>
      </c>
      <c r="BO167" s="96"/>
      <c r="BP167" s="96"/>
      <c r="BQ167" s="96"/>
      <c r="BR167" s="96"/>
      <c r="BS167" s="96">
        <v>1</v>
      </c>
      <c r="BT167" s="96">
        <v>1</v>
      </c>
      <c r="BU167" s="96">
        <v>1</v>
      </c>
      <c r="BV167" s="96">
        <v>1</v>
      </c>
      <c r="BW167" s="96">
        <v>0</v>
      </c>
      <c r="BX167" s="96">
        <v>0</v>
      </c>
      <c r="BY167" s="96">
        <v>0</v>
      </c>
      <c r="BZ167" s="96">
        <v>0</v>
      </c>
      <c r="CA167" s="96">
        <v>1</v>
      </c>
      <c r="CB167" s="96"/>
      <c r="CC167" s="96">
        <v>0</v>
      </c>
      <c r="CD167" s="96">
        <v>0</v>
      </c>
      <c r="CE167" s="96">
        <v>0</v>
      </c>
      <c r="CF167" s="96">
        <v>0</v>
      </c>
      <c r="CG167" s="96">
        <v>0</v>
      </c>
      <c r="CH167" s="96">
        <v>0</v>
      </c>
      <c r="CI167" s="96">
        <v>1</v>
      </c>
      <c r="CJ167" s="96">
        <v>1</v>
      </c>
      <c r="CK167" s="96">
        <v>1</v>
      </c>
      <c r="CL167" s="96">
        <v>1</v>
      </c>
      <c r="CM167" s="96">
        <v>0.5</v>
      </c>
      <c r="CN167" s="96"/>
      <c r="CO167" s="96"/>
      <c r="CP167" s="96">
        <v>1</v>
      </c>
      <c r="CQ167" s="96">
        <v>1</v>
      </c>
      <c r="CR167" s="96">
        <v>1</v>
      </c>
      <c r="CS167" s="96">
        <v>1</v>
      </c>
      <c r="CT167" s="96">
        <v>1</v>
      </c>
      <c r="CU167" s="96">
        <v>1</v>
      </c>
      <c r="CV167" s="96">
        <v>1</v>
      </c>
      <c r="CW167" s="96">
        <v>1</v>
      </c>
      <c r="CX167" s="96">
        <v>1</v>
      </c>
      <c r="CY167" s="96">
        <v>1</v>
      </c>
      <c r="CZ167" s="96">
        <v>1</v>
      </c>
      <c r="DA167" s="96">
        <v>1</v>
      </c>
      <c r="DB167" s="96">
        <v>1</v>
      </c>
      <c r="DC167" s="96">
        <v>1</v>
      </c>
      <c r="DD167" s="96">
        <v>0</v>
      </c>
      <c r="DE167" s="96">
        <v>0</v>
      </c>
      <c r="DF167" s="96">
        <v>0</v>
      </c>
      <c r="DG167" s="96">
        <v>1</v>
      </c>
      <c r="DH167" s="96">
        <v>1</v>
      </c>
      <c r="DI167" s="97">
        <v>1</v>
      </c>
      <c r="DJ167" s="56"/>
      <c r="DK167" s="55"/>
      <c r="DL167" s="55"/>
      <c r="DM167" s="55"/>
      <c r="DN167" s="55"/>
    </row>
    <row r="168" spans="1:118" s="54" customFormat="1" hidden="1">
      <c r="A168" s="96" t="s">
        <v>622</v>
      </c>
      <c r="B168" s="96" t="s">
        <v>405</v>
      </c>
      <c r="C168" s="135" t="s">
        <v>629</v>
      </c>
      <c r="D168" s="96">
        <v>163</v>
      </c>
      <c r="E168" s="96">
        <v>186</v>
      </c>
      <c r="F168" s="96">
        <v>110</v>
      </c>
      <c r="G168" s="96">
        <v>180</v>
      </c>
      <c r="H168" s="96">
        <v>1</v>
      </c>
      <c r="I168" s="96">
        <v>0</v>
      </c>
      <c r="J168" s="96" t="s">
        <v>419</v>
      </c>
      <c r="K168" s="96">
        <v>1</v>
      </c>
      <c r="L168" s="96">
        <v>1</v>
      </c>
      <c r="M168" s="96">
        <v>1</v>
      </c>
      <c r="N168" s="96">
        <v>0.5</v>
      </c>
      <c r="O168" s="96">
        <v>1</v>
      </c>
      <c r="P168" s="96">
        <v>0.5</v>
      </c>
      <c r="Q168" s="96">
        <v>1</v>
      </c>
      <c r="R168" s="96">
        <v>1</v>
      </c>
      <c r="S168" s="96">
        <v>1</v>
      </c>
      <c r="T168" s="96">
        <v>1</v>
      </c>
      <c r="U168" s="96">
        <v>1</v>
      </c>
      <c r="V168" s="96"/>
      <c r="W168" s="96">
        <v>1</v>
      </c>
      <c r="X168" s="96">
        <v>1</v>
      </c>
      <c r="Y168" s="96">
        <v>1</v>
      </c>
      <c r="Z168" s="96"/>
      <c r="AA168" s="96"/>
      <c r="AB168" s="96">
        <v>1</v>
      </c>
      <c r="AC168" s="96">
        <v>1</v>
      </c>
      <c r="AD168" s="96">
        <v>1</v>
      </c>
      <c r="AE168" s="96">
        <v>1</v>
      </c>
      <c r="AF168" s="96">
        <v>1</v>
      </c>
      <c r="AG168" s="96">
        <v>1</v>
      </c>
      <c r="AH168" s="96">
        <v>1</v>
      </c>
      <c r="AI168" s="96">
        <v>1</v>
      </c>
      <c r="AJ168" s="96">
        <v>1</v>
      </c>
      <c r="AK168" s="96">
        <v>0.5</v>
      </c>
      <c r="AL168" s="96">
        <v>1</v>
      </c>
      <c r="AM168" s="96">
        <v>0.5</v>
      </c>
      <c r="AN168" s="96">
        <v>1</v>
      </c>
      <c r="AO168" s="96">
        <v>1</v>
      </c>
      <c r="AP168" s="96">
        <v>0</v>
      </c>
      <c r="AQ168" s="96">
        <v>1</v>
      </c>
      <c r="AR168" s="96">
        <v>0.5</v>
      </c>
      <c r="AS168" s="96">
        <v>0</v>
      </c>
      <c r="AT168" s="96">
        <v>0</v>
      </c>
      <c r="AU168" s="96">
        <v>1</v>
      </c>
      <c r="AV168" s="96">
        <v>1</v>
      </c>
      <c r="AW168" s="96">
        <v>1</v>
      </c>
      <c r="AX168" s="96">
        <v>1</v>
      </c>
      <c r="AY168" s="96">
        <v>1</v>
      </c>
      <c r="AZ168" s="96">
        <v>0</v>
      </c>
      <c r="BA168" s="96">
        <v>1</v>
      </c>
      <c r="BB168" s="96">
        <v>0.5</v>
      </c>
      <c r="BC168" s="96">
        <v>1</v>
      </c>
      <c r="BD168" s="96">
        <v>1</v>
      </c>
      <c r="BE168" s="96">
        <v>1</v>
      </c>
      <c r="BF168" s="96">
        <v>1</v>
      </c>
      <c r="BG168" s="96">
        <v>1</v>
      </c>
      <c r="BH168" s="96">
        <v>0</v>
      </c>
      <c r="BI168" s="96">
        <v>1</v>
      </c>
      <c r="BJ168" s="96">
        <v>1</v>
      </c>
      <c r="BK168" s="96">
        <v>1</v>
      </c>
      <c r="BL168" s="96">
        <v>1</v>
      </c>
      <c r="BM168" s="96">
        <v>0</v>
      </c>
      <c r="BN168" s="96">
        <v>1</v>
      </c>
      <c r="BO168" s="96"/>
      <c r="BP168" s="96"/>
      <c r="BQ168" s="96"/>
      <c r="BR168" s="96"/>
      <c r="BS168" s="96">
        <v>0</v>
      </c>
      <c r="BT168" s="96">
        <v>1</v>
      </c>
      <c r="BU168" s="96">
        <v>99</v>
      </c>
      <c r="BV168" s="96">
        <v>99</v>
      </c>
      <c r="BW168" s="96">
        <v>99</v>
      </c>
      <c r="BX168" s="96">
        <v>99</v>
      </c>
      <c r="BY168" s="96">
        <v>1</v>
      </c>
      <c r="BZ168" s="96">
        <v>0</v>
      </c>
      <c r="CA168" s="96">
        <v>99</v>
      </c>
      <c r="CB168" s="96"/>
      <c r="CC168" s="96">
        <v>0</v>
      </c>
      <c r="CD168" s="96">
        <v>1</v>
      </c>
      <c r="CE168" s="96">
        <v>1</v>
      </c>
      <c r="CF168" s="96">
        <v>1</v>
      </c>
      <c r="CG168" s="96">
        <v>0</v>
      </c>
      <c r="CH168" s="96">
        <v>0</v>
      </c>
      <c r="CI168" s="96">
        <v>1</v>
      </c>
      <c r="CJ168" s="96">
        <v>1</v>
      </c>
      <c r="CK168" s="96">
        <v>0</v>
      </c>
      <c r="CL168" s="96">
        <v>1</v>
      </c>
      <c r="CM168" s="96">
        <v>1</v>
      </c>
      <c r="CN168" s="96"/>
      <c r="CO168" s="96"/>
      <c r="CP168" s="96">
        <v>1</v>
      </c>
      <c r="CQ168" s="96">
        <v>1</v>
      </c>
      <c r="CR168" s="96">
        <v>1</v>
      </c>
      <c r="CS168" s="96">
        <v>1</v>
      </c>
      <c r="CT168" s="96">
        <v>1</v>
      </c>
      <c r="CU168" s="96">
        <v>1</v>
      </c>
      <c r="CV168" s="96">
        <v>1</v>
      </c>
      <c r="CW168" s="96">
        <v>1</v>
      </c>
      <c r="CX168" s="96">
        <v>1</v>
      </c>
      <c r="CY168" s="96">
        <v>1</v>
      </c>
      <c r="CZ168" s="96">
        <v>1</v>
      </c>
      <c r="DA168" s="96">
        <v>1</v>
      </c>
      <c r="DB168" s="96">
        <v>0</v>
      </c>
      <c r="DC168" s="96">
        <v>1</v>
      </c>
      <c r="DD168" s="96">
        <v>0</v>
      </c>
      <c r="DE168" s="96">
        <v>0</v>
      </c>
      <c r="DF168" s="96">
        <v>0</v>
      </c>
      <c r="DG168" s="96">
        <v>1</v>
      </c>
      <c r="DH168" s="96">
        <v>1</v>
      </c>
      <c r="DI168" s="97">
        <v>1</v>
      </c>
      <c r="DJ168" s="56"/>
      <c r="DK168" s="55"/>
      <c r="DL168" s="55"/>
      <c r="DM168" s="55"/>
      <c r="DN168" s="55"/>
    </row>
    <row r="169" spans="1:118" s="54" customFormat="1" hidden="1">
      <c r="A169" s="96" t="s">
        <v>622</v>
      </c>
      <c r="B169" s="96" t="s">
        <v>630</v>
      </c>
      <c r="C169" s="135" t="s">
        <v>631</v>
      </c>
      <c r="D169" s="96">
        <v>164</v>
      </c>
      <c r="E169" s="96">
        <v>579</v>
      </c>
      <c r="F169" s="96">
        <v>579</v>
      </c>
      <c r="G169" s="96">
        <v>7</v>
      </c>
      <c r="H169" s="96">
        <v>1</v>
      </c>
      <c r="I169" s="96">
        <v>1</v>
      </c>
      <c r="J169" s="96" t="s">
        <v>422</v>
      </c>
      <c r="K169" s="96">
        <v>1</v>
      </c>
      <c r="L169" s="96">
        <v>1</v>
      </c>
      <c r="M169" s="96">
        <v>1</v>
      </c>
      <c r="N169" s="96">
        <v>1</v>
      </c>
      <c r="O169" s="96">
        <v>1</v>
      </c>
      <c r="P169" s="96">
        <v>1</v>
      </c>
      <c r="Q169" s="96">
        <v>0</v>
      </c>
      <c r="R169" s="96">
        <v>1</v>
      </c>
      <c r="S169" s="96">
        <v>1</v>
      </c>
      <c r="T169" s="96">
        <v>1</v>
      </c>
      <c r="U169" s="96">
        <v>1</v>
      </c>
      <c r="V169" s="96">
        <v>1</v>
      </c>
      <c r="W169" s="96">
        <v>1</v>
      </c>
      <c r="X169" s="96">
        <v>1</v>
      </c>
      <c r="Y169" s="96">
        <v>1</v>
      </c>
      <c r="Z169" s="96"/>
      <c r="AA169" s="96"/>
      <c r="AB169" s="96">
        <v>1</v>
      </c>
      <c r="AC169" s="96">
        <v>1</v>
      </c>
      <c r="AD169" s="96">
        <v>1</v>
      </c>
      <c r="AE169" s="96">
        <v>1</v>
      </c>
      <c r="AF169" s="96">
        <v>1</v>
      </c>
      <c r="AG169" s="96">
        <v>1</v>
      </c>
      <c r="AH169" s="96">
        <v>1</v>
      </c>
      <c r="AI169" s="96">
        <v>1</v>
      </c>
      <c r="AJ169" s="96">
        <v>1</v>
      </c>
      <c r="AK169" s="96">
        <v>1</v>
      </c>
      <c r="AL169" s="96">
        <v>1</v>
      </c>
      <c r="AM169" s="96">
        <v>1</v>
      </c>
      <c r="AN169" s="96">
        <v>1</v>
      </c>
      <c r="AO169" s="96">
        <v>1</v>
      </c>
      <c r="AP169" s="96">
        <v>1</v>
      </c>
      <c r="AQ169" s="96">
        <v>1</v>
      </c>
      <c r="AR169" s="96">
        <v>1</v>
      </c>
      <c r="AS169" s="96">
        <v>1</v>
      </c>
      <c r="AT169" s="96">
        <v>1</v>
      </c>
      <c r="AU169" s="96">
        <v>1</v>
      </c>
      <c r="AV169" s="96">
        <v>1</v>
      </c>
      <c r="AW169" s="96">
        <v>1</v>
      </c>
      <c r="AX169" s="96">
        <v>1</v>
      </c>
      <c r="AY169" s="96">
        <v>1</v>
      </c>
      <c r="AZ169" s="96">
        <v>1</v>
      </c>
      <c r="BA169" s="96">
        <v>1</v>
      </c>
      <c r="BB169" s="96">
        <v>1</v>
      </c>
      <c r="BC169" s="96">
        <v>1</v>
      </c>
      <c r="BD169" s="96">
        <v>1</v>
      </c>
      <c r="BE169" s="96">
        <v>1</v>
      </c>
      <c r="BF169" s="96">
        <v>1</v>
      </c>
      <c r="BG169" s="96">
        <v>1</v>
      </c>
      <c r="BH169" s="96">
        <v>1</v>
      </c>
      <c r="BI169" s="96">
        <v>1</v>
      </c>
      <c r="BJ169" s="96">
        <v>1</v>
      </c>
      <c r="BK169" s="96">
        <v>1</v>
      </c>
      <c r="BL169" s="96">
        <v>1</v>
      </c>
      <c r="BM169" s="96">
        <v>0</v>
      </c>
      <c r="BN169" s="96">
        <v>1</v>
      </c>
      <c r="BO169" s="96">
        <v>1</v>
      </c>
      <c r="BP169" s="96">
        <v>1</v>
      </c>
      <c r="BQ169" s="96">
        <v>0</v>
      </c>
      <c r="BR169" s="96">
        <v>0</v>
      </c>
      <c r="BS169" s="96">
        <v>0</v>
      </c>
      <c r="BT169" s="96">
        <v>1</v>
      </c>
      <c r="BU169" s="96">
        <v>1</v>
      </c>
      <c r="BV169" s="96">
        <v>0</v>
      </c>
      <c r="BW169" s="96">
        <v>0</v>
      </c>
      <c r="BX169" s="96">
        <v>1</v>
      </c>
      <c r="BY169" s="96">
        <v>1</v>
      </c>
      <c r="BZ169" s="96">
        <v>1</v>
      </c>
      <c r="CA169" s="96">
        <v>0</v>
      </c>
      <c r="CB169" s="96">
        <v>1</v>
      </c>
      <c r="CC169" s="96">
        <v>1</v>
      </c>
      <c r="CD169" s="96">
        <v>1</v>
      </c>
      <c r="CE169" s="96">
        <v>1</v>
      </c>
      <c r="CF169" s="96">
        <v>1</v>
      </c>
      <c r="CG169" s="96">
        <v>0</v>
      </c>
      <c r="CH169" s="96"/>
      <c r="CI169" s="96">
        <v>1</v>
      </c>
      <c r="CJ169" s="96">
        <v>1</v>
      </c>
      <c r="CK169" s="96">
        <v>1</v>
      </c>
      <c r="CL169" s="96">
        <v>1</v>
      </c>
      <c r="CM169" s="96">
        <v>1</v>
      </c>
      <c r="CN169" s="96"/>
      <c r="CO169" s="96"/>
      <c r="CP169" s="96">
        <v>1</v>
      </c>
      <c r="CQ169" s="96">
        <v>1</v>
      </c>
      <c r="CR169" s="96">
        <v>1</v>
      </c>
      <c r="CS169" s="96">
        <v>0</v>
      </c>
      <c r="CT169" s="96">
        <v>1</v>
      </c>
      <c r="CU169" s="96">
        <v>1</v>
      </c>
      <c r="CV169" s="96">
        <v>1</v>
      </c>
      <c r="CW169" s="96">
        <v>1</v>
      </c>
      <c r="CX169" s="96">
        <v>1</v>
      </c>
      <c r="CY169" s="96">
        <v>0</v>
      </c>
      <c r="CZ169" s="96">
        <v>0</v>
      </c>
      <c r="DA169" s="96">
        <v>0</v>
      </c>
      <c r="DB169" s="96">
        <v>0</v>
      </c>
      <c r="DC169" s="96">
        <v>0</v>
      </c>
      <c r="DD169" s="96">
        <v>0</v>
      </c>
      <c r="DE169" s="96">
        <v>0</v>
      </c>
      <c r="DF169" s="96">
        <v>0</v>
      </c>
      <c r="DG169" s="96">
        <v>1</v>
      </c>
      <c r="DH169" s="96">
        <v>1</v>
      </c>
      <c r="DI169" s="97">
        <v>1</v>
      </c>
      <c r="DJ169" s="56"/>
      <c r="DK169" s="55"/>
      <c r="DL169" s="55">
        <v>0</v>
      </c>
      <c r="DM169" s="55">
        <v>0</v>
      </c>
      <c r="DN169" s="55">
        <v>0</v>
      </c>
    </row>
    <row r="170" spans="1:118" s="103" customFormat="1" hidden="1">
      <c r="A170" s="103" t="s">
        <v>622</v>
      </c>
      <c r="B170" s="103" t="s">
        <v>630</v>
      </c>
      <c r="C170" s="134" t="s">
        <v>632</v>
      </c>
      <c r="D170" s="103">
        <v>165</v>
      </c>
      <c r="E170" s="103">
        <v>319</v>
      </c>
      <c r="F170" s="103">
        <v>319</v>
      </c>
      <c r="G170" s="103">
        <v>1</v>
      </c>
      <c r="H170" s="103">
        <v>1</v>
      </c>
      <c r="I170" s="103">
        <v>0</v>
      </c>
      <c r="J170" s="103" t="s">
        <v>419</v>
      </c>
      <c r="K170" s="103">
        <v>1</v>
      </c>
      <c r="L170" s="103">
        <v>1</v>
      </c>
      <c r="M170" s="103">
        <v>1</v>
      </c>
      <c r="N170" s="103">
        <v>0.5</v>
      </c>
      <c r="O170" s="103">
        <v>1</v>
      </c>
      <c r="P170" s="103">
        <v>0.5</v>
      </c>
      <c r="Q170" s="103">
        <v>99</v>
      </c>
      <c r="R170" s="103">
        <v>1</v>
      </c>
      <c r="S170" s="103">
        <v>1</v>
      </c>
      <c r="T170" s="103">
        <v>1</v>
      </c>
      <c r="U170" s="103">
        <v>1</v>
      </c>
      <c r="V170" s="103">
        <v>0</v>
      </c>
      <c r="W170" s="103">
        <v>0</v>
      </c>
      <c r="X170" s="103">
        <v>0</v>
      </c>
      <c r="Y170" s="103">
        <v>1</v>
      </c>
      <c r="AB170" s="103">
        <v>1</v>
      </c>
      <c r="AC170" s="103">
        <v>1</v>
      </c>
      <c r="AD170" s="103">
        <v>1</v>
      </c>
      <c r="AE170" s="103">
        <v>1</v>
      </c>
      <c r="AF170" s="103">
        <v>1</v>
      </c>
      <c r="AG170" s="103">
        <v>1</v>
      </c>
      <c r="AH170" s="103">
        <v>1</v>
      </c>
      <c r="AI170" s="103">
        <v>1</v>
      </c>
      <c r="AJ170" s="103">
        <v>1</v>
      </c>
      <c r="AK170" s="103">
        <v>1</v>
      </c>
      <c r="AL170" s="103">
        <v>1</v>
      </c>
      <c r="AM170" s="103">
        <v>1</v>
      </c>
      <c r="AN170" s="103">
        <v>1</v>
      </c>
      <c r="AO170" s="103">
        <v>1</v>
      </c>
      <c r="AP170" s="103">
        <v>1</v>
      </c>
      <c r="AQ170" s="103">
        <v>1</v>
      </c>
      <c r="AR170" s="103">
        <v>1</v>
      </c>
      <c r="AS170" s="103">
        <v>1</v>
      </c>
      <c r="AT170" s="103">
        <v>0</v>
      </c>
      <c r="AU170" s="103">
        <v>1</v>
      </c>
      <c r="AV170" s="103">
        <v>1</v>
      </c>
      <c r="AW170" s="103">
        <v>1</v>
      </c>
      <c r="AX170" s="103">
        <v>1</v>
      </c>
      <c r="AY170" s="103">
        <v>1</v>
      </c>
      <c r="AZ170" s="103">
        <v>1</v>
      </c>
      <c r="BA170" s="103">
        <v>1</v>
      </c>
      <c r="BB170" s="103">
        <v>1</v>
      </c>
      <c r="BC170" s="103">
        <v>1</v>
      </c>
      <c r="BD170" s="103">
        <v>0</v>
      </c>
      <c r="BE170" s="103">
        <v>1</v>
      </c>
      <c r="BF170" s="103">
        <v>1</v>
      </c>
      <c r="BG170" s="103">
        <v>1</v>
      </c>
      <c r="BH170" s="103">
        <v>0</v>
      </c>
      <c r="BI170" s="103">
        <v>1</v>
      </c>
      <c r="BJ170" s="103">
        <v>1</v>
      </c>
      <c r="BK170" s="103">
        <v>0.5</v>
      </c>
      <c r="BL170" s="103">
        <v>0.5</v>
      </c>
      <c r="BM170" s="103">
        <v>0</v>
      </c>
      <c r="BN170" s="103">
        <v>0</v>
      </c>
      <c r="BO170" s="103">
        <v>0</v>
      </c>
      <c r="BP170" s="103">
        <v>0</v>
      </c>
      <c r="BQ170" s="103">
        <v>0.5</v>
      </c>
      <c r="BR170" s="103">
        <v>0</v>
      </c>
      <c r="BS170" s="103">
        <v>0</v>
      </c>
      <c r="BT170" s="103">
        <v>0</v>
      </c>
      <c r="BU170" s="103">
        <v>99</v>
      </c>
      <c r="BV170" s="103">
        <v>99</v>
      </c>
      <c r="BW170" s="103">
        <v>99</v>
      </c>
      <c r="BX170" s="103">
        <v>99</v>
      </c>
      <c r="BY170" s="103">
        <v>1</v>
      </c>
      <c r="BZ170" s="103">
        <v>1</v>
      </c>
      <c r="CA170" s="103">
        <v>99</v>
      </c>
      <c r="CB170" s="103">
        <v>1</v>
      </c>
      <c r="CC170" s="103">
        <v>1</v>
      </c>
      <c r="CD170" s="103">
        <v>0</v>
      </c>
      <c r="CE170" s="103">
        <v>0</v>
      </c>
      <c r="CF170" s="103">
        <v>0</v>
      </c>
      <c r="CG170" s="103">
        <v>0</v>
      </c>
      <c r="CI170" s="103">
        <v>1</v>
      </c>
      <c r="CJ170" s="103">
        <v>1</v>
      </c>
      <c r="CK170" s="103">
        <v>1</v>
      </c>
      <c r="CL170" s="103">
        <v>1</v>
      </c>
      <c r="CM170" s="103">
        <v>1</v>
      </c>
      <c r="CP170" s="103">
        <v>1</v>
      </c>
      <c r="CQ170" s="103">
        <v>1</v>
      </c>
      <c r="CR170" s="103">
        <v>1</v>
      </c>
      <c r="CS170" s="103">
        <v>0</v>
      </c>
      <c r="CT170" s="103">
        <v>1</v>
      </c>
      <c r="CU170" s="103">
        <v>1</v>
      </c>
      <c r="CV170" s="103">
        <v>1</v>
      </c>
      <c r="CW170" s="103">
        <v>1</v>
      </c>
      <c r="CX170" s="103">
        <v>1</v>
      </c>
      <c r="CY170" s="103">
        <v>0</v>
      </c>
      <c r="CZ170" s="103">
        <v>1</v>
      </c>
      <c r="DA170" s="103">
        <v>0</v>
      </c>
      <c r="DB170" s="103">
        <v>0</v>
      </c>
      <c r="DC170" s="103">
        <v>0</v>
      </c>
      <c r="DD170" s="103">
        <v>0</v>
      </c>
      <c r="DE170" s="103">
        <v>0</v>
      </c>
      <c r="DF170" s="103">
        <v>0</v>
      </c>
      <c r="DG170" s="103">
        <v>1</v>
      </c>
      <c r="DH170" s="103">
        <v>1</v>
      </c>
      <c r="DI170" s="104">
        <v>1</v>
      </c>
      <c r="DJ170" s="103" t="s">
        <v>633</v>
      </c>
      <c r="DK170" s="104"/>
      <c r="DL170" s="104"/>
      <c r="DM170" s="104"/>
      <c r="DN170" s="104"/>
    </row>
    <row r="171" spans="1:118" s="54" customFormat="1" hidden="1">
      <c r="A171" s="96" t="s">
        <v>622</v>
      </c>
      <c r="B171" s="96" t="s">
        <v>630</v>
      </c>
      <c r="C171" s="135" t="s">
        <v>634</v>
      </c>
      <c r="D171" s="96">
        <v>166</v>
      </c>
      <c r="E171" s="96">
        <v>363</v>
      </c>
      <c r="F171" s="96">
        <v>363</v>
      </c>
      <c r="G171" s="96">
        <v>1</v>
      </c>
      <c r="H171" s="96">
        <v>0</v>
      </c>
      <c r="I171" s="96">
        <v>0</v>
      </c>
      <c r="J171" s="96" t="s">
        <v>419</v>
      </c>
      <c r="K171" s="96">
        <v>1</v>
      </c>
      <c r="L171" s="96">
        <v>1</v>
      </c>
      <c r="M171" s="96">
        <v>1</v>
      </c>
      <c r="N171" s="96">
        <v>0.5</v>
      </c>
      <c r="O171" s="96">
        <v>1</v>
      </c>
      <c r="P171" s="96">
        <v>1</v>
      </c>
      <c r="Q171" s="96">
        <v>0</v>
      </c>
      <c r="R171" s="96">
        <v>1</v>
      </c>
      <c r="S171" s="96">
        <v>1</v>
      </c>
      <c r="T171" s="96">
        <v>1</v>
      </c>
      <c r="U171" s="96">
        <v>1</v>
      </c>
      <c r="V171" s="96">
        <v>1</v>
      </c>
      <c r="W171" s="96">
        <v>1</v>
      </c>
      <c r="X171" s="96">
        <v>1</v>
      </c>
      <c r="Y171" s="96">
        <v>1</v>
      </c>
      <c r="Z171" s="96"/>
      <c r="AA171" s="96"/>
      <c r="AB171" s="96">
        <v>1</v>
      </c>
      <c r="AC171" s="96">
        <v>1</v>
      </c>
      <c r="AD171" s="96">
        <v>1</v>
      </c>
      <c r="AE171" s="96">
        <v>1</v>
      </c>
      <c r="AF171" s="96">
        <v>1</v>
      </c>
      <c r="AG171" s="96">
        <v>0.5</v>
      </c>
      <c r="AH171" s="96">
        <v>1</v>
      </c>
      <c r="AI171" s="96">
        <v>1</v>
      </c>
      <c r="AJ171" s="96">
        <v>0.5</v>
      </c>
      <c r="AK171" s="96">
        <v>0</v>
      </c>
      <c r="AL171" s="96">
        <v>1</v>
      </c>
      <c r="AM171" s="96">
        <v>1</v>
      </c>
      <c r="AN171" s="96">
        <v>1</v>
      </c>
      <c r="AO171" s="96">
        <v>1</v>
      </c>
      <c r="AP171" s="96">
        <v>1</v>
      </c>
      <c r="AQ171" s="96">
        <v>0.5</v>
      </c>
      <c r="AR171" s="96">
        <v>1</v>
      </c>
      <c r="AS171" s="96">
        <v>1</v>
      </c>
      <c r="AT171" s="96">
        <v>1</v>
      </c>
      <c r="AU171" s="96">
        <v>1</v>
      </c>
      <c r="AV171" s="96">
        <v>1</v>
      </c>
      <c r="AW171" s="96">
        <v>1</v>
      </c>
      <c r="AX171" s="96">
        <v>1</v>
      </c>
      <c r="AY171" s="96">
        <v>1</v>
      </c>
      <c r="AZ171" s="96">
        <v>1</v>
      </c>
      <c r="BA171" s="96">
        <v>1</v>
      </c>
      <c r="BB171" s="96">
        <v>1</v>
      </c>
      <c r="BC171" s="96">
        <v>1</v>
      </c>
      <c r="BD171" s="96">
        <v>1</v>
      </c>
      <c r="BE171" s="96">
        <v>1</v>
      </c>
      <c r="BF171" s="96">
        <v>1</v>
      </c>
      <c r="BG171" s="96">
        <v>1</v>
      </c>
      <c r="BH171" s="96">
        <v>1</v>
      </c>
      <c r="BI171" s="96">
        <v>1</v>
      </c>
      <c r="BJ171" s="96">
        <v>1</v>
      </c>
      <c r="BK171" s="96">
        <v>1</v>
      </c>
      <c r="BL171" s="96">
        <v>1</v>
      </c>
      <c r="BM171" s="96">
        <v>1</v>
      </c>
      <c r="BN171" s="96">
        <v>0</v>
      </c>
      <c r="BO171" s="96">
        <v>0</v>
      </c>
      <c r="BP171" s="96">
        <v>0</v>
      </c>
      <c r="BQ171" s="96">
        <v>0</v>
      </c>
      <c r="BR171" s="96">
        <v>1</v>
      </c>
      <c r="BS171" s="96">
        <v>1</v>
      </c>
      <c r="BT171" s="96">
        <v>0</v>
      </c>
      <c r="BU171" s="96">
        <v>99</v>
      </c>
      <c r="BV171" s="96">
        <v>99</v>
      </c>
      <c r="BW171" s="96">
        <v>0</v>
      </c>
      <c r="BX171" s="96">
        <v>0</v>
      </c>
      <c r="BY171" s="96">
        <v>0</v>
      </c>
      <c r="BZ171" s="96">
        <v>1</v>
      </c>
      <c r="CA171" s="96">
        <v>99</v>
      </c>
      <c r="CB171" s="96">
        <v>1</v>
      </c>
      <c r="CC171" s="96">
        <v>0</v>
      </c>
      <c r="CD171" s="96">
        <v>1</v>
      </c>
      <c r="CE171" s="96">
        <v>1</v>
      </c>
      <c r="CF171" s="96">
        <v>1</v>
      </c>
      <c r="CG171" s="96">
        <v>0.5</v>
      </c>
      <c r="CH171" s="96"/>
      <c r="CI171" s="96">
        <v>1</v>
      </c>
      <c r="CJ171" s="96">
        <v>1</v>
      </c>
      <c r="CK171" s="96">
        <v>1</v>
      </c>
      <c r="CL171" s="96">
        <v>1</v>
      </c>
      <c r="CM171" s="96">
        <v>1</v>
      </c>
      <c r="CN171" s="96"/>
      <c r="CO171" s="96"/>
      <c r="CP171" s="96">
        <v>1</v>
      </c>
      <c r="CQ171" s="96">
        <v>1</v>
      </c>
      <c r="CR171" s="96">
        <v>1</v>
      </c>
      <c r="CS171" s="96">
        <v>0</v>
      </c>
      <c r="CT171" s="96">
        <v>1</v>
      </c>
      <c r="CU171" s="96">
        <v>1</v>
      </c>
      <c r="CV171" s="96">
        <v>1</v>
      </c>
      <c r="CW171" s="96">
        <v>1</v>
      </c>
      <c r="CX171" s="96">
        <v>1</v>
      </c>
      <c r="CY171" s="96">
        <v>0</v>
      </c>
      <c r="CZ171" s="96">
        <v>1</v>
      </c>
      <c r="DA171" s="96">
        <v>0</v>
      </c>
      <c r="DB171" s="96">
        <v>0</v>
      </c>
      <c r="DC171" s="96">
        <v>0</v>
      </c>
      <c r="DD171" s="96">
        <v>0</v>
      </c>
      <c r="DE171" s="96">
        <v>0</v>
      </c>
      <c r="DF171" s="96">
        <v>0</v>
      </c>
      <c r="DG171" s="96">
        <v>1</v>
      </c>
      <c r="DH171" s="96">
        <v>1</v>
      </c>
      <c r="DI171" s="97">
        <v>1</v>
      </c>
      <c r="DJ171" s="56"/>
      <c r="DK171" s="55"/>
      <c r="DL171" s="55"/>
      <c r="DM171" s="55"/>
      <c r="DN171" s="55"/>
    </row>
    <row r="172" spans="1:118" s="54" customFormat="1" hidden="1">
      <c r="A172" s="96" t="s">
        <v>622</v>
      </c>
      <c r="B172" s="96" t="s">
        <v>630</v>
      </c>
      <c r="C172" s="135" t="s">
        <v>635</v>
      </c>
      <c r="D172" s="96">
        <v>167</v>
      </c>
      <c r="E172" s="96">
        <v>311</v>
      </c>
      <c r="F172" s="96">
        <v>311</v>
      </c>
      <c r="G172" s="96">
        <v>80</v>
      </c>
      <c r="H172" s="96">
        <v>1</v>
      </c>
      <c r="I172" s="96">
        <v>1</v>
      </c>
      <c r="J172" s="96" t="s">
        <v>422</v>
      </c>
      <c r="K172" s="96">
        <v>1</v>
      </c>
      <c r="L172" s="96">
        <v>1</v>
      </c>
      <c r="M172" s="96">
        <v>1</v>
      </c>
      <c r="N172" s="96">
        <v>1</v>
      </c>
      <c r="O172" s="96">
        <v>1</v>
      </c>
      <c r="P172" s="96">
        <v>1</v>
      </c>
      <c r="Q172" s="96">
        <v>1</v>
      </c>
      <c r="R172" s="96">
        <v>1</v>
      </c>
      <c r="S172" s="96">
        <v>1</v>
      </c>
      <c r="T172" s="96">
        <v>1</v>
      </c>
      <c r="U172" s="96">
        <v>1</v>
      </c>
      <c r="V172" s="96">
        <v>1</v>
      </c>
      <c r="W172" s="96">
        <v>1</v>
      </c>
      <c r="X172" s="96">
        <v>1</v>
      </c>
      <c r="Y172" s="96">
        <v>1</v>
      </c>
      <c r="Z172" s="96"/>
      <c r="AA172" s="96"/>
      <c r="AB172" s="96">
        <v>1</v>
      </c>
      <c r="AC172" s="96">
        <v>1</v>
      </c>
      <c r="AD172" s="96">
        <v>1</v>
      </c>
      <c r="AE172" s="96">
        <v>1</v>
      </c>
      <c r="AF172" s="96">
        <v>1</v>
      </c>
      <c r="AG172" s="96">
        <v>1</v>
      </c>
      <c r="AH172" s="96">
        <v>1</v>
      </c>
      <c r="AI172" s="96">
        <v>1</v>
      </c>
      <c r="AJ172" s="96">
        <v>1</v>
      </c>
      <c r="AK172" s="96">
        <v>1</v>
      </c>
      <c r="AL172" s="96">
        <v>1</v>
      </c>
      <c r="AM172" s="96">
        <v>1</v>
      </c>
      <c r="AN172" s="96">
        <v>1</v>
      </c>
      <c r="AO172" s="96">
        <v>1</v>
      </c>
      <c r="AP172" s="96">
        <v>1</v>
      </c>
      <c r="AQ172" s="96">
        <v>1</v>
      </c>
      <c r="AR172" s="96">
        <v>1</v>
      </c>
      <c r="AS172" s="96">
        <v>1</v>
      </c>
      <c r="AT172" s="96">
        <v>1</v>
      </c>
      <c r="AU172" s="96">
        <v>1</v>
      </c>
      <c r="AV172" s="96">
        <v>1</v>
      </c>
      <c r="AW172" s="96">
        <v>1</v>
      </c>
      <c r="AX172" s="96">
        <v>1</v>
      </c>
      <c r="AY172" s="96">
        <v>1</v>
      </c>
      <c r="AZ172" s="96">
        <v>1</v>
      </c>
      <c r="BA172" s="96">
        <v>1</v>
      </c>
      <c r="BB172" s="96">
        <v>1</v>
      </c>
      <c r="BC172" s="96">
        <v>1</v>
      </c>
      <c r="BD172" s="96">
        <v>1</v>
      </c>
      <c r="BE172" s="96">
        <v>1</v>
      </c>
      <c r="BF172" s="96">
        <v>1</v>
      </c>
      <c r="BG172" s="96">
        <v>1</v>
      </c>
      <c r="BH172" s="96">
        <v>1</v>
      </c>
      <c r="BI172" s="96">
        <v>1</v>
      </c>
      <c r="BJ172" s="96">
        <v>1</v>
      </c>
      <c r="BK172" s="96">
        <v>1</v>
      </c>
      <c r="BL172" s="96">
        <v>1</v>
      </c>
      <c r="BM172" s="96">
        <v>1</v>
      </c>
      <c r="BN172" s="96">
        <v>1</v>
      </c>
      <c r="BO172" s="96">
        <v>1</v>
      </c>
      <c r="BP172" s="96">
        <v>1</v>
      </c>
      <c r="BQ172" s="96">
        <v>1</v>
      </c>
      <c r="BR172" s="96">
        <v>1</v>
      </c>
      <c r="BS172" s="96">
        <v>1</v>
      </c>
      <c r="BT172" s="96">
        <v>1</v>
      </c>
      <c r="BU172" s="96">
        <v>1</v>
      </c>
      <c r="BV172" s="96">
        <v>1</v>
      </c>
      <c r="BW172" s="96">
        <v>1</v>
      </c>
      <c r="BX172" s="96">
        <v>1</v>
      </c>
      <c r="BY172" s="96">
        <v>1</v>
      </c>
      <c r="BZ172" s="96">
        <v>1</v>
      </c>
      <c r="CA172" s="96">
        <v>1</v>
      </c>
      <c r="CB172" s="96">
        <v>1</v>
      </c>
      <c r="CC172" s="96">
        <v>1</v>
      </c>
      <c r="CD172" s="96">
        <v>1</v>
      </c>
      <c r="CE172" s="96">
        <v>1</v>
      </c>
      <c r="CF172" s="96">
        <v>1</v>
      </c>
      <c r="CG172" s="96">
        <v>1</v>
      </c>
      <c r="CH172" s="96"/>
      <c r="CI172" s="96">
        <v>1</v>
      </c>
      <c r="CJ172" s="96">
        <v>1</v>
      </c>
      <c r="CK172" s="96">
        <v>1</v>
      </c>
      <c r="CL172" s="96">
        <v>1</v>
      </c>
      <c r="CM172" s="96">
        <v>1</v>
      </c>
      <c r="CN172" s="96"/>
      <c r="CO172" s="96"/>
      <c r="CP172" s="96">
        <v>1</v>
      </c>
      <c r="CQ172" s="96">
        <v>1</v>
      </c>
      <c r="CR172" s="96">
        <v>1</v>
      </c>
      <c r="CS172" s="96">
        <v>1</v>
      </c>
      <c r="CT172" s="96">
        <v>1</v>
      </c>
      <c r="CU172" s="96">
        <v>1</v>
      </c>
      <c r="CV172" s="96">
        <v>1</v>
      </c>
      <c r="CW172" s="96">
        <v>1</v>
      </c>
      <c r="CX172" s="96">
        <v>1</v>
      </c>
      <c r="CY172" s="96">
        <v>1</v>
      </c>
      <c r="CZ172" s="96">
        <v>1</v>
      </c>
      <c r="DA172" s="96">
        <v>1</v>
      </c>
      <c r="DB172" s="96">
        <v>1</v>
      </c>
      <c r="DC172" s="96">
        <v>1</v>
      </c>
      <c r="DD172" s="96">
        <v>1</v>
      </c>
      <c r="DE172" s="96">
        <v>1</v>
      </c>
      <c r="DF172" s="96">
        <v>1</v>
      </c>
      <c r="DG172" s="96">
        <v>1</v>
      </c>
      <c r="DH172" s="96">
        <v>1</v>
      </c>
      <c r="DI172" s="97">
        <v>1</v>
      </c>
      <c r="DJ172" s="56"/>
      <c r="DK172" s="55"/>
      <c r="DL172" s="55">
        <v>5</v>
      </c>
      <c r="DM172" s="55">
        <v>5</v>
      </c>
      <c r="DN172" s="55">
        <v>0</v>
      </c>
    </row>
    <row r="173" spans="1:118" s="103" customFormat="1" hidden="1">
      <c r="A173" s="103" t="s">
        <v>622</v>
      </c>
      <c r="B173" s="103" t="s">
        <v>630</v>
      </c>
      <c r="C173" s="134" t="s">
        <v>636</v>
      </c>
      <c r="D173" s="103">
        <v>168</v>
      </c>
      <c r="E173" s="103">
        <v>972</v>
      </c>
      <c r="F173" s="103">
        <v>972</v>
      </c>
      <c r="G173" s="103">
        <v>5</v>
      </c>
      <c r="H173" s="103">
        <v>1</v>
      </c>
      <c r="I173" s="103">
        <v>0</v>
      </c>
      <c r="J173" s="103" t="s">
        <v>422</v>
      </c>
      <c r="K173" s="103">
        <v>1</v>
      </c>
      <c r="L173" s="103">
        <v>1</v>
      </c>
      <c r="M173" s="103">
        <v>1</v>
      </c>
      <c r="N173" s="103">
        <v>0.5</v>
      </c>
      <c r="O173" s="103">
        <v>1</v>
      </c>
      <c r="P173" s="103">
        <v>0.5</v>
      </c>
      <c r="Q173" s="103">
        <v>99</v>
      </c>
      <c r="R173" s="103">
        <v>0.5</v>
      </c>
      <c r="S173" s="103">
        <v>1</v>
      </c>
      <c r="T173" s="103">
        <v>1</v>
      </c>
      <c r="U173" s="103">
        <v>1</v>
      </c>
      <c r="V173" s="103">
        <v>1</v>
      </c>
      <c r="W173" s="103">
        <v>0.5</v>
      </c>
      <c r="X173" s="103">
        <v>0</v>
      </c>
      <c r="Y173" s="103">
        <v>1</v>
      </c>
      <c r="AB173" s="103">
        <v>1</v>
      </c>
      <c r="AC173" s="103">
        <v>1</v>
      </c>
      <c r="AD173" s="103">
        <v>1</v>
      </c>
      <c r="AE173" s="103">
        <v>1</v>
      </c>
      <c r="AF173" s="103">
        <v>1</v>
      </c>
      <c r="AG173" s="103">
        <v>1</v>
      </c>
      <c r="AH173" s="103">
        <v>1</v>
      </c>
      <c r="AI173" s="103">
        <v>1</v>
      </c>
      <c r="AJ173" s="103">
        <v>1</v>
      </c>
      <c r="AK173" s="103">
        <v>0.5</v>
      </c>
      <c r="AL173" s="103">
        <v>1</v>
      </c>
      <c r="AM173" s="103">
        <v>1</v>
      </c>
      <c r="AN173" s="103">
        <v>1</v>
      </c>
      <c r="AO173" s="103">
        <v>1</v>
      </c>
      <c r="AP173" s="103">
        <v>1</v>
      </c>
      <c r="AQ173" s="103">
        <v>1</v>
      </c>
      <c r="AR173" s="103">
        <v>1</v>
      </c>
      <c r="AS173" s="103">
        <v>1</v>
      </c>
      <c r="AT173" s="103">
        <v>1</v>
      </c>
      <c r="AU173" s="103">
        <v>1</v>
      </c>
      <c r="AV173" s="103">
        <v>0.5</v>
      </c>
      <c r="AW173" s="103">
        <v>0.5</v>
      </c>
      <c r="AX173" s="103">
        <v>1</v>
      </c>
      <c r="AY173" s="103">
        <v>1</v>
      </c>
      <c r="AZ173" s="103">
        <v>1</v>
      </c>
      <c r="BA173" s="103">
        <v>1</v>
      </c>
      <c r="BB173" s="103">
        <v>1</v>
      </c>
      <c r="BC173" s="103">
        <v>1</v>
      </c>
      <c r="BD173" s="103">
        <v>1</v>
      </c>
      <c r="BE173" s="103">
        <v>1</v>
      </c>
      <c r="BF173" s="103">
        <v>1</v>
      </c>
      <c r="BG173" s="103">
        <v>0.5</v>
      </c>
      <c r="BH173" s="103">
        <v>0.5</v>
      </c>
      <c r="BI173" s="103">
        <v>1</v>
      </c>
      <c r="BJ173" s="103">
        <v>1</v>
      </c>
      <c r="BK173" s="103">
        <v>1</v>
      </c>
      <c r="BL173" s="103">
        <v>1</v>
      </c>
      <c r="BM173" s="103">
        <v>1</v>
      </c>
      <c r="BN173" s="103">
        <v>1</v>
      </c>
      <c r="BO173" s="103">
        <v>1</v>
      </c>
      <c r="BP173" s="103">
        <v>1</v>
      </c>
      <c r="BQ173" s="103">
        <v>1</v>
      </c>
      <c r="BR173" s="103">
        <v>1</v>
      </c>
      <c r="BS173" s="103">
        <v>1</v>
      </c>
      <c r="BT173" s="103">
        <v>0.5</v>
      </c>
      <c r="BU173" s="103">
        <v>1</v>
      </c>
      <c r="BV173" s="103">
        <v>99</v>
      </c>
      <c r="BW173" s="103">
        <v>99</v>
      </c>
      <c r="BX173" s="103">
        <v>99</v>
      </c>
      <c r="BY173" s="103">
        <v>1</v>
      </c>
      <c r="BZ173" s="103">
        <v>1</v>
      </c>
      <c r="CA173" s="103">
        <v>1</v>
      </c>
      <c r="CB173" s="103">
        <v>1</v>
      </c>
      <c r="CC173" s="103">
        <v>1</v>
      </c>
      <c r="CD173" s="103">
        <v>0</v>
      </c>
      <c r="CE173" s="103">
        <v>0</v>
      </c>
      <c r="CF173" s="103">
        <v>0</v>
      </c>
      <c r="CG173" s="103">
        <v>0</v>
      </c>
      <c r="CI173" s="103">
        <v>1</v>
      </c>
      <c r="CJ173" s="103">
        <v>1</v>
      </c>
      <c r="CK173" s="103">
        <v>1</v>
      </c>
      <c r="CL173" s="103">
        <v>1</v>
      </c>
      <c r="CM173" s="103">
        <v>1</v>
      </c>
      <c r="CP173" s="103">
        <v>1</v>
      </c>
      <c r="CQ173" s="103">
        <v>1</v>
      </c>
      <c r="CR173" s="103">
        <v>1</v>
      </c>
      <c r="CS173" s="103">
        <v>1</v>
      </c>
      <c r="CT173" s="103">
        <v>1</v>
      </c>
      <c r="CU173" s="103">
        <v>1</v>
      </c>
      <c r="CV173" s="103">
        <v>1</v>
      </c>
      <c r="CW173" s="103">
        <v>1</v>
      </c>
      <c r="CX173" s="103">
        <v>1</v>
      </c>
      <c r="CY173" s="103">
        <v>0</v>
      </c>
      <c r="CZ173" s="103">
        <v>0</v>
      </c>
      <c r="DA173" s="103">
        <v>0</v>
      </c>
      <c r="DB173" s="103">
        <v>0</v>
      </c>
      <c r="DC173" s="103">
        <v>0</v>
      </c>
      <c r="DD173" s="103">
        <v>1</v>
      </c>
      <c r="DE173" s="103">
        <v>1</v>
      </c>
      <c r="DF173" s="103">
        <v>0</v>
      </c>
      <c r="DG173" s="103">
        <v>1</v>
      </c>
      <c r="DH173" s="103">
        <v>0</v>
      </c>
      <c r="DI173" s="104">
        <v>1</v>
      </c>
      <c r="DK173" s="104"/>
      <c r="DL173" s="104"/>
      <c r="DM173" s="104"/>
      <c r="DN173" s="104"/>
    </row>
    <row r="174" spans="1:118" s="54" customFormat="1" hidden="1">
      <c r="A174" s="96" t="s">
        <v>622</v>
      </c>
      <c r="B174" s="96" t="s">
        <v>630</v>
      </c>
      <c r="C174" s="135" t="s">
        <v>637</v>
      </c>
      <c r="D174" s="96">
        <v>169</v>
      </c>
      <c r="E174" s="96">
        <v>169</v>
      </c>
      <c r="F174" s="96">
        <v>169</v>
      </c>
      <c r="G174" s="96">
        <v>4</v>
      </c>
      <c r="H174" s="96">
        <v>1</v>
      </c>
      <c r="I174" s="96">
        <v>0</v>
      </c>
      <c r="J174" s="96" t="s">
        <v>422</v>
      </c>
      <c r="K174" s="96">
        <v>1</v>
      </c>
      <c r="L174" s="96">
        <v>1</v>
      </c>
      <c r="M174" s="96">
        <v>1</v>
      </c>
      <c r="N174" s="96">
        <v>1</v>
      </c>
      <c r="O174" s="96">
        <v>1</v>
      </c>
      <c r="P174" s="96">
        <v>1</v>
      </c>
      <c r="Q174" s="96">
        <v>1</v>
      </c>
      <c r="R174" s="96">
        <v>1</v>
      </c>
      <c r="S174" s="96">
        <v>1</v>
      </c>
      <c r="T174" s="96">
        <v>1</v>
      </c>
      <c r="U174" s="96">
        <v>1</v>
      </c>
      <c r="V174" s="96">
        <v>1</v>
      </c>
      <c r="W174" s="96">
        <v>1</v>
      </c>
      <c r="X174" s="96">
        <v>1</v>
      </c>
      <c r="Y174" s="96">
        <v>1</v>
      </c>
      <c r="Z174" s="96"/>
      <c r="AA174" s="96"/>
      <c r="AB174" s="96">
        <v>1</v>
      </c>
      <c r="AC174" s="96">
        <v>1</v>
      </c>
      <c r="AD174" s="96">
        <v>1</v>
      </c>
      <c r="AE174" s="96">
        <v>1</v>
      </c>
      <c r="AF174" s="96">
        <v>1</v>
      </c>
      <c r="AG174" s="96">
        <v>1</v>
      </c>
      <c r="AH174" s="96">
        <v>1</v>
      </c>
      <c r="AI174" s="96">
        <v>1</v>
      </c>
      <c r="AJ174" s="96">
        <v>1</v>
      </c>
      <c r="AK174" s="96">
        <v>1</v>
      </c>
      <c r="AL174" s="96">
        <v>1</v>
      </c>
      <c r="AM174" s="96">
        <v>1</v>
      </c>
      <c r="AN174" s="96">
        <v>1</v>
      </c>
      <c r="AO174" s="96">
        <v>1</v>
      </c>
      <c r="AP174" s="96">
        <v>1</v>
      </c>
      <c r="AQ174" s="96">
        <v>1</v>
      </c>
      <c r="AR174" s="96">
        <v>1</v>
      </c>
      <c r="AS174" s="96">
        <v>1</v>
      </c>
      <c r="AT174" s="96">
        <v>1</v>
      </c>
      <c r="AU174" s="96">
        <v>1</v>
      </c>
      <c r="AV174" s="96">
        <v>1</v>
      </c>
      <c r="AW174" s="96">
        <v>1</v>
      </c>
      <c r="AX174" s="96">
        <v>1</v>
      </c>
      <c r="AY174" s="96">
        <v>1</v>
      </c>
      <c r="AZ174" s="96">
        <v>1</v>
      </c>
      <c r="BA174" s="96">
        <v>1</v>
      </c>
      <c r="BB174" s="96">
        <v>1</v>
      </c>
      <c r="BC174" s="96">
        <v>1</v>
      </c>
      <c r="BD174" s="96">
        <v>1</v>
      </c>
      <c r="BE174" s="96">
        <v>1</v>
      </c>
      <c r="BF174" s="96">
        <v>1</v>
      </c>
      <c r="BG174" s="96">
        <v>1</v>
      </c>
      <c r="BH174" s="96">
        <v>1</v>
      </c>
      <c r="BI174" s="96">
        <v>1</v>
      </c>
      <c r="BJ174" s="96">
        <v>1</v>
      </c>
      <c r="BK174" s="96">
        <v>1</v>
      </c>
      <c r="BL174" s="96">
        <v>1</v>
      </c>
      <c r="BM174" s="96">
        <v>1</v>
      </c>
      <c r="BN174" s="96">
        <v>1</v>
      </c>
      <c r="BO174" s="96">
        <v>1</v>
      </c>
      <c r="BP174" s="96">
        <v>1</v>
      </c>
      <c r="BQ174" s="96">
        <v>1</v>
      </c>
      <c r="BR174" s="96">
        <v>1</v>
      </c>
      <c r="BS174" s="96">
        <v>1</v>
      </c>
      <c r="BT174" s="96">
        <v>1</v>
      </c>
      <c r="BU174" s="96">
        <v>1</v>
      </c>
      <c r="BV174" s="96">
        <v>1</v>
      </c>
      <c r="BW174" s="96">
        <v>1</v>
      </c>
      <c r="BX174" s="96">
        <v>1</v>
      </c>
      <c r="BY174" s="96">
        <v>1</v>
      </c>
      <c r="BZ174" s="96">
        <v>1</v>
      </c>
      <c r="CA174" s="96">
        <v>1</v>
      </c>
      <c r="CB174" s="96">
        <v>1</v>
      </c>
      <c r="CC174" s="96">
        <v>1</v>
      </c>
      <c r="CD174" s="96">
        <v>1</v>
      </c>
      <c r="CE174" s="96">
        <v>1</v>
      </c>
      <c r="CF174" s="96">
        <v>1</v>
      </c>
      <c r="CG174" s="96">
        <v>1</v>
      </c>
      <c r="CH174" s="96"/>
      <c r="CI174" s="96">
        <v>1</v>
      </c>
      <c r="CJ174" s="96">
        <v>1</v>
      </c>
      <c r="CK174" s="96">
        <v>1</v>
      </c>
      <c r="CL174" s="96">
        <v>1</v>
      </c>
      <c r="CM174" s="96">
        <v>1</v>
      </c>
      <c r="CN174" s="96"/>
      <c r="CO174" s="96"/>
      <c r="CP174" s="96">
        <v>1</v>
      </c>
      <c r="CQ174" s="96">
        <v>1</v>
      </c>
      <c r="CR174" s="96">
        <v>1</v>
      </c>
      <c r="CS174" s="96">
        <v>1</v>
      </c>
      <c r="CT174" s="96">
        <v>1</v>
      </c>
      <c r="CU174" s="96">
        <v>1</v>
      </c>
      <c r="CV174" s="96">
        <v>1</v>
      </c>
      <c r="CW174" s="96">
        <v>1</v>
      </c>
      <c r="CX174" s="96">
        <v>1</v>
      </c>
      <c r="CY174" s="96">
        <v>0</v>
      </c>
      <c r="CZ174" s="96">
        <v>0</v>
      </c>
      <c r="DA174" s="96">
        <v>1</v>
      </c>
      <c r="DB174" s="96">
        <v>0</v>
      </c>
      <c r="DC174" s="96">
        <v>0</v>
      </c>
      <c r="DD174" s="96">
        <v>0</v>
      </c>
      <c r="DE174" s="96">
        <v>0</v>
      </c>
      <c r="DF174" s="96">
        <v>0</v>
      </c>
      <c r="DG174" s="96">
        <v>1</v>
      </c>
      <c r="DH174" s="96">
        <v>1</v>
      </c>
      <c r="DI174" s="97">
        <v>1</v>
      </c>
      <c r="DJ174" s="56"/>
      <c r="DK174" s="55"/>
      <c r="DL174" s="55"/>
      <c r="DM174" s="55"/>
      <c r="DN174" s="55"/>
    </row>
    <row r="175" spans="1:118" s="54" customFormat="1" hidden="1">
      <c r="A175" s="96" t="s">
        <v>622</v>
      </c>
      <c r="B175" s="96" t="s">
        <v>630</v>
      </c>
      <c r="C175" s="135" t="s">
        <v>638</v>
      </c>
      <c r="D175" s="96">
        <v>170</v>
      </c>
      <c r="E175" s="96">
        <v>433</v>
      </c>
      <c r="F175" s="96">
        <v>433</v>
      </c>
      <c r="G175" s="96">
        <v>4</v>
      </c>
      <c r="H175" s="96">
        <v>1</v>
      </c>
      <c r="I175" s="96">
        <v>1</v>
      </c>
      <c r="J175" s="96" t="s">
        <v>422</v>
      </c>
      <c r="K175" s="96">
        <v>1</v>
      </c>
      <c r="L175" s="96">
        <v>1</v>
      </c>
      <c r="M175" s="96">
        <v>1</v>
      </c>
      <c r="N175" s="96">
        <v>1</v>
      </c>
      <c r="O175" s="96">
        <v>1</v>
      </c>
      <c r="P175" s="96">
        <v>1</v>
      </c>
      <c r="Q175" s="96">
        <v>1</v>
      </c>
      <c r="R175" s="96">
        <v>1</v>
      </c>
      <c r="S175" s="96">
        <v>1</v>
      </c>
      <c r="T175" s="96">
        <v>1</v>
      </c>
      <c r="U175" s="96">
        <v>1</v>
      </c>
      <c r="V175" s="96">
        <v>1</v>
      </c>
      <c r="W175" s="96">
        <v>1</v>
      </c>
      <c r="X175" s="96">
        <v>1</v>
      </c>
      <c r="Y175" s="96">
        <v>1</v>
      </c>
      <c r="Z175" s="96"/>
      <c r="AA175" s="96"/>
      <c r="AB175" s="96">
        <v>1</v>
      </c>
      <c r="AC175" s="96">
        <v>1</v>
      </c>
      <c r="AD175" s="96">
        <v>1</v>
      </c>
      <c r="AE175" s="96">
        <v>1</v>
      </c>
      <c r="AF175" s="96">
        <v>1</v>
      </c>
      <c r="AG175" s="96">
        <v>1</v>
      </c>
      <c r="AH175" s="96">
        <v>1</v>
      </c>
      <c r="AI175" s="96">
        <v>1</v>
      </c>
      <c r="AJ175" s="96">
        <v>1</v>
      </c>
      <c r="AK175" s="96">
        <v>1</v>
      </c>
      <c r="AL175" s="96">
        <v>1</v>
      </c>
      <c r="AM175" s="96">
        <v>1</v>
      </c>
      <c r="AN175" s="96">
        <v>1</v>
      </c>
      <c r="AO175" s="96">
        <v>1</v>
      </c>
      <c r="AP175" s="96">
        <v>1</v>
      </c>
      <c r="AQ175" s="96">
        <v>1</v>
      </c>
      <c r="AR175" s="96">
        <v>1</v>
      </c>
      <c r="AS175" s="96">
        <v>1</v>
      </c>
      <c r="AT175" s="96">
        <v>1</v>
      </c>
      <c r="AU175" s="96">
        <v>1</v>
      </c>
      <c r="AV175" s="96">
        <v>1</v>
      </c>
      <c r="AW175" s="96">
        <v>1</v>
      </c>
      <c r="AX175" s="96">
        <v>1</v>
      </c>
      <c r="AY175" s="96">
        <v>1</v>
      </c>
      <c r="AZ175" s="96">
        <v>1</v>
      </c>
      <c r="BA175" s="96">
        <v>1</v>
      </c>
      <c r="BB175" s="96">
        <v>1</v>
      </c>
      <c r="BC175" s="96">
        <v>1</v>
      </c>
      <c r="BD175" s="96">
        <v>1</v>
      </c>
      <c r="BE175" s="96">
        <v>1</v>
      </c>
      <c r="BF175" s="96">
        <v>1</v>
      </c>
      <c r="BG175" s="96">
        <v>1</v>
      </c>
      <c r="BH175" s="96">
        <v>1</v>
      </c>
      <c r="BI175" s="96">
        <v>1</v>
      </c>
      <c r="BJ175" s="96">
        <v>1</v>
      </c>
      <c r="BK175" s="96">
        <v>1</v>
      </c>
      <c r="BL175" s="96">
        <v>1</v>
      </c>
      <c r="BM175" s="96">
        <v>1</v>
      </c>
      <c r="BN175" s="96">
        <v>1</v>
      </c>
      <c r="BO175" s="96">
        <v>1</v>
      </c>
      <c r="BP175" s="96">
        <v>1</v>
      </c>
      <c r="BQ175" s="96">
        <v>1</v>
      </c>
      <c r="BR175" s="96">
        <v>1</v>
      </c>
      <c r="BS175" s="96">
        <v>1</v>
      </c>
      <c r="BT175" s="96">
        <v>1</v>
      </c>
      <c r="BU175" s="96">
        <v>1</v>
      </c>
      <c r="BV175" s="96">
        <v>1</v>
      </c>
      <c r="BW175" s="96">
        <v>1</v>
      </c>
      <c r="BX175" s="96">
        <v>1</v>
      </c>
      <c r="BY175" s="96">
        <v>1</v>
      </c>
      <c r="BZ175" s="96">
        <v>1</v>
      </c>
      <c r="CA175" s="96">
        <v>1</v>
      </c>
      <c r="CB175" s="96">
        <v>1</v>
      </c>
      <c r="CC175" s="96">
        <v>1</v>
      </c>
      <c r="CD175" s="96">
        <v>1</v>
      </c>
      <c r="CE175" s="96">
        <v>1</v>
      </c>
      <c r="CF175" s="96">
        <v>1</v>
      </c>
      <c r="CG175" s="96">
        <v>1</v>
      </c>
      <c r="CH175" s="96"/>
      <c r="CI175" s="96">
        <v>1</v>
      </c>
      <c r="CJ175" s="96">
        <v>1</v>
      </c>
      <c r="CK175" s="96">
        <v>1</v>
      </c>
      <c r="CL175" s="96">
        <v>1</v>
      </c>
      <c r="CM175" s="96">
        <v>1</v>
      </c>
      <c r="CN175" s="96"/>
      <c r="CO175" s="96"/>
      <c r="CP175" s="96">
        <v>1</v>
      </c>
      <c r="CQ175" s="96">
        <v>1</v>
      </c>
      <c r="CR175" s="96">
        <v>1</v>
      </c>
      <c r="CS175" s="96">
        <v>1</v>
      </c>
      <c r="CT175" s="96">
        <v>1</v>
      </c>
      <c r="CU175" s="96">
        <v>1</v>
      </c>
      <c r="CV175" s="96">
        <v>1</v>
      </c>
      <c r="CW175" s="96">
        <v>1</v>
      </c>
      <c r="CX175" s="96">
        <v>1</v>
      </c>
      <c r="CY175" s="96">
        <v>1</v>
      </c>
      <c r="CZ175" s="96">
        <v>1</v>
      </c>
      <c r="DA175" s="96">
        <v>1</v>
      </c>
      <c r="DB175" s="96">
        <v>1</v>
      </c>
      <c r="DC175" s="96">
        <v>0</v>
      </c>
      <c r="DD175" s="96">
        <v>1</v>
      </c>
      <c r="DE175" s="96">
        <v>1</v>
      </c>
      <c r="DF175" s="96">
        <v>0</v>
      </c>
      <c r="DG175" s="96">
        <v>1</v>
      </c>
      <c r="DH175" s="96">
        <v>1</v>
      </c>
      <c r="DI175" s="97">
        <v>1</v>
      </c>
      <c r="DJ175" s="56"/>
      <c r="DK175" s="55"/>
      <c r="DL175" s="55">
        <v>5</v>
      </c>
      <c r="DM175" s="55">
        <v>4</v>
      </c>
      <c r="DN175" s="55">
        <v>1</v>
      </c>
    </row>
    <row r="176" spans="1:118" s="103" customFormat="1" hidden="1">
      <c r="A176" s="103" t="s">
        <v>622</v>
      </c>
      <c r="B176" s="103" t="s">
        <v>630</v>
      </c>
      <c r="C176" s="134" t="s">
        <v>639</v>
      </c>
      <c r="D176" s="103">
        <v>171</v>
      </c>
      <c r="E176" s="103">
        <v>19</v>
      </c>
      <c r="F176" s="103">
        <v>19</v>
      </c>
      <c r="G176" s="103">
        <v>1</v>
      </c>
      <c r="H176" s="103">
        <v>1</v>
      </c>
      <c r="I176" s="103">
        <v>0</v>
      </c>
      <c r="J176" s="103" t="s">
        <v>419</v>
      </c>
      <c r="K176" s="103">
        <v>1</v>
      </c>
      <c r="L176" s="103">
        <v>1</v>
      </c>
      <c r="M176" s="103">
        <v>1</v>
      </c>
      <c r="N176" s="103">
        <v>1</v>
      </c>
      <c r="O176" s="103">
        <v>1</v>
      </c>
      <c r="P176" s="103">
        <v>1</v>
      </c>
      <c r="Q176" s="103">
        <v>99</v>
      </c>
      <c r="R176" s="103">
        <v>1</v>
      </c>
      <c r="S176" s="103">
        <v>1</v>
      </c>
      <c r="T176" s="103">
        <v>1</v>
      </c>
      <c r="U176" s="103">
        <v>99</v>
      </c>
      <c r="V176" s="103">
        <v>1</v>
      </c>
      <c r="W176" s="103">
        <v>1</v>
      </c>
      <c r="X176" s="103">
        <v>1</v>
      </c>
      <c r="Y176" s="103">
        <v>1</v>
      </c>
      <c r="AB176" s="103">
        <v>1</v>
      </c>
      <c r="AC176" s="103">
        <v>1</v>
      </c>
      <c r="AD176" s="103">
        <v>1</v>
      </c>
      <c r="AE176" s="103">
        <v>1</v>
      </c>
      <c r="AF176" s="103">
        <v>1</v>
      </c>
      <c r="AG176" s="103">
        <v>1</v>
      </c>
      <c r="AH176" s="103">
        <v>1</v>
      </c>
      <c r="AI176" s="103">
        <v>1</v>
      </c>
      <c r="AJ176" s="103">
        <v>1</v>
      </c>
      <c r="AK176" s="103">
        <v>1</v>
      </c>
      <c r="AL176" s="103">
        <v>1</v>
      </c>
      <c r="AM176" s="103">
        <v>1</v>
      </c>
      <c r="AN176" s="103">
        <v>1</v>
      </c>
      <c r="AO176" s="103">
        <v>1</v>
      </c>
      <c r="AP176" s="103">
        <v>1</v>
      </c>
      <c r="AQ176" s="103">
        <v>1</v>
      </c>
      <c r="AR176" s="103">
        <v>1</v>
      </c>
      <c r="AS176" s="103">
        <v>1</v>
      </c>
      <c r="AT176" s="103">
        <v>1</v>
      </c>
      <c r="AU176" s="103">
        <v>1</v>
      </c>
      <c r="AV176" s="103">
        <v>1</v>
      </c>
      <c r="AW176" s="103">
        <v>1</v>
      </c>
      <c r="AX176" s="103">
        <v>1</v>
      </c>
      <c r="AY176" s="103">
        <v>1</v>
      </c>
      <c r="AZ176" s="103">
        <v>1</v>
      </c>
      <c r="BA176" s="103">
        <v>99</v>
      </c>
      <c r="BB176" s="103">
        <v>1</v>
      </c>
      <c r="BC176" s="103">
        <v>1</v>
      </c>
      <c r="BD176" s="103">
        <v>0</v>
      </c>
      <c r="BE176" s="103">
        <v>1</v>
      </c>
      <c r="BF176" s="103">
        <v>1</v>
      </c>
      <c r="BG176" s="103">
        <v>1</v>
      </c>
      <c r="BH176" s="103">
        <v>1</v>
      </c>
      <c r="BI176" s="103">
        <v>1</v>
      </c>
      <c r="BJ176" s="103">
        <v>1</v>
      </c>
      <c r="BK176" s="103">
        <v>1</v>
      </c>
      <c r="BL176" s="103">
        <v>1</v>
      </c>
      <c r="BM176" s="103">
        <v>1</v>
      </c>
      <c r="BN176" s="103">
        <v>1</v>
      </c>
      <c r="BO176" s="103">
        <v>1</v>
      </c>
      <c r="BP176" s="103">
        <v>1</v>
      </c>
      <c r="BQ176" s="103">
        <v>1</v>
      </c>
      <c r="BR176" s="103">
        <v>1</v>
      </c>
      <c r="BS176" s="103">
        <v>1</v>
      </c>
      <c r="BT176" s="103">
        <v>1</v>
      </c>
      <c r="BU176" s="103">
        <v>1</v>
      </c>
      <c r="BV176" s="103">
        <v>1</v>
      </c>
      <c r="BW176" s="103">
        <v>99</v>
      </c>
      <c r="BX176" s="103">
        <v>99</v>
      </c>
      <c r="BY176" s="103">
        <v>1</v>
      </c>
      <c r="BZ176" s="103">
        <v>1</v>
      </c>
      <c r="CA176" s="103">
        <v>1</v>
      </c>
      <c r="CB176" s="103">
        <v>1</v>
      </c>
      <c r="CC176" s="103">
        <v>1</v>
      </c>
      <c r="CD176" s="103">
        <v>1</v>
      </c>
      <c r="CE176" s="103">
        <v>1</v>
      </c>
      <c r="CF176" s="103">
        <v>1</v>
      </c>
      <c r="CG176" s="103">
        <v>1</v>
      </c>
      <c r="CI176" s="103">
        <v>1</v>
      </c>
      <c r="CJ176" s="103">
        <v>1</v>
      </c>
      <c r="CK176" s="103">
        <v>1</v>
      </c>
      <c r="CL176" s="103">
        <v>1</v>
      </c>
      <c r="CM176" s="103">
        <v>1</v>
      </c>
      <c r="CP176" s="103">
        <v>1</v>
      </c>
      <c r="CQ176" s="103">
        <v>1</v>
      </c>
      <c r="CR176" s="103">
        <v>1</v>
      </c>
      <c r="CS176" s="103">
        <v>1</v>
      </c>
      <c r="CT176" s="103">
        <v>1</v>
      </c>
      <c r="CU176" s="103">
        <v>1</v>
      </c>
      <c r="CV176" s="103">
        <v>1</v>
      </c>
      <c r="CW176" s="103">
        <v>1</v>
      </c>
      <c r="CX176" s="103">
        <v>1</v>
      </c>
      <c r="CY176" s="103">
        <v>1</v>
      </c>
      <c r="CZ176" s="103">
        <v>0</v>
      </c>
      <c r="DA176" s="103">
        <v>1</v>
      </c>
      <c r="DB176" s="103">
        <v>0</v>
      </c>
      <c r="DC176" s="103">
        <v>0</v>
      </c>
      <c r="DD176" s="103">
        <v>1</v>
      </c>
      <c r="DE176" s="103">
        <v>0</v>
      </c>
      <c r="DF176" s="103">
        <v>0</v>
      </c>
      <c r="DG176" s="103">
        <v>1</v>
      </c>
      <c r="DH176" s="103">
        <v>1</v>
      </c>
      <c r="DI176" s="104">
        <v>1</v>
      </c>
      <c r="DK176" s="104"/>
      <c r="DL176" s="104"/>
      <c r="DM176" s="104"/>
      <c r="DN176" s="104"/>
    </row>
    <row r="177" spans="1:118" s="103" customFormat="1" hidden="1">
      <c r="A177" s="103" t="s">
        <v>622</v>
      </c>
      <c r="B177" s="103" t="s">
        <v>630</v>
      </c>
      <c r="C177" s="134" t="s">
        <v>640</v>
      </c>
      <c r="D177" s="103">
        <v>172</v>
      </c>
      <c r="E177" s="103">
        <v>48</v>
      </c>
      <c r="F177" s="103">
        <v>48</v>
      </c>
      <c r="G177" s="103">
        <v>40</v>
      </c>
      <c r="H177" s="103">
        <v>1</v>
      </c>
      <c r="I177" s="103">
        <v>0</v>
      </c>
      <c r="J177" s="103" t="s">
        <v>422</v>
      </c>
      <c r="K177" s="103">
        <v>1</v>
      </c>
      <c r="L177" s="103">
        <v>1</v>
      </c>
      <c r="M177" s="103">
        <v>1</v>
      </c>
      <c r="N177" s="103">
        <v>1</v>
      </c>
      <c r="O177" s="103">
        <v>1</v>
      </c>
      <c r="P177" s="103">
        <v>1</v>
      </c>
      <c r="Q177" s="103">
        <v>1</v>
      </c>
      <c r="R177" s="103">
        <v>1</v>
      </c>
      <c r="S177" s="103">
        <v>1</v>
      </c>
      <c r="T177" s="103">
        <v>1</v>
      </c>
      <c r="U177" s="103">
        <v>1</v>
      </c>
      <c r="V177" s="103">
        <v>1</v>
      </c>
      <c r="W177" s="103">
        <v>1</v>
      </c>
      <c r="X177" s="103">
        <v>1</v>
      </c>
      <c r="Y177" s="103">
        <v>1</v>
      </c>
      <c r="AB177" s="103">
        <v>1</v>
      </c>
      <c r="AC177" s="103">
        <v>1</v>
      </c>
      <c r="AD177" s="103">
        <v>1</v>
      </c>
      <c r="AE177" s="103">
        <v>1</v>
      </c>
      <c r="AF177" s="103">
        <v>1</v>
      </c>
      <c r="AG177" s="103">
        <v>1</v>
      </c>
      <c r="AH177" s="103">
        <v>1</v>
      </c>
      <c r="AI177" s="103">
        <v>1</v>
      </c>
      <c r="AJ177" s="103">
        <v>1</v>
      </c>
      <c r="AK177" s="103">
        <v>1</v>
      </c>
      <c r="AL177" s="103">
        <v>1</v>
      </c>
      <c r="AM177" s="103">
        <v>1</v>
      </c>
      <c r="AN177" s="103">
        <v>1</v>
      </c>
      <c r="AO177" s="103">
        <v>1</v>
      </c>
      <c r="AP177" s="103">
        <v>1</v>
      </c>
      <c r="AQ177" s="103">
        <v>1</v>
      </c>
      <c r="AR177" s="103">
        <v>1</v>
      </c>
      <c r="AS177" s="103">
        <v>1</v>
      </c>
      <c r="AT177" s="103">
        <v>1</v>
      </c>
      <c r="AU177" s="103">
        <v>1</v>
      </c>
      <c r="AV177" s="103">
        <v>1</v>
      </c>
      <c r="AW177" s="103">
        <v>1</v>
      </c>
      <c r="AX177" s="103">
        <v>1</v>
      </c>
      <c r="AY177" s="103">
        <v>1</v>
      </c>
      <c r="AZ177" s="103">
        <v>1</v>
      </c>
      <c r="BA177" s="103">
        <v>1</v>
      </c>
      <c r="BB177" s="103">
        <v>1</v>
      </c>
      <c r="BC177" s="103">
        <v>1</v>
      </c>
      <c r="BD177" s="103">
        <v>1</v>
      </c>
      <c r="BE177" s="103">
        <v>1</v>
      </c>
      <c r="BF177" s="103">
        <v>1</v>
      </c>
      <c r="BG177" s="103">
        <v>1</v>
      </c>
      <c r="BH177" s="103">
        <v>1</v>
      </c>
      <c r="BI177" s="103">
        <v>1</v>
      </c>
      <c r="BJ177" s="103">
        <v>1</v>
      </c>
      <c r="BK177" s="103">
        <v>1</v>
      </c>
      <c r="BL177" s="103">
        <v>1</v>
      </c>
      <c r="BM177" s="103">
        <v>1</v>
      </c>
      <c r="BN177" s="103">
        <v>1</v>
      </c>
      <c r="BO177" s="103">
        <v>1</v>
      </c>
      <c r="BP177" s="103">
        <v>1</v>
      </c>
      <c r="BQ177" s="103">
        <v>1</v>
      </c>
      <c r="BR177" s="103">
        <v>1</v>
      </c>
      <c r="BS177" s="103">
        <v>1</v>
      </c>
      <c r="BT177" s="103">
        <v>1</v>
      </c>
      <c r="BU177" s="103">
        <v>99</v>
      </c>
      <c r="BV177" s="103">
        <v>99</v>
      </c>
      <c r="BW177" s="103">
        <v>99</v>
      </c>
      <c r="BX177" s="103">
        <v>99</v>
      </c>
      <c r="BY177" s="103">
        <v>1</v>
      </c>
      <c r="BZ177" s="103">
        <v>1</v>
      </c>
      <c r="CA177" s="103">
        <v>1</v>
      </c>
      <c r="CB177" s="103">
        <v>1</v>
      </c>
      <c r="CC177" s="103">
        <v>1</v>
      </c>
      <c r="CD177" s="103">
        <v>1</v>
      </c>
      <c r="CE177" s="103">
        <v>1</v>
      </c>
      <c r="CF177" s="103">
        <v>1</v>
      </c>
      <c r="CG177" s="103">
        <v>1</v>
      </c>
      <c r="CI177" s="103">
        <v>1</v>
      </c>
      <c r="CJ177" s="103">
        <v>1</v>
      </c>
      <c r="CK177" s="103">
        <v>1</v>
      </c>
      <c r="CL177" s="103">
        <v>1</v>
      </c>
      <c r="CM177" s="103">
        <v>1</v>
      </c>
      <c r="CP177" s="103">
        <v>1</v>
      </c>
      <c r="CQ177" s="103">
        <v>1</v>
      </c>
      <c r="CR177" s="103">
        <v>1</v>
      </c>
      <c r="CS177" s="103">
        <v>1</v>
      </c>
      <c r="CT177" s="103">
        <v>1</v>
      </c>
      <c r="CU177" s="103">
        <v>1</v>
      </c>
      <c r="CV177" s="103">
        <v>1</v>
      </c>
      <c r="CW177" s="103">
        <v>1</v>
      </c>
      <c r="CX177" s="103">
        <v>1</v>
      </c>
      <c r="CY177" s="103">
        <v>0</v>
      </c>
      <c r="CZ177" s="103">
        <v>0</v>
      </c>
      <c r="DA177" s="103">
        <v>1</v>
      </c>
      <c r="DB177" s="103">
        <v>0</v>
      </c>
      <c r="DC177" s="103">
        <v>0</v>
      </c>
      <c r="DD177" s="103">
        <v>0</v>
      </c>
      <c r="DE177" s="103">
        <v>0</v>
      </c>
      <c r="DF177" s="103">
        <v>0</v>
      </c>
      <c r="DG177" s="103">
        <v>1</v>
      </c>
      <c r="DH177" s="103">
        <v>1</v>
      </c>
      <c r="DI177" s="104">
        <v>1</v>
      </c>
      <c r="DK177" s="104"/>
      <c r="DL177" s="104"/>
      <c r="DM177" s="104"/>
      <c r="DN177" s="104"/>
    </row>
    <row r="178" spans="1:118" s="54" customFormat="1" hidden="1">
      <c r="A178" s="96" t="s">
        <v>622</v>
      </c>
      <c r="B178" s="96" t="s">
        <v>630</v>
      </c>
      <c r="C178" s="135" t="s">
        <v>641</v>
      </c>
      <c r="D178" s="96">
        <v>173</v>
      </c>
      <c r="E178" s="96">
        <v>233</v>
      </c>
      <c r="F178" s="96">
        <v>233</v>
      </c>
      <c r="G178" s="96">
        <v>0</v>
      </c>
      <c r="H178" s="96">
        <v>0</v>
      </c>
      <c r="I178" s="96">
        <v>0</v>
      </c>
      <c r="J178" s="96" t="s">
        <v>422</v>
      </c>
      <c r="K178" s="96">
        <v>1</v>
      </c>
      <c r="L178" s="96">
        <v>1</v>
      </c>
      <c r="M178" s="96">
        <v>1</v>
      </c>
      <c r="N178" s="96">
        <v>1</v>
      </c>
      <c r="O178" s="96">
        <v>1</v>
      </c>
      <c r="P178" s="96">
        <v>1</v>
      </c>
      <c r="Q178" s="96">
        <v>1</v>
      </c>
      <c r="R178" s="96">
        <v>1</v>
      </c>
      <c r="S178" s="96">
        <v>1</v>
      </c>
      <c r="T178" s="96">
        <v>1</v>
      </c>
      <c r="U178" s="96">
        <v>1</v>
      </c>
      <c r="V178" s="96">
        <v>1</v>
      </c>
      <c r="W178" s="96">
        <v>1</v>
      </c>
      <c r="X178" s="96">
        <v>1</v>
      </c>
      <c r="Y178" s="96">
        <v>1</v>
      </c>
      <c r="Z178" s="96"/>
      <c r="AA178" s="96"/>
      <c r="AB178" s="96">
        <v>1</v>
      </c>
      <c r="AC178" s="96">
        <v>1</v>
      </c>
      <c r="AD178" s="96">
        <v>1</v>
      </c>
      <c r="AE178" s="96">
        <v>1</v>
      </c>
      <c r="AF178" s="96">
        <v>1</v>
      </c>
      <c r="AG178" s="96">
        <v>1</v>
      </c>
      <c r="AH178" s="96">
        <v>1</v>
      </c>
      <c r="AI178" s="96">
        <v>1</v>
      </c>
      <c r="AJ178" s="96">
        <v>1</v>
      </c>
      <c r="AK178" s="96">
        <v>1</v>
      </c>
      <c r="AL178" s="96">
        <v>1</v>
      </c>
      <c r="AM178" s="96">
        <v>1</v>
      </c>
      <c r="AN178" s="96">
        <v>1</v>
      </c>
      <c r="AO178" s="96">
        <v>1</v>
      </c>
      <c r="AP178" s="96">
        <v>1</v>
      </c>
      <c r="AQ178" s="96">
        <v>1</v>
      </c>
      <c r="AR178" s="96">
        <v>1</v>
      </c>
      <c r="AS178" s="96">
        <v>1</v>
      </c>
      <c r="AT178" s="96">
        <v>1</v>
      </c>
      <c r="AU178" s="96">
        <v>1</v>
      </c>
      <c r="AV178" s="96">
        <v>1</v>
      </c>
      <c r="AW178" s="96">
        <v>1</v>
      </c>
      <c r="AX178" s="96">
        <v>1</v>
      </c>
      <c r="AY178" s="96">
        <v>1</v>
      </c>
      <c r="AZ178" s="96">
        <v>1</v>
      </c>
      <c r="BA178" s="96">
        <v>1</v>
      </c>
      <c r="BB178" s="96">
        <v>1</v>
      </c>
      <c r="BC178" s="96">
        <v>1</v>
      </c>
      <c r="BD178" s="96">
        <v>1</v>
      </c>
      <c r="BE178" s="96">
        <v>1</v>
      </c>
      <c r="BF178" s="96">
        <v>1</v>
      </c>
      <c r="BG178" s="96">
        <v>1</v>
      </c>
      <c r="BH178" s="96">
        <v>1</v>
      </c>
      <c r="BI178" s="96">
        <v>1</v>
      </c>
      <c r="BJ178" s="96">
        <v>1</v>
      </c>
      <c r="BK178" s="96">
        <v>1</v>
      </c>
      <c r="BL178" s="96">
        <v>1</v>
      </c>
      <c r="BM178" s="96">
        <v>1</v>
      </c>
      <c r="BN178" s="96">
        <v>1</v>
      </c>
      <c r="BO178" s="96">
        <v>1</v>
      </c>
      <c r="BP178" s="96">
        <v>1</v>
      </c>
      <c r="BQ178" s="96">
        <v>1</v>
      </c>
      <c r="BR178" s="96">
        <v>1</v>
      </c>
      <c r="BS178" s="96">
        <v>1</v>
      </c>
      <c r="BT178" s="96">
        <v>1</v>
      </c>
      <c r="BU178" s="96">
        <v>1</v>
      </c>
      <c r="BV178" s="96">
        <v>1</v>
      </c>
      <c r="BW178" s="96">
        <v>1</v>
      </c>
      <c r="BX178" s="96">
        <v>1</v>
      </c>
      <c r="BY178" s="96">
        <v>1</v>
      </c>
      <c r="BZ178" s="96">
        <v>1</v>
      </c>
      <c r="CA178" s="96">
        <v>1</v>
      </c>
      <c r="CB178" s="96">
        <v>1</v>
      </c>
      <c r="CC178" s="96">
        <v>1</v>
      </c>
      <c r="CD178" s="96">
        <v>1</v>
      </c>
      <c r="CE178" s="96">
        <v>1</v>
      </c>
      <c r="CF178" s="96">
        <v>1</v>
      </c>
      <c r="CG178" s="96">
        <v>1</v>
      </c>
      <c r="CH178" s="96"/>
      <c r="CI178" s="96">
        <v>1</v>
      </c>
      <c r="CJ178" s="96">
        <v>1</v>
      </c>
      <c r="CK178" s="96">
        <v>1</v>
      </c>
      <c r="CL178" s="96">
        <v>1</v>
      </c>
      <c r="CM178" s="96">
        <v>1</v>
      </c>
      <c r="CN178" s="96"/>
      <c r="CO178" s="96"/>
      <c r="CP178" s="96">
        <v>1</v>
      </c>
      <c r="CQ178" s="96">
        <v>1</v>
      </c>
      <c r="CR178" s="96">
        <v>1</v>
      </c>
      <c r="CS178" s="96">
        <v>1</v>
      </c>
      <c r="CT178" s="96">
        <v>1</v>
      </c>
      <c r="CU178" s="96">
        <v>1</v>
      </c>
      <c r="CV178" s="96">
        <v>1</v>
      </c>
      <c r="CW178" s="96">
        <v>1</v>
      </c>
      <c r="CX178" s="96">
        <v>1</v>
      </c>
      <c r="CY178" s="96">
        <v>0</v>
      </c>
      <c r="CZ178" s="96">
        <v>0</v>
      </c>
      <c r="DA178" s="96">
        <v>1</v>
      </c>
      <c r="DB178" s="96">
        <v>0</v>
      </c>
      <c r="DC178" s="96">
        <v>0</v>
      </c>
      <c r="DD178" s="96">
        <v>1</v>
      </c>
      <c r="DE178" s="96">
        <v>1</v>
      </c>
      <c r="DF178" s="96">
        <v>0</v>
      </c>
      <c r="DG178" s="96">
        <v>1</v>
      </c>
      <c r="DH178" s="96">
        <v>1</v>
      </c>
      <c r="DI178" s="97">
        <v>1</v>
      </c>
      <c r="DJ178" s="56"/>
      <c r="DK178" s="55"/>
      <c r="DL178" s="55">
        <v>0</v>
      </c>
      <c r="DM178" s="55">
        <v>1</v>
      </c>
      <c r="DN178" s="55">
        <v>-1</v>
      </c>
    </row>
    <row r="179" spans="1:118" s="54" customFormat="1" hidden="1">
      <c r="A179" s="96" t="s">
        <v>622</v>
      </c>
      <c r="B179" s="96" t="s">
        <v>630</v>
      </c>
      <c r="C179" s="135" t="s">
        <v>642</v>
      </c>
      <c r="D179" s="96">
        <v>174</v>
      </c>
      <c r="E179" s="96">
        <v>257</v>
      </c>
      <c r="F179" s="96">
        <v>257</v>
      </c>
      <c r="G179" s="96">
        <v>10</v>
      </c>
      <c r="H179" s="96">
        <v>1</v>
      </c>
      <c r="I179" s="96">
        <v>0</v>
      </c>
      <c r="J179" s="96" t="s">
        <v>419</v>
      </c>
      <c r="K179" s="96">
        <v>1</v>
      </c>
      <c r="L179" s="96">
        <v>1</v>
      </c>
      <c r="M179" s="96">
        <v>1</v>
      </c>
      <c r="N179" s="96">
        <v>1</v>
      </c>
      <c r="O179" s="96">
        <v>1</v>
      </c>
      <c r="P179" s="96">
        <v>1</v>
      </c>
      <c r="Q179" s="96">
        <v>1</v>
      </c>
      <c r="R179" s="96">
        <v>1</v>
      </c>
      <c r="S179" s="96">
        <v>1</v>
      </c>
      <c r="T179" s="96">
        <v>1</v>
      </c>
      <c r="U179" s="96">
        <v>1</v>
      </c>
      <c r="V179" s="96">
        <v>1</v>
      </c>
      <c r="W179" s="96">
        <v>1</v>
      </c>
      <c r="X179" s="96">
        <v>1</v>
      </c>
      <c r="Y179" s="96">
        <v>1</v>
      </c>
      <c r="Z179" s="96"/>
      <c r="AA179" s="96"/>
      <c r="AB179" s="96">
        <v>1</v>
      </c>
      <c r="AC179" s="96">
        <v>1</v>
      </c>
      <c r="AD179" s="96">
        <v>1</v>
      </c>
      <c r="AE179" s="96">
        <v>1</v>
      </c>
      <c r="AF179" s="96">
        <v>1</v>
      </c>
      <c r="AG179" s="96">
        <v>0.5</v>
      </c>
      <c r="AH179" s="96">
        <v>1</v>
      </c>
      <c r="AI179" s="96">
        <v>1</v>
      </c>
      <c r="AJ179" s="96">
        <v>1</v>
      </c>
      <c r="AK179" s="96">
        <v>1</v>
      </c>
      <c r="AL179" s="96">
        <v>1</v>
      </c>
      <c r="AM179" s="96">
        <v>1</v>
      </c>
      <c r="AN179" s="96">
        <v>1</v>
      </c>
      <c r="AO179" s="96">
        <v>1</v>
      </c>
      <c r="AP179" s="96">
        <v>1</v>
      </c>
      <c r="AQ179" s="96">
        <v>1</v>
      </c>
      <c r="AR179" s="96">
        <v>1</v>
      </c>
      <c r="AS179" s="96">
        <v>1</v>
      </c>
      <c r="AT179" s="96">
        <v>1</v>
      </c>
      <c r="AU179" s="96">
        <v>1</v>
      </c>
      <c r="AV179" s="96">
        <v>1</v>
      </c>
      <c r="AW179" s="96">
        <v>1</v>
      </c>
      <c r="AX179" s="96">
        <v>1</v>
      </c>
      <c r="AY179" s="96">
        <v>1</v>
      </c>
      <c r="AZ179" s="96">
        <v>1</v>
      </c>
      <c r="BA179" s="96">
        <v>1</v>
      </c>
      <c r="BB179" s="96">
        <v>1</v>
      </c>
      <c r="BC179" s="96">
        <v>1</v>
      </c>
      <c r="BD179" s="96">
        <v>1</v>
      </c>
      <c r="BE179" s="96">
        <v>1</v>
      </c>
      <c r="BF179" s="96">
        <v>1</v>
      </c>
      <c r="BG179" s="96">
        <v>1</v>
      </c>
      <c r="BH179" s="96">
        <v>1</v>
      </c>
      <c r="BI179" s="96">
        <v>1</v>
      </c>
      <c r="BJ179" s="96">
        <v>1</v>
      </c>
      <c r="BK179" s="96">
        <v>1</v>
      </c>
      <c r="BL179" s="96">
        <v>1</v>
      </c>
      <c r="BM179" s="96">
        <v>1</v>
      </c>
      <c r="BN179" s="96">
        <v>1</v>
      </c>
      <c r="BO179" s="96">
        <v>1</v>
      </c>
      <c r="BP179" s="96">
        <v>1</v>
      </c>
      <c r="BQ179" s="96">
        <v>1</v>
      </c>
      <c r="BR179" s="96">
        <v>1</v>
      </c>
      <c r="BS179" s="96">
        <v>1</v>
      </c>
      <c r="BT179" s="96">
        <v>1</v>
      </c>
      <c r="BU179" s="96">
        <v>1</v>
      </c>
      <c r="BV179" s="96">
        <v>1</v>
      </c>
      <c r="BW179" s="96">
        <v>1</v>
      </c>
      <c r="BX179" s="96">
        <v>1</v>
      </c>
      <c r="BY179" s="96">
        <v>1</v>
      </c>
      <c r="BZ179" s="96">
        <v>1</v>
      </c>
      <c r="CA179" s="96">
        <v>1</v>
      </c>
      <c r="CB179" s="96">
        <v>1</v>
      </c>
      <c r="CC179" s="96">
        <v>1</v>
      </c>
      <c r="CD179" s="96">
        <v>1</v>
      </c>
      <c r="CE179" s="96">
        <v>1</v>
      </c>
      <c r="CF179" s="96">
        <v>1</v>
      </c>
      <c r="CG179" s="96">
        <v>1</v>
      </c>
      <c r="CH179" s="96"/>
      <c r="CI179" s="96">
        <v>1</v>
      </c>
      <c r="CJ179" s="96">
        <v>1</v>
      </c>
      <c r="CK179" s="96">
        <v>1</v>
      </c>
      <c r="CL179" s="96">
        <v>1</v>
      </c>
      <c r="CM179" s="96">
        <v>1</v>
      </c>
      <c r="CN179" s="96"/>
      <c r="CO179" s="96"/>
      <c r="CP179" s="96">
        <v>1</v>
      </c>
      <c r="CQ179" s="96">
        <v>1</v>
      </c>
      <c r="CR179" s="96">
        <v>1</v>
      </c>
      <c r="CS179" s="96">
        <v>1</v>
      </c>
      <c r="CT179" s="96">
        <v>1</v>
      </c>
      <c r="CU179" s="96">
        <v>1</v>
      </c>
      <c r="CV179" s="96">
        <v>1</v>
      </c>
      <c r="CW179" s="96">
        <v>1</v>
      </c>
      <c r="CX179" s="96">
        <v>1</v>
      </c>
      <c r="CY179" s="96">
        <v>1</v>
      </c>
      <c r="CZ179" s="96">
        <v>1</v>
      </c>
      <c r="DA179" s="96">
        <v>1</v>
      </c>
      <c r="DB179" s="96">
        <v>0</v>
      </c>
      <c r="DC179" s="96">
        <v>0</v>
      </c>
      <c r="DD179" s="96">
        <v>1</v>
      </c>
      <c r="DE179" s="96">
        <v>0</v>
      </c>
      <c r="DF179" s="96">
        <v>0</v>
      </c>
      <c r="DG179" s="96">
        <v>1</v>
      </c>
      <c r="DH179" s="96">
        <v>1</v>
      </c>
      <c r="DI179" s="97">
        <v>1</v>
      </c>
      <c r="DJ179" s="56" t="s">
        <v>435</v>
      </c>
      <c r="DK179" s="55"/>
      <c r="DL179" s="55"/>
      <c r="DM179" s="55"/>
      <c r="DN179" s="55"/>
    </row>
    <row r="180" spans="1:118" s="103" customFormat="1" hidden="1">
      <c r="A180" s="103" t="s">
        <v>622</v>
      </c>
      <c r="B180" s="103" t="s">
        <v>630</v>
      </c>
      <c r="C180" s="134" t="s">
        <v>643</v>
      </c>
      <c r="D180" s="103">
        <v>175</v>
      </c>
      <c r="E180" s="103">
        <v>54</v>
      </c>
      <c r="F180" s="103">
        <v>54</v>
      </c>
      <c r="G180" s="103">
        <v>1</v>
      </c>
      <c r="H180" s="103">
        <v>1</v>
      </c>
      <c r="I180" s="103">
        <v>0</v>
      </c>
      <c r="J180" s="103" t="s">
        <v>422</v>
      </c>
      <c r="K180" s="103">
        <v>1</v>
      </c>
      <c r="L180" s="103">
        <v>1</v>
      </c>
      <c r="M180" s="103">
        <v>1</v>
      </c>
      <c r="N180" s="103">
        <v>1</v>
      </c>
      <c r="O180" s="103">
        <v>1</v>
      </c>
      <c r="P180" s="103">
        <v>1</v>
      </c>
      <c r="Q180" s="103">
        <v>1</v>
      </c>
      <c r="R180" s="103">
        <v>1</v>
      </c>
      <c r="S180" s="103">
        <v>1</v>
      </c>
      <c r="T180" s="103">
        <v>1</v>
      </c>
      <c r="U180" s="103">
        <v>1</v>
      </c>
      <c r="V180" s="103">
        <v>1</v>
      </c>
      <c r="W180" s="103">
        <v>1</v>
      </c>
      <c r="X180" s="103">
        <v>1</v>
      </c>
      <c r="Y180" s="103">
        <v>1</v>
      </c>
      <c r="AB180" s="103">
        <v>1</v>
      </c>
      <c r="AC180" s="103">
        <v>1</v>
      </c>
      <c r="AD180" s="103">
        <v>1</v>
      </c>
      <c r="AE180" s="103">
        <v>1</v>
      </c>
      <c r="AF180" s="103">
        <v>1</v>
      </c>
      <c r="AG180" s="103">
        <v>1</v>
      </c>
      <c r="AH180" s="103">
        <v>1</v>
      </c>
      <c r="AI180" s="103">
        <v>1</v>
      </c>
      <c r="AJ180" s="103">
        <v>1</v>
      </c>
      <c r="AK180" s="103">
        <v>1</v>
      </c>
      <c r="AL180" s="103">
        <v>1</v>
      </c>
      <c r="AM180" s="103">
        <v>1</v>
      </c>
      <c r="AN180" s="103">
        <v>1</v>
      </c>
      <c r="AO180" s="103">
        <v>1</v>
      </c>
      <c r="AP180" s="103">
        <v>1</v>
      </c>
      <c r="AQ180" s="103">
        <v>1</v>
      </c>
      <c r="AR180" s="103">
        <v>1</v>
      </c>
      <c r="AS180" s="103">
        <v>1</v>
      </c>
      <c r="AT180" s="103">
        <v>1</v>
      </c>
      <c r="AU180" s="103">
        <v>1</v>
      </c>
      <c r="AV180" s="103">
        <v>1</v>
      </c>
      <c r="AW180" s="103">
        <v>1</v>
      </c>
      <c r="AX180" s="103">
        <v>1</v>
      </c>
      <c r="AY180" s="103">
        <v>1</v>
      </c>
      <c r="AZ180" s="103">
        <v>1</v>
      </c>
      <c r="BA180" s="103">
        <v>1</v>
      </c>
      <c r="BB180" s="103">
        <v>1</v>
      </c>
      <c r="BC180" s="103">
        <v>1</v>
      </c>
      <c r="BD180" s="103">
        <v>1</v>
      </c>
      <c r="BE180" s="103">
        <v>1</v>
      </c>
      <c r="BF180" s="103">
        <v>1</v>
      </c>
      <c r="BG180" s="103">
        <v>1</v>
      </c>
      <c r="BH180" s="103">
        <v>1</v>
      </c>
      <c r="BI180" s="103">
        <v>1</v>
      </c>
      <c r="BJ180" s="103">
        <v>1</v>
      </c>
      <c r="BK180" s="103">
        <v>1</v>
      </c>
      <c r="BL180" s="103">
        <v>1</v>
      </c>
      <c r="BM180" s="103">
        <v>1</v>
      </c>
      <c r="BN180" s="103">
        <v>1</v>
      </c>
      <c r="BO180" s="103">
        <v>1</v>
      </c>
      <c r="BP180" s="103">
        <v>1</v>
      </c>
      <c r="BQ180" s="103">
        <v>1</v>
      </c>
      <c r="BR180" s="103">
        <v>1</v>
      </c>
      <c r="BS180" s="103">
        <v>1</v>
      </c>
      <c r="BT180" s="103">
        <v>1</v>
      </c>
      <c r="BU180" s="103">
        <v>1</v>
      </c>
      <c r="BV180" s="103">
        <v>1</v>
      </c>
      <c r="BW180" s="103">
        <v>1</v>
      </c>
      <c r="BX180" s="103">
        <v>1</v>
      </c>
      <c r="BY180" s="103">
        <v>1</v>
      </c>
      <c r="BZ180" s="103">
        <v>1</v>
      </c>
      <c r="CA180" s="103">
        <v>1</v>
      </c>
      <c r="CB180" s="103">
        <v>1</v>
      </c>
      <c r="CC180" s="103">
        <v>1</v>
      </c>
      <c r="CD180" s="103">
        <v>1</v>
      </c>
      <c r="CE180" s="103">
        <v>1</v>
      </c>
      <c r="CF180" s="103">
        <v>1</v>
      </c>
      <c r="CG180" s="103">
        <v>1</v>
      </c>
      <c r="CI180" s="103">
        <v>1</v>
      </c>
      <c r="CJ180" s="103">
        <v>1</v>
      </c>
      <c r="CK180" s="103">
        <v>1</v>
      </c>
      <c r="CL180" s="103">
        <v>1</v>
      </c>
      <c r="CM180" s="103">
        <v>1</v>
      </c>
      <c r="CP180" s="103">
        <v>1</v>
      </c>
      <c r="CQ180" s="103">
        <v>1</v>
      </c>
      <c r="CR180" s="103">
        <v>1</v>
      </c>
      <c r="CS180" s="103">
        <v>1</v>
      </c>
      <c r="CT180" s="103">
        <v>1</v>
      </c>
      <c r="CU180" s="103">
        <v>1</v>
      </c>
      <c r="CV180" s="103">
        <v>1</v>
      </c>
      <c r="CW180" s="103">
        <v>1</v>
      </c>
      <c r="CX180" s="103">
        <v>1</v>
      </c>
      <c r="CY180" s="103">
        <v>0</v>
      </c>
      <c r="CZ180" s="103">
        <v>0</v>
      </c>
      <c r="DA180" s="103">
        <v>0</v>
      </c>
      <c r="DB180" s="103">
        <v>0</v>
      </c>
      <c r="DC180" s="103">
        <v>0</v>
      </c>
      <c r="DD180" s="103">
        <v>0</v>
      </c>
      <c r="DE180" s="103">
        <v>0</v>
      </c>
      <c r="DF180" s="103">
        <v>0</v>
      </c>
      <c r="DG180" s="103">
        <v>1</v>
      </c>
      <c r="DH180" s="103">
        <v>1</v>
      </c>
      <c r="DI180" s="104">
        <v>1</v>
      </c>
      <c r="DK180" s="104"/>
      <c r="DL180" s="104"/>
      <c r="DM180" s="104"/>
      <c r="DN180" s="104"/>
    </row>
    <row r="181" spans="1:118" s="124" customFormat="1" hidden="1">
      <c r="A181" s="124" t="s">
        <v>644</v>
      </c>
      <c r="B181" s="124" t="s">
        <v>417</v>
      </c>
      <c r="C181" s="136" t="s">
        <v>645</v>
      </c>
      <c r="D181" s="124">
        <v>176</v>
      </c>
      <c r="E181" s="124">
        <v>10</v>
      </c>
      <c r="G181" s="124">
        <v>3</v>
      </c>
      <c r="H181" s="124">
        <v>1</v>
      </c>
      <c r="I181" s="124">
        <v>1</v>
      </c>
      <c r="J181" s="124" t="s">
        <v>422</v>
      </c>
      <c r="K181" s="124">
        <v>1</v>
      </c>
      <c r="L181" s="124">
        <v>1</v>
      </c>
      <c r="M181" s="124">
        <v>1</v>
      </c>
      <c r="N181" s="124">
        <v>1</v>
      </c>
      <c r="P181" s="124">
        <v>1</v>
      </c>
      <c r="Q181" s="124">
        <v>1</v>
      </c>
      <c r="R181" s="124">
        <v>1</v>
      </c>
      <c r="W181" s="124">
        <v>1</v>
      </c>
      <c r="X181" s="124">
        <v>1</v>
      </c>
      <c r="Y181" s="124">
        <v>1</v>
      </c>
      <c r="AB181" s="124">
        <v>1</v>
      </c>
      <c r="AC181" s="124">
        <v>0</v>
      </c>
      <c r="AD181" s="124">
        <v>0</v>
      </c>
      <c r="AE181" s="124">
        <v>1</v>
      </c>
      <c r="AF181" s="124">
        <v>1</v>
      </c>
      <c r="AG181" s="124">
        <v>1</v>
      </c>
      <c r="AH181" s="124">
        <v>1</v>
      </c>
      <c r="AI181" s="124">
        <v>1</v>
      </c>
      <c r="AJ181" s="124">
        <v>1</v>
      </c>
      <c r="AK181" s="124">
        <v>1</v>
      </c>
      <c r="AL181" s="124">
        <v>1</v>
      </c>
      <c r="AM181" s="124">
        <v>1</v>
      </c>
      <c r="AO181" s="124">
        <v>0</v>
      </c>
      <c r="AQ181" s="124">
        <v>0</v>
      </c>
      <c r="AX181" s="124">
        <v>0.5</v>
      </c>
      <c r="AY181" s="124">
        <v>1</v>
      </c>
      <c r="AZ181" s="124">
        <v>1</v>
      </c>
      <c r="BF181" s="124">
        <v>0</v>
      </c>
      <c r="BG181" s="124">
        <v>0</v>
      </c>
      <c r="BH181" s="124">
        <v>0.5</v>
      </c>
      <c r="BI181" s="124">
        <v>0.5</v>
      </c>
      <c r="BJ181" s="124">
        <v>0.5</v>
      </c>
      <c r="BK181" s="124">
        <v>0</v>
      </c>
      <c r="BL181" s="124">
        <v>0</v>
      </c>
      <c r="BM181" s="124">
        <v>0</v>
      </c>
      <c r="BN181" s="124">
        <v>0.5</v>
      </c>
      <c r="BO181" s="124">
        <v>0</v>
      </c>
      <c r="BP181" s="124">
        <v>0.5</v>
      </c>
      <c r="BQ181" s="124">
        <v>0</v>
      </c>
      <c r="BR181" s="124">
        <v>0</v>
      </c>
      <c r="BS181" s="124">
        <v>0</v>
      </c>
      <c r="BT181" s="124">
        <v>0</v>
      </c>
      <c r="BU181" s="124">
        <v>0</v>
      </c>
      <c r="BV181" s="124">
        <v>0</v>
      </c>
      <c r="BW181" s="124">
        <v>0</v>
      </c>
      <c r="BX181" s="124">
        <v>0</v>
      </c>
      <c r="BY181" s="124">
        <v>0</v>
      </c>
      <c r="CA181" s="124">
        <v>99</v>
      </c>
      <c r="CC181" s="124">
        <v>0</v>
      </c>
      <c r="CD181" s="124">
        <v>0</v>
      </c>
      <c r="CE181" s="124">
        <v>0</v>
      </c>
      <c r="CF181" s="124">
        <v>0</v>
      </c>
      <c r="CG181" s="124">
        <v>0</v>
      </c>
      <c r="CH181" s="124">
        <v>0</v>
      </c>
      <c r="CI181" s="124">
        <v>0</v>
      </c>
      <c r="CJ181" s="124">
        <v>0</v>
      </c>
      <c r="CL181" s="124">
        <v>0</v>
      </c>
      <c r="CM181" s="124">
        <v>1</v>
      </c>
      <c r="CP181" s="124">
        <v>1</v>
      </c>
      <c r="CQ181" s="124">
        <v>0</v>
      </c>
      <c r="CR181" s="124">
        <v>1</v>
      </c>
      <c r="CS181" s="124">
        <v>0</v>
      </c>
      <c r="CT181" s="124">
        <v>1</v>
      </c>
      <c r="CU181" s="124">
        <v>1</v>
      </c>
      <c r="CV181" s="124">
        <v>1</v>
      </c>
      <c r="CW181" s="124">
        <v>1</v>
      </c>
      <c r="CX181" s="124">
        <v>1</v>
      </c>
      <c r="CY181" s="124">
        <v>1</v>
      </c>
      <c r="CZ181" s="124">
        <v>1</v>
      </c>
      <c r="DA181" s="124">
        <v>1</v>
      </c>
      <c r="DB181" s="124">
        <v>1</v>
      </c>
      <c r="DC181" s="124">
        <v>0</v>
      </c>
      <c r="DD181" s="124">
        <v>1</v>
      </c>
      <c r="DE181" s="124">
        <v>1</v>
      </c>
      <c r="DF181" s="124">
        <v>1</v>
      </c>
      <c r="DG181" s="124">
        <v>0</v>
      </c>
      <c r="DH181" s="124">
        <v>1</v>
      </c>
      <c r="DI181" s="125">
        <v>0</v>
      </c>
      <c r="DK181" s="125"/>
      <c r="DL181" s="125">
        <v>5</v>
      </c>
      <c r="DM181" s="125">
        <v>4</v>
      </c>
      <c r="DN181" s="125">
        <v>1</v>
      </c>
    </row>
    <row r="182" spans="1:118" s="124" customFormat="1" hidden="1">
      <c r="A182" s="124" t="s">
        <v>644</v>
      </c>
      <c r="B182" s="124" t="s">
        <v>417</v>
      </c>
      <c r="C182" s="136" t="s">
        <v>646</v>
      </c>
      <c r="D182" s="124">
        <v>177</v>
      </c>
      <c r="E182" s="124">
        <v>70</v>
      </c>
      <c r="G182" s="124">
        <v>0</v>
      </c>
      <c r="H182" s="124">
        <v>0</v>
      </c>
      <c r="I182" s="124">
        <v>0</v>
      </c>
      <c r="J182" s="124" t="s">
        <v>422</v>
      </c>
      <c r="K182" s="124">
        <v>1</v>
      </c>
      <c r="L182" s="124">
        <v>1</v>
      </c>
      <c r="M182" s="124">
        <v>1</v>
      </c>
      <c r="N182" s="124">
        <v>1</v>
      </c>
      <c r="P182" s="124">
        <v>0.5</v>
      </c>
      <c r="Q182" s="124">
        <v>1</v>
      </c>
      <c r="R182" s="124">
        <v>1</v>
      </c>
      <c r="W182" s="124">
        <v>1</v>
      </c>
      <c r="X182" s="124">
        <v>1</v>
      </c>
      <c r="Y182" s="124">
        <v>1</v>
      </c>
      <c r="AB182" s="124">
        <v>1</v>
      </c>
      <c r="AC182" s="124">
        <v>1</v>
      </c>
      <c r="AD182" s="124">
        <v>1</v>
      </c>
      <c r="AE182" s="124">
        <v>1</v>
      </c>
      <c r="AF182" s="124">
        <v>1</v>
      </c>
      <c r="AG182" s="124">
        <v>1</v>
      </c>
      <c r="AH182" s="124">
        <v>1</v>
      </c>
      <c r="AI182" s="124">
        <v>1</v>
      </c>
      <c r="AJ182" s="124">
        <v>1</v>
      </c>
      <c r="AK182" s="124">
        <v>1</v>
      </c>
      <c r="AL182" s="124">
        <v>1</v>
      </c>
      <c r="AM182" s="124">
        <v>1</v>
      </c>
      <c r="AO182" s="124">
        <v>1</v>
      </c>
      <c r="AQ182" s="124">
        <v>1</v>
      </c>
      <c r="AX182" s="124">
        <v>0</v>
      </c>
      <c r="AY182" s="124">
        <v>1</v>
      </c>
      <c r="AZ182" s="124">
        <v>0</v>
      </c>
      <c r="BF182" s="124">
        <v>1</v>
      </c>
      <c r="BG182" s="124">
        <v>1</v>
      </c>
      <c r="BH182" s="124">
        <v>1</v>
      </c>
      <c r="BI182" s="124">
        <v>0</v>
      </c>
      <c r="BJ182" s="124">
        <v>1</v>
      </c>
      <c r="BK182" s="124">
        <v>0.5</v>
      </c>
      <c r="BL182" s="124">
        <v>0</v>
      </c>
      <c r="BM182" s="124">
        <v>0.5</v>
      </c>
      <c r="BN182" s="124">
        <v>0</v>
      </c>
      <c r="BO182" s="124">
        <v>0</v>
      </c>
      <c r="BP182" s="124">
        <v>0</v>
      </c>
      <c r="BQ182" s="124">
        <v>0</v>
      </c>
      <c r="BR182" s="124">
        <v>0</v>
      </c>
      <c r="BS182" s="124">
        <v>0</v>
      </c>
      <c r="BT182" s="124">
        <v>0</v>
      </c>
      <c r="BU182" s="124">
        <v>99</v>
      </c>
      <c r="BV182" s="124">
        <v>99</v>
      </c>
      <c r="BW182" s="124">
        <v>0</v>
      </c>
      <c r="BX182" s="124">
        <v>0</v>
      </c>
      <c r="BY182" s="124">
        <v>1</v>
      </c>
      <c r="CA182" s="124">
        <v>99</v>
      </c>
      <c r="CC182" s="124">
        <v>0</v>
      </c>
      <c r="CD182" s="124">
        <v>0</v>
      </c>
      <c r="CE182" s="124">
        <v>0</v>
      </c>
      <c r="CF182" s="124">
        <v>0</v>
      </c>
      <c r="CG182" s="124">
        <v>1</v>
      </c>
      <c r="CH182" s="124">
        <v>1</v>
      </c>
      <c r="CI182" s="124">
        <v>0</v>
      </c>
      <c r="CJ182" s="124">
        <v>1</v>
      </c>
      <c r="CL182" s="124">
        <v>1</v>
      </c>
      <c r="CM182" s="124">
        <v>0</v>
      </c>
      <c r="CP182" s="124">
        <v>1</v>
      </c>
      <c r="CQ182" s="124">
        <v>1</v>
      </c>
      <c r="CR182" s="124">
        <v>1</v>
      </c>
      <c r="CS182" s="124">
        <v>1</v>
      </c>
      <c r="CT182" s="124">
        <v>1</v>
      </c>
      <c r="CU182" s="124">
        <v>1</v>
      </c>
      <c r="CV182" s="124">
        <v>1</v>
      </c>
      <c r="CW182" s="124">
        <v>1</v>
      </c>
      <c r="CX182" s="124">
        <v>1</v>
      </c>
      <c r="CY182" s="124">
        <v>0</v>
      </c>
      <c r="CZ182" s="124">
        <v>1</v>
      </c>
      <c r="DA182" s="124">
        <v>0</v>
      </c>
      <c r="DB182" s="124">
        <v>1</v>
      </c>
      <c r="DC182" s="124">
        <v>0</v>
      </c>
      <c r="DD182" s="124">
        <v>1</v>
      </c>
      <c r="DE182" s="124">
        <v>1</v>
      </c>
      <c r="DF182" s="124">
        <v>1</v>
      </c>
      <c r="DG182" s="124">
        <v>1</v>
      </c>
      <c r="DH182" s="124">
        <v>1</v>
      </c>
      <c r="DI182" s="125">
        <v>1</v>
      </c>
      <c r="DK182" s="125"/>
      <c r="DL182" s="125"/>
      <c r="DM182" s="125"/>
      <c r="DN182" s="125"/>
    </row>
    <row r="183" spans="1:118" hidden="1">
      <c r="C183" s="137"/>
      <c r="CT183" s="41">
        <f>AVERAGE(CT6:CT182)</f>
        <v>1</v>
      </c>
      <c r="CU183" s="41">
        <f t="shared" ref="CU183:CX183" si="0">AVERAGE(CU6:CU182)</f>
        <v>1</v>
      </c>
      <c r="CV183" s="41">
        <f t="shared" si="0"/>
        <v>1</v>
      </c>
      <c r="CW183" s="41">
        <f t="shared" si="0"/>
        <v>1</v>
      </c>
      <c r="CX183" s="41">
        <f t="shared" si="0"/>
        <v>0.99435028248587576</v>
      </c>
      <c r="DG183" s="54"/>
    </row>
  </sheetData>
  <autoFilter ref="A5:DQ183">
    <filterColumn colId="0">
      <filters>
        <filter val="Город Северодвинск"/>
      </filters>
    </filterColumn>
    <sortState ref="A6:DO123">
      <sortCondition ref="D5:D29"/>
    </sortState>
  </autoFilter>
  <mergeCells count="18">
    <mergeCell ref="W2:X2"/>
    <mergeCell ref="K1:Y1"/>
    <mergeCell ref="C1:C3"/>
    <mergeCell ref="E1:G2"/>
    <mergeCell ref="K2:M2"/>
    <mergeCell ref="O2:P2"/>
    <mergeCell ref="R2:U2"/>
    <mergeCell ref="D1:D3"/>
    <mergeCell ref="AA1:AA3"/>
    <mergeCell ref="Z1:Z3"/>
    <mergeCell ref="CN1:CN3"/>
    <mergeCell ref="CY2:DC2"/>
    <mergeCell ref="DD2:DI2"/>
    <mergeCell ref="CT1:CX1"/>
    <mergeCell ref="CY1:DI1"/>
    <mergeCell ref="CP1:CS2"/>
    <mergeCell ref="CT2:CX2"/>
    <mergeCell ref="CO1:CO3"/>
  </mergeCells>
  <phoneticPr fontId="23" type="noConversion"/>
  <pageMargins left="0.7" right="0.7" top="0.75" bottom="0.75" header="0.3" footer="0.3"/>
  <pageSetup paperSize="9" orientation="portrait" horizontalDpi="4294967292" verticalDpi="0" r:id="rId1"/>
  <legacyDrawing r:id="rId2"/>
</worksheet>
</file>

<file path=xl/worksheets/sheet6.xml><?xml version="1.0" encoding="utf-8"?>
<worksheet xmlns="http://schemas.openxmlformats.org/spreadsheetml/2006/main" xmlns:r="http://schemas.openxmlformats.org/officeDocument/2006/relationships">
  <dimension ref="A3:G8"/>
  <sheetViews>
    <sheetView workbookViewId="0">
      <selection activeCell="A4" sqref="A4:G7"/>
    </sheetView>
  </sheetViews>
  <sheetFormatPr defaultRowHeight="15"/>
  <cols>
    <col min="1" max="1" width="17.28515625" bestFit="1" customWidth="1"/>
    <col min="2" max="2" width="55.7109375" bestFit="1" customWidth="1"/>
    <col min="3" max="3" width="40" bestFit="1" customWidth="1"/>
    <col min="4" max="4" width="44.5703125" bestFit="1" customWidth="1"/>
    <col min="5" max="5" width="62.42578125" bestFit="1" customWidth="1"/>
    <col min="6" max="6" width="47.7109375" bestFit="1" customWidth="1"/>
    <col min="7" max="7" width="32.28515625" bestFit="1" customWidth="1"/>
  </cols>
  <sheetData>
    <row r="3" spans="1:7">
      <c r="A3" s="148" t="s">
        <v>81</v>
      </c>
      <c r="B3" t="s">
        <v>659</v>
      </c>
      <c r="C3" t="s">
        <v>660</v>
      </c>
      <c r="D3" t="s">
        <v>661</v>
      </c>
      <c r="E3" t="s">
        <v>662</v>
      </c>
      <c r="F3" t="s">
        <v>663</v>
      </c>
      <c r="G3" t="s">
        <v>664</v>
      </c>
    </row>
    <row r="4" spans="1:7">
      <c r="A4" s="150" t="s">
        <v>417</v>
      </c>
      <c r="B4" s="151">
        <v>96.99166666666666</v>
      </c>
      <c r="C4" s="151">
        <v>96.763888888888886</v>
      </c>
      <c r="D4" s="151">
        <v>78.61388888888888</v>
      </c>
      <c r="E4" s="151">
        <v>98.377777777777794</v>
      </c>
      <c r="F4" s="151">
        <v>97.744444444444454</v>
      </c>
      <c r="G4" s="151">
        <v>93.698333333333323</v>
      </c>
    </row>
    <row r="5" spans="1:7">
      <c r="A5" s="150" t="s">
        <v>406</v>
      </c>
      <c r="B5" s="151">
        <v>94.114814814814835</v>
      </c>
      <c r="C5" s="151">
        <v>95.592592592592595</v>
      </c>
      <c r="D5" s="151">
        <v>75.225925925925935</v>
      </c>
      <c r="E5" s="151">
        <v>98.422222222222203</v>
      </c>
      <c r="F5" s="151">
        <v>97.962962962962962</v>
      </c>
      <c r="G5" s="151">
        <v>92.263703703703712</v>
      </c>
    </row>
    <row r="6" spans="1:7">
      <c r="A6" s="150" t="s">
        <v>405</v>
      </c>
      <c r="B6" s="151">
        <v>94.441176470588275</v>
      </c>
      <c r="C6" s="151">
        <v>93.617647058823536</v>
      </c>
      <c r="D6" s="151">
        <v>76.679411764705861</v>
      </c>
      <c r="E6" s="151">
        <v>94.433333333333351</v>
      </c>
      <c r="F6" s="151">
        <v>92.039215686274531</v>
      </c>
      <c r="G6" s="151">
        <v>90.242156862745091</v>
      </c>
    </row>
    <row r="7" spans="1:7">
      <c r="A7" s="150" t="s">
        <v>630</v>
      </c>
      <c r="B7" s="151">
        <v>96.308333333333337</v>
      </c>
      <c r="C7" s="151">
        <v>96.125</v>
      </c>
      <c r="D7" s="151">
        <v>73.483333333333334</v>
      </c>
      <c r="E7" s="151">
        <v>96.666666666666643</v>
      </c>
      <c r="F7" s="151">
        <v>94.466666666666654</v>
      </c>
      <c r="G7" s="151">
        <v>91.410000000000011</v>
      </c>
    </row>
    <row r="8" spans="1:7">
      <c r="A8" s="149" t="s">
        <v>658</v>
      </c>
      <c r="B8">
        <v>95.036723163841856</v>
      </c>
      <c r="C8">
        <v>94.728813559322035</v>
      </c>
      <c r="D8">
        <v>76.634463276836129</v>
      </c>
      <c r="E8">
        <v>95.995480225988658</v>
      </c>
      <c r="F8">
        <v>94.267796610169526</v>
      </c>
      <c r="G8">
        <v>91.332655367231638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O182"/>
  <sheetViews>
    <sheetView workbookViewId="0">
      <selection activeCell="A3" sqref="A3:N182"/>
    </sheetView>
  </sheetViews>
  <sheetFormatPr defaultRowHeight="15"/>
  <cols>
    <col min="1" max="1" width="8.7109375" customWidth="1"/>
    <col min="2" max="2" width="51" customWidth="1"/>
  </cols>
  <sheetData>
    <row r="1" spans="1:15" ht="90">
      <c r="A1" s="36" t="s">
        <v>0</v>
      </c>
      <c r="B1" s="36" t="s">
        <v>404</v>
      </c>
      <c r="C1" s="36" t="s">
        <v>1</v>
      </c>
      <c r="D1" s="36" t="s">
        <v>338</v>
      </c>
      <c r="E1" s="36" t="s">
        <v>339</v>
      </c>
      <c r="F1" s="36" t="s">
        <v>340</v>
      </c>
      <c r="G1" s="36" t="s">
        <v>341</v>
      </c>
      <c r="H1" s="36" t="s">
        <v>342</v>
      </c>
      <c r="I1" s="36" t="s">
        <v>104</v>
      </c>
      <c r="J1" s="37" t="s">
        <v>105</v>
      </c>
      <c r="K1" s="29" t="s">
        <v>401</v>
      </c>
      <c r="L1" s="29" t="s">
        <v>401</v>
      </c>
      <c r="M1" s="38" t="s">
        <v>402</v>
      </c>
      <c r="N1" s="29" t="s">
        <v>403</v>
      </c>
    </row>
    <row r="2" spans="1:15">
      <c r="A2" s="229" t="s">
        <v>665</v>
      </c>
      <c r="B2" s="230"/>
      <c r="C2" s="230"/>
      <c r="D2" s="230"/>
      <c r="E2" s="230"/>
      <c r="F2" s="230"/>
      <c r="G2" s="230"/>
      <c r="H2" s="230"/>
      <c r="I2" s="230"/>
      <c r="J2" s="231"/>
      <c r="K2" s="29"/>
      <c r="L2" s="29"/>
      <c r="M2" s="38"/>
      <c r="N2" s="29"/>
    </row>
    <row r="3" spans="1:15">
      <c r="A3" s="25">
        <f>анкеты!A4</f>
        <v>3</v>
      </c>
      <c r="B3" s="25" t="str">
        <f t="shared" ref="B3:B38" si="0">M3</f>
        <v>Город Северодвинск</v>
      </c>
      <c r="C3" s="25" t="str">
        <f>'бланки '!C8</f>
        <v>Муниципальное автономное дошкольное образовательное учреждение Центр развития ребенка – «Детский сад № 8 «Лесная сказка»</v>
      </c>
      <c r="D3" s="25">
        <f>'Рейтинговая таблица организаций'!T6</f>
        <v>100</v>
      </c>
      <c r="E3" s="25">
        <f>'Рейтинговая таблица организаций'!AC6</f>
        <v>99.5</v>
      </c>
      <c r="F3" s="25">
        <f>'Рейтинговая таблица организаций'!AK6</f>
        <v>100</v>
      </c>
      <c r="G3" s="25">
        <f>'Рейтинговая таблица организаций'!AU6</f>
        <v>100</v>
      </c>
      <c r="H3" s="25">
        <f>'Рейтинговая таблица организаций'!BE6</f>
        <v>99.2</v>
      </c>
      <c r="I3" s="25">
        <f>'Рейтинговая таблица организаций'!BF6</f>
        <v>99.74</v>
      </c>
      <c r="J3" s="25" t="str">
        <f t="shared" ref="J3:J38" si="1">IF(L3=1,TEXT(K3,0),CONCATENATE(K3,"-",K3+L3-1))</f>
        <v>2</v>
      </c>
      <c r="K3" s="39">
        <f>COUNTIFS($M$3:$M$182,M3,$I$3:I$182,"&gt;"&amp;I3)+1</f>
        <v>2</v>
      </c>
      <c r="L3" s="26">
        <f t="shared" ref="L3:L38" si="2">COUNTIFS(K$3:K$182,K3,$M$3:$M$182,M3)</f>
        <v>1</v>
      </c>
      <c r="M3" s="40" t="str">
        <f>'бланки '!A8</f>
        <v>Город Северодвинск</v>
      </c>
      <c r="N3" s="29" t="str">
        <f>'бланки '!B8</f>
        <v>ДОО</v>
      </c>
      <c r="O3">
        <v>1</v>
      </c>
    </row>
    <row r="4" spans="1:15">
      <c r="A4" s="25">
        <f>анкеты!A17</f>
        <v>16</v>
      </c>
      <c r="B4" s="25" t="str">
        <f t="shared" si="0"/>
        <v>Город Северодвинск</v>
      </c>
      <c r="C4" s="25" t="str">
        <f>'бланки '!C21</f>
        <v>Муниципальное бюджетное дошкольное образовательное учреждение «Детский сад № 66 «Беломорочка» компенсирующего вида»</v>
      </c>
      <c r="D4" s="25">
        <f>'Рейтинговая таблица организаций'!T19</f>
        <v>98.800000000000011</v>
      </c>
      <c r="E4" s="25">
        <f>'Рейтинговая таблица организаций'!AC19</f>
        <v>97.5</v>
      </c>
      <c r="F4" s="25">
        <f>'Рейтинговая таблица организаций'!AK19</f>
        <v>100</v>
      </c>
      <c r="G4" s="25">
        <f>'Рейтинговая таблица организаций'!AU19</f>
        <v>99</v>
      </c>
      <c r="H4" s="25">
        <f>'Рейтинговая таблица организаций'!BE19</f>
        <v>98.6</v>
      </c>
      <c r="I4" s="25">
        <f>'Рейтинговая таблица организаций'!BF19</f>
        <v>98.78</v>
      </c>
      <c r="J4" s="25" t="str">
        <f t="shared" si="1"/>
        <v>3</v>
      </c>
      <c r="K4" s="39">
        <f>COUNTIFS($M$3:$M$182,M4,$I$3:I$182,"&gt;"&amp;I4)+1</f>
        <v>3</v>
      </c>
      <c r="L4" s="26">
        <f t="shared" si="2"/>
        <v>1</v>
      </c>
      <c r="M4" s="40" t="str">
        <f>'бланки '!A21</f>
        <v>Город Северодвинск</v>
      </c>
      <c r="N4" s="29" t="str">
        <f>'бланки '!B21</f>
        <v>ДОО</v>
      </c>
      <c r="O4">
        <v>1</v>
      </c>
    </row>
    <row r="5" spans="1:15">
      <c r="A5" s="25">
        <f>анкеты!A20</f>
        <v>19</v>
      </c>
      <c r="B5" s="25" t="str">
        <f t="shared" si="0"/>
        <v>Город Северодвинск</v>
      </c>
      <c r="C5" s="25" t="str">
        <f>'бланки '!C24</f>
        <v>Муниципальное бюджетное дошкольное образовательное учреждение «Детский сад № 74 «Винни-Пух» комбинированного вида»</v>
      </c>
      <c r="D5" s="25">
        <f>'Рейтинговая таблица организаций'!T22</f>
        <v>100</v>
      </c>
      <c r="E5" s="25">
        <f>'Рейтинговая таблица организаций'!AC22</f>
        <v>100</v>
      </c>
      <c r="F5" s="25">
        <f>'Рейтинговая таблица организаций'!AK22</f>
        <v>94</v>
      </c>
      <c r="G5" s="25">
        <f>'Рейтинговая таблица организаций'!AU22</f>
        <v>99.8</v>
      </c>
      <c r="H5" s="25">
        <f>'Рейтинговая таблица организаций'!BE22</f>
        <v>100</v>
      </c>
      <c r="I5" s="25">
        <f>'Рейтинговая таблица организаций'!BF22</f>
        <v>98.76</v>
      </c>
      <c r="J5" s="25" t="str">
        <f t="shared" si="1"/>
        <v>4</v>
      </c>
      <c r="K5" s="39">
        <f>COUNTIFS($M$3:$M$182,M5,$I$3:I$182,"&gt;"&amp;I5)+1</f>
        <v>4</v>
      </c>
      <c r="L5" s="26">
        <f t="shared" si="2"/>
        <v>1</v>
      </c>
      <c r="M5" s="40" t="str">
        <f>'бланки '!A24</f>
        <v>Город Северодвинск</v>
      </c>
      <c r="N5" s="29" t="str">
        <f>'бланки '!B24</f>
        <v>ДОО</v>
      </c>
      <c r="O5">
        <v>1</v>
      </c>
    </row>
    <row r="6" spans="1:15">
      <c r="A6" s="25">
        <f>анкеты!A13</f>
        <v>12</v>
      </c>
      <c r="B6" s="25" t="str">
        <f t="shared" si="0"/>
        <v>Город Северодвинск</v>
      </c>
      <c r="C6" s="25" t="str">
        <f>'бланки '!C17</f>
        <v>Муниципальное бюджетное дошкольное образовательное учреждение «Детский сад № 49 «Белоснежка»</v>
      </c>
      <c r="D6" s="25">
        <f>'Рейтинговая таблица организаций'!T15</f>
        <v>98.4</v>
      </c>
      <c r="E6" s="25">
        <f>'Рейтинговая таблица организаций'!AC15</f>
        <v>97</v>
      </c>
      <c r="F6" s="25">
        <f>'Рейтинговая таблица организаций'!AK15</f>
        <v>100</v>
      </c>
      <c r="G6" s="25">
        <f>'Рейтинговая таблица организаций'!AU15</f>
        <v>99</v>
      </c>
      <c r="H6" s="25">
        <f>'Рейтинговая таблица организаций'!BE15</f>
        <v>98.7</v>
      </c>
      <c r="I6" s="25">
        <f>'Рейтинговая таблица организаций'!BF15</f>
        <v>98.61999999999999</v>
      </c>
      <c r="J6" s="25" t="str">
        <f t="shared" si="1"/>
        <v>5</v>
      </c>
      <c r="K6" s="39">
        <f>COUNTIFS($M$3:$M$182,M6,$I$3:I$182,"&gt;"&amp;I6)+1</f>
        <v>5</v>
      </c>
      <c r="L6" s="26">
        <f t="shared" si="2"/>
        <v>1</v>
      </c>
      <c r="M6" s="40" t="str">
        <f>'бланки '!A17</f>
        <v>Город Северодвинск</v>
      </c>
      <c r="N6" s="29" t="str">
        <f>'бланки '!B17</f>
        <v>ДОО</v>
      </c>
      <c r="O6">
        <v>1</v>
      </c>
    </row>
    <row r="7" spans="1:15">
      <c r="A7" s="25">
        <f>анкеты!A11</f>
        <v>10</v>
      </c>
      <c r="B7" s="25" t="str">
        <f t="shared" si="0"/>
        <v>Город Северодвинск</v>
      </c>
      <c r="C7" s="25" t="str">
        <f>'бланки '!C15</f>
        <v>Муниципальное автономное дошкольное образовательное учреждение Центр развития ребенка – «Детский сад № 44 «Веселые нотки»</v>
      </c>
      <c r="D7" s="25">
        <f>'Рейтинговая таблица организаций'!T13</f>
        <v>99.2</v>
      </c>
      <c r="E7" s="25">
        <f>'Рейтинговая таблица организаций'!AC13</f>
        <v>97</v>
      </c>
      <c r="F7" s="25">
        <f>'Рейтинговая таблица организаций'!AK13</f>
        <v>98.8</v>
      </c>
      <c r="G7" s="25">
        <f>'Рейтинговая таблица организаций'!AU13</f>
        <v>99</v>
      </c>
      <c r="H7" s="25">
        <f>'Рейтинговая таблица организаций'!BE13</f>
        <v>98.8</v>
      </c>
      <c r="I7" s="25">
        <f>'Рейтинговая таблица организаций'!BF13</f>
        <v>98.56</v>
      </c>
      <c r="J7" s="25" t="str">
        <f t="shared" si="1"/>
        <v>6-7</v>
      </c>
      <c r="K7" s="39">
        <f>COUNTIFS($M$3:$M$182,M7,$I$3:I$182,"&gt;"&amp;I7)+1</f>
        <v>6</v>
      </c>
      <c r="L7" s="26">
        <f t="shared" si="2"/>
        <v>2</v>
      </c>
      <c r="M7" s="40" t="str">
        <f>'бланки '!A15</f>
        <v>Город Северодвинск</v>
      </c>
      <c r="N7" s="29" t="str">
        <f>'бланки '!B15</f>
        <v>ДОО</v>
      </c>
      <c r="O7">
        <v>1</v>
      </c>
    </row>
    <row r="8" spans="1:15">
      <c r="A8" s="25">
        <f>анкеты!A3</f>
        <v>2</v>
      </c>
      <c r="B8" s="25" t="str">
        <f t="shared" si="0"/>
        <v>Город Северодвинск</v>
      </c>
      <c r="C8" s="25" t="str">
        <f>'бланки '!C7</f>
        <v>Муниципальное автономное дошкольное образовательное учреждение Центр развития ребенка – «Детский сад № 3 «Морозко»</v>
      </c>
      <c r="D8" s="25">
        <f>'Рейтинговая таблица организаций'!T5</f>
        <v>99.6</v>
      </c>
      <c r="E8" s="25">
        <f>'Рейтинговая таблица организаций'!AC5</f>
        <v>98.5</v>
      </c>
      <c r="F8" s="25">
        <f>'Рейтинговая таблица организаций'!AK5</f>
        <v>92.5</v>
      </c>
      <c r="G8" s="25">
        <f>'Рейтинговая таблица организаций'!AU5</f>
        <v>98.800000000000011</v>
      </c>
      <c r="H8" s="25">
        <f>'Рейтинговая таблица организаций'!BE5</f>
        <v>98.7</v>
      </c>
      <c r="I8" s="25">
        <f>'Рейтинговая таблица организаций'!BF5</f>
        <v>97.62</v>
      </c>
      <c r="J8" s="25" t="str">
        <f t="shared" si="1"/>
        <v>9</v>
      </c>
      <c r="K8" s="39">
        <f>COUNTIFS($M$3:$M$182,M8,$I$3:I$182,"&gt;"&amp;I8)+1</f>
        <v>9</v>
      </c>
      <c r="L8" s="26">
        <f t="shared" si="2"/>
        <v>1</v>
      </c>
      <c r="M8" s="40" t="str">
        <f>'бланки '!A7</f>
        <v>Город Северодвинск</v>
      </c>
      <c r="N8" s="29" t="str">
        <f>'бланки '!B7</f>
        <v>ДОО</v>
      </c>
      <c r="O8">
        <v>1</v>
      </c>
    </row>
    <row r="9" spans="1:15">
      <c r="A9" s="25">
        <f>анкеты!A22</f>
        <v>21</v>
      </c>
      <c r="B9" s="25" t="str">
        <f t="shared" si="0"/>
        <v>Город Северодвинск</v>
      </c>
      <c r="C9" s="25" t="str">
        <f>'бланки '!C26</f>
        <v>Муниципальное бюджетное дошкольное образовательное учреждение «Детский сад № 79 «Мальчиш-Кибальчиш» комбинированного вида»</v>
      </c>
      <c r="D9" s="25">
        <f>'Рейтинговая таблица организаций'!T24</f>
        <v>100</v>
      </c>
      <c r="E9" s="25">
        <f>'Рейтинговая таблица организаций'!AC24</f>
        <v>100</v>
      </c>
      <c r="F9" s="25">
        <f>'Рейтинговая таблица организаций'!AK24</f>
        <v>88</v>
      </c>
      <c r="G9" s="25">
        <f>'Рейтинговая таблица организаций'!AU24</f>
        <v>100</v>
      </c>
      <c r="H9" s="25">
        <f>'Рейтинговая таблица организаций'!BE24</f>
        <v>100</v>
      </c>
      <c r="I9" s="25">
        <f>'Рейтинговая таблица организаций'!BF24</f>
        <v>97.6</v>
      </c>
      <c r="J9" s="25" t="str">
        <f t="shared" si="1"/>
        <v>10</v>
      </c>
      <c r="K9" s="39">
        <f>COUNTIFS($M$3:$M$182,M9,$I$3:I$182,"&gt;"&amp;I9)+1</f>
        <v>10</v>
      </c>
      <c r="L9" s="26">
        <f t="shared" si="2"/>
        <v>1</v>
      </c>
      <c r="M9" s="40" t="str">
        <f>'бланки '!A26</f>
        <v>Город Северодвинск</v>
      </c>
      <c r="N9" s="29" t="str">
        <f>'бланки '!B26</f>
        <v>ДОО</v>
      </c>
      <c r="O9">
        <v>1</v>
      </c>
    </row>
    <row r="10" spans="1:15">
      <c r="A10" s="25">
        <f>анкеты!A23</f>
        <v>22</v>
      </c>
      <c r="B10" s="25" t="str">
        <f t="shared" si="0"/>
        <v>Город Северодвинск</v>
      </c>
      <c r="C10" s="25" t="str">
        <f>'бланки '!C27</f>
        <v>Муниципальное автономное дошкольное образовательное учреждение «Детский сад № 82 «Гусельки» комбинированного вида»</v>
      </c>
      <c r="D10" s="25">
        <f>'Рейтинговая таблица организаций'!T25</f>
        <v>100</v>
      </c>
      <c r="E10" s="25">
        <f>'Рейтинговая таблица организаций'!AC25</f>
        <v>99</v>
      </c>
      <c r="F10" s="25">
        <f>'Рейтинговая таблица организаций'!AK25</f>
        <v>88</v>
      </c>
      <c r="G10" s="25">
        <f>'Рейтинговая таблица организаций'!AU25</f>
        <v>99.6</v>
      </c>
      <c r="H10" s="25">
        <f>'Рейтинговая таблица организаций'!BE25</f>
        <v>99.7</v>
      </c>
      <c r="I10" s="25">
        <f>'Рейтинговая таблица организаций'!BF25</f>
        <v>97.26</v>
      </c>
      <c r="J10" s="25" t="str">
        <f t="shared" si="1"/>
        <v>12</v>
      </c>
      <c r="K10" s="39">
        <f>COUNTIFS($M$3:$M$182,M10,$I$3:I$182,"&gt;"&amp;I10)+1</f>
        <v>12</v>
      </c>
      <c r="L10" s="26">
        <f t="shared" si="2"/>
        <v>1</v>
      </c>
      <c r="M10" s="40" t="str">
        <f>'бланки '!A27</f>
        <v>Город Северодвинск</v>
      </c>
      <c r="N10" s="29" t="str">
        <f>'бланки '!B27</f>
        <v>ДОО</v>
      </c>
      <c r="O10">
        <v>1</v>
      </c>
    </row>
    <row r="11" spans="1:15">
      <c r="A11" s="25">
        <f>анкеты!A12</f>
        <v>11</v>
      </c>
      <c r="B11" s="25" t="str">
        <f t="shared" si="0"/>
        <v>Город Северодвинск</v>
      </c>
      <c r="C11" s="25" t="str">
        <f>'бланки '!C16</f>
        <v>Муниципальное бюджетное дошкольное образовательное учреждение «Детский сад № 46 «Калинка» комбинированного вида»</v>
      </c>
      <c r="D11" s="25">
        <f>'Рейтинговая таблица организаций'!T14</f>
        <v>100</v>
      </c>
      <c r="E11" s="25">
        <f>'Рейтинговая таблица организаций'!AC14</f>
        <v>99</v>
      </c>
      <c r="F11" s="25">
        <f>'Рейтинговая таблица организаций'!AK14</f>
        <v>85.9</v>
      </c>
      <c r="G11" s="25">
        <f>'Рейтинговая таблица организаций'!AU14</f>
        <v>100</v>
      </c>
      <c r="H11" s="25">
        <f>'Рейтинговая таблица организаций'!BE14</f>
        <v>99.7</v>
      </c>
      <c r="I11" s="25">
        <f>'Рейтинговая таблица организаций'!BF14</f>
        <v>96.919999999999987</v>
      </c>
      <c r="J11" s="25" t="str">
        <f t="shared" si="1"/>
        <v>13</v>
      </c>
      <c r="K11" s="39">
        <f>COUNTIFS($M$3:$M$182,M11,$I$3:I$182,"&gt;"&amp;I11)+1</f>
        <v>13</v>
      </c>
      <c r="L11" s="26">
        <f t="shared" si="2"/>
        <v>1</v>
      </c>
      <c r="M11" s="40" t="str">
        <f>'бланки '!A16</f>
        <v>Город Северодвинск</v>
      </c>
      <c r="N11" s="29" t="str">
        <f>'бланки '!B16</f>
        <v>ДОО</v>
      </c>
      <c r="O11">
        <v>1</v>
      </c>
    </row>
    <row r="12" spans="1:15">
      <c r="A12" s="25">
        <f>анкеты!A24</f>
        <v>23</v>
      </c>
      <c r="B12" s="25" t="str">
        <f t="shared" si="0"/>
        <v>Город Северодвинск</v>
      </c>
      <c r="C12" s="25" t="str">
        <f>'бланки '!C28</f>
        <v>Муниципальное бюджетное дошкольное образовательное учреждение «Детский сад № 85 «Малиновка» комбинированного вида»</v>
      </c>
      <c r="D12" s="25">
        <f>'Рейтинговая таблица организаций'!T26</f>
        <v>99.6</v>
      </c>
      <c r="E12" s="25">
        <f>'Рейтинговая таблица организаций'!AC26</f>
        <v>99</v>
      </c>
      <c r="F12" s="25">
        <f>'Рейтинговая таблица организаций'!AK26</f>
        <v>88</v>
      </c>
      <c r="G12" s="25">
        <f>'Рейтинговая таблица организаций'!AU26</f>
        <v>99</v>
      </c>
      <c r="H12" s="25">
        <f>'Рейтинговая таблица организаций'!BE26</f>
        <v>98.9</v>
      </c>
      <c r="I12" s="25">
        <f>'Рейтинговая таблица организаций'!BF26</f>
        <v>96.9</v>
      </c>
      <c r="J12" s="25" t="str">
        <f t="shared" si="1"/>
        <v>14</v>
      </c>
      <c r="K12" s="39">
        <f>COUNTIFS($M$3:$M$182,M12,$I$3:I$182,"&gt;"&amp;I12)+1</f>
        <v>14</v>
      </c>
      <c r="L12" s="26">
        <f t="shared" si="2"/>
        <v>1</v>
      </c>
      <c r="M12" s="40" t="str">
        <f>'бланки '!A28</f>
        <v>Город Северодвинск</v>
      </c>
      <c r="N12" s="29" t="str">
        <f>'бланки '!B28</f>
        <v>ДОО</v>
      </c>
      <c r="O12">
        <v>1</v>
      </c>
    </row>
    <row r="13" spans="1:15">
      <c r="A13" s="25">
        <f>анкеты!A27</f>
        <v>26</v>
      </c>
      <c r="B13" s="25" t="str">
        <f t="shared" si="0"/>
        <v>Город Северодвинск</v>
      </c>
      <c r="C13" s="25" t="str">
        <f>'бланки '!C31</f>
        <v>Муниципальное автономное дошкольное образовательное учреждение Центр развития ребенка – «Детский сад № 88 «Антошка»</v>
      </c>
      <c r="D13" s="25">
        <f>'Рейтинговая таблица организаций'!T29</f>
        <v>99.6</v>
      </c>
      <c r="E13" s="25">
        <f>'Рейтинговая таблица организаций'!AC29</f>
        <v>99.5</v>
      </c>
      <c r="F13" s="25">
        <f>'Рейтинговая таблица организаций'!AK29</f>
        <v>86</v>
      </c>
      <c r="G13" s="25">
        <f>'Рейтинговая таблица организаций'!AU29</f>
        <v>99.2</v>
      </c>
      <c r="H13" s="25">
        <f>'Рейтинговая таблица организаций'!BE29</f>
        <v>99</v>
      </c>
      <c r="I13" s="25">
        <f>'Рейтинговая таблица организаций'!BF29</f>
        <v>96.66</v>
      </c>
      <c r="J13" s="25" t="str">
        <f t="shared" si="1"/>
        <v>15</v>
      </c>
      <c r="K13" s="39">
        <f>COUNTIFS($M$3:$M$182,M13,$I$3:I$182,"&gt;"&amp;I13)+1</f>
        <v>15</v>
      </c>
      <c r="L13" s="26">
        <f t="shared" si="2"/>
        <v>1</v>
      </c>
      <c r="M13" s="40" t="str">
        <f>'бланки '!A31</f>
        <v>Город Северодвинск</v>
      </c>
      <c r="N13" s="29" t="str">
        <f>'бланки '!B31</f>
        <v>ДОО</v>
      </c>
      <c r="O13">
        <v>1</v>
      </c>
    </row>
    <row r="14" spans="1:15">
      <c r="A14" s="25">
        <f>анкеты!A10</f>
        <v>9</v>
      </c>
      <c r="B14" s="25" t="str">
        <f t="shared" si="0"/>
        <v>Город Северодвинск</v>
      </c>
      <c r="C14" s="25" t="str">
        <f>'бланки '!C14</f>
        <v>Муниципальное автономное дошкольное образовательное учреждение Центр развития ребенка – «Детский сад № 34 «Золотой ключик»</v>
      </c>
      <c r="D14" s="25">
        <f>'Рейтинговая таблица организаций'!T12</f>
        <v>99.6</v>
      </c>
      <c r="E14" s="25">
        <f>'Рейтинговая таблица организаций'!AC12</f>
        <v>97.5</v>
      </c>
      <c r="F14" s="25">
        <f>'Рейтинговая таблица организаций'!AK12</f>
        <v>88</v>
      </c>
      <c r="G14" s="25">
        <f>'Рейтинговая таблица организаций'!AU12</f>
        <v>97.8</v>
      </c>
      <c r="H14" s="25">
        <f>'Рейтинговая таблица организаций'!BE12</f>
        <v>99.5</v>
      </c>
      <c r="I14" s="25">
        <f>'Рейтинговая таблица организаций'!BF12</f>
        <v>96.48</v>
      </c>
      <c r="J14" s="25" t="str">
        <f t="shared" si="1"/>
        <v>18</v>
      </c>
      <c r="K14" s="39">
        <f>COUNTIFS($M$3:$M$182,M14,$I$3:I$182,"&gt;"&amp;I14)+1</f>
        <v>18</v>
      </c>
      <c r="L14" s="26">
        <f t="shared" si="2"/>
        <v>1</v>
      </c>
      <c r="M14" s="40" t="str">
        <f>'бланки '!A14</f>
        <v>Город Северодвинск</v>
      </c>
      <c r="N14" s="29" t="str">
        <f>'бланки '!B14</f>
        <v>ДОО</v>
      </c>
      <c r="O14">
        <v>1</v>
      </c>
    </row>
    <row r="15" spans="1:15">
      <c r="A15" s="25">
        <f>анкеты!A21</f>
        <v>20</v>
      </c>
      <c r="B15" s="25" t="str">
        <f t="shared" si="0"/>
        <v>Город Северодвинск</v>
      </c>
      <c r="C15" s="25" t="str">
        <f>'бланки '!C25</f>
        <v>Муниципальное автономное дошкольное образовательное учреждение «Детский сад № 77 «Зоренька»</v>
      </c>
      <c r="D15" s="25">
        <f>'Рейтинговая таблица организаций'!T23</f>
        <v>99.6</v>
      </c>
      <c r="E15" s="25">
        <f>'Рейтинговая таблица организаций'!AC23</f>
        <v>98.5</v>
      </c>
      <c r="F15" s="25">
        <f>'Рейтинговая таблица организаций'!AK23</f>
        <v>83.8</v>
      </c>
      <c r="G15" s="25">
        <f>'Рейтинговая таблица организаций'!AU23</f>
        <v>99.399999999999991</v>
      </c>
      <c r="H15" s="25">
        <f>'Рейтинговая таблица организаций'!BE23</f>
        <v>99.2</v>
      </c>
      <c r="I15" s="25">
        <f>'Рейтинговая таблица организаций'!BF23</f>
        <v>96.1</v>
      </c>
      <c r="J15" s="25" t="str">
        <f t="shared" si="1"/>
        <v>20</v>
      </c>
      <c r="K15" s="39">
        <f>COUNTIFS($M$3:$M$182,M15,$I$3:I$182,"&gt;"&amp;I15)+1</f>
        <v>20</v>
      </c>
      <c r="L15" s="26">
        <f t="shared" si="2"/>
        <v>1</v>
      </c>
      <c r="M15" s="40" t="str">
        <f>'бланки '!A25</f>
        <v>Город Северодвинск</v>
      </c>
      <c r="N15" s="29" t="str">
        <f>'бланки '!B25</f>
        <v>ДОО</v>
      </c>
      <c r="O15">
        <v>1</v>
      </c>
    </row>
    <row r="16" spans="1:15">
      <c r="A16" s="25">
        <f>анкеты!A178</f>
        <v>177</v>
      </c>
      <c r="B16" s="25" t="str">
        <f t="shared" si="0"/>
        <v>Негосударственные образовательные организации</v>
      </c>
      <c r="C16" s="25" t="str">
        <f>'бланки '!C182</f>
        <v>Индивидуальный предприниматель Сухова Елена Анатольевна</v>
      </c>
      <c r="D16" s="25">
        <f>'Рейтинговая таблица организаций'!T180</f>
        <v>92.5</v>
      </c>
      <c r="E16" s="25">
        <f>'Рейтинговая таблица организаций'!AC180</f>
        <v>100</v>
      </c>
      <c r="F16" s="25">
        <f>'Рейтинговая таблица организаций'!AK180</f>
        <v>88</v>
      </c>
      <c r="G16" s="25">
        <f>'Рейтинговая таблица организаций'!AU180</f>
        <v>100</v>
      </c>
      <c r="H16" s="25">
        <f>'Рейтинговая таблица организаций'!BE180</f>
        <v>100</v>
      </c>
      <c r="I16" s="25">
        <f>'Рейтинговая таблица организаций'!BF180</f>
        <v>96.1</v>
      </c>
      <c r="J16" s="25" t="str">
        <f t="shared" si="1"/>
        <v>1</v>
      </c>
      <c r="K16" s="39">
        <f>COUNTIFS($M$3:$M$182,M16,$I$3:I$182,"&gt;"&amp;I16)+1</f>
        <v>1</v>
      </c>
      <c r="L16" s="26">
        <f t="shared" si="2"/>
        <v>1</v>
      </c>
      <c r="M16" s="40" t="str">
        <f>'бланки '!A182</f>
        <v>Негосударственные образовательные организации</v>
      </c>
      <c r="N16" s="29" t="str">
        <f>'бланки '!B182</f>
        <v>ДОО</v>
      </c>
      <c r="O16">
        <v>10</v>
      </c>
    </row>
    <row r="17" spans="1:15">
      <c r="A17" s="25">
        <f>анкеты!A73</f>
        <v>72</v>
      </c>
      <c r="B17" s="25" t="str">
        <f t="shared" si="0"/>
        <v>Город Новодвинск</v>
      </c>
      <c r="C17" s="25" t="str">
        <f>'бланки '!C77</f>
        <v>Муниципальное дошкольное образовательное учреждение «Детский сад «Лесовичок»</v>
      </c>
      <c r="D17" s="25">
        <f>'Рейтинговая таблица организаций'!T75</f>
        <v>99.6</v>
      </c>
      <c r="E17" s="25">
        <f>'Рейтинговая таблица организаций'!AC75</f>
        <v>99</v>
      </c>
      <c r="F17" s="25">
        <f>'Рейтинговая таблица организаций'!AK75</f>
        <v>82</v>
      </c>
      <c r="G17" s="25">
        <f>'Рейтинговая таблица организаций'!AU75</f>
        <v>100</v>
      </c>
      <c r="H17" s="25">
        <f>'Рейтинговая таблица организаций'!BE75</f>
        <v>99.2</v>
      </c>
      <c r="I17" s="25">
        <f>'Рейтинговая таблица организаций'!BF75</f>
        <v>95.960000000000008</v>
      </c>
      <c r="J17" s="25" t="str">
        <f t="shared" si="1"/>
        <v>1</v>
      </c>
      <c r="K17" s="39">
        <f>COUNTIFS($M$3:$M$182,M17,$I$3:I$182,"&gt;"&amp;I17)+1</f>
        <v>1</v>
      </c>
      <c r="L17" s="26">
        <f t="shared" si="2"/>
        <v>1</v>
      </c>
      <c r="M17" s="40" t="str">
        <f>'бланки '!A77</f>
        <v>Город Новодвинск</v>
      </c>
      <c r="N17" s="29" t="str">
        <f>'бланки '!B77</f>
        <v>ДОО</v>
      </c>
      <c r="O17">
        <v>2</v>
      </c>
    </row>
    <row r="18" spans="1:15">
      <c r="A18" s="25">
        <f>анкеты!A18</f>
        <v>17</v>
      </c>
      <c r="B18" s="25" t="str">
        <f t="shared" si="0"/>
        <v>Город Северодвинск</v>
      </c>
      <c r="C18" s="25" t="str">
        <f>'бланки '!C22</f>
        <v>Муниципальное бюджетное дошкольное образовательное учреждение «Детский сад № 67 «Медвежонок» комбинированного вида»</v>
      </c>
      <c r="D18" s="25">
        <f>'Рейтинговая таблица организаций'!T20</f>
        <v>100</v>
      </c>
      <c r="E18" s="25">
        <f>'Рейтинговая таблица организаций'!AC20</f>
        <v>98.5</v>
      </c>
      <c r="F18" s="25">
        <f>'Рейтинговая таблица организаций'!AK20</f>
        <v>80</v>
      </c>
      <c r="G18" s="25">
        <f>'Рейтинговая таблица организаций'!AU20</f>
        <v>100</v>
      </c>
      <c r="H18" s="25">
        <f>'Рейтинговая таблица организаций'!BE20</f>
        <v>99.2</v>
      </c>
      <c r="I18" s="25">
        <f>'Рейтинговая таблица организаций'!BF20</f>
        <v>95.539999999999992</v>
      </c>
      <c r="J18" s="25" t="str">
        <f t="shared" si="1"/>
        <v>23</v>
      </c>
      <c r="K18" s="39">
        <f>COUNTIFS($M$3:$M$182,M18,$I$3:I$182,"&gt;"&amp;I18)+1</f>
        <v>23</v>
      </c>
      <c r="L18" s="26">
        <f t="shared" si="2"/>
        <v>1</v>
      </c>
      <c r="M18" s="40" t="str">
        <f>'бланки '!A22</f>
        <v>Город Северодвинск</v>
      </c>
      <c r="N18" s="29" t="str">
        <f>'бланки '!B22</f>
        <v>ДОО</v>
      </c>
      <c r="O18">
        <v>1</v>
      </c>
    </row>
    <row r="19" spans="1:15">
      <c r="A19" s="25">
        <f>анкеты!A15</f>
        <v>14</v>
      </c>
      <c r="B19" s="25" t="str">
        <f t="shared" si="0"/>
        <v>Город Северодвинск</v>
      </c>
      <c r="C19" s="25" t="str">
        <f>'бланки '!C19</f>
        <v>Муниципальное бюджетное дошкольное образовательное учреждение Центр развития ребенка – «Детский сад № 59 «Цыплята»</v>
      </c>
      <c r="D19" s="25">
        <f>'Рейтинговая таблица организаций'!T17</f>
        <v>99.2</v>
      </c>
      <c r="E19" s="25">
        <f>'Рейтинговая таблица организаций'!AC17</f>
        <v>97</v>
      </c>
      <c r="F19" s="25">
        <f>'Рейтинговая таблица организаций'!AK17</f>
        <v>82</v>
      </c>
      <c r="G19" s="25">
        <f>'Рейтинговая таблица организаций'!AU17</f>
        <v>98.2</v>
      </c>
      <c r="H19" s="25">
        <f>'Рейтинговая таблица организаций'!BE17</f>
        <v>98.5</v>
      </c>
      <c r="I19" s="25">
        <f>'Рейтинговая таблица организаций'!BF17</f>
        <v>94.97999999999999</v>
      </c>
      <c r="J19" s="25" t="str">
        <f t="shared" si="1"/>
        <v>26</v>
      </c>
      <c r="K19" s="39">
        <f>COUNTIFS($M$3:$M$182,M19,$I$3:I$182,"&gt;"&amp;I19)+1</f>
        <v>26</v>
      </c>
      <c r="L19" s="26">
        <f t="shared" si="2"/>
        <v>1</v>
      </c>
      <c r="M19" s="40" t="str">
        <f>'бланки '!A19</f>
        <v>Город Северодвинск</v>
      </c>
      <c r="N19" s="29" t="str">
        <f>'бланки '!B19</f>
        <v>ДОО</v>
      </c>
      <c r="O19">
        <v>1</v>
      </c>
    </row>
    <row r="20" spans="1:15">
      <c r="A20" s="25">
        <f>анкеты!A158</f>
        <v>157</v>
      </c>
      <c r="B20" s="25" t="str">
        <f t="shared" si="0"/>
        <v>Шенкурский муниципальный округ</v>
      </c>
      <c r="C20" s="25" t="str">
        <f>'бланки '!C162</f>
        <v>Муниципальное бюджетное дошкольное образовательное учреждение «Шенкурский детский сад комбинированного вида № 1 «Ваганочка»</v>
      </c>
      <c r="D20" s="25">
        <f>'Рейтинговая таблица организаций'!T160</f>
        <v>98.4</v>
      </c>
      <c r="E20" s="25">
        <f>'Рейтинговая таблица организаций'!AC160</f>
        <v>97.5</v>
      </c>
      <c r="F20" s="25">
        <f>'Рейтинговая таблица организаций'!AK160</f>
        <v>78</v>
      </c>
      <c r="G20" s="25">
        <f>'Рейтинговая таблица организаций'!AU160</f>
        <v>98.4</v>
      </c>
      <c r="H20" s="25">
        <f>'Рейтинговая таблица организаций'!BE160</f>
        <v>97.3</v>
      </c>
      <c r="I20" s="25">
        <f>'Рейтинговая таблица организаций'!BF160</f>
        <v>93.919999999999987</v>
      </c>
      <c r="J20" s="25" t="str">
        <f t="shared" si="1"/>
        <v>2</v>
      </c>
      <c r="K20" s="39">
        <f>COUNTIFS($M$3:$M$182,M20,$I$3:I$182,"&gt;"&amp;I20)+1</f>
        <v>2</v>
      </c>
      <c r="L20" s="26">
        <f t="shared" si="2"/>
        <v>1</v>
      </c>
      <c r="M20" s="40" t="str">
        <f>'бланки '!A162</f>
        <v>Шенкурский муниципальный округ</v>
      </c>
      <c r="N20" s="29" t="str">
        <f>'бланки '!B162</f>
        <v>ДОО</v>
      </c>
      <c r="O20">
        <v>8</v>
      </c>
    </row>
    <row r="21" spans="1:15">
      <c r="A21" s="25">
        <f>анкеты!A6</f>
        <v>5</v>
      </c>
      <c r="B21" s="25" t="str">
        <f t="shared" si="0"/>
        <v>Город Северодвинск</v>
      </c>
      <c r="C21" s="25" t="str">
        <f>'бланки '!C10</f>
        <v>Муниципальное бюджетное дошкольное образовательное учреждение «Детский сад № 15 «Черемушка» комбинированного вида»</v>
      </c>
      <c r="D21" s="25">
        <f>'Рейтинговая таблица организаций'!T8</f>
        <v>98.800000000000011</v>
      </c>
      <c r="E21" s="25">
        <f>'Рейтинговая таблица организаций'!AC8</f>
        <v>94.5</v>
      </c>
      <c r="F21" s="25">
        <f>'Рейтинговая таблица организаций'!AK8</f>
        <v>82</v>
      </c>
      <c r="G21" s="25">
        <f>'Рейтинговая таблица организаций'!AU8</f>
        <v>97.6</v>
      </c>
      <c r="H21" s="25">
        <f>'Рейтинговая таблица организаций'!BE8</f>
        <v>96.6</v>
      </c>
      <c r="I21" s="25">
        <f>'Рейтинговая таблица организаций'!BF8</f>
        <v>93.9</v>
      </c>
      <c r="J21" s="25" t="str">
        <f t="shared" si="1"/>
        <v>31</v>
      </c>
      <c r="K21" s="39">
        <f>COUNTIFS($M$3:$M$182,M21,$I$3:I$182,"&gt;"&amp;I21)+1</f>
        <v>31</v>
      </c>
      <c r="L21" s="26">
        <f t="shared" si="2"/>
        <v>1</v>
      </c>
      <c r="M21" s="40" t="str">
        <f>'бланки '!A10</f>
        <v>Город Северодвинск</v>
      </c>
      <c r="N21" s="29" t="str">
        <f>'бланки '!B10</f>
        <v>ДОО</v>
      </c>
      <c r="O21">
        <v>1</v>
      </c>
    </row>
    <row r="22" spans="1:15">
      <c r="A22" s="25">
        <f>анкеты!A177</f>
        <v>176</v>
      </c>
      <c r="B22" s="25" t="str">
        <f t="shared" si="0"/>
        <v>Негосударственные образовательные организации</v>
      </c>
      <c r="C22" s="25" t="str">
        <f>'бланки '!C181</f>
        <v>Дошкольное образовательное учреждение «Флиппер» (ООО «Флиппер»)</v>
      </c>
      <c r="D22" s="25">
        <f>'Рейтинговая таблица организаций'!T179</f>
        <v>74.099999999999994</v>
      </c>
      <c r="E22" s="25">
        <f>'Рейтинговая таблица организаций'!AC179</f>
        <v>100</v>
      </c>
      <c r="F22" s="25">
        <f>'Рейтинговая таблица организаций'!AK179</f>
        <v>92</v>
      </c>
      <c r="G22" s="25">
        <f>'Рейтинговая таблица организаций'!AU179</f>
        <v>100</v>
      </c>
      <c r="H22" s="25">
        <f>'Рейтинговая таблица организаций'!BE179</f>
        <v>100</v>
      </c>
      <c r="I22" s="25">
        <f>'Рейтинговая таблица организаций'!BF179</f>
        <v>93.22</v>
      </c>
      <c r="J22" s="25" t="str">
        <f t="shared" si="1"/>
        <v>2</v>
      </c>
      <c r="K22" s="39">
        <f>COUNTIFS($M$3:$M$182,M22,$I$3:I$182,"&gt;"&amp;I22)+1</f>
        <v>2</v>
      </c>
      <c r="L22" s="26">
        <f t="shared" si="2"/>
        <v>1</v>
      </c>
      <c r="M22" s="40" t="str">
        <f>'бланки '!A181</f>
        <v>Негосударственные образовательные организации</v>
      </c>
      <c r="N22" s="29" t="str">
        <f>'бланки '!B181</f>
        <v>ДОО</v>
      </c>
      <c r="O22">
        <v>10</v>
      </c>
    </row>
    <row r="23" spans="1:15">
      <c r="A23" s="25">
        <f>анкеты!A9</f>
        <v>8</v>
      </c>
      <c r="B23" s="25" t="str">
        <f t="shared" si="0"/>
        <v>Город Северодвинск</v>
      </c>
      <c r="C23" s="25" t="str">
        <f>'бланки '!C13</f>
        <v>Муниципальное бюджетное дошкольное образовательное учреждение «Детский сад № 27 «Сказка» комбинированного вида»</v>
      </c>
      <c r="D23" s="25">
        <f>'Рейтинговая таблица организаций'!T11</f>
        <v>99.2</v>
      </c>
      <c r="E23" s="25">
        <f>'Рейтинговая таблица организаций'!AC11</f>
        <v>96.5</v>
      </c>
      <c r="F23" s="25">
        <f>'Рейтинговая таблица организаций'!AK11</f>
        <v>72</v>
      </c>
      <c r="G23" s="25">
        <f>'Рейтинговая таблица организаций'!AU11</f>
        <v>99.199999999999989</v>
      </c>
      <c r="H23" s="25">
        <f>'Рейтинговая таблица организаций'!BE11</f>
        <v>96.2</v>
      </c>
      <c r="I23" s="25">
        <f>'Рейтинговая таблица организаций'!BF11</f>
        <v>92.61999999999999</v>
      </c>
      <c r="J23" s="25" t="str">
        <f t="shared" si="1"/>
        <v>35</v>
      </c>
      <c r="K23" s="39">
        <f>COUNTIFS($M$3:$M$182,M23,$I$3:I$182,"&gt;"&amp;I23)+1</f>
        <v>35</v>
      </c>
      <c r="L23" s="26">
        <f t="shared" si="2"/>
        <v>1</v>
      </c>
      <c r="M23" s="40" t="str">
        <f>'бланки '!A13</f>
        <v>Город Северодвинск</v>
      </c>
      <c r="N23" s="29" t="str">
        <f>'бланки '!B13</f>
        <v>ДОО</v>
      </c>
      <c r="O23">
        <v>1</v>
      </c>
    </row>
    <row r="24" spans="1:15">
      <c r="A24" s="25">
        <f>анкеты!A16</f>
        <v>15</v>
      </c>
      <c r="B24" s="25" t="str">
        <f t="shared" si="0"/>
        <v>Город Северодвинск</v>
      </c>
      <c r="C24" s="25" t="str">
        <f>'бланки '!C20</f>
        <v>Муниципальное бюджетное дошкольное образовательное учреждение «Детский сад № 62 «Родничок» комбинированного вида»</v>
      </c>
      <c r="D24" s="25">
        <f>'Рейтинговая таблица организаций'!T18</f>
        <v>99.2</v>
      </c>
      <c r="E24" s="25">
        <f>'Рейтинговая таблица организаций'!AC18</f>
        <v>94.5</v>
      </c>
      <c r="F24" s="25">
        <f>'Рейтинговая таблица организаций'!AK18</f>
        <v>74</v>
      </c>
      <c r="G24" s="25">
        <f>'Рейтинговая таблица организаций'!AU18</f>
        <v>97.200000000000017</v>
      </c>
      <c r="H24" s="25">
        <f>'Рейтинговая таблица организаций'!BE18</f>
        <v>96.6</v>
      </c>
      <c r="I24" s="25">
        <f>'Рейтинговая таблица организаций'!BF18</f>
        <v>92.3</v>
      </c>
      <c r="J24" s="25" t="str">
        <f t="shared" si="1"/>
        <v>39</v>
      </c>
      <c r="K24" s="39">
        <f>COUNTIFS($M$3:$M$182,M24,$I$3:I$182,"&gt;"&amp;I24)+1</f>
        <v>39</v>
      </c>
      <c r="L24" s="26">
        <f t="shared" si="2"/>
        <v>1</v>
      </c>
      <c r="M24" s="40" t="str">
        <f>'бланки '!A20</f>
        <v>Город Северодвинск</v>
      </c>
      <c r="N24" s="29" t="str">
        <f>'бланки '!B20</f>
        <v>ДОО</v>
      </c>
      <c r="O24">
        <v>1</v>
      </c>
    </row>
    <row r="25" spans="1:15">
      <c r="A25" s="25">
        <f>анкеты!A69</f>
        <v>68</v>
      </c>
      <c r="B25" s="25" t="str">
        <f t="shared" si="0"/>
        <v>Город Новодвинск</v>
      </c>
      <c r="C25" s="25" t="str">
        <f>'бланки '!C73</f>
        <v>Муниципальное дошкольное образовательное учреждение «Детский сад «Солнышко»</v>
      </c>
      <c r="D25" s="25">
        <f>'Рейтинговая таблица организаций'!T71</f>
        <v>97</v>
      </c>
      <c r="E25" s="25">
        <f>'Рейтинговая таблица организаций'!AC71</f>
        <v>99.5</v>
      </c>
      <c r="F25" s="25">
        <f>'Рейтинговая таблица организаций'!AK71</f>
        <v>66</v>
      </c>
      <c r="G25" s="25">
        <f>'Рейтинговая таблица организаций'!AU71</f>
        <v>99.399999999999991</v>
      </c>
      <c r="H25" s="25">
        <f>'Рейтинговая таблица организаций'!BE71</f>
        <v>99.1</v>
      </c>
      <c r="I25" s="25">
        <f>'Рейтинговая таблица организаций'!BF71</f>
        <v>92.2</v>
      </c>
      <c r="J25" s="25" t="str">
        <f t="shared" si="1"/>
        <v>3</v>
      </c>
      <c r="K25" s="39">
        <f>COUNTIFS($M$3:$M$182,M25,$I$3:I$182,"&gt;"&amp;I25)+1</f>
        <v>3</v>
      </c>
      <c r="L25" s="26">
        <f t="shared" si="2"/>
        <v>1</v>
      </c>
      <c r="M25" s="40" t="str">
        <f>'бланки '!A73</f>
        <v>Город Новодвинск</v>
      </c>
      <c r="N25" s="29" t="str">
        <f>'бланки '!B73</f>
        <v>ДОО</v>
      </c>
      <c r="O25">
        <v>2</v>
      </c>
    </row>
    <row r="26" spans="1:15">
      <c r="A26" s="25">
        <f>анкеты!A74</f>
        <v>73</v>
      </c>
      <c r="B26" s="25" t="str">
        <f t="shared" si="0"/>
        <v>Город Новодвинск</v>
      </c>
      <c r="C26" s="25" t="str">
        <f>'бланки '!C78</f>
        <v>Муниципальное дошкольное образовательное учреждение «Детский сад «Чебурашка»</v>
      </c>
      <c r="D26" s="25">
        <f>'Рейтинговая таблица организаций'!T76</f>
        <v>99.6</v>
      </c>
      <c r="E26" s="25">
        <f>'Рейтинговая таблица организаций'!AC76</f>
        <v>100</v>
      </c>
      <c r="F26" s="25">
        <f>'Рейтинговая таблица организаций'!AK76</f>
        <v>59.8</v>
      </c>
      <c r="G26" s="25">
        <f>'Рейтинговая таблица организаций'!AU76</f>
        <v>100</v>
      </c>
      <c r="H26" s="25">
        <f>'Рейтинговая таблица организаций'!BE76</f>
        <v>100</v>
      </c>
      <c r="I26" s="25">
        <f>'Рейтинговая таблица организаций'!BF76</f>
        <v>91.88</v>
      </c>
      <c r="J26" s="25" t="str">
        <f t="shared" si="1"/>
        <v>4</v>
      </c>
      <c r="K26" s="39">
        <f>COUNTIFS($M$3:$M$182,M26,$I$3:I$182,"&gt;"&amp;I26)+1</f>
        <v>4</v>
      </c>
      <c r="L26" s="26">
        <f t="shared" si="2"/>
        <v>1</v>
      </c>
      <c r="M26" s="40" t="str">
        <f>'бланки '!A78</f>
        <v>Город Новодвинск</v>
      </c>
      <c r="N26" s="29" t="str">
        <f>'бланки '!B78</f>
        <v>ДОО</v>
      </c>
      <c r="O26">
        <v>2</v>
      </c>
    </row>
    <row r="27" spans="1:15">
      <c r="A27" s="25">
        <f>анкеты!A7</f>
        <v>6</v>
      </c>
      <c r="B27" s="25" t="str">
        <f t="shared" si="0"/>
        <v>Город Северодвинск</v>
      </c>
      <c r="C27" s="25" t="str">
        <f>'бланки '!C11</f>
        <v>Муниципальное бюджетное дошкольное образовательное учреждение «Детский сад № 19 «Снежинка» комбинированного вида»</v>
      </c>
      <c r="D27" s="25">
        <f>'Рейтинговая таблица организаций'!T9</f>
        <v>94.2</v>
      </c>
      <c r="E27" s="25">
        <f>'Рейтинговая таблица организаций'!AC9</f>
        <v>94.5</v>
      </c>
      <c r="F27" s="25">
        <f>'Рейтинговая таблица организаций'!AK9</f>
        <v>80</v>
      </c>
      <c r="G27" s="25">
        <f>'Рейтинговая таблица организаций'!AU9</f>
        <v>95.4</v>
      </c>
      <c r="H27" s="25">
        <f>'Рейтинговая таблица организаций'!BE9</f>
        <v>94.9</v>
      </c>
      <c r="I27" s="25">
        <f>'Рейтинговая таблица организаций'!BF9</f>
        <v>91.8</v>
      </c>
      <c r="J27" s="25" t="str">
        <f t="shared" si="1"/>
        <v>42</v>
      </c>
      <c r="K27" s="39">
        <f>COUNTIFS($M$3:$M$182,M27,$I$3:I$182,"&gt;"&amp;I27)+1</f>
        <v>42</v>
      </c>
      <c r="L27" s="26">
        <f t="shared" si="2"/>
        <v>1</v>
      </c>
      <c r="M27" s="40" t="str">
        <f>'бланки '!A11</f>
        <v>Город Северодвинск</v>
      </c>
      <c r="N27" s="29" t="str">
        <f>'бланки '!B11</f>
        <v>ДОО</v>
      </c>
      <c r="O27">
        <v>1</v>
      </c>
    </row>
    <row r="28" spans="1:15">
      <c r="A28" s="25">
        <f>анкеты!A71</f>
        <v>70</v>
      </c>
      <c r="B28" s="25" t="str">
        <f t="shared" si="0"/>
        <v>Город Новодвинск</v>
      </c>
      <c r="C28" s="25" t="str">
        <f>'бланки '!C75</f>
        <v>Муниципальное дошкольное образовательное учреждение «Детский сад «Радуга»</v>
      </c>
      <c r="D28" s="25">
        <f>'Рейтинговая таблица организаций'!T73</f>
        <v>92.199999999999989</v>
      </c>
      <c r="E28" s="25">
        <f>'Рейтинговая таблица организаций'!AC73</f>
        <v>96</v>
      </c>
      <c r="F28" s="25">
        <f>'Рейтинговая таблица организаций'!AK73</f>
        <v>72</v>
      </c>
      <c r="G28" s="25">
        <f>'Рейтинговая таблица организаций'!AU73</f>
        <v>98</v>
      </c>
      <c r="H28" s="25">
        <f>'Рейтинговая таблица организаций'!BE73</f>
        <v>98.8</v>
      </c>
      <c r="I28" s="25">
        <f>'Рейтинговая таблица организаций'!BF73</f>
        <v>91.4</v>
      </c>
      <c r="J28" s="25" t="str">
        <f t="shared" si="1"/>
        <v>5</v>
      </c>
      <c r="K28" s="39">
        <f>COUNTIFS($M$3:$M$182,M28,$I$3:I$182,"&gt;"&amp;I28)+1</f>
        <v>5</v>
      </c>
      <c r="L28" s="26">
        <f t="shared" si="2"/>
        <v>1</v>
      </c>
      <c r="M28" s="40" t="str">
        <f>'бланки '!A75</f>
        <v>Город Новодвинск</v>
      </c>
      <c r="N28" s="29" t="str">
        <f>'бланки '!B75</f>
        <v>ДОО</v>
      </c>
      <c r="O28">
        <v>2</v>
      </c>
    </row>
    <row r="29" spans="1:15">
      <c r="A29" s="25">
        <f>анкеты!A8</f>
        <v>7</v>
      </c>
      <c r="B29" s="25" t="str">
        <f t="shared" si="0"/>
        <v>Город Северодвинск</v>
      </c>
      <c r="C29" s="25" t="str">
        <f>'бланки '!C12</f>
        <v>Муниципальное автономное дошкольное образовательное учреждение Центр развития ребенка «Детский сад № 20 «Дружный хоровод»</v>
      </c>
      <c r="D29" s="25">
        <f>'Рейтинговая таблица организаций'!T10</f>
        <v>95.800000000000011</v>
      </c>
      <c r="E29" s="25">
        <f>'Рейтинговая таблица организаций'!AC10</f>
        <v>97.5</v>
      </c>
      <c r="F29" s="25">
        <f>'Рейтинговая таблица организаций'!AK10</f>
        <v>66</v>
      </c>
      <c r="G29" s="25">
        <f>'Рейтинговая таблица организаций'!AU10</f>
        <v>99</v>
      </c>
      <c r="H29" s="25">
        <f>'Рейтинговая таблица организаций'!BE10</f>
        <v>97.6</v>
      </c>
      <c r="I29" s="25">
        <f>'Рейтинговая таблица организаций'!BF10</f>
        <v>91.179999999999993</v>
      </c>
      <c r="J29" s="25" t="str">
        <f t="shared" si="1"/>
        <v>45</v>
      </c>
      <c r="K29" s="39">
        <f>COUNTIFS($M$3:$M$182,M29,$I$3:I$182,"&gt;"&amp;I29)+1</f>
        <v>45</v>
      </c>
      <c r="L29" s="26">
        <f t="shared" si="2"/>
        <v>1</v>
      </c>
      <c r="M29" s="40" t="str">
        <f>'бланки '!A12</f>
        <v>Город Северодвинск</v>
      </c>
      <c r="N29" s="29" t="str">
        <f>'бланки '!B12</f>
        <v>ДОО</v>
      </c>
      <c r="O29">
        <v>1</v>
      </c>
    </row>
    <row r="30" spans="1:15">
      <c r="A30" s="25">
        <f>анкеты!A5</f>
        <v>4</v>
      </c>
      <c r="B30" s="25" t="str">
        <f t="shared" si="0"/>
        <v>Город Северодвинск</v>
      </c>
      <c r="C30" s="25" t="str">
        <f>'бланки '!C9</f>
        <v>Муниципальное бюджетное дошкольное образовательное учреждение «Детский сад № 13 «Незабудка» комбинированного вида»</v>
      </c>
      <c r="D30" s="25">
        <f>'Рейтинговая таблица организаций'!T7</f>
        <v>98.4</v>
      </c>
      <c r="E30" s="25">
        <f>'Рейтинговая таблица организаций'!AC7</f>
        <v>92</v>
      </c>
      <c r="F30" s="25">
        <f>'Рейтинговая таблица организаций'!AK7</f>
        <v>74</v>
      </c>
      <c r="G30" s="25">
        <f>'Рейтинговая таблица организаций'!AU7</f>
        <v>96.200000000000017</v>
      </c>
      <c r="H30" s="25">
        <f>'Рейтинговая таблица организаций'!BE7</f>
        <v>95</v>
      </c>
      <c r="I30" s="25">
        <f>'Рейтинговая таблица организаций'!BF7</f>
        <v>91.12</v>
      </c>
      <c r="J30" s="25" t="str">
        <f t="shared" si="1"/>
        <v>46</v>
      </c>
      <c r="K30" s="39">
        <f>COUNTIFS($M$3:$M$182,M30,$I$3:I$182,"&gt;"&amp;I30)+1</f>
        <v>46</v>
      </c>
      <c r="L30" s="26">
        <f t="shared" si="2"/>
        <v>1</v>
      </c>
      <c r="M30" s="40" t="str">
        <f>'бланки '!A9</f>
        <v>Город Северодвинск</v>
      </c>
      <c r="N30" s="29" t="str">
        <f>'бланки '!B9</f>
        <v>ДОО</v>
      </c>
      <c r="O30">
        <v>1</v>
      </c>
    </row>
    <row r="31" spans="1:15">
      <c r="A31" s="25">
        <f>анкеты!A2</f>
        <v>1</v>
      </c>
      <c r="B31" s="25" t="str">
        <f t="shared" si="0"/>
        <v>Город Северодвинск</v>
      </c>
      <c r="C31" s="25" t="str">
        <f>'бланки '!C6</f>
        <v>Муниципальное бюджетное дошкольное образовательное учреждение «Детский сад № 1 «Золотой петушок» комбинированного вида»</v>
      </c>
      <c r="D31" s="25">
        <f>'Рейтинговая таблица организаций'!T4</f>
        <v>97.4</v>
      </c>
      <c r="E31" s="25">
        <f>'Рейтинговая таблица организаций'!AC4</f>
        <v>95.5</v>
      </c>
      <c r="F31" s="25">
        <f>'Рейтинговая таблица организаций'!AK4</f>
        <v>66</v>
      </c>
      <c r="G31" s="25">
        <f>'Рейтинговая таблица организаций'!AU4</f>
        <v>98.4</v>
      </c>
      <c r="H31" s="25">
        <f>'Рейтинговая таблица организаций'!BE4</f>
        <v>96.8</v>
      </c>
      <c r="I31" s="25">
        <f>'Рейтинговая таблица организаций'!BF4</f>
        <v>90.82</v>
      </c>
      <c r="J31" s="25" t="str">
        <f t="shared" si="1"/>
        <v>47</v>
      </c>
      <c r="K31" s="39">
        <f>COUNTIFS($M$3:$M$182,M31,$I$3:I$182,"&gt;"&amp;I31)+1</f>
        <v>47</v>
      </c>
      <c r="L31" s="26">
        <f t="shared" si="2"/>
        <v>1</v>
      </c>
      <c r="M31" s="40" t="str">
        <f>'бланки '!A6</f>
        <v>Город Северодвинск</v>
      </c>
      <c r="N31" s="29" t="str">
        <f>'бланки '!B6</f>
        <v>ДОО</v>
      </c>
      <c r="O31">
        <v>1</v>
      </c>
    </row>
    <row r="32" spans="1:15">
      <c r="A32" s="25">
        <f>анкеты!A25</f>
        <v>24</v>
      </c>
      <c r="B32" s="25" t="str">
        <f t="shared" si="0"/>
        <v>Город Северодвинск</v>
      </c>
      <c r="C32" s="25" t="str">
        <f>'бланки '!C29</f>
        <v>Муниципальное автономное дошкольное образовательное учреждение «Детский сад № 86 «Жемчужинка» Центр развития ребенка»</v>
      </c>
      <c r="D32" s="25">
        <f>'Рейтинговая таблица организаций'!T27</f>
        <v>95.1</v>
      </c>
      <c r="E32" s="25">
        <f>'Рейтинговая таблица организаций'!AC27</f>
        <v>98.5</v>
      </c>
      <c r="F32" s="25">
        <f>'Рейтинговая таблица организаций'!AK27</f>
        <v>61.8</v>
      </c>
      <c r="G32" s="25">
        <f>'Рейтинговая таблица организаций'!AU27</f>
        <v>98</v>
      </c>
      <c r="H32" s="25">
        <f>'Рейтинговая таблица организаций'!BE27</f>
        <v>98.6</v>
      </c>
      <c r="I32" s="25">
        <f>'Рейтинговая таблица организаций'!BF27</f>
        <v>90.4</v>
      </c>
      <c r="J32" s="25" t="str">
        <f t="shared" si="1"/>
        <v>49</v>
      </c>
      <c r="K32" s="39">
        <f>COUNTIFS($M$3:$M$182,M32,$I$3:I$182,"&gt;"&amp;I32)+1</f>
        <v>49</v>
      </c>
      <c r="L32" s="26">
        <f t="shared" si="2"/>
        <v>1</v>
      </c>
      <c r="M32" s="40" t="str">
        <f>'бланки '!A29</f>
        <v>Город Северодвинск</v>
      </c>
      <c r="N32" s="29" t="str">
        <f>'бланки '!B29</f>
        <v>ДОО</v>
      </c>
      <c r="O32">
        <v>1</v>
      </c>
    </row>
    <row r="33" spans="1:15">
      <c r="A33" s="25">
        <f>анкеты!A28</f>
        <v>27</v>
      </c>
      <c r="B33" s="25" t="str">
        <f t="shared" si="0"/>
        <v>Город Северодвинск</v>
      </c>
      <c r="C33" s="25" t="str">
        <f>'бланки '!C32</f>
        <v>Муниципальное бюджетное дошкольное образовательное учреждение «Детский сад № 89 «Умка» комбинированного вида»</v>
      </c>
      <c r="D33" s="25">
        <f>'Рейтинговая таблица организаций'!T30</f>
        <v>97.9</v>
      </c>
      <c r="E33" s="25">
        <f>'Рейтинговая таблица организаций'!AC30</f>
        <v>96</v>
      </c>
      <c r="F33" s="25">
        <f>'Рейтинговая таблица организаций'!AK30</f>
        <v>58</v>
      </c>
      <c r="G33" s="25">
        <f>'Рейтинговая таблица организаций'!AU30</f>
        <v>96</v>
      </c>
      <c r="H33" s="25">
        <f>'Рейтинговая таблица организаций'!BE30</f>
        <v>98.1</v>
      </c>
      <c r="I33" s="25">
        <f>'Рейтинговая таблица организаций'!BF30</f>
        <v>89.2</v>
      </c>
      <c r="J33" s="25" t="str">
        <f t="shared" si="1"/>
        <v>58</v>
      </c>
      <c r="K33" s="39">
        <f>COUNTIFS($M$3:$M$182,M33,$I$3:I$182,"&gt;"&amp;I33)+1</f>
        <v>58</v>
      </c>
      <c r="L33" s="26">
        <f t="shared" si="2"/>
        <v>1</v>
      </c>
      <c r="M33" s="40" t="str">
        <f>'бланки '!A32</f>
        <v>Город Северодвинск</v>
      </c>
      <c r="N33" s="29" t="str">
        <f>'бланки '!B32</f>
        <v>ДОО</v>
      </c>
      <c r="O33">
        <v>1</v>
      </c>
    </row>
    <row r="34" spans="1:15">
      <c r="A34" s="25">
        <f>анкеты!A19</f>
        <v>18</v>
      </c>
      <c r="B34" s="25" t="str">
        <f t="shared" si="0"/>
        <v>Город Северодвинск</v>
      </c>
      <c r="C34" s="25" t="str">
        <f>'бланки '!C23</f>
        <v>Муниципальное бюджетное дошкольное образовательное учреждение «Детский сад № 69 «Дюймовочка» комбинированного вида»</v>
      </c>
      <c r="D34" s="25">
        <f>'Рейтинговая таблица организаций'!T21</f>
        <v>95.800000000000011</v>
      </c>
      <c r="E34" s="25">
        <f>'Рейтинговая таблица организаций'!AC21</f>
        <v>93</v>
      </c>
      <c r="F34" s="25">
        <f>'Рейтинговая таблица организаций'!AK21</f>
        <v>60.5</v>
      </c>
      <c r="G34" s="25">
        <f>'Рейтинговая таблица организаций'!AU21</f>
        <v>97.6</v>
      </c>
      <c r="H34" s="25">
        <f>'Рейтинговая таблица организаций'!BE21</f>
        <v>95.8</v>
      </c>
      <c r="I34" s="25">
        <f>'Рейтинговая таблица организаций'!BF21</f>
        <v>88.539999999999992</v>
      </c>
      <c r="J34" s="25" t="str">
        <f t="shared" si="1"/>
        <v>62</v>
      </c>
      <c r="K34" s="39">
        <f>COUNTIFS($M$3:$M$182,M34,$I$3:I$182,"&gt;"&amp;I34)+1</f>
        <v>62</v>
      </c>
      <c r="L34" s="26">
        <f t="shared" si="2"/>
        <v>1</v>
      </c>
      <c r="M34" s="40" t="str">
        <f>'бланки '!A23</f>
        <v>Город Северодвинск</v>
      </c>
      <c r="N34" s="29" t="str">
        <f>'бланки '!B23</f>
        <v>ДОО</v>
      </c>
      <c r="O34">
        <v>1</v>
      </c>
    </row>
    <row r="35" spans="1:15">
      <c r="A35" s="25">
        <f>анкеты!A26</f>
        <v>25</v>
      </c>
      <c r="B35" s="25" t="str">
        <f t="shared" si="0"/>
        <v>Город Северодвинск</v>
      </c>
      <c r="C35" s="25" t="str">
        <f>'бланки '!C30</f>
        <v>Муниципальное бюджетное дошкольное образовательное учреждение «Детский сад № 87 «Моряночка» комбинированного вида»</v>
      </c>
      <c r="D35" s="25">
        <f>'Рейтинговая таблица организаций'!T28</f>
        <v>96.1</v>
      </c>
      <c r="E35" s="25">
        <f>'Рейтинговая таблица организаций'!AC28</f>
        <v>91.5</v>
      </c>
      <c r="F35" s="25">
        <f>'Рейтинговая таблица организаций'!AK28</f>
        <v>66</v>
      </c>
      <c r="G35" s="25">
        <f>'Рейтинговая таблица организаций'!AU28</f>
        <v>96.600000000000009</v>
      </c>
      <c r="H35" s="25">
        <f>'Рейтинговая таблица организаций'!BE28</f>
        <v>90.7</v>
      </c>
      <c r="I35" s="25">
        <f>'Рейтинговая таблица организаций'!BF28</f>
        <v>88.179999999999993</v>
      </c>
      <c r="J35" s="25" t="str">
        <f t="shared" si="1"/>
        <v>63</v>
      </c>
      <c r="K35" s="39">
        <f>COUNTIFS($M$3:$M$182,M35,$I$3:I$182,"&gt;"&amp;I35)+1</f>
        <v>63</v>
      </c>
      <c r="L35" s="26">
        <f t="shared" si="2"/>
        <v>1</v>
      </c>
      <c r="M35" s="40" t="str">
        <f>'бланки '!A30</f>
        <v>Город Северодвинск</v>
      </c>
      <c r="N35" s="29" t="str">
        <f>'бланки '!B30</f>
        <v>ДОО</v>
      </c>
      <c r="O35">
        <v>1</v>
      </c>
    </row>
    <row r="36" spans="1:15">
      <c r="A36" s="25">
        <f>анкеты!A14</f>
        <v>13</v>
      </c>
      <c r="B36" s="25" t="str">
        <f t="shared" si="0"/>
        <v>Город Северодвинск</v>
      </c>
      <c r="C36" s="25" t="str">
        <f>'бланки '!C18</f>
        <v>Муниципальное бюджетное дошкольное образовательное учреждение «Детский сад № 57 «Лукоморье» комбинированного вида»</v>
      </c>
      <c r="D36" s="25">
        <f>'Рейтинговая таблица организаций'!T16</f>
        <v>95.4</v>
      </c>
      <c r="E36" s="25">
        <f>'Рейтинговая таблица организаций'!AC16</f>
        <v>90.5</v>
      </c>
      <c r="F36" s="25">
        <f>'Рейтинговая таблица организаций'!AK16</f>
        <v>58.5</v>
      </c>
      <c r="G36" s="25">
        <f>'Рейтинговая таблица организаций'!AU16</f>
        <v>95.800000000000011</v>
      </c>
      <c r="H36" s="25">
        <f>'Рейтинговая таблица организаций'!BE16</f>
        <v>93.7</v>
      </c>
      <c r="I36" s="25">
        <f>'Рейтинговая таблица организаций'!BF16</f>
        <v>86.78</v>
      </c>
      <c r="J36" s="25" t="str">
        <f t="shared" si="1"/>
        <v>66</v>
      </c>
      <c r="K36" s="39">
        <f>COUNTIFS($M$3:$M$182,M36,$I$3:I$182,"&gt;"&amp;I36)+1</f>
        <v>66</v>
      </c>
      <c r="L36" s="26">
        <f t="shared" si="2"/>
        <v>1</v>
      </c>
      <c r="M36" s="40" t="str">
        <f>'бланки '!A18</f>
        <v>Город Северодвинск</v>
      </c>
      <c r="N36" s="29" t="str">
        <f>'бланки '!B18</f>
        <v>ДОО</v>
      </c>
      <c r="O36">
        <v>1</v>
      </c>
    </row>
    <row r="37" spans="1:15">
      <c r="A37" s="25">
        <f>анкеты!A70</f>
        <v>69</v>
      </c>
      <c r="B37" s="25" t="str">
        <f t="shared" si="0"/>
        <v>Город Новодвинск</v>
      </c>
      <c r="C37" s="25" t="str">
        <f>'бланки '!C74</f>
        <v>Муниципальное дошкольное образовательное учреждение «Детский сад №14 «Родничок» общеразвивающего вида»</v>
      </c>
      <c r="D37" s="25">
        <f>'Рейтинговая таблица организаций'!T72</f>
        <v>97.300000000000011</v>
      </c>
      <c r="E37" s="25">
        <f>'Рейтинговая таблица организаций'!AC72</f>
        <v>89.5</v>
      </c>
      <c r="F37" s="25">
        <f>'Рейтинговая таблица организаций'!AK72</f>
        <v>60</v>
      </c>
      <c r="G37" s="25">
        <f>'Рейтинговая таблица организаций'!AU72</f>
        <v>94.2</v>
      </c>
      <c r="H37" s="25">
        <f>'Рейтинговая таблица организаций'!BE72</f>
        <v>92.2</v>
      </c>
      <c r="I37" s="25">
        <f>'Рейтинговая таблица организаций'!BF72</f>
        <v>86.64</v>
      </c>
      <c r="J37" s="25" t="str">
        <f t="shared" si="1"/>
        <v>9</v>
      </c>
      <c r="K37" s="39">
        <f>COUNTIFS($M$3:$M$182,M37,$I$3:I$182,"&gt;"&amp;I37)+1</f>
        <v>9</v>
      </c>
      <c r="L37" s="26">
        <f t="shared" si="2"/>
        <v>1</v>
      </c>
      <c r="M37" s="40" t="str">
        <f>'бланки '!A74</f>
        <v>Город Новодвинск</v>
      </c>
      <c r="N37" s="29" t="str">
        <f>'бланки '!B74</f>
        <v>ДОО</v>
      </c>
      <c r="O37">
        <v>2</v>
      </c>
    </row>
    <row r="38" spans="1:15">
      <c r="A38" s="25">
        <f>анкеты!A72</f>
        <v>71</v>
      </c>
      <c r="B38" s="25" t="str">
        <f t="shared" si="0"/>
        <v>Город Новодвинск</v>
      </c>
      <c r="C38" s="25" t="str">
        <f>'бланки '!C76</f>
        <v>Муниципальное дошкольное образовательное учреждение «Центр развития ребенка - Детский сад №17 «Малыш»</v>
      </c>
      <c r="D38" s="25">
        <f>'Рейтинговая таблица организаций'!T74</f>
        <v>84.1</v>
      </c>
      <c r="E38" s="25">
        <f>'Рейтинговая таблица организаций'!AC74</f>
        <v>90</v>
      </c>
      <c r="F38" s="25">
        <f>'Рейтинговая таблица организаций'!AK74</f>
        <v>58.5</v>
      </c>
      <c r="G38" s="25">
        <f>'Рейтинговая таблица организаций'!AU74</f>
        <v>95.800000000000011</v>
      </c>
      <c r="H38" s="25">
        <f>'Рейтинговая таблица организаций'!BE74</f>
        <v>93.9</v>
      </c>
      <c r="I38" s="25">
        <f>'Рейтинговая таблица организаций'!BF74</f>
        <v>84.46</v>
      </c>
      <c r="J38" s="25" t="str">
        <f t="shared" si="1"/>
        <v>13</v>
      </c>
      <c r="K38" s="39">
        <f>COUNTIFS($M$3:$M$182,M38,$I$3:I$182,"&gt;"&amp;I38)+1</f>
        <v>13</v>
      </c>
      <c r="L38" s="26">
        <f t="shared" si="2"/>
        <v>1</v>
      </c>
      <c r="M38" s="40" t="str">
        <f>'бланки '!A76</f>
        <v>Город Новодвинск</v>
      </c>
      <c r="N38" s="29" t="str">
        <f>'бланки '!B76</f>
        <v>ДОО</v>
      </c>
      <c r="O38">
        <v>2</v>
      </c>
    </row>
    <row r="39" spans="1:15" s="162" customFormat="1">
      <c r="A39" s="232" t="s">
        <v>411</v>
      </c>
      <c r="B39" s="233"/>
      <c r="C39" s="233"/>
      <c r="D39" s="233"/>
      <c r="E39" s="233"/>
      <c r="F39" s="233"/>
      <c r="G39" s="233"/>
      <c r="H39" s="233"/>
      <c r="I39" s="233"/>
      <c r="J39" s="234"/>
      <c r="K39" s="160"/>
      <c r="L39" s="160"/>
      <c r="M39" s="161"/>
      <c r="N39" s="160"/>
    </row>
    <row r="40" spans="1:15">
      <c r="A40" s="25">
        <f>анкеты!A62</f>
        <v>61</v>
      </c>
      <c r="B40" s="25" t="str">
        <f t="shared" ref="B40:B66" si="3">M40</f>
        <v>Город Северодвинск</v>
      </c>
      <c r="C40" s="25" t="str">
        <f>'бланки '!C66</f>
        <v>Муниципальное автономное образовательное учреждение дополнительного образования «Северный Кванториум»</v>
      </c>
      <c r="D40" s="25">
        <f>'Рейтинговая таблица организаций'!T64</f>
        <v>99.7</v>
      </c>
      <c r="E40" s="25">
        <f>'Рейтинговая таблица организаций'!AC64</f>
        <v>99.5</v>
      </c>
      <c r="F40" s="25">
        <f>'Рейтинговая таблица организаций'!AK64</f>
        <v>100</v>
      </c>
      <c r="G40" s="25">
        <f>'Рейтинговая таблица организаций'!AU64</f>
        <v>100</v>
      </c>
      <c r="H40" s="25">
        <f>'Рейтинговая таблица организаций'!BE64</f>
        <v>100</v>
      </c>
      <c r="I40" s="25">
        <f>'Рейтинговая таблица организаций'!BF64</f>
        <v>99.84</v>
      </c>
      <c r="J40" s="25" t="str">
        <f t="shared" ref="J40:J66" si="4">IF(L40=1,TEXT(K40,0),CONCATENATE(K40,"-",K40+L40-1))</f>
        <v>1</v>
      </c>
      <c r="K40" s="39">
        <f>COUNTIFS($M$3:$M$182,M40,$I$3:I$182,"&gt;"&amp;I40)+1</f>
        <v>1</v>
      </c>
      <c r="L40" s="26">
        <f t="shared" ref="L40:L66" si="5">COUNTIFS(K$3:K$182,K40,$M$3:$M$182,M40)</f>
        <v>1</v>
      </c>
      <c r="M40" s="40" t="str">
        <f>'бланки '!A66</f>
        <v>Город Северодвинск</v>
      </c>
      <c r="N40" s="29" t="str">
        <f>'бланки '!B66</f>
        <v>ДОП</v>
      </c>
      <c r="O40">
        <v>1</v>
      </c>
    </row>
    <row r="41" spans="1:15">
      <c r="A41" s="25">
        <f>анкеты!A65</f>
        <v>64</v>
      </c>
      <c r="B41" s="25" t="str">
        <f t="shared" si="3"/>
        <v>Город Северодвинск</v>
      </c>
      <c r="C41" s="25" t="str">
        <f>'бланки '!C69</f>
        <v>Муниципальное автономное учреждение дополнительного образования «Детская музыкальная школа № 36»</v>
      </c>
      <c r="D41" s="25">
        <f>'Рейтинговая таблица организаций'!T67</f>
        <v>98.8</v>
      </c>
      <c r="E41" s="25">
        <f>'Рейтинговая таблица организаций'!AC67</f>
        <v>100</v>
      </c>
      <c r="F41" s="25">
        <f>'Рейтинговая таблица организаций'!AK67</f>
        <v>94</v>
      </c>
      <c r="G41" s="25">
        <f>'Рейтинговая таблица организаций'!AU67</f>
        <v>100</v>
      </c>
      <c r="H41" s="25">
        <f>'Рейтинговая таблица организаций'!BE67</f>
        <v>100</v>
      </c>
      <c r="I41" s="25">
        <f>'Рейтинговая таблица организаций'!BF67</f>
        <v>98.56</v>
      </c>
      <c r="J41" s="25" t="str">
        <f t="shared" si="4"/>
        <v>6-7</v>
      </c>
      <c r="K41" s="39">
        <f>COUNTIFS($M$3:$M$182,M41,$I$3:I$182,"&gt;"&amp;I41)+1</f>
        <v>6</v>
      </c>
      <c r="L41" s="26">
        <f t="shared" si="5"/>
        <v>2</v>
      </c>
      <c r="M41" s="40" t="str">
        <f>'бланки '!A69</f>
        <v>Город Северодвинск</v>
      </c>
      <c r="N41" s="29" t="str">
        <f>'бланки '!B69</f>
        <v>ДОП</v>
      </c>
      <c r="O41">
        <v>1</v>
      </c>
    </row>
    <row r="42" spans="1:15">
      <c r="A42" s="25">
        <f>анкеты!A64</f>
        <v>63</v>
      </c>
      <c r="B42" s="25" t="str">
        <f t="shared" si="3"/>
        <v>Город Северодвинск</v>
      </c>
      <c r="C42" s="25" t="str">
        <f>'бланки '!C68</f>
        <v>Муниципальное бюджетное учреждение дополнительного образования «Детская музыкальная школа № 3»</v>
      </c>
      <c r="D42" s="25">
        <f>'Рейтинговая таблица организаций'!T66</f>
        <v>98.699999999999989</v>
      </c>
      <c r="E42" s="25">
        <f>'Рейтинговая таблица организаций'!AC66</f>
        <v>98.5</v>
      </c>
      <c r="F42" s="25">
        <f>'Рейтинговая таблица организаций'!AK66</f>
        <v>84.8</v>
      </c>
      <c r="G42" s="25">
        <f>'Рейтинговая таблица организаций'!AU66</f>
        <v>99.6</v>
      </c>
      <c r="H42" s="25">
        <f>'Рейтинговая таблица организаций'!BE66</f>
        <v>99</v>
      </c>
      <c r="I42" s="25">
        <f>'Рейтинговая таблица организаций'!BF66</f>
        <v>96.12</v>
      </c>
      <c r="J42" s="25" t="str">
        <f t="shared" si="4"/>
        <v>19</v>
      </c>
      <c r="K42" s="39">
        <f>COUNTIFS($M$3:$M$182,M42,$I$3:I$182,"&gt;"&amp;I42)+1</f>
        <v>19</v>
      </c>
      <c r="L42" s="26">
        <f t="shared" si="5"/>
        <v>1</v>
      </c>
      <c r="M42" s="40" t="str">
        <f>'бланки '!A68</f>
        <v>Город Северодвинск</v>
      </c>
      <c r="N42" s="29" t="str">
        <f>'бланки '!B68</f>
        <v>ДОП</v>
      </c>
      <c r="O42">
        <v>1</v>
      </c>
    </row>
    <row r="43" spans="1:15">
      <c r="A43" s="25">
        <f>анкеты!A138</f>
        <v>137</v>
      </c>
      <c r="B43" s="25" t="str">
        <f t="shared" si="3"/>
        <v>Приморский муниципальный округ</v>
      </c>
      <c r="C43" s="25" t="str">
        <f>'бланки '!C142</f>
        <v>Муниципальное бюджетное учреждение дополнительного образования «Приморская детская школа искусств»</v>
      </c>
      <c r="D43" s="25">
        <f>'Рейтинговая таблица организаций'!T140</f>
        <v>99.2</v>
      </c>
      <c r="E43" s="25">
        <f>'Рейтинговая таблица организаций'!AC140</f>
        <v>95</v>
      </c>
      <c r="F43" s="25">
        <f>'Рейтинговая таблица организаций'!AK140</f>
        <v>88</v>
      </c>
      <c r="G43" s="25">
        <f>'Рейтинговая таблица организаций'!AU140</f>
        <v>98.2</v>
      </c>
      <c r="H43" s="25">
        <f>'Рейтинговая таблица организаций'!BE140</f>
        <v>97.4</v>
      </c>
      <c r="I43" s="25">
        <f>'Рейтинговая таблица организаций'!BF140</f>
        <v>95.559999999999988</v>
      </c>
      <c r="J43" s="25" t="str">
        <f t="shared" si="4"/>
        <v>1</v>
      </c>
      <c r="K43" s="39">
        <f>COUNTIFS($M$3:$M$182,M43,$I$3:I$182,"&gt;"&amp;I43)+1</f>
        <v>1</v>
      </c>
      <c r="L43" s="26">
        <f t="shared" si="5"/>
        <v>1</v>
      </c>
      <c r="M43" s="40" t="str">
        <f>'бланки '!A142</f>
        <v>Приморский муниципальный округ</v>
      </c>
      <c r="N43" s="29" t="str">
        <f>'бланки '!B142</f>
        <v>ДОП</v>
      </c>
      <c r="O43">
        <v>6</v>
      </c>
    </row>
    <row r="44" spans="1:15">
      <c r="A44" s="25">
        <f>анкеты!A151</f>
        <v>150</v>
      </c>
      <c r="B44" s="25" t="str">
        <f t="shared" si="3"/>
        <v>Холмогорский муниципальный округ</v>
      </c>
      <c r="C44" s="25" t="str">
        <f>'бланки '!C155</f>
        <v>Муниципальное бюджетное образовательное учреждение дополнительного образования «Детская школа искусств № 52»</v>
      </c>
      <c r="D44" s="25">
        <f>'Рейтинговая таблица организаций'!T153</f>
        <v>96.4</v>
      </c>
      <c r="E44" s="25">
        <f>'Рейтинговая таблица организаций'!AC153</f>
        <v>100</v>
      </c>
      <c r="F44" s="25">
        <f>'Рейтинговая таблица организаций'!AK153</f>
        <v>82</v>
      </c>
      <c r="G44" s="25">
        <f>'Рейтинговая таблица организаций'!AU153</f>
        <v>99.2</v>
      </c>
      <c r="H44" s="25">
        <f>'Рейтинговая таблица организаций'!BE153</f>
        <v>100</v>
      </c>
      <c r="I44" s="25">
        <f>'Рейтинговая таблица организаций'!BF153</f>
        <v>95.52</v>
      </c>
      <c r="J44" s="25" t="str">
        <f t="shared" si="4"/>
        <v>2</v>
      </c>
      <c r="K44" s="39">
        <f>COUNTIFS($M$3:$M$182,M44,$I$3:I$182,"&gt;"&amp;I44)+1</f>
        <v>2</v>
      </c>
      <c r="L44" s="26">
        <f t="shared" si="5"/>
        <v>1</v>
      </c>
      <c r="M44" s="40" t="str">
        <f>'бланки '!A155</f>
        <v>Холмогорский муниципальный округ</v>
      </c>
      <c r="N44" s="29" t="str">
        <f>'бланки '!B155</f>
        <v>ДОП</v>
      </c>
      <c r="O44">
        <v>7</v>
      </c>
    </row>
    <row r="45" spans="1:15">
      <c r="A45" s="25">
        <f>анкеты!A128</f>
        <v>127</v>
      </c>
      <c r="B45" s="25" t="str">
        <f t="shared" si="3"/>
        <v>Пинежский муниципальный округ</v>
      </c>
      <c r="C45" s="25" t="str">
        <f>'бланки '!C132</f>
        <v>Муниципальное бюджетное учреждение дополнительного образования «Детская школа искусств «Лира» Пинежского муниципального округа Архангельской области</v>
      </c>
      <c r="D45" s="25">
        <f>'Рейтинговая таблица организаций'!T130</f>
        <v>95.2</v>
      </c>
      <c r="E45" s="25">
        <f>'Рейтинговая таблица организаций'!AC130</f>
        <v>99.5</v>
      </c>
      <c r="F45" s="25">
        <f>'Рейтинговая таблица организаций'!AK130</f>
        <v>82.9</v>
      </c>
      <c r="G45" s="25">
        <f>'Рейтинговая таблица организаций'!AU130</f>
        <v>99.6</v>
      </c>
      <c r="H45" s="25">
        <f>'Рейтинговая таблица организаций'!BE130</f>
        <v>98.4</v>
      </c>
      <c r="I45" s="25">
        <f>'Рейтинговая таблица организаций'!BF130</f>
        <v>95.12</v>
      </c>
      <c r="J45" s="25" t="str">
        <f t="shared" si="4"/>
        <v>1</v>
      </c>
      <c r="K45" s="39">
        <f>COUNTIFS($M$3:$M$182,M45,$I$3:I$182,"&gt;"&amp;I45)+1</f>
        <v>1</v>
      </c>
      <c r="L45" s="26">
        <f t="shared" si="5"/>
        <v>1</v>
      </c>
      <c r="M45" s="40" t="str">
        <f>'бланки '!A132</f>
        <v>Пинежский муниципальный округ</v>
      </c>
      <c r="N45" s="29" t="str">
        <f>'бланки '!B132</f>
        <v>ДОП</v>
      </c>
      <c r="O45">
        <v>5</v>
      </c>
    </row>
    <row r="46" spans="1:15">
      <c r="A46" s="25">
        <f>анкеты!A114</f>
        <v>113</v>
      </c>
      <c r="B46" s="25" t="str">
        <f t="shared" si="3"/>
        <v>Онежский муниципальный район</v>
      </c>
      <c r="C46" s="25" t="str">
        <f>'бланки '!C118</f>
        <v>Муниципальное бюджетное учреждение дополнительного образования «Онежская детская школа искусств»</v>
      </c>
      <c r="D46" s="25">
        <f>'Рейтинговая таблица организаций'!T116</f>
        <v>98</v>
      </c>
      <c r="E46" s="25">
        <f>'Рейтинговая таблица организаций'!AC116</f>
        <v>94</v>
      </c>
      <c r="F46" s="25">
        <f>'Рейтинговая таблица организаций'!AK116</f>
        <v>88</v>
      </c>
      <c r="G46" s="25">
        <f>'Рейтинговая таблица организаций'!AU116</f>
        <v>96.4</v>
      </c>
      <c r="H46" s="25">
        <f>'Рейтинговая таблица организаций'!BE116</f>
        <v>98.1</v>
      </c>
      <c r="I46" s="25">
        <f>'Рейтинговая таблица организаций'!BF116</f>
        <v>94.9</v>
      </c>
      <c r="J46" s="25" t="str">
        <f t="shared" si="4"/>
        <v>2</v>
      </c>
      <c r="K46" s="39">
        <f>COUNTIFS($M$3:$M$182,M46,$I$3:I$182,"&gt;"&amp;I46)+1</f>
        <v>2</v>
      </c>
      <c r="L46" s="26">
        <f t="shared" si="5"/>
        <v>1</v>
      </c>
      <c r="M46" s="40" t="str">
        <f>'бланки '!A118</f>
        <v>Онежский муниципальный район</v>
      </c>
      <c r="N46" s="29" t="str">
        <f>'бланки '!B118</f>
        <v>ДОП</v>
      </c>
      <c r="O46">
        <v>4</v>
      </c>
    </row>
    <row r="47" spans="1:15">
      <c r="A47" s="25">
        <f>анкеты!A67</f>
        <v>66</v>
      </c>
      <c r="B47" s="25" t="str">
        <f t="shared" si="3"/>
        <v>Город Северодвинск</v>
      </c>
      <c r="C47" s="25" t="str">
        <f>'бланки '!C71</f>
        <v>Муниципальное автономное учреждение дополнительного образования «Детская художественная школа № 2»</v>
      </c>
      <c r="D47" s="25">
        <f>'Рейтинговая таблица организаций'!T69</f>
        <v>95.4</v>
      </c>
      <c r="E47" s="25">
        <f>'Рейтинговая таблица организаций'!AC69</f>
        <v>99</v>
      </c>
      <c r="F47" s="25">
        <f>'Рейтинговая таблица организаций'!AK69</f>
        <v>82</v>
      </c>
      <c r="G47" s="25">
        <f>'Рейтинговая таблица организаций'!AU69</f>
        <v>99.6</v>
      </c>
      <c r="H47" s="25">
        <f>'Рейтинговая таблица организаций'!BE69</f>
        <v>98.2</v>
      </c>
      <c r="I47" s="25">
        <f>'Рейтинговая таблица организаций'!BF69</f>
        <v>94.84</v>
      </c>
      <c r="J47" s="25" t="str">
        <f t="shared" si="4"/>
        <v>28</v>
      </c>
      <c r="K47" s="39">
        <f>COUNTIFS($M$3:$M$182,M47,$I$3:I$182,"&gt;"&amp;I47)+1</f>
        <v>28</v>
      </c>
      <c r="L47" s="26">
        <f t="shared" si="5"/>
        <v>1</v>
      </c>
      <c r="M47" s="40" t="str">
        <f>'бланки '!A71</f>
        <v>Город Северодвинск</v>
      </c>
      <c r="N47" s="29" t="str">
        <f>'бланки '!B71</f>
        <v>ДОП</v>
      </c>
      <c r="O47">
        <v>1</v>
      </c>
    </row>
    <row r="48" spans="1:15">
      <c r="A48" s="25">
        <f>анкеты!A63</f>
        <v>62</v>
      </c>
      <c r="B48" s="25" t="str">
        <f t="shared" si="3"/>
        <v>Город Северодвинск</v>
      </c>
      <c r="C48" s="25" t="str">
        <f>'бланки '!C67</f>
        <v>Муниципальное автономное образовательное учреждение дополнительного образования Детско-юношеский центр</v>
      </c>
      <c r="D48" s="25">
        <f>'Рейтинговая таблица организаций'!T65</f>
        <v>98.6</v>
      </c>
      <c r="E48" s="25">
        <f>'Рейтинговая таблица организаций'!AC65</f>
        <v>97.5</v>
      </c>
      <c r="F48" s="25">
        <f>'Рейтинговая таблица организаций'!AK65</f>
        <v>78.7</v>
      </c>
      <c r="G48" s="25">
        <f>'Рейтинговая таблица организаций'!AU65</f>
        <v>99.2</v>
      </c>
      <c r="H48" s="25">
        <f>'Рейтинговая таблица организаций'!BE65</f>
        <v>98.8</v>
      </c>
      <c r="I48" s="25">
        <f>'Рейтинговая таблица организаций'!BF65</f>
        <v>94.56</v>
      </c>
      <c r="J48" s="25" t="str">
        <f t="shared" si="4"/>
        <v>30</v>
      </c>
      <c r="K48" s="39">
        <f>COUNTIFS($M$3:$M$182,M48,$I$3:I$182,"&gt;"&amp;I48)+1</f>
        <v>30</v>
      </c>
      <c r="L48" s="26">
        <f t="shared" si="5"/>
        <v>1</v>
      </c>
      <c r="M48" s="40" t="str">
        <f>'бланки '!A67</f>
        <v>Город Северодвинск</v>
      </c>
      <c r="N48" s="29" t="str">
        <f>'бланки '!B67</f>
        <v>ДОП</v>
      </c>
      <c r="O48">
        <v>1</v>
      </c>
    </row>
    <row r="49" spans="1:15">
      <c r="A49" s="25">
        <f>анкеты!A92</f>
        <v>91</v>
      </c>
      <c r="B49" s="25" t="str">
        <f t="shared" si="3"/>
        <v>Верхнетоемский муниципальный округ</v>
      </c>
      <c r="C49" s="25" t="str">
        <f>'бланки '!C96</f>
        <v>Муниципальное бюджетное учреждение дополнительного образования Верхнетоемского муниципального округа «Детская школа искусств №25»</v>
      </c>
      <c r="D49" s="25">
        <f>'Рейтинговая таблица организаций'!T94</f>
        <v>97.800000000000011</v>
      </c>
      <c r="E49" s="25">
        <f>'Рейтинговая таблица организаций'!AC94</f>
        <v>91.5</v>
      </c>
      <c r="F49" s="25">
        <f>'Рейтинговая таблица организаций'!AK94</f>
        <v>80</v>
      </c>
      <c r="G49" s="25">
        <f>'Рейтинговая таблица организаций'!AU94</f>
        <v>99.6</v>
      </c>
      <c r="H49" s="25">
        <f>'Рейтинговая таблица организаций'!BE94</f>
        <v>99.2</v>
      </c>
      <c r="I49" s="25">
        <f>'Рейтинговая таблица организаций'!BF94</f>
        <v>93.61999999999999</v>
      </c>
      <c r="J49" s="25" t="str">
        <f t="shared" si="4"/>
        <v>4</v>
      </c>
      <c r="K49" s="39">
        <f>COUNTIFS($M$3:$M$182,M49,$I$3:I$182,"&gt;"&amp;I49)+1</f>
        <v>4</v>
      </c>
      <c r="L49" s="26">
        <f t="shared" si="5"/>
        <v>1</v>
      </c>
      <c r="M49" s="40" t="str">
        <f>'бланки '!A96</f>
        <v>Верхнетоемский муниципальный округ</v>
      </c>
      <c r="N49" s="29" t="str">
        <f>'бланки '!B96</f>
        <v>ДОП</v>
      </c>
      <c r="O49">
        <v>3</v>
      </c>
    </row>
    <row r="50" spans="1:15">
      <c r="A50" s="25">
        <f>анкеты!A137</f>
        <v>136</v>
      </c>
      <c r="B50" s="25" t="str">
        <f t="shared" si="3"/>
        <v>Приморский муниципальный округ</v>
      </c>
      <c r="C50" s="25" t="str">
        <f>'бланки '!C141</f>
        <v>Муниципальное бюджетное учреждение дополнительно образования «Приморская спортивная школа»</v>
      </c>
      <c r="D50" s="25">
        <f>'Рейтинговая таблица организаций'!T139</f>
        <v>99.300000000000011</v>
      </c>
      <c r="E50" s="25">
        <f>'Рейтинговая таблица организаций'!AC139</f>
        <v>99.5</v>
      </c>
      <c r="F50" s="25">
        <f>'Рейтинговая таблица организаций'!AK139</f>
        <v>66</v>
      </c>
      <c r="G50" s="25">
        <f>'Рейтинговая таблица организаций'!AU139</f>
        <v>99.6</v>
      </c>
      <c r="H50" s="25">
        <f>'Рейтинговая таблица организаций'!BE139</f>
        <v>100</v>
      </c>
      <c r="I50" s="25">
        <f>'Рейтинговая таблица организаций'!BF139</f>
        <v>92.88</v>
      </c>
      <c r="J50" s="25" t="str">
        <f t="shared" si="4"/>
        <v>4</v>
      </c>
      <c r="K50" s="39">
        <f>COUNTIFS($M$3:$M$182,M50,$I$3:I$182,"&gt;"&amp;I50)+1</f>
        <v>4</v>
      </c>
      <c r="L50" s="26">
        <f t="shared" si="5"/>
        <v>1</v>
      </c>
      <c r="M50" s="40" t="str">
        <f>'бланки '!A141</f>
        <v>Приморский муниципальный округ</v>
      </c>
      <c r="N50" s="29" t="str">
        <f>'бланки '!B141</f>
        <v>ДОП</v>
      </c>
      <c r="O50">
        <v>6</v>
      </c>
    </row>
    <row r="51" spans="1:15">
      <c r="A51" s="25">
        <f>анкеты!A60</f>
        <v>59</v>
      </c>
      <c r="B51" s="25" t="str">
        <f t="shared" si="3"/>
        <v>Город Северодвинск</v>
      </c>
      <c r="C51" s="25" t="str">
        <f>'бланки '!C64</f>
        <v>Муниципальное автономное образовательное учреждение дополнительного образования «Детский центр культуры»</v>
      </c>
      <c r="D51" s="25">
        <f>'Рейтинговая таблица организаций'!T62</f>
        <v>99.300000000000011</v>
      </c>
      <c r="E51" s="25">
        <f>'Рейтинговая таблица организаций'!AC62</f>
        <v>98</v>
      </c>
      <c r="F51" s="25">
        <f>'Рейтинговая таблица организаций'!AK62</f>
        <v>65.099999999999994</v>
      </c>
      <c r="G51" s="25">
        <f>'Рейтинговая таблица организаций'!AU62</f>
        <v>100</v>
      </c>
      <c r="H51" s="25">
        <f>'Рейтинговая таблица организаций'!BE62</f>
        <v>100</v>
      </c>
      <c r="I51" s="25">
        <f>'Рейтинговая таблица организаций'!BF62</f>
        <v>92.47999999999999</v>
      </c>
      <c r="J51" s="25" t="str">
        <f t="shared" si="4"/>
        <v>37</v>
      </c>
      <c r="K51" s="39">
        <f>COUNTIFS($M$3:$M$182,M51,$I$3:I$182,"&gt;"&amp;I51)+1</f>
        <v>37</v>
      </c>
      <c r="L51" s="26">
        <f t="shared" si="5"/>
        <v>1</v>
      </c>
      <c r="M51" s="40" t="str">
        <f>'бланки '!A64</f>
        <v>Город Северодвинск</v>
      </c>
      <c r="N51" s="29" t="str">
        <f>'бланки '!B64</f>
        <v>ДОП</v>
      </c>
      <c r="O51">
        <v>1</v>
      </c>
    </row>
    <row r="52" spans="1:15">
      <c r="A52" s="25">
        <f>анкеты!A61</f>
        <v>60</v>
      </c>
      <c r="B52" s="25" t="str">
        <f t="shared" si="3"/>
        <v>Город Северодвинск</v>
      </c>
      <c r="C52" s="25" t="str">
        <f>'бланки '!C65</f>
        <v>Муниципальное бюджетное образовательное учреждение «Центр психолого-педагогической, медицинской и социальной помощи»</v>
      </c>
      <c r="D52" s="25">
        <f>'Рейтинговая таблица организаций'!T63</f>
        <v>83.5</v>
      </c>
      <c r="E52" s="25">
        <f>'Рейтинговая таблица организаций'!AC63</f>
        <v>95</v>
      </c>
      <c r="F52" s="25">
        <f>'Рейтинговая таблица организаций'!AK63</f>
        <v>87.1</v>
      </c>
      <c r="G52" s="25">
        <f>'Рейтинговая таблица организаций'!AU63</f>
        <v>98.2</v>
      </c>
      <c r="H52" s="25">
        <f>'Рейтинговая таблица организаций'!BE63</f>
        <v>96.6</v>
      </c>
      <c r="I52" s="25">
        <f>'Рейтинговая таблица организаций'!BF63</f>
        <v>92.08</v>
      </c>
      <c r="J52" s="25" t="str">
        <f t="shared" si="4"/>
        <v>40</v>
      </c>
      <c r="K52" s="39">
        <f>COUNTIFS($M$3:$M$182,M52,$I$3:I$182,"&gt;"&amp;I52)+1</f>
        <v>40</v>
      </c>
      <c r="L52" s="26">
        <f t="shared" si="5"/>
        <v>1</v>
      </c>
      <c r="M52" s="40" t="str">
        <f>'бланки '!A65</f>
        <v>Город Северодвинск</v>
      </c>
      <c r="N52" s="29" t="str">
        <f>'бланки '!B65</f>
        <v>ДОП</v>
      </c>
      <c r="O52">
        <v>1</v>
      </c>
    </row>
    <row r="53" spans="1:15">
      <c r="A53" s="25">
        <f>анкеты!A66</f>
        <v>65</v>
      </c>
      <c r="B53" s="25" t="str">
        <f t="shared" si="3"/>
        <v>Город Северодвинск</v>
      </c>
      <c r="C53" s="25" t="str">
        <f>'бланки '!C70</f>
        <v>Муниципальное бюджетное учреждение дополнительного образования «Детская школа искусств № 34»</v>
      </c>
      <c r="D53" s="25">
        <f>'Рейтинговая таблица организаций'!T68</f>
        <v>91.7</v>
      </c>
      <c r="E53" s="25">
        <f>'Рейтинговая таблица организаций'!AC68</f>
        <v>95.5</v>
      </c>
      <c r="F53" s="25">
        <f>'Рейтинговая таблица организаций'!AK68</f>
        <v>72</v>
      </c>
      <c r="G53" s="25">
        <f>'Рейтинговая таблица организаций'!AU68</f>
        <v>99</v>
      </c>
      <c r="H53" s="25">
        <f>'Рейтинговая таблица организаций'!BE68</f>
        <v>99.3</v>
      </c>
      <c r="I53" s="25">
        <f>'Рейтинговая таблица организаций'!BF68</f>
        <v>91.5</v>
      </c>
      <c r="J53" s="25" t="str">
        <f t="shared" si="4"/>
        <v>43</v>
      </c>
      <c r="K53" s="39">
        <f>COUNTIFS($M$3:$M$182,M53,$I$3:I$182,"&gt;"&amp;I53)+1</f>
        <v>43</v>
      </c>
      <c r="L53" s="26">
        <f t="shared" si="5"/>
        <v>1</v>
      </c>
      <c r="M53" s="40" t="str">
        <f>'бланки '!A70</f>
        <v>Город Северодвинск</v>
      </c>
      <c r="N53" s="29" t="str">
        <f>'бланки '!B70</f>
        <v>ДОП</v>
      </c>
      <c r="O53">
        <v>1</v>
      </c>
    </row>
    <row r="54" spans="1:15">
      <c r="A54" s="25">
        <f>анкеты!A59</f>
        <v>58</v>
      </c>
      <c r="B54" s="25" t="str">
        <f t="shared" si="3"/>
        <v>Город Северодвинск</v>
      </c>
      <c r="C54" s="25" t="str">
        <f>'бланки '!C63</f>
        <v>Муниципальное бюджетное образовательное учреждение дополнительного образования «Детский морской центр «Североморец»</v>
      </c>
      <c r="D54" s="25">
        <f>'Рейтинговая таблица организаций'!T61</f>
        <v>95.5</v>
      </c>
      <c r="E54" s="25">
        <f>'Рейтинговая таблица организаций'!AC61</f>
        <v>97</v>
      </c>
      <c r="F54" s="25">
        <f>'Рейтинговая таблица организаций'!AK61</f>
        <v>69.900000000000006</v>
      </c>
      <c r="G54" s="25">
        <f>'Рейтинговая таблица организаций'!AU61</f>
        <v>98.2</v>
      </c>
      <c r="H54" s="25">
        <f>'Рейтинговая таблица организаций'!BE61</f>
        <v>96.8</v>
      </c>
      <c r="I54" s="25">
        <f>'Рейтинговая таблица организаций'!BF61</f>
        <v>91.47999999999999</v>
      </c>
      <c r="J54" s="25" t="str">
        <f t="shared" si="4"/>
        <v>44</v>
      </c>
      <c r="K54" s="39">
        <f>COUNTIFS($M$3:$M$182,M54,$I$3:I$182,"&gt;"&amp;I54)+1</f>
        <v>44</v>
      </c>
      <c r="L54" s="26">
        <f t="shared" si="5"/>
        <v>1</v>
      </c>
      <c r="M54" s="40" t="str">
        <f>'бланки '!A63</f>
        <v>Город Северодвинск</v>
      </c>
      <c r="N54" s="29" t="str">
        <f>'бланки '!B63</f>
        <v>ДОП</v>
      </c>
      <c r="O54">
        <v>1</v>
      </c>
    </row>
    <row r="55" spans="1:15">
      <c r="A55" s="25">
        <f>анкеты!A127</f>
        <v>126</v>
      </c>
      <c r="B55" s="25" t="str">
        <f t="shared" si="3"/>
        <v>Пинежский муниципальный округ</v>
      </c>
      <c r="C55" s="25" t="str">
        <f>'бланки '!C131</f>
        <v>Муниципальное бюджетное учреждение дополнительного образования «Районный центр дополнительного образования»</v>
      </c>
      <c r="D55" s="25">
        <f>'Рейтинговая таблица организаций'!T129</f>
        <v>99</v>
      </c>
      <c r="E55" s="25">
        <f>'Рейтинговая таблица организаций'!AC129</f>
        <v>91.5</v>
      </c>
      <c r="F55" s="25">
        <f>'Рейтинговая таблица организаций'!AK129</f>
        <v>66</v>
      </c>
      <c r="G55" s="25">
        <f>'Рейтинговая таблица организаций'!AU129</f>
        <v>98.2</v>
      </c>
      <c r="H55" s="25">
        <f>'Рейтинговая таблица организаций'!BE129</f>
        <v>99</v>
      </c>
      <c r="I55" s="25">
        <f>'Рейтинговая таблица организаций'!BF129</f>
        <v>90.74</v>
      </c>
      <c r="J55" s="25" t="str">
        <f t="shared" si="4"/>
        <v>6</v>
      </c>
      <c r="K55" s="39">
        <f>COUNTIFS($M$3:$M$182,M55,$I$3:I$182,"&gt;"&amp;I55)+1</f>
        <v>6</v>
      </c>
      <c r="L55" s="26">
        <f t="shared" si="5"/>
        <v>1</v>
      </c>
      <c r="M55" s="40" t="str">
        <f>'бланки '!A131</f>
        <v>Пинежский муниципальный округ</v>
      </c>
      <c r="N55" s="29" t="str">
        <f>'бланки '!B131</f>
        <v>ДОП</v>
      </c>
      <c r="O55">
        <v>5</v>
      </c>
    </row>
    <row r="56" spans="1:15">
      <c r="A56" s="25">
        <f>анкеты!A113</f>
        <v>112</v>
      </c>
      <c r="B56" s="25" t="str">
        <f t="shared" si="3"/>
        <v>Онежский муниципальный район</v>
      </c>
      <c r="C56" s="25" t="str">
        <f>'бланки '!C117</f>
        <v>Муниципальное бюджетное учреждение дополнительного образования «Спортивная школа г.Онеги»</v>
      </c>
      <c r="D56" s="25">
        <f>'Рейтинговая таблица организаций'!T115</f>
        <v>98</v>
      </c>
      <c r="E56" s="25">
        <f>'Рейтинговая таблица организаций'!AC115</f>
        <v>93.5</v>
      </c>
      <c r="F56" s="25">
        <f>'Рейтинговая таблица организаций'!AK115</f>
        <v>72</v>
      </c>
      <c r="G56" s="25">
        <f>'Рейтинговая таблица организаций'!AU115</f>
        <v>96.4</v>
      </c>
      <c r="H56" s="25">
        <f>'Рейтинговая таблица организаций'!BE115</f>
        <v>93.7</v>
      </c>
      <c r="I56" s="25">
        <f>'Рейтинговая таблица организаций'!BF115</f>
        <v>90.72</v>
      </c>
      <c r="J56" s="25" t="str">
        <f t="shared" si="4"/>
        <v>6</v>
      </c>
      <c r="K56" s="39">
        <f>COUNTIFS($M$3:$M$182,M56,$I$3:I$182,"&gt;"&amp;I56)+1</f>
        <v>6</v>
      </c>
      <c r="L56" s="26">
        <f t="shared" si="5"/>
        <v>1</v>
      </c>
      <c r="M56" s="40" t="str">
        <f>'бланки '!A117</f>
        <v>Онежский муниципальный район</v>
      </c>
      <c r="N56" s="29" t="str">
        <f>'бланки '!B117</f>
        <v>ДОП</v>
      </c>
      <c r="O56">
        <v>4</v>
      </c>
    </row>
    <row r="57" spans="1:15">
      <c r="A57" s="25">
        <f>анкеты!A82</f>
        <v>81</v>
      </c>
      <c r="B57" s="25" t="str">
        <f t="shared" si="3"/>
        <v>Город Новодвинск</v>
      </c>
      <c r="C57" s="25" t="str">
        <f>'бланки '!C86</f>
        <v>Муниципальное бюджетное учреждение дополнительного образования «Новодвинская детская школа искусств»</v>
      </c>
      <c r="D57" s="25">
        <f>'Рейтинговая таблица организаций'!T84</f>
        <v>97.4</v>
      </c>
      <c r="E57" s="25">
        <f>'Рейтинговая таблица организаций'!AC84</f>
        <v>96.5</v>
      </c>
      <c r="F57" s="25">
        <f>'Рейтинговая таблица организаций'!AK84</f>
        <v>66</v>
      </c>
      <c r="G57" s="25">
        <f>'Рейтинговая таблица организаций'!AU84</f>
        <v>95.4</v>
      </c>
      <c r="H57" s="25">
        <f>'Рейтинговая таблица организаций'!BE84</f>
        <v>96.6</v>
      </c>
      <c r="I57" s="25">
        <f>'Рейтинговая таблица организаций'!BF84</f>
        <v>90.38</v>
      </c>
      <c r="J57" s="25" t="str">
        <f t="shared" si="4"/>
        <v>6</v>
      </c>
      <c r="K57" s="39">
        <f>COUNTIFS($M$3:$M$182,M57,$I$3:I$182,"&gt;"&amp;I57)+1</f>
        <v>6</v>
      </c>
      <c r="L57" s="26">
        <f t="shared" si="5"/>
        <v>1</v>
      </c>
      <c r="M57" s="40" t="str">
        <f>'бланки '!A86</f>
        <v>Город Новодвинск</v>
      </c>
      <c r="N57" s="29" t="str">
        <f>'бланки '!B86</f>
        <v>ДОП</v>
      </c>
      <c r="O57">
        <v>2</v>
      </c>
    </row>
    <row r="58" spans="1:15">
      <c r="A58" s="25">
        <f>анкеты!A80</f>
        <v>79</v>
      </c>
      <c r="B58" s="25" t="str">
        <f t="shared" si="3"/>
        <v>Город Новодвинск</v>
      </c>
      <c r="C58" s="25" t="str">
        <f>'бланки '!C84</f>
        <v>Муниципальное образовательное учреждение дополнительного образования «Дом детского творчества»</v>
      </c>
      <c r="D58" s="25">
        <f>'Рейтинговая таблица организаций'!T82</f>
        <v>96</v>
      </c>
      <c r="E58" s="25">
        <f>'Рейтинговая таблица организаций'!AC82</f>
        <v>96</v>
      </c>
      <c r="F58" s="25">
        <f>'Рейтинговая таблица организаций'!AK82</f>
        <v>62.8</v>
      </c>
      <c r="G58" s="25">
        <f>'Рейтинговая таблица организаций'!AU82</f>
        <v>98.2</v>
      </c>
      <c r="H58" s="25">
        <f>'Рейтинговая таблица организаций'!BE82</f>
        <v>98</v>
      </c>
      <c r="I58" s="25">
        <f>'Рейтинговая таблица организаций'!BF82</f>
        <v>90.2</v>
      </c>
      <c r="J58" s="25" t="str">
        <f t="shared" si="4"/>
        <v>7</v>
      </c>
      <c r="K58" s="39">
        <f>COUNTIFS($M$3:$M$182,M58,$I$3:I$182,"&gt;"&amp;I58)+1</f>
        <v>7</v>
      </c>
      <c r="L58" s="26">
        <f t="shared" si="5"/>
        <v>1</v>
      </c>
      <c r="M58" s="40" t="str">
        <f>'бланки '!A84</f>
        <v>Город Новодвинск</v>
      </c>
      <c r="N58" s="29" t="str">
        <f>'бланки '!B84</f>
        <v>ДОП</v>
      </c>
      <c r="O58">
        <v>2</v>
      </c>
    </row>
    <row r="59" spans="1:15">
      <c r="A59" s="25">
        <f>анкеты!A100</f>
        <v>99</v>
      </c>
      <c r="B59" s="25" t="str">
        <f t="shared" si="3"/>
        <v>Виноградовский муниципальный округ</v>
      </c>
      <c r="C59" s="25" t="str">
        <f>'бланки '!C104</f>
        <v>Муниципальное бюджетное учреждение дополнительного образования «Детская школа искусств №17»</v>
      </c>
      <c r="D59" s="25">
        <f>'Рейтинговая таблица организаций'!T102</f>
        <v>88.7</v>
      </c>
      <c r="E59" s="25">
        <f>'Рейтинговая таблица организаций'!AC102</f>
        <v>92</v>
      </c>
      <c r="F59" s="25">
        <f>'Рейтинговая таблица организаций'!AK102</f>
        <v>72</v>
      </c>
      <c r="G59" s="25">
        <f>'Рейтинговая таблица организаций'!AU102</f>
        <v>100</v>
      </c>
      <c r="H59" s="25">
        <f>'Рейтинговая таблица организаций'!BE102</f>
        <v>96.6</v>
      </c>
      <c r="I59" s="25">
        <f>'Рейтинговая таблица организаций'!BF102</f>
        <v>89.859999999999985</v>
      </c>
      <c r="J59" s="25" t="str">
        <f t="shared" si="4"/>
        <v>6</v>
      </c>
      <c r="K59" s="39">
        <f>COUNTIFS($M$3:$M$182,M59,$I$3:I$182,"&gt;"&amp;I59)+1</f>
        <v>6</v>
      </c>
      <c r="L59" s="26">
        <f t="shared" si="5"/>
        <v>1</v>
      </c>
      <c r="M59" s="40" t="str">
        <f>'бланки '!A104</f>
        <v>Виноградовский муниципальный округ</v>
      </c>
      <c r="N59" s="29" t="str">
        <f>'бланки '!B104</f>
        <v>ДОП</v>
      </c>
      <c r="O59">
        <v>3</v>
      </c>
    </row>
    <row r="60" spans="1:15">
      <c r="A60" s="25">
        <f>анкеты!A159</f>
        <v>158</v>
      </c>
      <c r="B60" s="25" t="str">
        <f t="shared" si="3"/>
        <v>Шенкурский муниципальный округ</v>
      </c>
      <c r="C60" s="25" t="str">
        <f>'бланки '!C163</f>
        <v>Муниципальное бюджетное учреждение дополнительного образования «Детская школа искусств № 18»</v>
      </c>
      <c r="D60" s="25">
        <f>'Рейтинговая таблица организаций'!T161</f>
        <v>95.1</v>
      </c>
      <c r="E60" s="25">
        <f>'Рейтинговая таблица организаций'!AC161</f>
        <v>95.5</v>
      </c>
      <c r="F60" s="25">
        <f>'Рейтинговая таблица организаций'!AK161</f>
        <v>64</v>
      </c>
      <c r="G60" s="25">
        <f>'Рейтинговая таблица организаций'!AU161</f>
        <v>97.000000000000014</v>
      </c>
      <c r="H60" s="25">
        <f>'Рейтинговая таблица организаций'!BE161</f>
        <v>97.6</v>
      </c>
      <c r="I60" s="25">
        <f>'Рейтинговая таблица организаций'!BF161</f>
        <v>89.84</v>
      </c>
      <c r="J60" s="25" t="str">
        <f t="shared" si="4"/>
        <v>4</v>
      </c>
      <c r="K60" s="39">
        <f>COUNTIFS($M$3:$M$182,M60,$I$3:I$182,"&gt;"&amp;I60)+1</f>
        <v>4</v>
      </c>
      <c r="L60" s="26">
        <f t="shared" si="5"/>
        <v>1</v>
      </c>
      <c r="M60" s="40" t="str">
        <f>'бланки '!A163</f>
        <v>Шенкурский муниципальный округ</v>
      </c>
      <c r="N60" s="29" t="str">
        <f>'бланки '!B163</f>
        <v>ДОП</v>
      </c>
      <c r="O60">
        <v>8</v>
      </c>
    </row>
    <row r="61" spans="1:15">
      <c r="A61" s="25">
        <f>анкеты!A58</f>
        <v>57</v>
      </c>
      <c r="B61" s="25" t="str">
        <f t="shared" si="3"/>
        <v>Город Северодвинск</v>
      </c>
      <c r="C61" s="25" t="str">
        <f>'бланки '!C62</f>
        <v>Муниципальное бюджетное образовательное учреждение дополнительного образования «Спортивная школа № 2»</v>
      </c>
      <c r="D61" s="25">
        <f>'Рейтинговая таблица организаций'!T60</f>
        <v>76.099999999999994</v>
      </c>
      <c r="E61" s="25">
        <f>'Рейтинговая таблица организаций'!AC60</f>
        <v>96.5</v>
      </c>
      <c r="F61" s="25">
        <f>'Рейтинговая таблица организаций'!AK60</f>
        <v>78.8</v>
      </c>
      <c r="G61" s="25">
        <f>'Рейтинговая таблица организаций'!AU60</f>
        <v>97.8</v>
      </c>
      <c r="H61" s="25">
        <f>'Рейтинговая таблица организаций'!BE60</f>
        <v>97</v>
      </c>
      <c r="I61" s="25">
        <f>'Рейтинговая таблица организаций'!BF60</f>
        <v>89.24</v>
      </c>
      <c r="J61" s="25" t="str">
        <f t="shared" si="4"/>
        <v>57</v>
      </c>
      <c r="K61" s="39">
        <f>COUNTIFS($M$3:$M$182,M61,$I$3:I$182,"&gt;"&amp;I61)+1</f>
        <v>57</v>
      </c>
      <c r="L61" s="26">
        <f t="shared" si="5"/>
        <v>1</v>
      </c>
      <c r="M61" s="40" t="str">
        <f>'бланки '!A62</f>
        <v>Город Северодвинск</v>
      </c>
      <c r="N61" s="29" t="str">
        <f>'бланки '!B62</f>
        <v>ДОП</v>
      </c>
      <c r="O61">
        <v>1</v>
      </c>
    </row>
    <row r="62" spans="1:15">
      <c r="A62" s="25">
        <f>анкеты!A68</f>
        <v>67</v>
      </c>
      <c r="B62" s="25" t="str">
        <f t="shared" si="3"/>
        <v>Город Северодвинск</v>
      </c>
      <c r="C62" s="25" t="str">
        <f>'бланки '!C72</f>
        <v>Муниципальное автономное учреждение дополнительного образования «Спортивная школа «Строитель»</v>
      </c>
      <c r="D62" s="25">
        <f>'Рейтинговая таблица организаций'!T70</f>
        <v>94.4</v>
      </c>
      <c r="E62" s="25">
        <f>'Рейтинговая таблица организаций'!AC70</f>
        <v>91.5</v>
      </c>
      <c r="F62" s="25">
        <f>'Рейтинговая таблица организаций'!AK70</f>
        <v>64</v>
      </c>
      <c r="G62" s="25">
        <f>'Рейтинговая таблица организаций'!AU70</f>
        <v>97.600000000000009</v>
      </c>
      <c r="H62" s="25">
        <f>'Рейтинговая таблица организаций'!BE70</f>
        <v>98.1</v>
      </c>
      <c r="I62" s="25">
        <f>'Рейтинговая таблица организаций'!BF70</f>
        <v>89.12</v>
      </c>
      <c r="J62" s="25" t="str">
        <f t="shared" si="4"/>
        <v>59</v>
      </c>
      <c r="K62" s="39">
        <f>COUNTIFS($M$3:$M$182,M62,$I$3:I$182,"&gt;"&amp;I62)+1</f>
        <v>59</v>
      </c>
      <c r="L62" s="26">
        <f t="shared" si="5"/>
        <v>1</v>
      </c>
      <c r="M62" s="40" t="str">
        <f>'бланки '!A72</f>
        <v>Город Северодвинск</v>
      </c>
      <c r="N62" s="29" t="str">
        <f>'бланки '!B72</f>
        <v>ДОП</v>
      </c>
      <c r="O62">
        <v>1</v>
      </c>
    </row>
    <row r="63" spans="1:15">
      <c r="A63" s="25">
        <f>анкеты!A91</f>
        <v>90</v>
      </c>
      <c r="B63" s="25" t="str">
        <f t="shared" si="3"/>
        <v>Верхнетоемский муниципальный округ</v>
      </c>
      <c r="C63" s="25" t="str">
        <f>'бланки '!C95</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D63" s="25">
        <f>'Рейтинговая таблица организаций'!T93</f>
        <v>83.7</v>
      </c>
      <c r="E63" s="25">
        <f>'Рейтинговая таблица организаций'!AC93</f>
        <v>91.5</v>
      </c>
      <c r="F63" s="25">
        <f>'Рейтинговая таблица организаций'!AK93</f>
        <v>72</v>
      </c>
      <c r="G63" s="25">
        <f>'Рейтинговая таблица организаций'!AU93</f>
        <v>99.2</v>
      </c>
      <c r="H63" s="25">
        <f>'Рейтинговая таблица организаций'!BE93</f>
        <v>99.2</v>
      </c>
      <c r="I63" s="25">
        <f>'Рейтинговая таблица организаций'!BF93</f>
        <v>89.11999999999999</v>
      </c>
      <c r="J63" s="25" t="str">
        <f t="shared" si="4"/>
        <v>5</v>
      </c>
      <c r="K63" s="39">
        <f>COUNTIFS($M$3:$M$182,M63,$I$3:I$182,"&gt;"&amp;I63)+1</f>
        <v>5</v>
      </c>
      <c r="L63" s="26">
        <f t="shared" si="5"/>
        <v>1</v>
      </c>
      <c r="M63" s="40" t="str">
        <f>'бланки '!A95</f>
        <v>Верхнетоемский муниципальный округ</v>
      </c>
      <c r="N63" s="29" t="str">
        <f>'бланки '!B95</f>
        <v>ДОП</v>
      </c>
      <c r="O63">
        <v>3</v>
      </c>
    </row>
    <row r="64" spans="1:15">
      <c r="A64" s="25">
        <f>анкеты!A99</f>
        <v>98</v>
      </c>
      <c r="B64" s="25" t="str">
        <f t="shared" si="3"/>
        <v>Виноградовский муниципальный округ</v>
      </c>
      <c r="C64" s="25" t="str">
        <f>'бланки '!C103</f>
        <v>Муниципальное бюджетное учреждение дополнительного образования «Центр дополнительного образования»</v>
      </c>
      <c r="D64" s="25">
        <f>'Рейтинговая таблица организаций'!T101</f>
        <v>91.9</v>
      </c>
      <c r="E64" s="25">
        <f>'Рейтинговая таблица организаций'!AC101</f>
        <v>95</v>
      </c>
      <c r="F64" s="25">
        <f>'Рейтинговая таблица организаций'!AK101</f>
        <v>62.5</v>
      </c>
      <c r="G64" s="25">
        <f>'Рейтинговая таблица организаций'!AU101</f>
        <v>99</v>
      </c>
      <c r="H64" s="25">
        <f>'Рейтинговая таблица организаций'!BE101</f>
        <v>96.2</v>
      </c>
      <c r="I64" s="25">
        <f>'Рейтинговая таблица организаций'!BF101</f>
        <v>88.919999999999987</v>
      </c>
      <c r="J64" s="25" t="str">
        <f t="shared" si="4"/>
        <v>8</v>
      </c>
      <c r="K64" s="39">
        <f>COUNTIFS($M$3:$M$182,M64,$I$3:I$182,"&gt;"&amp;I64)+1</f>
        <v>8</v>
      </c>
      <c r="L64" s="26">
        <f t="shared" si="5"/>
        <v>1</v>
      </c>
      <c r="M64" s="40" t="str">
        <f>'бланки '!A103</f>
        <v>Виноградовский муниципальный округ</v>
      </c>
      <c r="N64" s="29" t="str">
        <f>'бланки '!B103</f>
        <v>ДОП</v>
      </c>
      <c r="O64">
        <v>3</v>
      </c>
    </row>
    <row r="65" spans="1:15">
      <c r="A65" s="25">
        <f>анкеты!A57</f>
        <v>56</v>
      </c>
      <c r="B65" s="25" t="str">
        <f t="shared" si="3"/>
        <v>Город Северодвинск</v>
      </c>
      <c r="C65" s="25" t="str">
        <f>'бланки '!C61</f>
        <v>Муниципальное бюджетное образовательное учреждение дополнительного образования «Спортивная школа № 1»</v>
      </c>
      <c r="D65" s="25">
        <f>'Рейтинговая таблица организаций'!T59</f>
        <v>86.9</v>
      </c>
      <c r="E65" s="25">
        <f>'Рейтинговая таблица организаций'!AC59</f>
        <v>94.5</v>
      </c>
      <c r="F65" s="25">
        <f>'Рейтинговая таблица организаций'!AK59</f>
        <v>58.5</v>
      </c>
      <c r="G65" s="25">
        <f>'Рейтинговая таблица организаций'!AU59</f>
        <v>98.800000000000011</v>
      </c>
      <c r="H65" s="25">
        <f>'Рейтинговая таблица организаций'!BE59</f>
        <v>98.8</v>
      </c>
      <c r="I65" s="25">
        <f>'Рейтинговая таблица организаций'!BF59</f>
        <v>87.500000000000014</v>
      </c>
      <c r="J65" s="25" t="str">
        <f t="shared" si="4"/>
        <v>65</v>
      </c>
      <c r="K65" s="39">
        <f>COUNTIFS($M$3:$M$182,M65,$I$3:I$182,"&gt;"&amp;I65)+1</f>
        <v>65</v>
      </c>
      <c r="L65" s="26">
        <f t="shared" si="5"/>
        <v>1</v>
      </c>
      <c r="M65" s="40" t="str">
        <f>'бланки '!A61</f>
        <v>Город Северодвинск</v>
      </c>
      <c r="N65" s="29" t="str">
        <f>'бланки '!B61</f>
        <v>ДОП</v>
      </c>
      <c r="O65">
        <v>1</v>
      </c>
    </row>
    <row r="66" spans="1:15">
      <c r="A66" s="25">
        <f>анкеты!A81</f>
        <v>80</v>
      </c>
      <c r="B66" s="25" t="str">
        <f t="shared" si="3"/>
        <v>Город Новодвинск</v>
      </c>
      <c r="C66" s="25" t="str">
        <f>'бланки '!C85</f>
        <v>Муниципальное бюджетное учреждение дополнительного образования «Новодвинская спортивная школа имени С.В. Быкова»</v>
      </c>
      <c r="D66" s="25">
        <f>'Рейтинговая таблица организаций'!T83</f>
        <v>86.800000000000011</v>
      </c>
      <c r="E66" s="25">
        <f>'Рейтинговая таблица организаций'!AC83</f>
        <v>87.5</v>
      </c>
      <c r="F66" s="25">
        <f>'Рейтинговая таблица организаций'!AK83</f>
        <v>72</v>
      </c>
      <c r="G66" s="25">
        <f>'Рейтинговая таблица организаций'!AU83</f>
        <v>93.4</v>
      </c>
      <c r="H66" s="25">
        <f>'Рейтинговая таблица организаций'!BE83</f>
        <v>92.4</v>
      </c>
      <c r="I66" s="25">
        <f>'Рейтинговая таблица организаций'!BF83</f>
        <v>86.42</v>
      </c>
      <c r="J66" s="25" t="str">
        <f t="shared" si="4"/>
        <v>10</v>
      </c>
      <c r="K66" s="39">
        <f>COUNTIFS($M$3:$M$182,M66,$I$3:I$182,"&gt;"&amp;I66)+1</f>
        <v>10</v>
      </c>
      <c r="L66" s="26">
        <f t="shared" si="5"/>
        <v>1</v>
      </c>
      <c r="M66" s="40" t="str">
        <f>'бланки '!A85</f>
        <v>Город Новодвинск</v>
      </c>
      <c r="N66" s="29" t="str">
        <f>'бланки '!B85</f>
        <v>ДОП</v>
      </c>
      <c r="O66">
        <v>2</v>
      </c>
    </row>
    <row r="67" spans="1:15" s="13" customFormat="1">
      <c r="A67" s="235" t="s">
        <v>409</v>
      </c>
      <c r="B67" s="236"/>
      <c r="C67" s="236"/>
      <c r="D67" s="236"/>
      <c r="E67" s="236"/>
      <c r="F67" s="236"/>
      <c r="G67" s="236"/>
      <c r="H67" s="236"/>
      <c r="I67" s="236"/>
      <c r="J67" s="237"/>
      <c r="K67" s="163"/>
      <c r="L67" s="163"/>
      <c r="M67" s="164"/>
      <c r="N67" s="163"/>
    </row>
    <row r="68" spans="1:15">
      <c r="A68" s="25">
        <f>анкеты!A154</f>
        <v>153</v>
      </c>
      <c r="B68" s="25" t="str">
        <f t="shared" ref="B68:B99" si="6">M68</f>
        <v>Шенкурский муниципальный округ</v>
      </c>
      <c r="C68" s="25" t="str">
        <f>'бланки '!C158</f>
        <v>Муниципальное бюджетное общеобразовательное учреждение «Ровдинская средняя школа»</v>
      </c>
      <c r="D68" s="25">
        <f>'Рейтинговая таблица организаций'!T156</f>
        <v>100</v>
      </c>
      <c r="E68" s="25">
        <f>'Рейтинговая таблица организаций'!AC156</f>
        <v>100</v>
      </c>
      <c r="F68" s="25">
        <f>'Рейтинговая таблица организаций'!AK156</f>
        <v>94</v>
      </c>
      <c r="G68" s="25">
        <f>'Рейтинговая таблица организаций'!AU156</f>
        <v>100</v>
      </c>
      <c r="H68" s="25">
        <f>'Рейтинговая таблица организаций'!BE156</f>
        <v>100</v>
      </c>
      <c r="I68" s="25">
        <f>'Рейтинговая таблица организаций'!BF156</f>
        <v>98.8</v>
      </c>
      <c r="J68" s="25" t="str">
        <f t="shared" ref="J68:J99" si="7">IF(L68=1,TEXT(K68,0),CONCATENATE(K68,"-",K68+L68-1))</f>
        <v>1</v>
      </c>
      <c r="K68" s="39">
        <f>COUNTIFS($M$3:$M$182,M68,$I$3:I$182,"&gt;"&amp;I68)+1</f>
        <v>1</v>
      </c>
      <c r="L68" s="26">
        <f t="shared" ref="L68:L99" si="8">COUNTIFS(K$3:K$182,K68,$M$3:$M$182,M68)</f>
        <v>1</v>
      </c>
      <c r="M68" s="40" t="str">
        <f>'бланки '!A158</f>
        <v>Шенкурский муниципальный округ</v>
      </c>
      <c r="N68" s="29" t="str">
        <f>'бланки '!B158</f>
        <v>ООО</v>
      </c>
      <c r="O68">
        <v>8</v>
      </c>
    </row>
    <row r="69" spans="1:15">
      <c r="A69" s="25">
        <f>анкеты!A147</f>
        <v>146</v>
      </c>
      <c r="B69" s="25" t="str">
        <f t="shared" si="6"/>
        <v>Холмогорский муниципальный округ</v>
      </c>
      <c r="C69" s="25" t="str">
        <f>'бланки '!C151</f>
        <v>Муниципальное бюджетное общеобразовательное учреждение «Светлозерская средняя школа»</v>
      </c>
      <c r="D69" s="25">
        <f>'Рейтинговая таблица организаций'!T149</f>
        <v>100</v>
      </c>
      <c r="E69" s="25">
        <f>'Рейтинговая таблица организаций'!AC149</f>
        <v>100</v>
      </c>
      <c r="F69" s="25">
        <f>'Рейтинговая таблица организаций'!AK149</f>
        <v>94</v>
      </c>
      <c r="G69" s="25">
        <f>'Рейтинговая таблица организаций'!AU149</f>
        <v>99.6</v>
      </c>
      <c r="H69" s="25">
        <f>'Рейтинговая таблица организаций'!BE149</f>
        <v>100</v>
      </c>
      <c r="I69" s="25">
        <f>'Рейтинговая таблица организаций'!BF149</f>
        <v>98.72</v>
      </c>
      <c r="J69" s="25" t="str">
        <f t="shared" si="7"/>
        <v>1</v>
      </c>
      <c r="K69" s="39">
        <f>COUNTIFS($M$3:$M$182,M69,$I$3:I$182,"&gt;"&amp;I69)+1</f>
        <v>1</v>
      </c>
      <c r="L69" s="26">
        <f t="shared" si="8"/>
        <v>1</v>
      </c>
      <c r="M69" s="40" t="str">
        <f>'бланки '!A151</f>
        <v>Холмогорский муниципальный округ</v>
      </c>
      <c r="N69" s="29" t="str">
        <f>'бланки '!B151</f>
        <v>ООО</v>
      </c>
      <c r="O69">
        <v>7</v>
      </c>
    </row>
    <row r="70" spans="1:15">
      <c r="A70" s="25">
        <f>анкеты!A33</f>
        <v>32</v>
      </c>
      <c r="B70" s="25" t="str">
        <f t="shared" si="6"/>
        <v>Город Северодвинск</v>
      </c>
      <c r="C70" s="25" t="str">
        <f>'бланки '!C37</f>
        <v>Муниципальное автономное общеобразовательное учреждение «Средняя общеобразовательная школа № 6 с углубленным изучением иностранных языков»</v>
      </c>
      <c r="D70" s="25">
        <f>'Рейтинговая таблица организаций'!T35</f>
        <v>100</v>
      </c>
      <c r="E70" s="25">
        <f>'Рейтинговая таблица организаций'!AC35</f>
        <v>99</v>
      </c>
      <c r="F70" s="25">
        <f>'Рейтинговая таблица организаций'!AK35</f>
        <v>94</v>
      </c>
      <c r="G70" s="25">
        <f>'Рейтинговая таблица организаций'!AU35</f>
        <v>99.6</v>
      </c>
      <c r="H70" s="25">
        <f>'Рейтинговая таблица организаций'!BE35</f>
        <v>100</v>
      </c>
      <c r="I70" s="25">
        <f>'Рейтинговая таблица организаций'!BF35</f>
        <v>98.52000000000001</v>
      </c>
      <c r="J70" s="25" t="str">
        <f t="shared" si="7"/>
        <v>8</v>
      </c>
      <c r="K70" s="39">
        <f>COUNTIFS($M$3:$M$182,M70,$I$3:I$182,"&gt;"&amp;I70)+1</f>
        <v>8</v>
      </c>
      <c r="L70" s="26">
        <f t="shared" si="8"/>
        <v>1</v>
      </c>
      <c r="M70" s="40" t="str">
        <f>'бланки '!A37</f>
        <v>Город Северодвинск</v>
      </c>
      <c r="N70" s="29" t="str">
        <f>'бланки '!B37</f>
        <v>ООО</v>
      </c>
      <c r="O70">
        <v>1</v>
      </c>
    </row>
    <row r="71" spans="1:15">
      <c r="A71" s="25">
        <f>анкеты!A90</f>
        <v>89</v>
      </c>
      <c r="B71" s="25" t="str">
        <f t="shared" si="6"/>
        <v>Верхнетоемский муниципальный округ</v>
      </c>
      <c r="C71" s="25" t="str">
        <f>'бланки '!C94</f>
        <v>Муниципальное бюджетное образовательное учреждение Верхнетоемского муниципального округа «Нижнетоемская средняя общеобразовательная школа»</v>
      </c>
      <c r="D71" s="25">
        <f>'Рейтинговая таблица организаций'!T92</f>
        <v>99.7</v>
      </c>
      <c r="E71" s="25">
        <f>'Рейтинговая таблица организаций'!AC92</f>
        <v>100</v>
      </c>
      <c r="F71" s="25">
        <f>'Рейтинговая таблица организаций'!AK92</f>
        <v>92</v>
      </c>
      <c r="G71" s="25">
        <f>'Рейтинговая таблица организаций'!AU92</f>
        <v>100</v>
      </c>
      <c r="H71" s="25">
        <f>'Рейтинговая таблица организаций'!BE92</f>
        <v>100</v>
      </c>
      <c r="I71" s="25">
        <f>'Рейтинговая таблица организаций'!BF92</f>
        <v>98.34</v>
      </c>
      <c r="J71" s="25" t="str">
        <f t="shared" si="7"/>
        <v>1</v>
      </c>
      <c r="K71" s="39">
        <f>COUNTIFS($M$3:$M$182,M71,$I$3:I$182,"&gt;"&amp;I71)+1</f>
        <v>1</v>
      </c>
      <c r="L71" s="26">
        <f t="shared" si="8"/>
        <v>1</v>
      </c>
      <c r="M71" s="40" t="str">
        <f>'бланки '!A94</f>
        <v>Верхнетоемский муниципальный округ</v>
      </c>
      <c r="N71" s="29" t="str">
        <f>'бланки '!B94</f>
        <v>ООО</v>
      </c>
      <c r="O71">
        <v>3</v>
      </c>
    </row>
    <row r="72" spans="1:15">
      <c r="A72" s="25">
        <f>анкеты!A30</f>
        <v>29</v>
      </c>
      <c r="B72" s="25" t="str">
        <f t="shared" si="6"/>
        <v>Город Северодвинск</v>
      </c>
      <c r="C72" s="25" t="str">
        <f>'бланки '!C34</f>
        <v>Муниципальное автономное общеобразовательное учреждение «Средняя общеобразовательная школа № 2»</v>
      </c>
      <c r="D72" s="25">
        <f>'Рейтинговая таблица организаций'!T32</f>
        <v>99.7</v>
      </c>
      <c r="E72" s="25">
        <f>'Рейтинговая таблица организаций'!AC32</f>
        <v>100</v>
      </c>
      <c r="F72" s="25">
        <f>'Рейтинговая таблица организаций'!AK32</f>
        <v>88</v>
      </c>
      <c r="G72" s="25">
        <f>'Рейтинговая таблица организаций'!AU32</f>
        <v>100</v>
      </c>
      <c r="H72" s="25">
        <f>'Рейтинговая таблица организаций'!BE32</f>
        <v>100</v>
      </c>
      <c r="I72" s="25">
        <f>'Рейтинговая таблица организаций'!BF32</f>
        <v>97.539999999999992</v>
      </c>
      <c r="J72" s="25" t="str">
        <f t="shared" si="7"/>
        <v>11</v>
      </c>
      <c r="K72" s="39">
        <f>COUNTIFS($M$3:$M$182,M72,$I$3:I$182,"&gt;"&amp;I72)+1</f>
        <v>11</v>
      </c>
      <c r="L72" s="26">
        <f t="shared" si="8"/>
        <v>1</v>
      </c>
      <c r="M72" s="40" t="str">
        <f>'бланки '!A34</f>
        <v>Город Северодвинск</v>
      </c>
      <c r="N72" s="29" t="str">
        <f>'бланки '!B34</f>
        <v>ООО</v>
      </c>
      <c r="O72">
        <v>1</v>
      </c>
    </row>
    <row r="73" spans="1:15">
      <c r="A73" s="25">
        <f>анкеты!A109</f>
        <v>108</v>
      </c>
      <c r="B73" s="25" t="str">
        <f t="shared" si="6"/>
        <v>Онежский муниципальный район</v>
      </c>
      <c r="C73" s="25" t="str">
        <f>'бланки '!C113</f>
        <v>Муниципальное бюджетное общеобразовательное учреждение «Глазанская основная общеобразовательная школа»</v>
      </c>
      <c r="D73" s="25">
        <f>'Рейтинговая таблица организаций'!T111</f>
        <v>96.7</v>
      </c>
      <c r="E73" s="25">
        <f>'Рейтинговая таблица организаций'!AC111</f>
        <v>100</v>
      </c>
      <c r="F73" s="25">
        <f>'Рейтинговая таблица организаций'!AK111</f>
        <v>88</v>
      </c>
      <c r="G73" s="25">
        <f>'Рейтинговая таблица организаций'!AU111</f>
        <v>100</v>
      </c>
      <c r="H73" s="25">
        <f>'Рейтинговая таблица организаций'!BE111</f>
        <v>100</v>
      </c>
      <c r="I73" s="25">
        <f>'Рейтинговая таблица организаций'!BF111</f>
        <v>96.94</v>
      </c>
      <c r="J73" s="25" t="str">
        <f t="shared" si="7"/>
        <v>1</v>
      </c>
      <c r="K73" s="39">
        <f>COUNTIFS($M$3:$M$182,M73,$I$3:I$182,"&gt;"&amp;I73)+1</f>
        <v>1</v>
      </c>
      <c r="L73" s="26">
        <f t="shared" si="8"/>
        <v>1</v>
      </c>
      <c r="M73" s="40" t="str">
        <f>'бланки '!A113</f>
        <v>Онежский муниципальный район</v>
      </c>
      <c r="N73" s="29" t="str">
        <f>'бланки '!B113</f>
        <v>ООО</v>
      </c>
      <c r="O73">
        <v>4</v>
      </c>
    </row>
    <row r="74" spans="1:15">
      <c r="A74" s="25">
        <f>анкеты!A43</f>
        <v>42</v>
      </c>
      <c r="B74" s="25" t="str">
        <f t="shared" si="6"/>
        <v>Город Северодвинск</v>
      </c>
      <c r="C74" s="25" t="str">
        <f>'бланки '!C47</f>
        <v>Муниципальное автономное общеобразовательное учреждение «Средняя общеобразовательная школа № 19»</v>
      </c>
      <c r="D74" s="25">
        <f>'Рейтинговая таблица организаций'!T45</f>
        <v>98.5</v>
      </c>
      <c r="E74" s="25">
        <f>'Рейтинговая таблица организаций'!AC45</f>
        <v>98.5</v>
      </c>
      <c r="F74" s="25">
        <f>'Рейтинговая таблица организаций'!AK45</f>
        <v>89.3</v>
      </c>
      <c r="G74" s="25">
        <f>'Рейтинговая таблица организаций'!AU45</f>
        <v>98.2</v>
      </c>
      <c r="H74" s="25">
        <f>'Рейтинговая таблица организаций'!BE45</f>
        <v>98.7</v>
      </c>
      <c r="I74" s="25">
        <f>'Рейтинговая таблица организаций'!BF45</f>
        <v>96.64</v>
      </c>
      <c r="J74" s="25" t="str">
        <f t="shared" si="7"/>
        <v>16</v>
      </c>
      <c r="K74" s="39">
        <f>COUNTIFS($M$3:$M$182,M74,$I$3:I$182,"&gt;"&amp;I74)+1</f>
        <v>16</v>
      </c>
      <c r="L74" s="26">
        <f t="shared" si="8"/>
        <v>1</v>
      </c>
      <c r="M74" s="40" t="str">
        <f>'бланки '!A47</f>
        <v>Город Северодвинск</v>
      </c>
      <c r="N74" s="29" t="str">
        <f>'бланки '!B47</f>
        <v>ООО</v>
      </c>
      <c r="O74">
        <v>1</v>
      </c>
    </row>
    <row r="75" spans="1:15">
      <c r="A75" s="25">
        <f>анкеты!A37</f>
        <v>36</v>
      </c>
      <c r="B75" s="25" t="str">
        <f t="shared" si="6"/>
        <v>Город Северодвинск</v>
      </c>
      <c r="C75" s="25" t="str">
        <f>'бланки '!C41</f>
        <v>Муниципальное автономное общеобразовательное учреждение «Средняя общеобразовательная школа № 11»</v>
      </c>
      <c r="D75" s="25">
        <f>'Рейтинговая таблица организаций'!T39</f>
        <v>95.1</v>
      </c>
      <c r="E75" s="25">
        <f>'Рейтинговая таблица организаций'!AC39</f>
        <v>98</v>
      </c>
      <c r="F75" s="25">
        <f>'Рейтинговая таблица организаций'!AK39</f>
        <v>91.9</v>
      </c>
      <c r="G75" s="25">
        <f>'Рейтинговая таблица организаций'!AU39</f>
        <v>98.800000000000011</v>
      </c>
      <c r="H75" s="25">
        <f>'Рейтинговая таблица организаций'!BE39</f>
        <v>98.8</v>
      </c>
      <c r="I75" s="25">
        <f>'Рейтинговая таблица организаций'!BF39</f>
        <v>96.52000000000001</v>
      </c>
      <c r="J75" s="25" t="str">
        <f t="shared" si="7"/>
        <v>17</v>
      </c>
      <c r="K75" s="39">
        <f>COUNTIFS($M$3:$M$182,M75,$I$3:I$182,"&gt;"&amp;I75)+1</f>
        <v>17</v>
      </c>
      <c r="L75" s="26">
        <f t="shared" si="8"/>
        <v>1</v>
      </c>
      <c r="M75" s="40" t="str">
        <f>'бланки '!A41</f>
        <v>Город Северодвинск</v>
      </c>
      <c r="N75" s="29" t="str">
        <f>'бланки '!B41</f>
        <v>ООО</v>
      </c>
      <c r="O75">
        <v>1</v>
      </c>
    </row>
    <row r="76" spans="1:15">
      <c r="A76" s="25">
        <f>анкеты!A162</f>
        <v>161</v>
      </c>
      <c r="B76" s="25" t="str">
        <f t="shared" si="6"/>
        <v>Государственные образовательные организации</v>
      </c>
      <c r="C76" s="25" t="str">
        <f>'бланки '!C166</f>
        <v>Государственное бюджетное общеобразовательное учреждение Архангельской области «Специальная (коррекционная) общеобразовательная школа №15»</v>
      </c>
      <c r="D76" s="25">
        <f>'Рейтинговая таблица организаций'!T164</f>
        <v>97.2</v>
      </c>
      <c r="E76" s="25">
        <f>'Рейтинговая таблица организаций'!AC164</f>
        <v>94.5</v>
      </c>
      <c r="F76" s="25">
        <f>'Рейтинговая таблица организаций'!AK164</f>
        <v>97</v>
      </c>
      <c r="G76" s="25">
        <f>'Рейтинговая таблица организаций'!AU164</f>
        <v>98.800000000000011</v>
      </c>
      <c r="H76" s="25">
        <f>'Рейтинговая таблица организаций'!BE164</f>
        <v>95</v>
      </c>
      <c r="I76" s="25">
        <f>'Рейтинговая таблица организаций'!BF164</f>
        <v>96.5</v>
      </c>
      <c r="J76" s="25" t="str">
        <f t="shared" si="7"/>
        <v>4</v>
      </c>
      <c r="K76" s="39">
        <f>COUNTIFS($M$3:$M$182,M76,$I$3:I$182,"&gt;"&amp;I76)+1</f>
        <v>4</v>
      </c>
      <c r="L76" s="26">
        <f t="shared" si="8"/>
        <v>1</v>
      </c>
      <c r="M76" s="40" t="str">
        <f>'бланки '!A166</f>
        <v>Государственные образовательные организации</v>
      </c>
      <c r="N76" s="29" t="str">
        <f>'бланки '!B166</f>
        <v>ООО</v>
      </c>
      <c r="O76">
        <v>9</v>
      </c>
    </row>
    <row r="77" spans="1:15">
      <c r="A77" s="25">
        <f>анкеты!A47</f>
        <v>46</v>
      </c>
      <c r="B77" s="25" t="str">
        <f t="shared" si="6"/>
        <v>Город Северодвинск</v>
      </c>
      <c r="C77" s="25" t="str">
        <f>'бланки '!C51</f>
        <v>Муниципальное автономное общеобразовательное учреждение «Средняя общеобразовательная школа № 23»</v>
      </c>
      <c r="D77" s="25">
        <f>'Рейтинговая таблица организаций'!T49</f>
        <v>99.300000000000011</v>
      </c>
      <c r="E77" s="25">
        <f>'Рейтинговая таблица организаций'!AC49</f>
        <v>97</v>
      </c>
      <c r="F77" s="25">
        <f>'Рейтинговая таблица организаций'!AK49</f>
        <v>88</v>
      </c>
      <c r="G77" s="25">
        <f>'Рейтинговая таблица организаций'!AU49</f>
        <v>97.8</v>
      </c>
      <c r="H77" s="25">
        <f>'Рейтинговая таблица организаций'!BE49</f>
        <v>96.6</v>
      </c>
      <c r="I77" s="25">
        <f>'Рейтинговая таблица организаций'!BF49</f>
        <v>95.740000000000009</v>
      </c>
      <c r="J77" s="25" t="str">
        <f t="shared" si="7"/>
        <v>21-22</v>
      </c>
      <c r="K77" s="39">
        <f>COUNTIFS($M$3:$M$182,M77,$I$3:I$182,"&gt;"&amp;I77)+1</f>
        <v>21</v>
      </c>
      <c r="L77" s="26">
        <f t="shared" si="8"/>
        <v>2</v>
      </c>
      <c r="M77" s="40" t="str">
        <f>'бланки '!A51</f>
        <v>Город Северодвинск</v>
      </c>
      <c r="N77" s="29" t="str">
        <f>'бланки '!B51</f>
        <v>ООО</v>
      </c>
      <c r="O77">
        <v>1</v>
      </c>
    </row>
    <row r="78" spans="1:15">
      <c r="A78" s="25">
        <f>анкеты!A53</f>
        <v>52</v>
      </c>
      <c r="B78" s="25" t="str">
        <f t="shared" si="6"/>
        <v>Город Северодвинск</v>
      </c>
      <c r="C78" s="25" t="str">
        <f>'бланки '!C57</f>
        <v>Муниципальное автономное общеобразовательное учреждение «Средняя общеобразовательная школа № 29»</v>
      </c>
      <c r="D78" s="25">
        <f>'Рейтинговая таблица организаций'!T55</f>
        <v>98.5</v>
      </c>
      <c r="E78" s="25">
        <f>'Рейтинговая таблица организаций'!AC55</f>
        <v>96</v>
      </c>
      <c r="F78" s="25">
        <f>'Рейтинговая таблица организаций'!AK55</f>
        <v>92.5</v>
      </c>
      <c r="G78" s="25">
        <f>'Рейтинговая таблица организаций'!AU55</f>
        <v>95.6</v>
      </c>
      <c r="H78" s="25">
        <f>'Рейтинговая таблица организаций'!BE55</f>
        <v>96.1</v>
      </c>
      <c r="I78" s="25">
        <f>'Рейтинговая таблица организаций'!BF55</f>
        <v>95.740000000000009</v>
      </c>
      <c r="J78" s="25" t="str">
        <f t="shared" si="7"/>
        <v>21-22</v>
      </c>
      <c r="K78" s="39">
        <f>COUNTIFS($M$3:$M$182,M78,$I$3:I$182,"&gt;"&amp;I78)+1</f>
        <v>21</v>
      </c>
      <c r="L78" s="26">
        <f t="shared" si="8"/>
        <v>2</v>
      </c>
      <c r="M78" s="40" t="str">
        <f>'бланки '!A57</f>
        <v>Город Северодвинск</v>
      </c>
      <c r="N78" s="29" t="str">
        <f>'бланки '!B57</f>
        <v>ООО</v>
      </c>
      <c r="O78">
        <v>1</v>
      </c>
    </row>
    <row r="79" spans="1:15">
      <c r="A79" s="25">
        <f>анкеты!A144</f>
        <v>143</v>
      </c>
      <c r="B79" s="25" t="str">
        <f t="shared" si="6"/>
        <v>Холмогорский муниципальный округ</v>
      </c>
      <c r="C79" s="25" t="str">
        <f>'бланки '!C148</f>
        <v>Муниципальное бюджетное общеобразовательное учреждение «Усть-Пинежская средняя школа»</v>
      </c>
      <c r="D79" s="25">
        <f>'Рейтинговая таблица организаций'!T146</f>
        <v>99.2</v>
      </c>
      <c r="E79" s="25">
        <f>'Рейтинговая таблица организаций'!AC146</f>
        <v>100</v>
      </c>
      <c r="F79" s="25">
        <f>'Рейтинговая таблица организаций'!AK146</f>
        <v>78</v>
      </c>
      <c r="G79" s="25">
        <f>'Рейтинговая таблица организаций'!AU146</f>
        <v>100</v>
      </c>
      <c r="H79" s="25">
        <f>'Рейтинговая таблица организаций'!BE146</f>
        <v>100</v>
      </c>
      <c r="I79" s="25">
        <f>'Рейтинговая таблица организаций'!BF146</f>
        <v>95.44</v>
      </c>
      <c r="J79" s="25" t="str">
        <f t="shared" si="7"/>
        <v>3</v>
      </c>
      <c r="K79" s="39">
        <f>COUNTIFS($M$3:$M$182,M79,$I$3:I$182,"&gt;"&amp;I79)+1</f>
        <v>3</v>
      </c>
      <c r="L79" s="26">
        <f t="shared" si="8"/>
        <v>1</v>
      </c>
      <c r="M79" s="40" t="str">
        <f>'бланки '!A148</f>
        <v>Холмогорский муниципальный округ</v>
      </c>
      <c r="N79" s="29" t="str">
        <f>'бланки '!B148</f>
        <v>ООО</v>
      </c>
      <c r="O79">
        <v>7</v>
      </c>
    </row>
    <row r="80" spans="1:15">
      <c r="A80" s="25">
        <f>анкеты!A31</f>
        <v>30</v>
      </c>
      <c r="B80" s="25" t="str">
        <f t="shared" si="6"/>
        <v>Город Северодвинск</v>
      </c>
      <c r="C80" s="25" t="str">
        <f>'бланки '!C35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D80" s="25">
        <f>'Рейтинговая таблица организаций'!T33</f>
        <v>95.8</v>
      </c>
      <c r="E80" s="25">
        <f>'Рейтинговая таблица организаций'!AC33</f>
        <v>98.5</v>
      </c>
      <c r="F80" s="25">
        <f>'Рейтинговая таблица организаций'!AK33</f>
        <v>83.9</v>
      </c>
      <c r="G80" s="25">
        <f>'Рейтинговая таблица организаций'!AU33</f>
        <v>99.2</v>
      </c>
      <c r="H80" s="25">
        <f>'Рейтинговая таблица организаций'!BE33</f>
        <v>99.7</v>
      </c>
      <c r="I80" s="25">
        <f>'Рейтинговая таблица организаций'!BF33</f>
        <v>95.42</v>
      </c>
      <c r="J80" s="25" t="str">
        <f t="shared" si="7"/>
        <v>24</v>
      </c>
      <c r="K80" s="39">
        <f>COUNTIFS($M$3:$M$182,M80,$I$3:I$182,"&gt;"&amp;I80)+1</f>
        <v>24</v>
      </c>
      <c r="L80" s="26">
        <f t="shared" si="8"/>
        <v>1</v>
      </c>
      <c r="M80" s="40" t="str">
        <f>'бланки '!A35</f>
        <v>Город Северодвинск</v>
      </c>
      <c r="N80" s="29" t="str">
        <f>'бланки '!B35</f>
        <v>ООО</v>
      </c>
      <c r="O80">
        <v>1</v>
      </c>
    </row>
    <row r="81" spans="1:15">
      <c r="A81" s="25">
        <f>анкеты!A52</f>
        <v>51</v>
      </c>
      <c r="B81" s="25" t="str">
        <f t="shared" si="6"/>
        <v>Город Северодвинск</v>
      </c>
      <c r="C81" s="25" t="str">
        <f>'бланки '!C56</f>
        <v>Муниципальное автономное общеобразовательное учреждение «Средняя общеобразовательная школа № 28»</v>
      </c>
      <c r="D81" s="25">
        <f>'Рейтинговая таблица организаций'!T54</f>
        <v>99.7</v>
      </c>
      <c r="E81" s="25">
        <f>'Рейтинговая таблица организаций'!AC54</f>
        <v>100</v>
      </c>
      <c r="F81" s="25">
        <f>'Рейтинговая таблица организаций'!AK54</f>
        <v>77.2</v>
      </c>
      <c r="G81" s="25">
        <f>'Рейтинговая таблица организаций'!AU54</f>
        <v>100</v>
      </c>
      <c r="H81" s="25">
        <f>'Рейтинговая таблица организаций'!BE54</f>
        <v>100</v>
      </c>
      <c r="I81" s="25">
        <f>'Рейтинговая таблица организаций'!BF54</f>
        <v>95.38</v>
      </c>
      <c r="J81" s="25" t="str">
        <f t="shared" si="7"/>
        <v>25</v>
      </c>
      <c r="K81" s="39">
        <f>COUNTIFS($M$3:$M$182,M81,$I$3:I$182,"&gt;"&amp;I81)+1</f>
        <v>25</v>
      </c>
      <c r="L81" s="26">
        <f t="shared" si="8"/>
        <v>1</v>
      </c>
      <c r="M81" s="40" t="str">
        <f>'бланки '!A56</f>
        <v>Город Северодвинск</v>
      </c>
      <c r="N81" s="29" t="str">
        <f>'бланки '!B56</f>
        <v>ООО</v>
      </c>
      <c r="O81">
        <v>1</v>
      </c>
    </row>
    <row r="82" spans="1:15">
      <c r="A82" s="25">
        <f>анкеты!A35</f>
        <v>34</v>
      </c>
      <c r="B82" s="25" t="str">
        <f t="shared" si="6"/>
        <v>Город Северодвинск</v>
      </c>
      <c r="C82" s="25" t="str">
        <f>'бланки '!C39</f>
        <v>Муниципальное автономное общеобразовательное учреждение «Средняя общеобразовательная школа № 9»</v>
      </c>
      <c r="D82" s="25">
        <f>'Рейтинговая таблица организаций'!T37</f>
        <v>98.100000000000009</v>
      </c>
      <c r="E82" s="25">
        <f>'Рейтинговая таблица организаций'!AC37</f>
        <v>92.5</v>
      </c>
      <c r="F82" s="25">
        <f>'Рейтинговая таблица организаций'!AK37</f>
        <v>94</v>
      </c>
      <c r="G82" s="25">
        <f>'Рейтинговая таблица организаций'!AU37</f>
        <v>96</v>
      </c>
      <c r="H82" s="25">
        <f>'Рейтинговая таблица организаций'!BE37</f>
        <v>94.1</v>
      </c>
      <c r="I82" s="25">
        <f>'Рейтинговая таблица организаций'!BF37</f>
        <v>94.940000000000012</v>
      </c>
      <c r="J82" s="25" t="str">
        <f t="shared" si="7"/>
        <v>27</v>
      </c>
      <c r="K82" s="39">
        <f>COUNTIFS($M$3:$M$182,M82,$I$3:I$182,"&gt;"&amp;I82)+1</f>
        <v>27</v>
      </c>
      <c r="L82" s="26">
        <f t="shared" si="8"/>
        <v>1</v>
      </c>
      <c r="M82" s="40" t="str">
        <f>'бланки '!A39</f>
        <v>Город Северодвинск</v>
      </c>
      <c r="N82" s="29" t="str">
        <f>'бланки '!B39</f>
        <v>ООО</v>
      </c>
      <c r="O82">
        <v>1</v>
      </c>
    </row>
    <row r="83" spans="1:15">
      <c r="A83" s="25">
        <f>анкеты!A149</f>
        <v>148</v>
      </c>
      <c r="B83" s="25" t="str">
        <f t="shared" si="6"/>
        <v>Холмогорский муниципальный округ</v>
      </c>
      <c r="C83" s="25" t="str">
        <f>'бланки '!C153</f>
        <v>Муниципальное бюджетное общеобразовательное учреждение «Белогорская средняя школа»</v>
      </c>
      <c r="D83" s="25">
        <f>'Рейтинговая таблица организаций'!T151</f>
        <v>98.699999999999989</v>
      </c>
      <c r="E83" s="25">
        <f>'Рейтинговая таблица организаций'!AC151</f>
        <v>100</v>
      </c>
      <c r="F83" s="25">
        <f>'Рейтинговая таблица организаций'!AK151</f>
        <v>76</v>
      </c>
      <c r="G83" s="25">
        <f>'Рейтинговая таблица организаций'!AU151</f>
        <v>100</v>
      </c>
      <c r="H83" s="25">
        <f>'Рейтинговая таблица организаций'!BE151</f>
        <v>100</v>
      </c>
      <c r="I83" s="25">
        <f>'Рейтинговая таблица организаций'!BF151</f>
        <v>94.94</v>
      </c>
      <c r="J83" s="25" t="str">
        <f t="shared" si="7"/>
        <v>4</v>
      </c>
      <c r="K83" s="39">
        <f>COUNTIFS($M$3:$M$182,M83,$I$3:I$182,"&gt;"&amp;I83)+1</f>
        <v>4</v>
      </c>
      <c r="L83" s="26">
        <f t="shared" si="8"/>
        <v>1</v>
      </c>
      <c r="M83" s="40" t="str">
        <f>'бланки '!A153</f>
        <v>Холмогорский муниципальный округ</v>
      </c>
      <c r="N83" s="29" t="str">
        <f>'бланки '!B153</f>
        <v>ООО</v>
      </c>
      <c r="O83">
        <v>7</v>
      </c>
    </row>
    <row r="84" spans="1:15">
      <c r="A84" s="25">
        <f>анкеты!A84</f>
        <v>83</v>
      </c>
      <c r="B84" s="25" t="str">
        <f t="shared" si="6"/>
        <v>Верхнетоемский муниципальный округ</v>
      </c>
      <c r="C84" s="25" t="str">
        <f>'бланки '!C88</f>
        <v>Муниципальное бюджетное образовательное учреждение Верхнетоемского муниципального округа «Афанасьевская средняя общеобразовательная школа»</v>
      </c>
      <c r="D84" s="25">
        <f>'Рейтинговая таблица организаций'!T86</f>
        <v>95</v>
      </c>
      <c r="E84" s="25">
        <f>'Рейтинговая таблица организаций'!AC86</f>
        <v>94.5</v>
      </c>
      <c r="F84" s="25">
        <f>'Рейтинговая таблица организаций'!AK86</f>
        <v>86</v>
      </c>
      <c r="G84" s="25">
        <f>'Рейтинговая таблица организаций'!AU86</f>
        <v>98.800000000000011</v>
      </c>
      <c r="H84" s="25">
        <f>'Рейтинговая таблица организаций'!BE86</f>
        <v>100</v>
      </c>
      <c r="I84" s="25">
        <f>'Рейтинговая таблица организаций'!BF86</f>
        <v>94.86</v>
      </c>
      <c r="J84" s="25" t="str">
        <f t="shared" si="7"/>
        <v>2</v>
      </c>
      <c r="K84" s="39">
        <f>COUNTIFS($M$3:$M$182,M84,$I$3:I$182,"&gt;"&amp;I84)+1</f>
        <v>2</v>
      </c>
      <c r="L84" s="26">
        <f t="shared" si="8"/>
        <v>1</v>
      </c>
      <c r="M84" s="40" t="str">
        <f>'бланки '!A88</f>
        <v>Верхнетоемский муниципальный округ</v>
      </c>
      <c r="N84" s="29" t="str">
        <f>'бланки '!B88</f>
        <v>ООО</v>
      </c>
      <c r="O84">
        <v>3</v>
      </c>
    </row>
    <row r="85" spans="1:15">
      <c r="A85" s="25">
        <f>анкеты!A46</f>
        <v>45</v>
      </c>
      <c r="B85" s="25" t="str">
        <f t="shared" si="6"/>
        <v>Город Северодвинск</v>
      </c>
      <c r="C85" s="25" t="str">
        <f>'бланки '!C50</f>
        <v>Муниципальное автономное общеобразовательное учреждение «Средняя общеобразовательная школа № 22»</v>
      </c>
      <c r="D85" s="25">
        <f>'Рейтинговая таблица организаций'!T48</f>
        <v>95.3</v>
      </c>
      <c r="E85" s="25">
        <f>'Рейтинговая таблица организаций'!AC48</f>
        <v>93</v>
      </c>
      <c r="F85" s="25">
        <f>'Рейтинговая таблица организаций'!AK48</f>
        <v>95.8</v>
      </c>
      <c r="G85" s="25">
        <f>'Рейтинговая таблица организаций'!AU48</f>
        <v>96.800000000000011</v>
      </c>
      <c r="H85" s="25">
        <f>'Рейтинговая таблица организаций'!BE48</f>
        <v>93</v>
      </c>
      <c r="I85" s="25">
        <f>'Рейтинговая таблица организаций'!BF48</f>
        <v>94.78</v>
      </c>
      <c r="J85" s="25" t="str">
        <f t="shared" si="7"/>
        <v>29</v>
      </c>
      <c r="K85" s="39">
        <f>COUNTIFS($M$3:$M$182,M85,$I$3:I$182,"&gt;"&amp;I85)+1</f>
        <v>29</v>
      </c>
      <c r="L85" s="26">
        <f t="shared" si="8"/>
        <v>1</v>
      </c>
      <c r="M85" s="40" t="str">
        <f>'бланки '!A50</f>
        <v>Город Северодвинск</v>
      </c>
      <c r="N85" s="29" t="str">
        <f>'бланки '!B50</f>
        <v>ООО</v>
      </c>
      <c r="O85">
        <v>1</v>
      </c>
    </row>
    <row r="86" spans="1:15">
      <c r="A86" s="25">
        <f>анкеты!A161</f>
        <v>160</v>
      </c>
      <c r="B86" s="25" t="str">
        <f t="shared" si="6"/>
        <v>Государственные образовательные организации</v>
      </c>
      <c r="C86" s="25" t="str">
        <f>'бланки '!C165</f>
        <v>Государственное бюджетное общеобразовательное учреждение Архангельской области «Шенкурская специальная (коррекционная) общеобразовательная школа-интернат»</v>
      </c>
      <c r="D86" s="25">
        <f>'Рейтинговая таблица организаций'!T163</f>
        <v>94.3</v>
      </c>
      <c r="E86" s="25">
        <f>'Рейтинговая таблица организаций'!AC163</f>
        <v>100</v>
      </c>
      <c r="F86" s="25">
        <f>'Рейтинговая таблица организаций'!AK163</f>
        <v>78</v>
      </c>
      <c r="G86" s="25">
        <f>'Рейтинговая таблица организаций'!AU163</f>
        <v>100</v>
      </c>
      <c r="H86" s="25">
        <f>'Рейтинговая таблица организаций'!BE163</f>
        <v>100</v>
      </c>
      <c r="I86" s="25">
        <f>'Рейтинговая таблица организаций'!BF163</f>
        <v>94.460000000000008</v>
      </c>
      <c r="J86" s="25" t="str">
        <f t="shared" si="7"/>
        <v>6</v>
      </c>
      <c r="K86" s="39">
        <f>COUNTIFS($M$3:$M$182,M86,$I$3:I$182,"&gt;"&amp;I86)+1</f>
        <v>6</v>
      </c>
      <c r="L86" s="26">
        <f t="shared" si="8"/>
        <v>1</v>
      </c>
      <c r="M86" s="40" t="str">
        <f>'бланки '!A165</f>
        <v>Государственные образовательные организации</v>
      </c>
      <c r="N86" s="29" t="str">
        <f>'бланки '!B165</f>
        <v>ООО</v>
      </c>
      <c r="O86">
        <v>9</v>
      </c>
    </row>
    <row r="87" spans="1:15">
      <c r="A87" s="25">
        <f>анкеты!A117</f>
        <v>116</v>
      </c>
      <c r="B87" s="25" t="str">
        <f t="shared" si="6"/>
        <v>Пинежский муниципальный округ</v>
      </c>
      <c r="C87" s="25" t="str">
        <f>'бланки '!C121</f>
        <v>Муниципальное бюджетное общеобразовательное учреждение «Сурская средняя школа № 2»</v>
      </c>
      <c r="D87" s="25">
        <f>'Рейтинговая таблица организаций'!T119</f>
        <v>100</v>
      </c>
      <c r="E87" s="25">
        <f>'Рейтинговая таблица организаций'!AC119</f>
        <v>100</v>
      </c>
      <c r="F87" s="25">
        <f>'Рейтинговая таблица организаций'!AK119</f>
        <v>72</v>
      </c>
      <c r="G87" s="25">
        <f>'Рейтинговая таблица организаций'!AU119</f>
        <v>100</v>
      </c>
      <c r="H87" s="25">
        <f>'Рейтинговая таблица организаций'!BE119</f>
        <v>100</v>
      </c>
      <c r="I87" s="25">
        <f>'Рейтинговая таблица организаций'!BF119</f>
        <v>94.4</v>
      </c>
      <c r="J87" s="25" t="str">
        <f t="shared" si="7"/>
        <v>2</v>
      </c>
      <c r="K87" s="39">
        <f>COUNTIFS($M$3:$M$182,M87,$I$3:I$182,"&gt;"&amp;I87)+1</f>
        <v>2</v>
      </c>
      <c r="L87" s="26">
        <f t="shared" si="8"/>
        <v>1</v>
      </c>
      <c r="M87" s="40" t="str">
        <f>'бланки '!A121</f>
        <v>Пинежский муниципальный округ</v>
      </c>
      <c r="N87" s="29" t="str">
        <f>'бланки '!B121</f>
        <v>ООО</v>
      </c>
      <c r="O87">
        <v>5</v>
      </c>
    </row>
    <row r="88" spans="1:15">
      <c r="A88" s="25">
        <f>анкеты!A105</f>
        <v>104</v>
      </c>
      <c r="B88" s="25" t="str">
        <f t="shared" si="6"/>
        <v>Онежский муниципальный район</v>
      </c>
      <c r="C88" s="25" t="str">
        <f>'бланки '!C109</f>
        <v>Муниципальное бюджетное общеобразовательное учреждение «Кодинская средняя общеобразовательная школа»</v>
      </c>
      <c r="D88" s="25">
        <f>'Рейтинговая таблица организаций'!T107</f>
        <v>98</v>
      </c>
      <c r="E88" s="25">
        <f>'Рейтинговая таблица организаций'!AC107</f>
        <v>98</v>
      </c>
      <c r="F88" s="25">
        <f>'Рейтинговая таблица организаций'!AK107</f>
        <v>80</v>
      </c>
      <c r="G88" s="25">
        <f>'Рейтинговая таблица организаций'!AU107</f>
        <v>97.600000000000009</v>
      </c>
      <c r="H88" s="25">
        <f>'Рейтинговая таблица организаций'!BE107</f>
        <v>97.6</v>
      </c>
      <c r="I88" s="25">
        <f>'Рейтинговая таблица организаций'!BF107</f>
        <v>94.240000000000009</v>
      </c>
      <c r="J88" s="25" t="str">
        <f t="shared" si="7"/>
        <v>3</v>
      </c>
      <c r="K88" s="39">
        <f>COUNTIFS($M$3:$M$182,M88,$I$3:I$182,"&gt;"&amp;I88)+1</f>
        <v>3</v>
      </c>
      <c r="L88" s="26">
        <f t="shared" si="8"/>
        <v>1</v>
      </c>
      <c r="M88" s="40" t="str">
        <f>'бланки '!A109</f>
        <v>Онежский муниципальный район</v>
      </c>
      <c r="N88" s="29" t="str">
        <f>'бланки '!B109</f>
        <v>ООО</v>
      </c>
      <c r="O88">
        <v>4</v>
      </c>
    </row>
    <row r="89" spans="1:15">
      <c r="A89" s="25">
        <f>анкеты!A77</f>
        <v>76</v>
      </c>
      <c r="B89" s="25" t="str">
        <f t="shared" si="6"/>
        <v>Город Новодвинск</v>
      </c>
      <c r="C89" s="25" t="str">
        <f>'бланки '!C81</f>
        <v>Муниципальное образовательное учреждение «Средняя общеобразовательная школа № 6»</v>
      </c>
      <c r="D89" s="25">
        <f>'Рейтинговая таблица организаций'!T79</f>
        <v>100</v>
      </c>
      <c r="E89" s="25">
        <f>'Рейтинговая таблица организаций'!AC79</f>
        <v>99.5</v>
      </c>
      <c r="F89" s="25">
        <f>'Рейтинговая таблица организаций'!AK79</f>
        <v>72</v>
      </c>
      <c r="G89" s="25">
        <f>'Рейтинговая таблица организаций'!AU79</f>
        <v>100</v>
      </c>
      <c r="H89" s="25">
        <f>'Рейтинговая таблица организаций'!BE79</f>
        <v>99.5</v>
      </c>
      <c r="I89" s="25">
        <f>'Рейтинговая таблица организаций'!BF79</f>
        <v>94.2</v>
      </c>
      <c r="J89" s="25" t="str">
        <f t="shared" si="7"/>
        <v>2</v>
      </c>
      <c r="K89" s="39">
        <f>COUNTIFS($M$3:$M$182,M89,$I$3:I$182,"&gt;"&amp;I89)+1</f>
        <v>2</v>
      </c>
      <c r="L89" s="26">
        <f t="shared" si="8"/>
        <v>1</v>
      </c>
      <c r="M89" s="40" t="str">
        <f>'бланки '!A81</f>
        <v>Город Новодвинск</v>
      </c>
      <c r="N89" s="29" t="str">
        <f>'бланки '!B81</f>
        <v>ООО</v>
      </c>
      <c r="O89">
        <v>2</v>
      </c>
    </row>
    <row r="90" spans="1:15">
      <c r="A90" s="25">
        <f>анкеты!A87</f>
        <v>86</v>
      </c>
      <c r="B90" s="25" t="str">
        <f t="shared" si="6"/>
        <v>Верхнетоемский муниципальный округ</v>
      </c>
      <c r="C90" s="25" t="str">
        <f>'бланки '!C91</f>
        <v>Муниципальное бюджетное образовательное учреждение Верхнетоемского муниципального округа «Горковская средняя общеобразовательная школа»</v>
      </c>
      <c r="D90" s="25">
        <f>'Рейтинговая таблица организаций'!T89</f>
        <v>93.8</v>
      </c>
      <c r="E90" s="25">
        <f>'Рейтинговая таблица организаций'!AC89</f>
        <v>88</v>
      </c>
      <c r="F90" s="25">
        <f>'Рейтинговая таблица организаций'!AK89</f>
        <v>100</v>
      </c>
      <c r="G90" s="25">
        <f>'Рейтинговая таблица организаций'!AU89</f>
        <v>98.800000000000011</v>
      </c>
      <c r="H90" s="25">
        <f>'Рейтинговая таблица организаций'!BE89</f>
        <v>90.4</v>
      </c>
      <c r="I90" s="25">
        <f>'Рейтинговая таблица организаций'!BF89</f>
        <v>94.2</v>
      </c>
      <c r="J90" s="25" t="str">
        <f t="shared" si="7"/>
        <v>3</v>
      </c>
      <c r="K90" s="39">
        <f>COUNTIFS($M$3:$M$182,M90,$I$3:I$182,"&gt;"&amp;I90)+1</f>
        <v>3</v>
      </c>
      <c r="L90" s="26">
        <f t="shared" si="8"/>
        <v>1</v>
      </c>
      <c r="M90" s="40" t="str">
        <f>'бланки '!A91</f>
        <v>Верхнетоемский муниципальный округ</v>
      </c>
      <c r="N90" s="29" t="str">
        <f>'бланки '!B91</f>
        <v>ООО</v>
      </c>
      <c r="O90">
        <v>3</v>
      </c>
    </row>
    <row r="91" spans="1:15">
      <c r="A91" s="25">
        <f>анкеты!A135</f>
        <v>134</v>
      </c>
      <c r="B91" s="25" t="str">
        <f t="shared" si="6"/>
        <v>Приморский муниципальный округ</v>
      </c>
      <c r="C91" s="25" t="str">
        <f>'бланки '!C139</f>
        <v>Муниципальное бюджетное общеобразовательное учреждение «Талажская средняя школа»</v>
      </c>
      <c r="D91" s="25">
        <f>'Рейтинговая таблица организаций'!T137</f>
        <v>99.6</v>
      </c>
      <c r="E91" s="25">
        <f>'Рейтинговая таблица организаций'!AC137</f>
        <v>100</v>
      </c>
      <c r="F91" s="25">
        <f>'Рейтинговая таблица организаций'!AK137</f>
        <v>72</v>
      </c>
      <c r="G91" s="25">
        <f>'Рейтинговая таблица организаций'!AU137</f>
        <v>99</v>
      </c>
      <c r="H91" s="25">
        <f>'Рейтинговая таблица организаций'!BE137</f>
        <v>100</v>
      </c>
      <c r="I91" s="25">
        <f>'Рейтинговая таблица организаций'!BF137</f>
        <v>94.12</v>
      </c>
      <c r="J91" s="25" t="str">
        <f t="shared" si="7"/>
        <v>2</v>
      </c>
      <c r="K91" s="39">
        <f>COUNTIFS($M$3:$M$182,M91,$I$3:I$182,"&gt;"&amp;I91)+1</f>
        <v>2</v>
      </c>
      <c r="L91" s="26">
        <f t="shared" si="8"/>
        <v>1</v>
      </c>
      <c r="M91" s="40" t="str">
        <f>'бланки '!A139</f>
        <v>Приморский муниципальный округ</v>
      </c>
      <c r="N91" s="29" t="str">
        <f>'бланки '!B139</f>
        <v>ООО</v>
      </c>
      <c r="O91">
        <v>6</v>
      </c>
    </row>
    <row r="92" spans="1:15">
      <c r="A92" s="25">
        <f>анкеты!A98</f>
        <v>97</v>
      </c>
      <c r="B92" s="25" t="str">
        <f t="shared" si="6"/>
        <v>Виноградовский муниципальный округ</v>
      </c>
      <c r="C92" s="25" t="str">
        <f>'бланки '!C102</f>
        <v>Муниципальное бюджетное общеобразовательное учреждение «Осиновская основная школа»</v>
      </c>
      <c r="D92" s="25">
        <f>'Рейтинговая таблица организаций'!T100</f>
        <v>89.5</v>
      </c>
      <c r="E92" s="25">
        <f>'Рейтинговая таблица организаций'!AC100</f>
        <v>97</v>
      </c>
      <c r="F92" s="25">
        <f>'Рейтинговая таблица организаций'!AK100</f>
        <v>88</v>
      </c>
      <c r="G92" s="25">
        <f>'Рейтинговая таблица организаций'!AU100</f>
        <v>100</v>
      </c>
      <c r="H92" s="25">
        <f>'Рейтинговая таблица организаций'!BE100</f>
        <v>95.2</v>
      </c>
      <c r="I92" s="25">
        <f>'Рейтинговая таблица организаций'!BF100</f>
        <v>93.94</v>
      </c>
      <c r="J92" s="25" t="str">
        <f t="shared" si="7"/>
        <v>1</v>
      </c>
      <c r="K92" s="39">
        <f>COUNTIFS($M$3:$M$182,M92,$I$3:I$182,"&gt;"&amp;I92)+1</f>
        <v>1</v>
      </c>
      <c r="L92" s="26">
        <f t="shared" si="8"/>
        <v>1</v>
      </c>
      <c r="M92" s="40" t="str">
        <f>'бланки '!A102</f>
        <v>Виноградовский муниципальный округ</v>
      </c>
      <c r="N92" s="29" t="str">
        <f>'бланки '!B102</f>
        <v>ООО</v>
      </c>
      <c r="O92">
        <v>3</v>
      </c>
    </row>
    <row r="93" spans="1:15">
      <c r="A93" s="25">
        <f>анкеты!A95</f>
        <v>94</v>
      </c>
      <c r="B93" s="25" t="str">
        <f t="shared" si="6"/>
        <v>Виноградовский муниципальный округ</v>
      </c>
      <c r="C93" s="25" t="str">
        <f>'бланки '!C99</f>
        <v>Муниципальное бюджетное общеобразовательное учреждение «Сельменьгская средняя школа»</v>
      </c>
      <c r="D93" s="25">
        <f>'Рейтинговая таблица организаций'!T97</f>
        <v>98.800000000000011</v>
      </c>
      <c r="E93" s="25">
        <f>'Рейтинговая таблица организаций'!AC97</f>
        <v>97</v>
      </c>
      <c r="F93" s="25">
        <f>'Рейтинговая таблица организаций'!AK97</f>
        <v>84.5</v>
      </c>
      <c r="G93" s="25">
        <f>'Рейтинговая таблица организаций'!AU97</f>
        <v>95.6</v>
      </c>
      <c r="H93" s="25">
        <f>'Рейтинговая таблица организаций'!BE97</f>
        <v>93.3</v>
      </c>
      <c r="I93" s="25">
        <f>'Рейтинговая таблица организаций'!BF97</f>
        <v>93.84</v>
      </c>
      <c r="J93" s="25" t="str">
        <f t="shared" si="7"/>
        <v>2</v>
      </c>
      <c r="K93" s="39">
        <f>COUNTIFS($M$3:$M$182,M93,$I$3:I$182,"&gt;"&amp;I93)+1</f>
        <v>2</v>
      </c>
      <c r="L93" s="26">
        <f t="shared" si="8"/>
        <v>1</v>
      </c>
      <c r="M93" s="40" t="str">
        <f>'бланки '!A99</f>
        <v>Виноградовский муниципальный округ</v>
      </c>
      <c r="N93" s="29" t="str">
        <f>'бланки '!B99</f>
        <v>ООО</v>
      </c>
      <c r="O93">
        <v>3</v>
      </c>
    </row>
    <row r="94" spans="1:15">
      <c r="A94" s="25">
        <f>анкеты!A160</f>
        <v>159</v>
      </c>
      <c r="B94" s="25" t="str">
        <f t="shared" si="6"/>
        <v>Государственные образовательные организации</v>
      </c>
      <c r="C94" s="25" t="str">
        <f>'бланки '!C164</f>
        <v>Государственное бюджетное общеобразовательное учреждение Архангельской области «Онежская специальная (коррекционная) общеобразовательная школа – интернат»</v>
      </c>
      <c r="D94" s="25">
        <f>'Рейтинговая таблица организаций'!T162</f>
        <v>92.6</v>
      </c>
      <c r="E94" s="25">
        <f>'Рейтинговая таблица организаций'!AC162</f>
        <v>98.5</v>
      </c>
      <c r="F94" s="25">
        <f>'Рейтинговая таблица организаций'!AK162</f>
        <v>78</v>
      </c>
      <c r="G94" s="25">
        <f>'Рейтинговая таблица организаций'!AU162</f>
        <v>100</v>
      </c>
      <c r="H94" s="25">
        <f>'Рейтинговая таблица организаций'!BE162</f>
        <v>100</v>
      </c>
      <c r="I94" s="25">
        <f>'Рейтинговая таблица организаций'!BF162</f>
        <v>93.820000000000007</v>
      </c>
      <c r="J94" s="25" t="str">
        <f t="shared" si="7"/>
        <v>7</v>
      </c>
      <c r="K94" s="39">
        <f>COUNTIFS($M$3:$M$182,M94,$I$3:I$182,"&gt;"&amp;I94)+1</f>
        <v>7</v>
      </c>
      <c r="L94" s="26">
        <f t="shared" si="8"/>
        <v>1</v>
      </c>
      <c r="M94" s="40" t="str">
        <f>'бланки '!A164</f>
        <v>Государственные образовательные организации</v>
      </c>
      <c r="N94" s="29" t="str">
        <f>'бланки '!B164</f>
        <v>ООО</v>
      </c>
      <c r="O94">
        <v>9</v>
      </c>
    </row>
    <row r="95" spans="1:15">
      <c r="A95" s="25">
        <f>анкеты!A141</f>
        <v>140</v>
      </c>
      <c r="B95" s="25" t="str">
        <f t="shared" si="6"/>
        <v>Холмогорский муниципальный округ</v>
      </c>
      <c r="C95" s="25" t="str">
        <f>'бланки '!C145</f>
        <v>Муниципальное бюджетное общеобразовательное учреждение «Верхне-Матигорская средняя школа»</v>
      </c>
      <c r="D95" s="25">
        <f>'Рейтинговая таблица организаций'!T143</f>
        <v>98.800000000000011</v>
      </c>
      <c r="E95" s="25">
        <f>'Рейтинговая таблица организаций'!AC143</f>
        <v>94.5</v>
      </c>
      <c r="F95" s="25">
        <f>'Рейтинговая таблица организаций'!AK143</f>
        <v>86</v>
      </c>
      <c r="G95" s="25">
        <f>'Рейтинговая таблица организаций'!AU143</f>
        <v>94.4</v>
      </c>
      <c r="H95" s="25">
        <f>'Рейтинговая таблица организаций'!BE143</f>
        <v>93.9</v>
      </c>
      <c r="I95" s="25">
        <f>'Рейтинговая таблица организаций'!BF143</f>
        <v>93.52000000000001</v>
      </c>
      <c r="J95" s="25" t="str">
        <f t="shared" si="7"/>
        <v>5</v>
      </c>
      <c r="K95" s="39">
        <f>COUNTIFS($M$3:$M$182,M95,$I$3:I$182,"&gt;"&amp;I95)+1</f>
        <v>5</v>
      </c>
      <c r="L95" s="26">
        <f t="shared" si="8"/>
        <v>1</v>
      </c>
      <c r="M95" s="40" t="str">
        <f>'бланки '!A145</f>
        <v>Холмогорский муниципальный округ</v>
      </c>
      <c r="N95" s="29" t="str">
        <f>'бланки '!B145</f>
        <v>ООО</v>
      </c>
      <c r="O95">
        <v>7</v>
      </c>
    </row>
    <row r="96" spans="1:15">
      <c r="A96" s="25">
        <f>анкеты!A122</f>
        <v>121</v>
      </c>
      <c r="B96" s="25" t="str">
        <f t="shared" si="6"/>
        <v>Пинежский муниципальный округ</v>
      </c>
      <c r="C96" s="25" t="str">
        <f>'бланки '!C126</f>
        <v>Муниципальное бюджетное общеобразовательное учреждение «Карпогорская вечерняя (сменная) средняя школа № 51»</v>
      </c>
      <c r="D96" s="25">
        <f>'Рейтинговая таблица организаций'!T124</f>
        <v>99.4</v>
      </c>
      <c r="E96" s="25">
        <f>'Рейтинговая таблица организаций'!AC124</f>
        <v>96</v>
      </c>
      <c r="F96" s="25">
        <f>'Рейтинговая таблица организаций'!AK124</f>
        <v>72</v>
      </c>
      <c r="G96" s="25">
        <f>'Рейтинговая таблица организаций'!AU124</f>
        <v>100</v>
      </c>
      <c r="H96" s="25">
        <f>'Рейтинговая таблица организаций'!BE124</f>
        <v>100</v>
      </c>
      <c r="I96" s="25">
        <f>'Рейтинговая таблица организаций'!BF124</f>
        <v>93.47999999999999</v>
      </c>
      <c r="J96" s="25" t="str">
        <f t="shared" si="7"/>
        <v>3</v>
      </c>
      <c r="K96" s="39">
        <f>COUNTIFS($M$3:$M$182,M96,$I$3:I$182,"&gt;"&amp;I96)+1</f>
        <v>3</v>
      </c>
      <c r="L96" s="26">
        <f t="shared" si="8"/>
        <v>1</v>
      </c>
      <c r="M96" s="40" t="str">
        <f>'бланки '!A126</f>
        <v>Пинежский муниципальный округ</v>
      </c>
      <c r="N96" s="29" t="str">
        <f>'бланки '!B126</f>
        <v>ООО</v>
      </c>
      <c r="O96">
        <v>5</v>
      </c>
    </row>
    <row r="97" spans="1:15">
      <c r="A97" s="25">
        <f>анкеты!A32</f>
        <v>31</v>
      </c>
      <c r="B97" s="25" t="str">
        <f t="shared" si="6"/>
        <v>Город Северодвинск</v>
      </c>
      <c r="C97" s="25" t="str">
        <f>'бланки '!C36</f>
        <v>Муниципальное автономное общеобразовательное учреждение «Средняя общеобразовательная школа № 5»</v>
      </c>
      <c r="D97" s="25">
        <f>'Рейтинговая таблица организаций'!T34</f>
        <v>98</v>
      </c>
      <c r="E97" s="25">
        <f>'Рейтинговая таблица организаций'!AC34</f>
        <v>91.5</v>
      </c>
      <c r="F97" s="25">
        <f>'Рейтинговая таблица организаций'!AK34</f>
        <v>95.8</v>
      </c>
      <c r="G97" s="25">
        <f>'Рейтинговая таблица организаций'!AU34</f>
        <v>90.8</v>
      </c>
      <c r="H97" s="25">
        <f>'Рейтинговая таблица организаций'!BE34</f>
        <v>91.2</v>
      </c>
      <c r="I97" s="25">
        <f>'Рейтинговая таблица организаций'!BF34</f>
        <v>93.460000000000008</v>
      </c>
      <c r="J97" s="25" t="str">
        <f t="shared" si="7"/>
        <v>32</v>
      </c>
      <c r="K97" s="39">
        <f>COUNTIFS($M$3:$M$182,M97,$I$3:I$182,"&gt;"&amp;I97)+1</f>
        <v>32</v>
      </c>
      <c r="L97" s="26">
        <f t="shared" si="8"/>
        <v>1</v>
      </c>
      <c r="M97" s="40" t="str">
        <f>'бланки '!A36</f>
        <v>Город Северодвинск</v>
      </c>
      <c r="N97" s="29" t="str">
        <f>'бланки '!B36</f>
        <v>ООО</v>
      </c>
      <c r="O97">
        <v>1</v>
      </c>
    </row>
    <row r="98" spans="1:15">
      <c r="A98" s="25">
        <f>анкеты!A134</f>
        <v>133</v>
      </c>
      <c r="B98" s="25" t="str">
        <f t="shared" si="6"/>
        <v>Приморский муниципальный округ</v>
      </c>
      <c r="C98" s="25" t="str">
        <f>'бланки '!C138</f>
        <v>Муниципальное бюджетное общеобразовательное учреждение «Соловецкая средняя школа»</v>
      </c>
      <c r="D98" s="25">
        <f>'Рейтинговая таблица организаций'!T136</f>
        <v>98.4</v>
      </c>
      <c r="E98" s="25">
        <f>'Рейтинговая таблица организаций'!AC136</f>
        <v>95.5</v>
      </c>
      <c r="F98" s="25">
        <f>'Рейтинговая таблица организаций'!AK136</f>
        <v>82</v>
      </c>
      <c r="G98" s="25">
        <f>'Рейтинговая таблица организаций'!AU136</f>
        <v>95.800000000000011</v>
      </c>
      <c r="H98" s="25">
        <f>'Рейтинговая таблица организаций'!BE136</f>
        <v>95.6</v>
      </c>
      <c r="I98" s="25">
        <f>'Рейтинговая таблица организаций'!BF136</f>
        <v>93.46</v>
      </c>
      <c r="J98" s="25" t="str">
        <f t="shared" si="7"/>
        <v>3</v>
      </c>
      <c r="K98" s="39">
        <f>COUNTIFS($M$3:$M$182,M98,$I$3:I$182,"&gt;"&amp;I98)+1</f>
        <v>3</v>
      </c>
      <c r="L98" s="26">
        <f t="shared" si="8"/>
        <v>1</v>
      </c>
      <c r="M98" s="40" t="str">
        <f>'бланки '!A138</f>
        <v>Приморский муниципальный округ</v>
      </c>
      <c r="N98" s="29" t="str">
        <f>'бланки '!B138</f>
        <v>ООО</v>
      </c>
      <c r="O98">
        <v>6</v>
      </c>
    </row>
    <row r="99" spans="1:15">
      <c r="A99" s="25">
        <f>анкеты!A34</f>
        <v>33</v>
      </c>
      <c r="B99" s="25" t="str">
        <f t="shared" si="6"/>
        <v>Город Северодвинск</v>
      </c>
      <c r="C99" s="25" t="str">
        <f>'бланки '!C38</f>
        <v>Муниципальное автономное общеобразовательное учреждение «Гуманитарная гимназия № 8»</v>
      </c>
      <c r="D99" s="25">
        <f>'Рейтинговая таблица организаций'!T36</f>
        <v>98.4</v>
      </c>
      <c r="E99" s="25">
        <f>'Рейтинговая таблица организаций'!AC36</f>
        <v>92</v>
      </c>
      <c r="F99" s="25">
        <f>'Рейтинговая таблица организаций'!AK36</f>
        <v>84.7</v>
      </c>
      <c r="G99" s="25">
        <f>'Рейтинговая таблица организаций'!AU36</f>
        <v>96.200000000000017</v>
      </c>
      <c r="H99" s="25">
        <f>'Рейтинговая таблица организаций'!BE36</f>
        <v>95.9</v>
      </c>
      <c r="I99" s="25">
        <f>'Рейтинговая таблица организаций'!BF36</f>
        <v>93.440000000000012</v>
      </c>
      <c r="J99" s="25" t="str">
        <f t="shared" si="7"/>
        <v>33</v>
      </c>
      <c r="K99" s="39">
        <f>COUNTIFS($M$3:$M$182,M99,$I$3:I$182,"&gt;"&amp;I99)+1</f>
        <v>33</v>
      </c>
      <c r="L99" s="26">
        <f t="shared" si="8"/>
        <v>1</v>
      </c>
      <c r="M99" s="40" t="str">
        <f>'бланки '!A38</f>
        <v>Город Северодвинск</v>
      </c>
      <c r="N99" s="29" t="str">
        <f>'бланки '!B38</f>
        <v>ООО</v>
      </c>
      <c r="O99">
        <v>1</v>
      </c>
    </row>
    <row r="100" spans="1:15">
      <c r="A100" s="25">
        <f>анкеты!A143</f>
        <v>142</v>
      </c>
      <c r="B100" s="25" t="str">
        <f t="shared" ref="B100:B131" si="9">M100</f>
        <v>Холмогорский муниципальный округ</v>
      </c>
      <c r="C100" s="25" t="str">
        <f>'бланки '!C147</f>
        <v>Муниципальное бюджетное общеобразовательное учреждение «Кехотская средняя школа»</v>
      </c>
      <c r="D100" s="25">
        <f>'Рейтинговая таблица организаций'!T145</f>
        <v>100</v>
      </c>
      <c r="E100" s="25">
        <f>'Рейтинговая таблица организаций'!AC145</f>
        <v>100</v>
      </c>
      <c r="F100" s="25">
        <f>'Рейтинговая таблица организаций'!AK145</f>
        <v>72</v>
      </c>
      <c r="G100" s="25">
        <f>'Рейтинговая таблица организаций'!AU145</f>
        <v>98.800000000000011</v>
      </c>
      <c r="H100" s="25">
        <f>'Рейтинговая таблица организаций'!BE145</f>
        <v>96.1</v>
      </c>
      <c r="I100" s="25">
        <f>'Рейтинговая таблица организаций'!BF145</f>
        <v>93.38</v>
      </c>
      <c r="J100" s="25" t="str">
        <f t="shared" ref="J100:J131" si="10">IF(L100=1,TEXT(K100,0),CONCATENATE(K100,"-",K100+L100-1))</f>
        <v>6</v>
      </c>
      <c r="K100" s="39">
        <f>COUNTIFS($M$3:$M$182,M100,$I$3:I$182,"&gt;"&amp;I100)+1</f>
        <v>6</v>
      </c>
      <c r="L100" s="26">
        <f t="shared" ref="L100:L131" si="11">COUNTIFS(K$3:K$182,K100,$M$3:$M$182,M100)</f>
        <v>1</v>
      </c>
      <c r="M100" s="40" t="str">
        <f>'бланки '!A147</f>
        <v>Холмогорский муниципальный округ</v>
      </c>
      <c r="N100" s="29" t="str">
        <f>'бланки '!B147</f>
        <v>ООО</v>
      </c>
      <c r="O100">
        <v>7</v>
      </c>
    </row>
    <row r="101" spans="1:15">
      <c r="A101" s="25">
        <f>анкеты!A142</f>
        <v>141</v>
      </c>
      <c r="B101" s="25" t="str">
        <f t="shared" si="9"/>
        <v>Холмогорский муниципальный округ</v>
      </c>
      <c r="C101" s="25" t="str">
        <f>'бланки '!C146</f>
        <v>Муниципальное бюджетное общеобразовательное учреждение «Ломоносовская средняя школа имени М. В. Ломоносова»</v>
      </c>
      <c r="D101" s="25">
        <f>'Рейтинговая таблица организаций'!T144</f>
        <v>98.800000000000011</v>
      </c>
      <c r="E101" s="25">
        <f>'Рейтинговая таблица организаций'!AC144</f>
        <v>97.5</v>
      </c>
      <c r="F101" s="25">
        <f>'Рейтинговая таблица организаций'!AK144</f>
        <v>72</v>
      </c>
      <c r="G101" s="25">
        <f>'Рейтинговая таблица организаций'!AU144</f>
        <v>98</v>
      </c>
      <c r="H101" s="25">
        <f>'Рейтинговая таблица организаций'!BE144</f>
        <v>100</v>
      </c>
      <c r="I101" s="25">
        <f>'Рейтинговая таблица организаций'!BF144</f>
        <v>93.26</v>
      </c>
      <c r="J101" s="25" t="str">
        <f t="shared" si="10"/>
        <v>7</v>
      </c>
      <c r="K101" s="39">
        <f>COUNTIFS($M$3:$M$182,M101,$I$3:I$182,"&gt;"&amp;I101)+1</f>
        <v>7</v>
      </c>
      <c r="L101" s="26">
        <f t="shared" si="11"/>
        <v>1</v>
      </c>
      <c r="M101" s="40" t="str">
        <f>'бланки '!A146</f>
        <v>Холмогорский муниципальный округ</v>
      </c>
      <c r="N101" s="29" t="str">
        <f>'бланки '!B146</f>
        <v>ООО</v>
      </c>
      <c r="O101">
        <v>7</v>
      </c>
    </row>
    <row r="102" spans="1:15">
      <c r="A102" s="25">
        <f>анкеты!A110</f>
        <v>109</v>
      </c>
      <c r="B102" s="25" t="str">
        <f t="shared" si="9"/>
        <v>Онежский муниципальный район</v>
      </c>
      <c r="C102" s="25" t="str">
        <f>'бланки '!C114</f>
        <v>Муниципальное бюджетное общеобразовательное учреждение «Золотухская основная общеобразовательная школа»</v>
      </c>
      <c r="D102" s="25">
        <f>'Рейтинговая таблица организаций'!T112</f>
        <v>95</v>
      </c>
      <c r="E102" s="25">
        <f>'Рейтинговая таблица организаций'!AC112</f>
        <v>100</v>
      </c>
      <c r="F102" s="25">
        <f>'Рейтинговая таблица организаций'!AK112</f>
        <v>72</v>
      </c>
      <c r="G102" s="25">
        <f>'Рейтинговая таблица организаций'!AU112</f>
        <v>100</v>
      </c>
      <c r="H102" s="25">
        <f>'Рейтинговая таблица организаций'!BE112</f>
        <v>98.8</v>
      </c>
      <c r="I102" s="25">
        <f>'Рейтинговая таблица организаций'!BF112</f>
        <v>93.16</v>
      </c>
      <c r="J102" s="25" t="str">
        <f t="shared" si="10"/>
        <v>4</v>
      </c>
      <c r="K102" s="39">
        <f>COUNTIFS($M$3:$M$182,M102,$I$3:I$182,"&gt;"&amp;I102)+1</f>
        <v>4</v>
      </c>
      <c r="L102" s="26">
        <f t="shared" si="11"/>
        <v>1</v>
      </c>
      <c r="M102" s="40" t="str">
        <f>'бланки '!A114</f>
        <v>Онежский муниципальный район</v>
      </c>
      <c r="N102" s="29" t="str">
        <f>'бланки '!B114</f>
        <v>ООО</v>
      </c>
      <c r="O102">
        <v>4</v>
      </c>
    </row>
    <row r="103" spans="1:15">
      <c r="A103" s="25">
        <f>анкеты!A44</f>
        <v>43</v>
      </c>
      <c r="B103" s="25" t="str">
        <f t="shared" si="9"/>
        <v>Город Северодвинск</v>
      </c>
      <c r="C103" s="25" t="str">
        <f>'бланки '!C48</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D103" s="25">
        <f>'Рейтинговая таблица организаций'!T46</f>
        <v>98</v>
      </c>
      <c r="E103" s="25">
        <f>'Рейтинговая таблица организаций'!AC46</f>
        <v>91.5</v>
      </c>
      <c r="F103" s="25">
        <f>'Рейтинговая таблица организаций'!AK46</f>
        <v>85.6</v>
      </c>
      <c r="G103" s="25">
        <f>'Рейтинговая таблица организаций'!AU46</f>
        <v>94.200000000000017</v>
      </c>
      <c r="H103" s="25">
        <f>'Рейтинговая таблица организаций'!BE46</f>
        <v>94.3</v>
      </c>
      <c r="I103" s="25">
        <f>'Рейтинговая таблица организаций'!BF46</f>
        <v>92.720000000000013</v>
      </c>
      <c r="J103" s="25" t="str">
        <f t="shared" si="10"/>
        <v>34</v>
      </c>
      <c r="K103" s="39">
        <f>COUNTIFS($M$3:$M$182,M103,$I$3:I$182,"&gt;"&amp;I103)+1</f>
        <v>34</v>
      </c>
      <c r="L103" s="26">
        <f t="shared" si="11"/>
        <v>1</v>
      </c>
      <c r="M103" s="40" t="str">
        <f>'бланки '!A48</f>
        <v>Город Северодвинск</v>
      </c>
      <c r="N103" s="29" t="str">
        <f>'бланки '!B48</f>
        <v>ООО</v>
      </c>
      <c r="O103">
        <v>1</v>
      </c>
    </row>
    <row r="104" spans="1:15">
      <c r="A104" s="25">
        <f>анкеты!A29</f>
        <v>28</v>
      </c>
      <c r="B104" s="25" t="str">
        <f t="shared" si="9"/>
        <v>Город Северодвинск</v>
      </c>
      <c r="C104" s="25" t="str">
        <f>'бланки '!C33</f>
        <v>Муниципальное автономное общеобразовательное учреждение для детей дошкольного и младшего школьного возраста «Северодвинская прогимназия № 1»</v>
      </c>
      <c r="D104" s="25">
        <f>'Рейтинговая таблица организаций'!T31</f>
        <v>96.6</v>
      </c>
      <c r="E104" s="25">
        <f>'Рейтинговая таблица организаций'!AC31</f>
        <v>99</v>
      </c>
      <c r="F104" s="25">
        <f>'Рейтинговая таблица организаций'!AK31</f>
        <v>70.7</v>
      </c>
      <c r="G104" s="25">
        <f>'Рейтинговая таблица организаций'!AU31</f>
        <v>98</v>
      </c>
      <c r="H104" s="25">
        <f>'Рейтинговая таблица организаций'!BE31</f>
        <v>98.4</v>
      </c>
      <c r="I104" s="25">
        <f>'Рейтинговая таблица организаций'!BF31</f>
        <v>92.54</v>
      </c>
      <c r="J104" s="25" t="str">
        <f t="shared" si="10"/>
        <v>36</v>
      </c>
      <c r="K104" s="39">
        <f>COUNTIFS($M$3:$M$182,M104,$I$3:I$182,"&gt;"&amp;I104)+1</f>
        <v>36</v>
      </c>
      <c r="L104" s="26">
        <f t="shared" si="11"/>
        <v>1</v>
      </c>
      <c r="M104" s="40" t="str">
        <f>'бланки '!A33</f>
        <v>Город Северодвинск</v>
      </c>
      <c r="N104" s="29" t="str">
        <f>'бланки '!B33</f>
        <v>ООО</v>
      </c>
      <c r="O104">
        <v>1</v>
      </c>
    </row>
    <row r="105" spans="1:15">
      <c r="A105" s="25">
        <f>анкеты!A118</f>
        <v>117</v>
      </c>
      <c r="B105" s="25" t="str">
        <f t="shared" si="9"/>
        <v>Пинежский муниципальный округ</v>
      </c>
      <c r="C105" s="25" t="str">
        <f>'бланки '!C122</f>
        <v>Муниципальное бюджетное общеобразовательное учреждение «Новолавельская средняя школа № 3»</v>
      </c>
      <c r="D105" s="25">
        <f>'Рейтинговая таблица организаций'!T120</f>
        <v>98.5</v>
      </c>
      <c r="E105" s="25">
        <f>'Рейтинговая таблица организаций'!AC120</f>
        <v>97</v>
      </c>
      <c r="F105" s="25">
        <f>'Рейтинговая таблица организаций'!AK120</f>
        <v>72</v>
      </c>
      <c r="G105" s="25">
        <f>'Рейтинговая таблица организаций'!AU120</f>
        <v>99.4</v>
      </c>
      <c r="H105" s="25">
        <f>'Рейтинговая таблица организаций'!BE120</f>
        <v>95.8</v>
      </c>
      <c r="I105" s="25">
        <f>'Рейтинговая таблица организаций'!BF120</f>
        <v>92.539999999999992</v>
      </c>
      <c r="J105" s="25" t="str">
        <f t="shared" si="10"/>
        <v>4</v>
      </c>
      <c r="K105" s="39">
        <f>COUNTIFS($M$3:$M$182,M105,$I$3:I$182,"&gt;"&amp;I105)+1</f>
        <v>4</v>
      </c>
      <c r="L105" s="26">
        <f t="shared" si="11"/>
        <v>1</v>
      </c>
      <c r="M105" s="40" t="str">
        <f>'бланки '!A122</f>
        <v>Пинежский муниципальный округ</v>
      </c>
      <c r="N105" s="29" t="str">
        <f>'бланки '!B122</f>
        <v>ООО</v>
      </c>
      <c r="O105">
        <v>5</v>
      </c>
    </row>
    <row r="106" spans="1:15">
      <c r="A106" s="25">
        <f>анкеты!A50</f>
        <v>49</v>
      </c>
      <c r="B106" s="25" t="str">
        <f t="shared" si="9"/>
        <v>Город Северодвинск</v>
      </c>
      <c r="C106" s="25" t="str">
        <f>'бланки '!C54</f>
        <v>Муниципальное автономное общеобразовательное учреждение «Средняя общеобразовательная школа № 26»</v>
      </c>
      <c r="D106" s="25">
        <f>'Рейтинговая таблица организаций'!T52</f>
        <v>92.800000000000011</v>
      </c>
      <c r="E106" s="25">
        <f>'Рейтинговая таблица организаций'!AC52</f>
        <v>100</v>
      </c>
      <c r="F106" s="25">
        <f>'Рейтинговая таблица организаций'!AK52</f>
        <v>82</v>
      </c>
      <c r="G106" s="25">
        <f>'Рейтинговая таблица организаций'!AU52</f>
        <v>95.6</v>
      </c>
      <c r="H106" s="25">
        <f>'Рейтинговая таблица организаций'!BE52</f>
        <v>91.2</v>
      </c>
      <c r="I106" s="25">
        <f>'Рейтинговая таблица организаций'!BF52</f>
        <v>92.32</v>
      </c>
      <c r="J106" s="25" t="str">
        <f t="shared" si="10"/>
        <v>38</v>
      </c>
      <c r="K106" s="39">
        <f>COUNTIFS($M$3:$M$182,M106,$I$3:I$182,"&gt;"&amp;I106)+1</f>
        <v>38</v>
      </c>
      <c r="L106" s="26">
        <f t="shared" si="11"/>
        <v>1</v>
      </c>
      <c r="M106" s="40" t="str">
        <f>'бланки '!A54</f>
        <v>Город Северодвинск</v>
      </c>
      <c r="N106" s="29" t="str">
        <f>'бланки '!B54</f>
        <v>ООО</v>
      </c>
      <c r="O106">
        <v>1</v>
      </c>
    </row>
    <row r="107" spans="1:15">
      <c r="A107" s="25">
        <f>анкеты!A123</f>
        <v>122</v>
      </c>
      <c r="B107" s="25" t="str">
        <f t="shared" si="9"/>
        <v>Пинежский муниципальный округ</v>
      </c>
      <c r="C107" s="25" t="str">
        <f>'бланки '!C127</f>
        <v>Муниципальное бюджетное общеобразовательное учреждение «Междуреченская средняя школа № 6»</v>
      </c>
      <c r="D107" s="25">
        <f>'Рейтинговая таблица организаций'!T125</f>
        <v>93.9</v>
      </c>
      <c r="E107" s="25">
        <f>'Рейтинговая таблица организаций'!AC125</f>
        <v>92.5</v>
      </c>
      <c r="F107" s="25">
        <f>'Рейтинговая таблица организаций'!AK125</f>
        <v>94</v>
      </c>
      <c r="G107" s="25">
        <f>'Рейтинговая таблица организаций'!AU125</f>
        <v>90.800000000000011</v>
      </c>
      <c r="H107" s="25">
        <f>'Рейтинговая таблица организаций'!BE125</f>
        <v>88.6</v>
      </c>
      <c r="I107" s="25">
        <f>'Рейтинговая таблица организаций'!BF125</f>
        <v>91.96</v>
      </c>
      <c r="J107" s="25" t="str">
        <f t="shared" si="10"/>
        <v>5</v>
      </c>
      <c r="K107" s="39">
        <f>COUNTIFS($M$3:$M$182,M107,$I$3:I$182,"&gt;"&amp;I107)+1</f>
        <v>5</v>
      </c>
      <c r="L107" s="26">
        <f t="shared" si="11"/>
        <v>1</v>
      </c>
      <c r="M107" s="40" t="str">
        <f>'бланки '!A127</f>
        <v>Пинежский муниципальный округ</v>
      </c>
      <c r="N107" s="29" t="str">
        <f>'бланки '!B127</f>
        <v>ООО</v>
      </c>
      <c r="O107">
        <v>5</v>
      </c>
    </row>
    <row r="108" spans="1:15">
      <c r="A108" s="25">
        <f>анкеты!A51</f>
        <v>50</v>
      </c>
      <c r="B108" s="25" t="str">
        <f t="shared" si="9"/>
        <v>Город Северодвинск</v>
      </c>
      <c r="C108" s="25" t="str">
        <f>'бланки '!C55</f>
        <v>Муниципальное автономное общеобразовательное учреждение «Лингвистическая гимназия № 27»</v>
      </c>
      <c r="D108" s="25">
        <f>'Рейтинговая таблица организаций'!T53</f>
        <v>99.2</v>
      </c>
      <c r="E108" s="25">
        <f>'Рейтинговая таблица организаций'!AC53</f>
        <v>96.5</v>
      </c>
      <c r="F108" s="25">
        <f>'Рейтинговая таблица организаций'!AK53</f>
        <v>68.3</v>
      </c>
      <c r="G108" s="25">
        <f>'Рейтинговая таблица организаций'!AU53</f>
        <v>97.000000000000014</v>
      </c>
      <c r="H108" s="25">
        <f>'Рейтинговая таблица организаций'!BE53</f>
        <v>98.5</v>
      </c>
      <c r="I108" s="25">
        <f>'Рейтинговая таблица организаций'!BF53</f>
        <v>91.9</v>
      </c>
      <c r="J108" s="25" t="str">
        <f t="shared" si="10"/>
        <v>41</v>
      </c>
      <c r="K108" s="39">
        <f>COUNTIFS($M$3:$M$182,M108,$I$3:I$182,"&gt;"&amp;I108)+1</f>
        <v>41</v>
      </c>
      <c r="L108" s="26">
        <f t="shared" si="11"/>
        <v>1</v>
      </c>
      <c r="M108" s="40" t="str">
        <f>'бланки '!A55</f>
        <v>Город Северодвинск</v>
      </c>
      <c r="N108" s="29" t="str">
        <f>'бланки '!B55</f>
        <v>ООО</v>
      </c>
      <c r="O108">
        <v>1</v>
      </c>
    </row>
    <row r="109" spans="1:15">
      <c r="A109" s="25">
        <f>анкеты!A153</f>
        <v>152</v>
      </c>
      <c r="B109" s="25" t="str">
        <f t="shared" si="9"/>
        <v>Шенкурский муниципальный округ</v>
      </c>
      <c r="C109" s="25" t="str">
        <f>'бланки '!C157</f>
        <v>Муниципальное бюджетное общеобразовательное учреждение «Наводовская основная школа»</v>
      </c>
      <c r="D109" s="25">
        <f>'Рейтинговая таблица организаций'!T155</f>
        <v>99.6</v>
      </c>
      <c r="E109" s="25">
        <f>'Рейтинговая таблица организаций'!AC155</f>
        <v>92.5</v>
      </c>
      <c r="F109" s="25">
        <f>'Рейтинговая таблица организаций'!AK155</f>
        <v>80</v>
      </c>
      <c r="G109" s="25">
        <f>'Рейтинговая таблица организаций'!AU155</f>
        <v>93.2</v>
      </c>
      <c r="H109" s="25">
        <f>'Рейтинговая таблица организаций'!BE155</f>
        <v>92.9</v>
      </c>
      <c r="I109" s="25">
        <f>'Рейтинговая таблица организаций'!BF155</f>
        <v>91.640000000000015</v>
      </c>
      <c r="J109" s="25" t="str">
        <f t="shared" si="10"/>
        <v>3</v>
      </c>
      <c r="K109" s="39">
        <f>COUNTIFS($M$3:$M$182,M109,$I$3:I$182,"&gt;"&amp;I109)+1</f>
        <v>3</v>
      </c>
      <c r="L109" s="26">
        <f t="shared" si="11"/>
        <v>1</v>
      </c>
      <c r="M109" s="40" t="str">
        <f>'бланки '!A157</f>
        <v>Шенкурский муниципальный округ</v>
      </c>
      <c r="N109" s="29" t="str">
        <f>'бланки '!B157</f>
        <v>ООО</v>
      </c>
      <c r="O109">
        <v>8</v>
      </c>
    </row>
    <row r="110" spans="1:15">
      <c r="A110" s="25">
        <f>анкеты!A111</f>
        <v>110</v>
      </c>
      <c r="B110" s="25" t="str">
        <f t="shared" si="9"/>
        <v>Онежский муниципальный район</v>
      </c>
      <c r="C110" s="25" t="str">
        <f>'бланки '!C115</f>
        <v>Муниципальное бюджетное общеобразовательное учреждение «Нименьгская основная общеобразовательная школа»</v>
      </c>
      <c r="D110" s="25">
        <f>'Рейтинговая таблица организаций'!T113</f>
        <v>85.9</v>
      </c>
      <c r="E110" s="25">
        <f>'Рейтинговая таблица организаций'!AC113</f>
        <v>93.5</v>
      </c>
      <c r="F110" s="25">
        <f>'Рейтинговая таблица организаций'!AK113</f>
        <v>88</v>
      </c>
      <c r="G110" s="25">
        <f>'Рейтинговая таблица организаций'!AU113</f>
        <v>97.6</v>
      </c>
      <c r="H110" s="25">
        <f>'Рейтинговая таблица организаций'!BE113</f>
        <v>93.1</v>
      </c>
      <c r="I110" s="25">
        <f>'Рейтинговая таблица организаций'!BF113</f>
        <v>91.62</v>
      </c>
      <c r="J110" s="25" t="str">
        <f t="shared" si="10"/>
        <v>5</v>
      </c>
      <c r="K110" s="39">
        <f>COUNTIFS($M$3:$M$182,M110,$I$3:I$182,"&gt;"&amp;I110)+1</f>
        <v>5</v>
      </c>
      <c r="L110" s="26">
        <f t="shared" si="11"/>
        <v>1</v>
      </c>
      <c r="M110" s="40" t="str">
        <f>'бланки '!A115</f>
        <v>Онежский муниципальный район</v>
      </c>
      <c r="N110" s="29" t="str">
        <f>'бланки '!B115</f>
        <v>ООО</v>
      </c>
      <c r="O110">
        <v>4</v>
      </c>
    </row>
    <row r="111" spans="1:15">
      <c r="A111" s="25">
        <f>анкеты!A93</f>
        <v>92</v>
      </c>
      <c r="B111" s="25" t="str">
        <f t="shared" si="9"/>
        <v>Виноградовский муниципальный округ</v>
      </c>
      <c r="C111" s="25" t="str">
        <f>'бланки '!C97</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D111" s="25">
        <f>'Рейтинговая таблица организаций'!T95</f>
        <v>92.6</v>
      </c>
      <c r="E111" s="25">
        <f>'Рейтинговая таблица организаций'!AC95</f>
        <v>92</v>
      </c>
      <c r="F111" s="25">
        <f>'Рейтинговая таблица организаций'!AK95</f>
        <v>89.9</v>
      </c>
      <c r="G111" s="25">
        <f>'Рейтинговая таблица организаций'!AU95</f>
        <v>91</v>
      </c>
      <c r="H111" s="25">
        <f>'Рейтинговая таблица организаций'!BE95</f>
        <v>90.7</v>
      </c>
      <c r="I111" s="25">
        <f>'Рейтинговая таблица организаций'!BF95</f>
        <v>91.24</v>
      </c>
      <c r="J111" s="25" t="str">
        <f t="shared" si="10"/>
        <v>3</v>
      </c>
      <c r="K111" s="39">
        <f>COUNTIFS($M$3:$M$182,M111,$I$3:I$182,"&gt;"&amp;I111)+1</f>
        <v>3</v>
      </c>
      <c r="L111" s="26">
        <f t="shared" si="11"/>
        <v>1</v>
      </c>
      <c r="M111" s="40" t="str">
        <f>'бланки '!A97</f>
        <v>Виноградовский муниципальный округ</v>
      </c>
      <c r="N111" s="29" t="str">
        <f>'бланки '!B97</f>
        <v>ООО</v>
      </c>
      <c r="O111">
        <v>3</v>
      </c>
    </row>
    <row r="112" spans="1:15">
      <c r="A112" s="25">
        <f>анкеты!A164</f>
        <v>163</v>
      </c>
      <c r="B112" s="25" t="str">
        <f t="shared" si="9"/>
        <v>Государственные образовательные организации</v>
      </c>
      <c r="C112" s="25" t="str">
        <f>'бланки '!C168</f>
        <v>Государственное бюджетное общеобразовательное учреждение Архангельской области «Специальная (коррекционная) общеобразовательная школа № 5»</v>
      </c>
      <c r="D112" s="25">
        <f>'Рейтинговая таблица организаций'!T166</f>
        <v>94.1</v>
      </c>
      <c r="E112" s="25">
        <f>'Рейтинговая таблица организаций'!AC166</f>
        <v>94.5</v>
      </c>
      <c r="F112" s="25">
        <f>'Рейтинговая таблица организаций'!AK166</f>
        <v>74.7</v>
      </c>
      <c r="G112" s="25">
        <f>'Рейтинговая таблица организаций'!AU166</f>
        <v>94</v>
      </c>
      <c r="H112" s="25">
        <f>'Рейтинговая таблица организаций'!BE166</f>
        <v>97.4</v>
      </c>
      <c r="I112" s="25">
        <f>'Рейтинговая таблица организаций'!BF166</f>
        <v>90.940000000000012</v>
      </c>
      <c r="J112" s="25" t="str">
        <f t="shared" si="10"/>
        <v>8</v>
      </c>
      <c r="K112" s="39">
        <f>COUNTIFS($M$3:$M$182,M112,$I$3:I$182,"&gt;"&amp;I112)+1</f>
        <v>8</v>
      </c>
      <c r="L112" s="26">
        <f t="shared" si="11"/>
        <v>1</v>
      </c>
      <c r="M112" s="40" t="str">
        <f>'бланки '!A168</f>
        <v>Государственные образовательные организации</v>
      </c>
      <c r="N112" s="29" t="str">
        <f>'бланки '!B168</f>
        <v>ООО</v>
      </c>
      <c r="O112">
        <v>9</v>
      </c>
    </row>
    <row r="113" spans="1:15">
      <c r="A113" s="25">
        <f>анкеты!A132</f>
        <v>131</v>
      </c>
      <c r="B113" s="25" t="str">
        <f t="shared" si="9"/>
        <v>Приморский муниципальный округ</v>
      </c>
      <c r="C113" s="25" t="str">
        <f>'бланки '!C136</f>
        <v>Муниципальное бюджетное общеобразовательное учреждение «Ластольская средняя школа»</v>
      </c>
      <c r="D113" s="25">
        <f>'Рейтинговая таблица организаций'!T134</f>
        <v>94.800000000000011</v>
      </c>
      <c r="E113" s="25">
        <f>'Рейтинговая таблица организаций'!AC134</f>
        <v>91.5</v>
      </c>
      <c r="F113" s="25">
        <f>'Рейтинговая таблица организаций'!AK134</f>
        <v>82</v>
      </c>
      <c r="G113" s="25">
        <f>'Рейтинговая таблица организаций'!AU134</f>
        <v>90</v>
      </c>
      <c r="H113" s="25">
        <f>'Рейтинговая таблица организаций'!BE134</f>
        <v>96</v>
      </c>
      <c r="I113" s="25">
        <f>'Рейтинговая таблица организаций'!BF134</f>
        <v>90.86</v>
      </c>
      <c r="J113" s="25" t="str">
        <f t="shared" si="10"/>
        <v>5</v>
      </c>
      <c r="K113" s="39">
        <f>COUNTIFS($M$3:$M$182,M113,$I$3:I$182,"&gt;"&amp;I113)+1</f>
        <v>5</v>
      </c>
      <c r="L113" s="26">
        <f t="shared" si="11"/>
        <v>1</v>
      </c>
      <c r="M113" s="40" t="str">
        <f>'бланки '!A136</f>
        <v>Приморский муниципальный округ</v>
      </c>
      <c r="N113" s="29" t="str">
        <f>'бланки '!B136</f>
        <v>ООО</v>
      </c>
      <c r="O113">
        <v>6</v>
      </c>
    </row>
    <row r="114" spans="1:15">
      <c r="A114" s="25">
        <f>анкеты!A97</f>
        <v>96</v>
      </c>
      <c r="B114" s="25" t="str">
        <f t="shared" si="9"/>
        <v>Виноградовский муниципальный округ</v>
      </c>
      <c r="C114" s="25" t="str">
        <f>'бланки '!C101</f>
        <v>Муниципальное бюджетное общеобразовательное учреждение «Важская основная школа»</v>
      </c>
      <c r="D114" s="25">
        <f>'Рейтинговая таблица организаций'!T99</f>
        <v>96.4</v>
      </c>
      <c r="E114" s="25">
        <f>'Рейтинговая таблица организаций'!AC99</f>
        <v>97.5</v>
      </c>
      <c r="F114" s="25">
        <f>'Рейтинговая таблица организаций'!AK99</f>
        <v>72</v>
      </c>
      <c r="G114" s="25">
        <f>'Рейтинговая таблица организаций'!AU99</f>
        <v>96</v>
      </c>
      <c r="H114" s="25">
        <f>'Рейтинговая таблица организаций'!BE99</f>
        <v>92.3</v>
      </c>
      <c r="I114" s="25">
        <f>'Рейтинговая таблица организаций'!BF99</f>
        <v>90.84</v>
      </c>
      <c r="J114" s="25" t="str">
        <f t="shared" si="10"/>
        <v>4</v>
      </c>
      <c r="K114" s="39">
        <f>COUNTIFS($M$3:$M$182,M114,$I$3:I$182,"&gt;"&amp;I114)+1</f>
        <v>4</v>
      </c>
      <c r="L114" s="26">
        <f t="shared" si="11"/>
        <v>1</v>
      </c>
      <c r="M114" s="40" t="str">
        <f>'бланки '!A101</f>
        <v>Виноградовский муниципальный округ</v>
      </c>
      <c r="N114" s="29" t="str">
        <f>'бланки '!B101</f>
        <v>ООО</v>
      </c>
      <c r="O114">
        <v>3</v>
      </c>
    </row>
    <row r="115" spans="1:15">
      <c r="A115" s="25">
        <f>анкеты!A96</f>
        <v>95</v>
      </c>
      <c r="B115" s="25" t="str">
        <f t="shared" si="9"/>
        <v>Виноградовский муниципальный округ</v>
      </c>
      <c r="C115" s="25" t="str">
        <f>'бланки '!C100</f>
        <v>Муниципальное бюджетное общеобразовательное учреждение «Хетовская средняя школа»</v>
      </c>
      <c r="D115" s="25">
        <f>'Рейтинговая таблица организаций'!T98</f>
        <v>95</v>
      </c>
      <c r="E115" s="25">
        <f>'Рейтинговая таблица организаций'!AC98</f>
        <v>97</v>
      </c>
      <c r="F115" s="25">
        <f>'Рейтинговая таблица организаций'!AK98</f>
        <v>72.900000000000006</v>
      </c>
      <c r="G115" s="25">
        <f>'Рейтинговая таблица организаций'!AU98</f>
        <v>94.800000000000011</v>
      </c>
      <c r="H115" s="25">
        <f>'Рейтинговая таблица организаций'!BE98</f>
        <v>94</v>
      </c>
      <c r="I115" s="25">
        <f>'Рейтинговая таблица организаций'!BF98</f>
        <v>90.74</v>
      </c>
      <c r="J115" s="25" t="str">
        <f t="shared" si="10"/>
        <v>5</v>
      </c>
      <c r="K115" s="39">
        <f>COUNTIFS($M$3:$M$182,M115,$I$3:I$182,"&gt;"&amp;I115)+1</f>
        <v>5</v>
      </c>
      <c r="L115" s="26">
        <f t="shared" si="11"/>
        <v>1</v>
      </c>
      <c r="M115" s="40" t="str">
        <f>'бланки '!A100</f>
        <v>Виноградовский муниципальный округ</v>
      </c>
      <c r="N115" s="29" t="str">
        <f>'бланки '!B100</f>
        <v>ООО</v>
      </c>
      <c r="O115">
        <v>3</v>
      </c>
    </row>
    <row r="116" spans="1:15">
      <c r="A116" s="25">
        <f>анкеты!A119</f>
        <v>118</v>
      </c>
      <c r="B116" s="25" t="str">
        <f t="shared" si="9"/>
        <v>Пинежский муниципальный округ</v>
      </c>
      <c r="C116" s="25" t="str">
        <f>'бланки '!C123</f>
        <v>Муниципальное бюджетное общеобразовательное учреждение «Кушкопальская средняя школа № 4»</v>
      </c>
      <c r="D116" s="25">
        <f>'Рейтинговая таблица организаций'!T121</f>
        <v>96.7</v>
      </c>
      <c r="E116" s="25">
        <f>'Рейтинговая таблица организаций'!AC121</f>
        <v>94</v>
      </c>
      <c r="F116" s="25">
        <f>'Рейтинговая таблица организаций'!AK121</f>
        <v>80</v>
      </c>
      <c r="G116" s="25">
        <f>'Рейтинговая таблица организаций'!AU121</f>
        <v>93.800000000000011</v>
      </c>
      <c r="H116" s="25">
        <f>'Рейтинговая таблица организаций'!BE121</f>
        <v>88.2</v>
      </c>
      <c r="I116" s="25">
        <f>'Рейтинговая таблица организаций'!BF121</f>
        <v>90.539999999999992</v>
      </c>
      <c r="J116" s="25" t="str">
        <f t="shared" si="10"/>
        <v>7</v>
      </c>
      <c r="K116" s="39">
        <f>COUNTIFS($M$3:$M$182,M116,$I$3:I$182,"&gt;"&amp;I116)+1</f>
        <v>7</v>
      </c>
      <c r="L116" s="26">
        <f t="shared" si="11"/>
        <v>1</v>
      </c>
      <c r="M116" s="40" t="str">
        <f>'бланки '!A123</f>
        <v>Пинежский муниципальный округ</v>
      </c>
      <c r="N116" s="29" t="str">
        <f>'бланки '!B123</f>
        <v>ООО</v>
      </c>
      <c r="O116">
        <v>5</v>
      </c>
    </row>
    <row r="117" spans="1:15">
      <c r="A117" s="25">
        <f>анкеты!A38</f>
        <v>37</v>
      </c>
      <c r="B117" s="25" t="str">
        <f t="shared" si="9"/>
        <v>Город Северодвинск</v>
      </c>
      <c r="C117" s="25" t="str">
        <f>'бланки '!C42</f>
        <v>Муниципальное автономное общеобразовательное учреждение «Средняя общеобразовательная школа № 12»</v>
      </c>
      <c r="D117" s="25">
        <f>'Рейтинговая таблица организаций'!T40</f>
        <v>96.1</v>
      </c>
      <c r="E117" s="25">
        <f>'Рейтинговая таблица организаций'!AC40</f>
        <v>93.5</v>
      </c>
      <c r="F117" s="25">
        <f>'Рейтинговая таблица организаций'!AK40</f>
        <v>75.400000000000006</v>
      </c>
      <c r="G117" s="25">
        <f>'Рейтинговая таблица организаций'!AU40</f>
        <v>94</v>
      </c>
      <c r="H117" s="25">
        <f>'Рейтинговая таблица организаций'!BE40</f>
        <v>93.3</v>
      </c>
      <c r="I117" s="25">
        <f>'Рейтинговая таблица организаций'!BF40</f>
        <v>90.460000000000008</v>
      </c>
      <c r="J117" s="25" t="str">
        <f t="shared" si="10"/>
        <v>48</v>
      </c>
      <c r="K117" s="39">
        <f>COUNTIFS($M$3:$M$182,M117,$I$3:I$182,"&gt;"&amp;I117)+1</f>
        <v>48</v>
      </c>
      <c r="L117" s="26">
        <f t="shared" si="11"/>
        <v>1</v>
      </c>
      <c r="M117" s="40" t="str">
        <f>'бланки '!A42</f>
        <v>Город Северодвинск</v>
      </c>
      <c r="N117" s="29" t="str">
        <f>'бланки '!B42</f>
        <v>ООО</v>
      </c>
      <c r="O117">
        <v>1</v>
      </c>
    </row>
    <row r="118" spans="1:15">
      <c r="A118" s="25">
        <f>анкеты!A139</f>
        <v>138</v>
      </c>
      <c r="B118" s="25" t="str">
        <f t="shared" si="9"/>
        <v>Холмогорский муниципальный округ</v>
      </c>
      <c r="C118" s="25" t="str">
        <f>'бланки '!C143</f>
        <v>Муниципальное автономное общеобразовательное учреждение «Холмогорская средняя школа имени М. В. Ломоносова»</v>
      </c>
      <c r="D118" s="25">
        <f>'Рейтинговая таблица организаций'!T141</f>
        <v>92.6</v>
      </c>
      <c r="E118" s="25">
        <f>'Рейтинговая таблица организаций'!AC141</f>
        <v>91.5</v>
      </c>
      <c r="F118" s="25">
        <f>'Рейтинговая таблица организаций'!AK141</f>
        <v>85.4</v>
      </c>
      <c r="G118" s="25">
        <f>'Рейтинговая таблица организаций'!AU141</f>
        <v>92</v>
      </c>
      <c r="H118" s="25">
        <f>'Рейтинговая таблица организаций'!BE141</f>
        <v>90.2</v>
      </c>
      <c r="I118" s="25">
        <f>'Рейтинговая таблица организаций'!BF141</f>
        <v>90.34</v>
      </c>
      <c r="J118" s="25" t="str">
        <f t="shared" si="10"/>
        <v>8</v>
      </c>
      <c r="K118" s="39">
        <f>COUNTIFS($M$3:$M$182,M118,$I$3:I$182,"&gt;"&amp;I118)+1</f>
        <v>8</v>
      </c>
      <c r="L118" s="26">
        <f t="shared" si="11"/>
        <v>1</v>
      </c>
      <c r="M118" s="40" t="str">
        <f>'бланки '!A143</f>
        <v>Холмогорский муниципальный округ</v>
      </c>
      <c r="N118" s="29" t="str">
        <f>'бланки '!B143</f>
        <v>ООО</v>
      </c>
      <c r="O118">
        <v>7</v>
      </c>
    </row>
    <row r="119" spans="1:15">
      <c r="A119" s="25">
        <f>анкеты!A49</f>
        <v>48</v>
      </c>
      <c r="B119" s="25" t="str">
        <f t="shared" si="9"/>
        <v>Город Северодвинск</v>
      </c>
      <c r="C119" s="25" t="str">
        <f>'бланки '!C53</f>
        <v>Муниципальное автономное общеобразовательное учреждение «Средняя общеобразовательная школа № 25»</v>
      </c>
      <c r="D119" s="25">
        <f>'Рейтинговая таблица организаций'!T51</f>
        <v>97.800000000000011</v>
      </c>
      <c r="E119" s="25">
        <f>'Рейтинговая таблица организаций'!AC51</f>
        <v>90</v>
      </c>
      <c r="F119" s="25">
        <f>'Рейтинговая таблица организаций'!AK51</f>
        <v>83.2</v>
      </c>
      <c r="G119" s="25">
        <f>'Рейтинговая таблица организаций'!AU51</f>
        <v>92.4</v>
      </c>
      <c r="H119" s="25">
        <f>'Рейтинговая таблица организаций'!BE51</f>
        <v>88.2</v>
      </c>
      <c r="I119" s="25">
        <f>'Рейтинговая таблица организаций'!BF51</f>
        <v>90.32</v>
      </c>
      <c r="J119" s="25" t="str">
        <f t="shared" si="10"/>
        <v>50</v>
      </c>
      <c r="K119" s="39">
        <f>COUNTIFS($M$3:$M$182,M119,$I$3:I$182,"&gt;"&amp;I119)+1</f>
        <v>50</v>
      </c>
      <c r="L119" s="26">
        <f t="shared" si="11"/>
        <v>1</v>
      </c>
      <c r="M119" s="40" t="str">
        <f>'бланки '!A53</f>
        <v>Город Северодвинск</v>
      </c>
      <c r="N119" s="29" t="str">
        <f>'бланки '!B53</f>
        <v>ООО</v>
      </c>
      <c r="O119">
        <v>1</v>
      </c>
    </row>
    <row r="120" spans="1:15">
      <c r="A120" s="25">
        <f>анкеты!A55</f>
        <v>54</v>
      </c>
      <c r="B120" s="25" t="str">
        <f t="shared" si="9"/>
        <v>Город Северодвинск</v>
      </c>
      <c r="C120" s="25" t="str">
        <f>'бланки '!C59</f>
        <v>Муниципальное автономное общеобразовательное учреждение «Ягринская гимназия»</v>
      </c>
      <c r="D120" s="25">
        <f>'Рейтинговая таблица организаций'!T57</f>
        <v>95.300000000000011</v>
      </c>
      <c r="E120" s="25">
        <f>'Рейтинговая таблица организаций'!AC57</f>
        <v>94</v>
      </c>
      <c r="F120" s="25">
        <f>'Рейтинговая таблица организаций'!AK57</f>
        <v>84.7</v>
      </c>
      <c r="G120" s="25">
        <f>'Рейтинговая таблица организаций'!AU57</f>
        <v>90.6</v>
      </c>
      <c r="H120" s="25">
        <f>'Рейтинговая таблица организаций'!BE57</f>
        <v>86.6</v>
      </c>
      <c r="I120" s="25">
        <f>'Рейтинговая таблица организаций'!BF57</f>
        <v>90.240000000000009</v>
      </c>
      <c r="J120" s="25" t="str">
        <f t="shared" si="10"/>
        <v>51</v>
      </c>
      <c r="K120" s="39">
        <f>COUNTIFS($M$3:$M$182,M120,$I$3:I$182,"&gt;"&amp;I120)+1</f>
        <v>51</v>
      </c>
      <c r="L120" s="26">
        <f t="shared" si="11"/>
        <v>1</v>
      </c>
      <c r="M120" s="40" t="str">
        <f>'бланки '!A59</f>
        <v>Город Северодвинск</v>
      </c>
      <c r="N120" s="29" t="str">
        <f>'бланки '!B59</f>
        <v>ООО</v>
      </c>
      <c r="O120">
        <v>1</v>
      </c>
    </row>
    <row r="121" spans="1:15">
      <c r="A121" s="25">
        <f>анкеты!A148</f>
        <v>147</v>
      </c>
      <c r="B121" s="25" t="str">
        <f t="shared" si="9"/>
        <v>Холмогорский муниципальный округ</v>
      </c>
      <c r="C121" s="25" t="str">
        <f>'бланки '!C152</f>
        <v>Муниципальное бюджетное общеобразовательное учреждение «Рембуевская средняя школа»</v>
      </c>
      <c r="D121" s="25">
        <f>'Рейтинговая таблица организаций'!T150</f>
        <v>86.800000000000011</v>
      </c>
      <c r="E121" s="25">
        <f>'Рейтинговая таблица организаций'!AC150</f>
        <v>98.5</v>
      </c>
      <c r="F121" s="25">
        <f>'Рейтинговая таблица организаций'!AK150</f>
        <v>72.5</v>
      </c>
      <c r="G121" s="25">
        <f>'Рейтинговая таблица организаций'!AU150</f>
        <v>94.800000000000011</v>
      </c>
      <c r="H121" s="25">
        <f>'Рейтинговая таблица организаций'!BE150</f>
        <v>98.5</v>
      </c>
      <c r="I121" s="25">
        <f>'Рейтинговая таблица организаций'!BF150</f>
        <v>90.22</v>
      </c>
      <c r="J121" s="25" t="str">
        <f t="shared" si="10"/>
        <v>9</v>
      </c>
      <c r="K121" s="39">
        <f>COUNTIFS($M$3:$M$182,M121,$I$3:I$182,"&gt;"&amp;I121)+1</f>
        <v>9</v>
      </c>
      <c r="L121" s="26">
        <f t="shared" si="11"/>
        <v>1</v>
      </c>
      <c r="M121" s="40" t="str">
        <f>'бланки '!A152</f>
        <v>Холмогорский муниципальный округ</v>
      </c>
      <c r="N121" s="29" t="str">
        <f>'бланки '!B152</f>
        <v>ООО</v>
      </c>
      <c r="O121">
        <v>7</v>
      </c>
    </row>
    <row r="122" spans="1:15">
      <c r="A122" s="25">
        <f>анкеты!A146</f>
        <v>145</v>
      </c>
      <c r="B122" s="25" t="str">
        <f t="shared" si="9"/>
        <v>Холмогорский муниципальный округ</v>
      </c>
      <c r="C122" s="25" t="str">
        <f>'бланки '!C150</f>
        <v>Муниципальное бюджетное общеобразовательное учреждение «Двинская средняя школа»</v>
      </c>
      <c r="D122" s="25">
        <f>'Рейтинговая таблица организаций'!T148</f>
        <v>93.2</v>
      </c>
      <c r="E122" s="25">
        <f>'Рейтинговая таблица организаций'!AC148</f>
        <v>94.5</v>
      </c>
      <c r="F122" s="25">
        <f>'Рейтинговая таблица организаций'!AK148</f>
        <v>84</v>
      </c>
      <c r="G122" s="25">
        <f>'Рейтинговая таблица организаций'!AU148</f>
        <v>89.600000000000009</v>
      </c>
      <c r="H122" s="25">
        <f>'Рейтинговая таблица организаций'!BE148</f>
        <v>89</v>
      </c>
      <c r="I122" s="25">
        <f>'Рейтинговая таблица организаций'!BF148</f>
        <v>90.06</v>
      </c>
      <c r="J122" s="25" t="str">
        <f t="shared" si="10"/>
        <v>10</v>
      </c>
      <c r="K122" s="39">
        <f>COUNTIFS($M$3:$M$182,M122,$I$3:I$182,"&gt;"&amp;I122)+1</f>
        <v>10</v>
      </c>
      <c r="L122" s="26">
        <f t="shared" si="11"/>
        <v>1</v>
      </c>
      <c r="M122" s="40" t="str">
        <f>'бланки '!A150</f>
        <v>Холмогорский муниципальный округ</v>
      </c>
      <c r="N122" s="29" t="str">
        <f>'бланки '!B150</f>
        <v>ООО</v>
      </c>
      <c r="O122">
        <v>7</v>
      </c>
    </row>
    <row r="123" spans="1:15">
      <c r="A123" s="25">
        <f>анкеты!A42</f>
        <v>41</v>
      </c>
      <c r="B123" s="25" t="str">
        <f t="shared" si="9"/>
        <v>Город Северодвинск</v>
      </c>
      <c r="C123" s="25" t="str">
        <f>'бланки '!C46</f>
        <v>Муниципальное автономное общеобразовательное учреждение «Лицей № 17»</v>
      </c>
      <c r="D123" s="25">
        <f>'Рейтинговая таблица организаций'!T44</f>
        <v>94.4</v>
      </c>
      <c r="E123" s="25">
        <f>'Рейтинговая таблица организаций'!AC44</f>
        <v>96.5</v>
      </c>
      <c r="F123" s="25">
        <f>'Рейтинговая таблица организаций'!AK44</f>
        <v>69.5</v>
      </c>
      <c r="G123" s="25">
        <f>'Рейтинговая таблица организаций'!AU44</f>
        <v>94.200000000000017</v>
      </c>
      <c r="H123" s="25">
        <f>'Рейтинговая таблица организаций'!BE44</f>
        <v>94.3</v>
      </c>
      <c r="I123" s="25">
        <f>'Рейтинговая таблица организаций'!BF44</f>
        <v>89.78</v>
      </c>
      <c r="J123" s="25" t="str">
        <f t="shared" si="10"/>
        <v>52</v>
      </c>
      <c r="K123" s="39">
        <f>COUNTIFS($M$3:$M$182,M123,$I$3:I$182,"&gt;"&amp;I123)+1</f>
        <v>52</v>
      </c>
      <c r="L123" s="26">
        <f t="shared" si="11"/>
        <v>1</v>
      </c>
      <c r="M123" s="40" t="str">
        <f>'бланки '!A46</f>
        <v>Город Северодвинск</v>
      </c>
      <c r="N123" s="29" t="str">
        <f>'бланки '!B46</f>
        <v>ООО</v>
      </c>
      <c r="O123">
        <v>1</v>
      </c>
    </row>
    <row r="124" spans="1:15">
      <c r="A124" s="25">
        <f>анкеты!A39</f>
        <v>38</v>
      </c>
      <c r="B124" s="25" t="str">
        <f t="shared" si="9"/>
        <v>Город Северодвинск</v>
      </c>
      <c r="C124" s="25" t="str">
        <f>'бланки '!C43</f>
        <v>Муниципальное автономное общеобразовательное учреждение «Средняя общеобразовательная школа № 13»</v>
      </c>
      <c r="D124" s="25">
        <f>'Рейтинговая таблица организаций'!T41</f>
        <v>97.300000000000011</v>
      </c>
      <c r="E124" s="25">
        <f>'Рейтинговая таблица организаций'!AC41</f>
        <v>89</v>
      </c>
      <c r="F124" s="25">
        <f>'Рейтинговая таблица организаций'!AK41</f>
        <v>82.9</v>
      </c>
      <c r="G124" s="25">
        <f>'Рейтинговая таблица организаций'!AU41</f>
        <v>90.2</v>
      </c>
      <c r="H124" s="25">
        <f>'Рейтинговая таблица организаций'!BE41</f>
        <v>89.3</v>
      </c>
      <c r="I124" s="25">
        <f>'Рейтинговая таблица организаций'!BF41</f>
        <v>89.740000000000009</v>
      </c>
      <c r="J124" s="25" t="str">
        <f t="shared" si="10"/>
        <v>53</v>
      </c>
      <c r="K124" s="39">
        <f>COUNTIFS($M$3:$M$182,M124,$I$3:I$182,"&gt;"&amp;I124)+1</f>
        <v>53</v>
      </c>
      <c r="L124" s="26">
        <f t="shared" si="11"/>
        <v>1</v>
      </c>
      <c r="M124" s="40" t="str">
        <f>'бланки '!A43</f>
        <v>Город Северодвинск</v>
      </c>
      <c r="N124" s="29" t="str">
        <f>'бланки '!B43</f>
        <v>ООО</v>
      </c>
      <c r="O124">
        <v>1</v>
      </c>
    </row>
    <row r="125" spans="1:15">
      <c r="A125" s="25">
        <f>анкеты!A36</f>
        <v>35</v>
      </c>
      <c r="B125" s="25" t="str">
        <f t="shared" si="9"/>
        <v>Город Северодвинск</v>
      </c>
      <c r="C125" s="25" t="str">
        <f>'бланки '!C40</f>
        <v>Муниципальное автономное общеобразовательное учреждение «Морская кадетская школа имени адмирала Котова Павла Григорьевича»</v>
      </c>
      <c r="D125" s="25">
        <f>'Рейтинговая таблица организаций'!T38</f>
        <v>97.300000000000011</v>
      </c>
      <c r="E125" s="25">
        <f>'Рейтинговая таблица организаций'!AC38</f>
        <v>94.5</v>
      </c>
      <c r="F125" s="25">
        <f>'Рейтинговая таблица организаций'!AK38</f>
        <v>66.2</v>
      </c>
      <c r="G125" s="25">
        <f>'Рейтинговая таблица организаций'!AU38</f>
        <v>95.199999999999989</v>
      </c>
      <c r="H125" s="25">
        <f>'Рейтинговая таблица организаций'!BE38</f>
        <v>95</v>
      </c>
      <c r="I125" s="25">
        <f>'Рейтинговая таблица организаций'!BF38</f>
        <v>89.64</v>
      </c>
      <c r="J125" s="25" t="str">
        <f t="shared" si="10"/>
        <v>54</v>
      </c>
      <c r="K125" s="39">
        <f>COUNTIFS($M$3:$M$182,M125,$I$3:I$182,"&gt;"&amp;I125)+1</f>
        <v>54</v>
      </c>
      <c r="L125" s="26">
        <f t="shared" si="11"/>
        <v>1</v>
      </c>
      <c r="M125" s="40" t="str">
        <f>'бланки '!A40</f>
        <v>Город Северодвинск</v>
      </c>
      <c r="N125" s="29" t="str">
        <f>'бланки '!B40</f>
        <v>ООО</v>
      </c>
      <c r="O125">
        <v>1</v>
      </c>
    </row>
    <row r="126" spans="1:15">
      <c r="A126" s="25">
        <f>анкеты!A45</f>
        <v>44</v>
      </c>
      <c r="B126" s="25" t="str">
        <f t="shared" si="9"/>
        <v>Город Северодвинск</v>
      </c>
      <c r="C126" s="25" t="str">
        <f>'бланки '!C49</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D126" s="25">
        <f>'Рейтинговая таблица организаций'!T47</f>
        <v>93.1</v>
      </c>
      <c r="E126" s="25">
        <f>'Рейтинговая таблица организаций'!AC47</f>
        <v>90.5</v>
      </c>
      <c r="F126" s="25">
        <f>'Рейтинговая таблица организаций'!AK47</f>
        <v>81.099999999999994</v>
      </c>
      <c r="G126" s="25">
        <f>'Рейтинговая таблица организаций'!AU47</f>
        <v>91.600000000000009</v>
      </c>
      <c r="H126" s="25">
        <f>'Рейтинговая таблица организаций'!BE47</f>
        <v>91.7</v>
      </c>
      <c r="I126" s="25">
        <f>'Рейтинговая таблица организаций'!BF47</f>
        <v>89.6</v>
      </c>
      <c r="J126" s="25" t="str">
        <f t="shared" si="10"/>
        <v>55-56</v>
      </c>
      <c r="K126" s="39">
        <f>COUNTIFS($M$3:$M$182,M126,$I$3:I$182,"&gt;"&amp;I126)+1</f>
        <v>55</v>
      </c>
      <c r="L126" s="26">
        <f t="shared" si="11"/>
        <v>2</v>
      </c>
      <c r="M126" s="40" t="str">
        <f>'бланки '!A49</f>
        <v>Город Северодвинск</v>
      </c>
      <c r="N126" s="29" t="str">
        <f>'бланки '!B49</f>
        <v>ООО</v>
      </c>
      <c r="O126">
        <v>1</v>
      </c>
    </row>
    <row r="127" spans="1:15">
      <c r="A127" s="25">
        <f>анкеты!A54</f>
        <v>53</v>
      </c>
      <c r="B127" s="25" t="str">
        <f t="shared" si="9"/>
        <v>Город Северодвинск</v>
      </c>
      <c r="C127" s="25" t="str">
        <f>'бланки '!C58</f>
        <v>Муниципальное автономное общеобразовательное учреждение «Средняя общеобразовательная школа № 30»</v>
      </c>
      <c r="D127" s="25">
        <f>'Рейтинговая таблица организаций'!T56</f>
        <v>93.2</v>
      </c>
      <c r="E127" s="25">
        <f>'Рейтинговая таблица организаций'!AC56</f>
        <v>91</v>
      </c>
      <c r="F127" s="25">
        <f>'Рейтинговая таблица организаций'!AK56</f>
        <v>82</v>
      </c>
      <c r="G127" s="25">
        <f>'Рейтинговая таблица организаций'!AU56</f>
        <v>92.600000000000009</v>
      </c>
      <c r="H127" s="25">
        <f>'Рейтинговая таблица организаций'!BE56</f>
        <v>89.2</v>
      </c>
      <c r="I127" s="25">
        <f>'Рейтинговая таблица организаций'!BF56</f>
        <v>89.6</v>
      </c>
      <c r="J127" s="25" t="str">
        <f t="shared" si="10"/>
        <v>55-56</v>
      </c>
      <c r="K127" s="39">
        <f>COUNTIFS($M$3:$M$182,M127,$I$3:I$182,"&gt;"&amp;I127)+1</f>
        <v>55</v>
      </c>
      <c r="L127" s="26">
        <f t="shared" si="11"/>
        <v>2</v>
      </c>
      <c r="M127" s="40" t="str">
        <f>'бланки '!A58</f>
        <v>Город Северодвинск</v>
      </c>
      <c r="N127" s="29" t="str">
        <f>'бланки '!B58</f>
        <v>ООО</v>
      </c>
      <c r="O127">
        <v>1</v>
      </c>
    </row>
    <row r="128" spans="1:15">
      <c r="A128" s="25">
        <f>анкеты!A133</f>
        <v>132</v>
      </c>
      <c r="B128" s="25" t="str">
        <f t="shared" si="9"/>
        <v>Приморский муниципальный округ</v>
      </c>
      <c r="C128" s="25" t="str">
        <f>'бланки '!C137</f>
        <v>Муниципальное бюджетное общеобразовательное учреждение «Приморская средняя школа»</v>
      </c>
      <c r="D128" s="25">
        <f>'Рейтинговая таблица организаций'!T135</f>
        <v>98.4</v>
      </c>
      <c r="E128" s="25">
        <f>'Рейтинговая таблица организаций'!AC135</f>
        <v>91.5</v>
      </c>
      <c r="F128" s="25">
        <f>'Рейтинговая таблица организаций'!AK135</f>
        <v>73.8</v>
      </c>
      <c r="G128" s="25">
        <f>'Рейтинговая таблица организаций'!AU135</f>
        <v>94.200000000000017</v>
      </c>
      <c r="H128" s="25">
        <f>'Рейтинговая таблица организаций'!BE135</f>
        <v>88.9</v>
      </c>
      <c r="I128" s="25">
        <f>'Рейтинговая таблица организаций'!BF135</f>
        <v>89.359999999999985</v>
      </c>
      <c r="J128" s="25" t="str">
        <f t="shared" si="10"/>
        <v>6</v>
      </c>
      <c r="K128" s="39">
        <f>COUNTIFS($M$3:$M$182,M128,$I$3:I$182,"&gt;"&amp;I128)+1</f>
        <v>6</v>
      </c>
      <c r="L128" s="26">
        <f t="shared" si="11"/>
        <v>1</v>
      </c>
      <c r="M128" s="40" t="str">
        <f>'бланки '!A137</f>
        <v>Приморский муниципальный округ</v>
      </c>
      <c r="N128" s="29" t="str">
        <f>'бланки '!B137</f>
        <v>ООО</v>
      </c>
      <c r="O128">
        <v>6</v>
      </c>
    </row>
    <row r="129" spans="1:15">
      <c r="A129" s="25">
        <f>анкеты!A94</f>
        <v>93</v>
      </c>
      <c r="B129" s="25" t="str">
        <f t="shared" si="9"/>
        <v>Виноградовский муниципальный округ</v>
      </c>
      <c r="C129" s="25" t="str">
        <f>'бланки '!C98</f>
        <v>Муниципальное бюджетное общеобразовательное учреждение «Рочегодская средняя школа»</v>
      </c>
      <c r="D129" s="25">
        <f>'Рейтинговая таблица организаций'!T96</f>
        <v>96.300000000000011</v>
      </c>
      <c r="E129" s="25">
        <f>'Рейтинговая таблица организаций'!AC96</f>
        <v>93.5</v>
      </c>
      <c r="F129" s="25">
        <f>'Рейтинговая таблица организаций'!AK96</f>
        <v>80</v>
      </c>
      <c r="G129" s="25">
        <f>'Рейтинговая таблица организаций'!AU96</f>
        <v>90.200000000000017</v>
      </c>
      <c r="H129" s="25">
        <f>'Рейтинговая таблица организаций'!BE96</f>
        <v>86.4</v>
      </c>
      <c r="I129" s="25">
        <f>'Рейтинговая таблица организаций'!BF96</f>
        <v>89.28</v>
      </c>
      <c r="J129" s="25" t="str">
        <f t="shared" si="10"/>
        <v>7</v>
      </c>
      <c r="K129" s="39">
        <f>COUNTIFS($M$3:$M$182,M129,$I$3:I$182,"&gt;"&amp;I129)+1</f>
        <v>7</v>
      </c>
      <c r="L129" s="26">
        <f t="shared" si="11"/>
        <v>1</v>
      </c>
      <c r="M129" s="40" t="str">
        <f>'бланки '!A98</f>
        <v>Виноградовский муниципальный округ</v>
      </c>
      <c r="N129" s="29" t="str">
        <f>'бланки '!B98</f>
        <v>ООО</v>
      </c>
      <c r="O129">
        <v>3</v>
      </c>
    </row>
    <row r="130" spans="1:15">
      <c r="A130" s="25">
        <f>анкеты!A41</f>
        <v>40</v>
      </c>
      <c r="B130" s="25" t="str">
        <f t="shared" si="9"/>
        <v>Город Северодвинск</v>
      </c>
      <c r="C130" s="25" t="str">
        <f>'бланки '!C45</f>
        <v>Муниципальное автономное общеобразовательное учреждение «Средняя общеобразовательная школа № 16 оборонно-спортивной направленности»</v>
      </c>
      <c r="D130" s="25">
        <f>'Рейтинговая таблица организаций'!T43</f>
        <v>93.3</v>
      </c>
      <c r="E130" s="25">
        <f>'Рейтинговая таблица организаций'!AC43</f>
        <v>89.5</v>
      </c>
      <c r="F130" s="25">
        <f>'Рейтинговая таблица организаций'!AK43</f>
        <v>76.599999999999994</v>
      </c>
      <c r="G130" s="25">
        <f>'Рейтинговая таблица организаций'!AU43</f>
        <v>93.6</v>
      </c>
      <c r="H130" s="25">
        <f>'Рейтинговая таблица организаций'!BE43</f>
        <v>90.6</v>
      </c>
      <c r="I130" s="25">
        <f>'Рейтинговая таблица организаций'!BF43</f>
        <v>88.72</v>
      </c>
      <c r="J130" s="25" t="str">
        <f t="shared" si="10"/>
        <v>60</v>
      </c>
      <c r="K130" s="39">
        <f>COUNTIFS($M$3:$M$182,M130,$I$3:I$182,"&gt;"&amp;I130)+1</f>
        <v>60</v>
      </c>
      <c r="L130" s="26">
        <f t="shared" si="11"/>
        <v>1</v>
      </c>
      <c r="M130" s="40" t="str">
        <f>'бланки '!A45</f>
        <v>Город Северодвинск</v>
      </c>
      <c r="N130" s="29" t="str">
        <f>'бланки '!B45</f>
        <v>ООО</v>
      </c>
      <c r="O130">
        <v>1</v>
      </c>
    </row>
    <row r="131" spans="1:15">
      <c r="A131" s="25">
        <f>анкеты!A56</f>
        <v>55</v>
      </c>
      <c r="B131" s="25" t="str">
        <f t="shared" si="9"/>
        <v>Город Северодвинск</v>
      </c>
      <c r="C131" s="25" t="str">
        <f>'бланки '!C60</f>
        <v>Муниципальное автономное общеобразовательное учреждение «Средняя общеобразовательная школа № 36»</v>
      </c>
      <c r="D131" s="25">
        <f>'Рейтинговая таблица организаций'!T58</f>
        <v>95.2</v>
      </c>
      <c r="E131" s="25">
        <f>'Рейтинговая таблица организаций'!AC58</f>
        <v>95</v>
      </c>
      <c r="F131" s="25">
        <f>'Рейтинговая таблица организаций'!AK58</f>
        <v>72</v>
      </c>
      <c r="G131" s="25">
        <f>'Рейтинговая таблица организаций'!AU58</f>
        <v>96</v>
      </c>
      <c r="H131" s="25">
        <f>'Рейтинговая таблица организаций'!BE58</f>
        <v>85.3</v>
      </c>
      <c r="I131" s="25">
        <f>'Рейтинговая таблица организаций'!BF58</f>
        <v>88.7</v>
      </c>
      <c r="J131" s="25" t="str">
        <f t="shared" si="10"/>
        <v>61</v>
      </c>
      <c r="K131" s="39">
        <f>COUNTIFS($M$3:$M$182,M131,$I$3:I$182,"&gt;"&amp;I131)+1</f>
        <v>61</v>
      </c>
      <c r="L131" s="26">
        <f t="shared" si="11"/>
        <v>1</v>
      </c>
      <c r="M131" s="40" t="str">
        <f>'бланки '!A60</f>
        <v>Город Северодвинск</v>
      </c>
      <c r="N131" s="29" t="str">
        <f>'бланки '!B60</f>
        <v>ООО</v>
      </c>
      <c r="O131">
        <v>1</v>
      </c>
    </row>
    <row r="132" spans="1:15">
      <c r="A132" s="25">
        <f>анкеты!A129</f>
        <v>128</v>
      </c>
      <c r="B132" s="25" t="str">
        <f t="shared" ref="B132:B163" si="12">M132</f>
        <v>Приморский муниципальный округ</v>
      </c>
      <c r="C132" s="25" t="str">
        <f>'бланки '!C133</f>
        <v>Муниципальное бюджетное общеобразовательное учреждение «Бобровская средняя школа»</v>
      </c>
      <c r="D132" s="25">
        <f>'Рейтинговая таблица организаций'!T131</f>
        <v>95.1</v>
      </c>
      <c r="E132" s="25">
        <f>'Рейтинговая таблица организаций'!AC131</f>
        <v>87.5</v>
      </c>
      <c r="F132" s="25">
        <f>'Рейтинговая таблица организаций'!AK131</f>
        <v>72</v>
      </c>
      <c r="G132" s="25">
        <f>'Рейтинговая таблица организаций'!AU131</f>
        <v>96.800000000000011</v>
      </c>
      <c r="H132" s="25">
        <f>'Рейтинговая таблица организаций'!BE131</f>
        <v>92.1</v>
      </c>
      <c r="I132" s="25">
        <f>'Рейтинговая таблица организаций'!BF131</f>
        <v>88.7</v>
      </c>
      <c r="J132" s="25" t="str">
        <f t="shared" ref="J132:J163" si="13">IF(L132=1,TEXT(K132,0),CONCATENATE(K132,"-",K132+L132-1))</f>
        <v>7</v>
      </c>
      <c r="K132" s="39">
        <f>COUNTIFS($M$3:$M$182,M132,$I$3:I$182,"&gt;"&amp;I132)+1</f>
        <v>7</v>
      </c>
      <c r="L132" s="26">
        <f t="shared" ref="L132:L163" si="14">COUNTIFS(K$3:K$182,K132,$M$3:$M$182,M132)</f>
        <v>1</v>
      </c>
      <c r="M132" s="40" t="str">
        <f>'бланки '!A133</f>
        <v>Приморский муниципальный округ</v>
      </c>
      <c r="N132" s="29" t="str">
        <f>'бланки '!B133</f>
        <v>ООО</v>
      </c>
      <c r="O132">
        <v>6</v>
      </c>
    </row>
    <row r="133" spans="1:15">
      <c r="A133" s="25">
        <f>анкеты!A155</f>
        <v>154</v>
      </c>
      <c r="B133" s="25" t="str">
        <f t="shared" si="12"/>
        <v>Шенкурский муниципальный округ</v>
      </c>
      <c r="C133" s="25" t="str">
        <f>'бланки '!C159</f>
        <v>Муниципальное бюджетное общеобразовательное учреждение «Устьпаденьгская основная школа – школа четырех Героев»</v>
      </c>
      <c r="D133" s="25">
        <f>'Рейтинговая таблица организаций'!T157</f>
        <v>96.6</v>
      </c>
      <c r="E133" s="25">
        <f>'Рейтинговая таблица организаций'!AC157</f>
        <v>95.5</v>
      </c>
      <c r="F133" s="25">
        <f>'Рейтинговая таблица организаций'!AK157</f>
        <v>66</v>
      </c>
      <c r="G133" s="25">
        <f>'Рейтинговая таблица организаций'!AU157</f>
        <v>94.4</v>
      </c>
      <c r="H133" s="25">
        <f>'Рейтинговая таблица организаций'!BE157</f>
        <v>90.7</v>
      </c>
      <c r="I133" s="25">
        <f>'Рейтинговая таблица организаций'!BF157</f>
        <v>88.64</v>
      </c>
      <c r="J133" s="25" t="str">
        <f t="shared" si="13"/>
        <v>5</v>
      </c>
      <c r="K133" s="39">
        <f>COUNTIFS($M$3:$M$182,M133,$I$3:I$182,"&gt;"&amp;I133)+1</f>
        <v>5</v>
      </c>
      <c r="L133" s="26">
        <f t="shared" si="14"/>
        <v>1</v>
      </c>
      <c r="M133" s="40" t="str">
        <f>'бланки '!A159</f>
        <v>Шенкурский муниципальный округ</v>
      </c>
      <c r="N133" s="29" t="str">
        <f>'бланки '!B159</f>
        <v>ООО</v>
      </c>
      <c r="O133">
        <v>8</v>
      </c>
    </row>
    <row r="134" spans="1:15">
      <c r="A134" s="25">
        <f>анкеты!A103</f>
        <v>102</v>
      </c>
      <c r="B134" s="25" t="str">
        <f t="shared" si="12"/>
        <v>Онежский муниципальный район</v>
      </c>
      <c r="C134" s="25" t="str">
        <f>'бланки '!C107</f>
        <v>Муниципальное бюджетное общеобразовательное учреждение «Средняя школа №4 имени Дважды Героя Советского Союза Александра Осиповича Шабалина»</v>
      </c>
      <c r="D134" s="25">
        <f>'Рейтинговая таблица организаций'!T105</f>
        <v>92</v>
      </c>
      <c r="E134" s="25">
        <f>'Рейтинговая таблица организаций'!AC105</f>
        <v>88.5</v>
      </c>
      <c r="F134" s="25">
        <f>'Рейтинговая таблица организаций'!AK105</f>
        <v>80</v>
      </c>
      <c r="G134" s="25">
        <f>'Рейтинговая таблица организаций'!AU105</f>
        <v>90.199999999999989</v>
      </c>
      <c r="H134" s="25">
        <f>'Рейтинговая таблица организаций'!BE105</f>
        <v>92</v>
      </c>
      <c r="I134" s="25">
        <f>'Рейтинговая таблица организаций'!BF105</f>
        <v>88.539999999999992</v>
      </c>
      <c r="J134" s="25" t="str">
        <f t="shared" si="13"/>
        <v>7</v>
      </c>
      <c r="K134" s="39">
        <f>COUNTIFS($M$3:$M$182,M134,$I$3:I$182,"&gt;"&amp;I134)+1</f>
        <v>7</v>
      </c>
      <c r="L134" s="26">
        <f t="shared" si="14"/>
        <v>1</v>
      </c>
      <c r="M134" s="40" t="str">
        <f>'бланки '!A107</f>
        <v>Онежский муниципальный район</v>
      </c>
      <c r="N134" s="29" t="str">
        <f>'бланки '!B107</f>
        <v>ООО</v>
      </c>
      <c r="O134">
        <v>4</v>
      </c>
    </row>
    <row r="135" spans="1:15">
      <c r="A135" s="25">
        <f>анкеты!A124</f>
        <v>123</v>
      </c>
      <c r="B135" s="25" t="str">
        <f t="shared" si="12"/>
        <v>Пинежский муниципальный округ</v>
      </c>
      <c r="C135" s="25" t="str">
        <f>'бланки '!C128</f>
        <v>Муниципальное бюджетное общеобразовательное учреждение «Ясненская средняя школа № 7»</v>
      </c>
      <c r="D135" s="25">
        <f>'Рейтинговая таблица организаций'!T126</f>
        <v>94</v>
      </c>
      <c r="E135" s="25">
        <f>'Рейтинговая таблица организаций'!AC126</f>
        <v>93</v>
      </c>
      <c r="F135" s="25">
        <f>'Рейтинговая таблица организаций'!AK126</f>
        <v>66.900000000000006</v>
      </c>
      <c r="G135" s="25">
        <f>'Рейтинговая таблица организаций'!AU126</f>
        <v>95.2</v>
      </c>
      <c r="H135" s="25">
        <f>'Рейтинговая таблица организаций'!BE126</f>
        <v>91.3</v>
      </c>
      <c r="I135" s="25">
        <f>'Рейтинговая таблица организаций'!BF126</f>
        <v>88.080000000000013</v>
      </c>
      <c r="J135" s="25" t="str">
        <f t="shared" si="13"/>
        <v>8-9</v>
      </c>
      <c r="K135" s="39">
        <f>COUNTIFS($M$3:$M$182,M135,$I$3:I$182,"&gt;"&amp;I135)+1</f>
        <v>8</v>
      </c>
      <c r="L135" s="26">
        <f t="shared" si="14"/>
        <v>2</v>
      </c>
      <c r="M135" s="40" t="str">
        <f>'бланки '!A128</f>
        <v>Пинежский муниципальный округ</v>
      </c>
      <c r="N135" s="29" t="str">
        <f>'бланки '!B128</f>
        <v>ООО</v>
      </c>
      <c r="O135">
        <v>5</v>
      </c>
    </row>
    <row r="136" spans="1:15">
      <c r="A136" s="25">
        <f>анкеты!A115</f>
        <v>114</v>
      </c>
      <c r="B136" s="25" t="str">
        <f t="shared" si="12"/>
        <v>Пинежский муниципальный округ</v>
      </c>
      <c r="C136" s="25" t="str">
        <f>'бланки '!C119</f>
        <v>Муниципальное бюджетное общеобразовательное учреждение «Нюхченская основная школа № 11»</v>
      </c>
      <c r="D136" s="25">
        <f>'Рейтинговая таблица организаций'!T117</f>
        <v>85.6</v>
      </c>
      <c r="E136" s="25">
        <f>'Рейтинговая таблица организаций'!AC117</f>
        <v>89</v>
      </c>
      <c r="F136" s="25">
        <f>'Рейтинговая таблица организаций'!AK117</f>
        <v>72</v>
      </c>
      <c r="G136" s="25">
        <f>'Рейтинговая таблица организаций'!AU117</f>
        <v>98.6</v>
      </c>
      <c r="H136" s="25">
        <f>'Рейтинговая таблица организаций'!BE117</f>
        <v>95.2</v>
      </c>
      <c r="I136" s="25">
        <f>'Рейтинговая таблица организаций'!BF117</f>
        <v>88.08</v>
      </c>
      <c r="J136" s="25" t="str">
        <f t="shared" si="13"/>
        <v>8-9</v>
      </c>
      <c r="K136" s="39">
        <f>COUNTIFS($M$3:$M$182,M136,$I$3:I$182,"&gt;"&amp;I136)+1</f>
        <v>8</v>
      </c>
      <c r="L136" s="26">
        <f t="shared" si="14"/>
        <v>2</v>
      </c>
      <c r="M136" s="40" t="str">
        <f>'бланки '!A119</f>
        <v>Пинежский муниципальный округ</v>
      </c>
      <c r="N136" s="29" t="str">
        <f>'бланки '!B119</f>
        <v>ООО</v>
      </c>
      <c r="O136">
        <v>5</v>
      </c>
    </row>
    <row r="137" spans="1:15">
      <c r="A137" s="25">
        <f>анкеты!A88</f>
        <v>87</v>
      </c>
      <c r="B137" s="25" t="str">
        <f t="shared" si="12"/>
        <v>Верхнетоемский муниципальный округ</v>
      </c>
      <c r="C137" s="25" t="str">
        <f>'бланки '!C92</f>
        <v>Муниципальное бюджетное образовательное учреждение Верхнетоемского муниципального округа «Зеленниковская средняя общеобразовательная школа»</v>
      </c>
      <c r="D137" s="25">
        <f>'Рейтинговая таблица организаций'!T90</f>
        <v>91.9</v>
      </c>
      <c r="E137" s="25">
        <f>'Рейтинговая таблица организаций'!AC90</f>
        <v>90</v>
      </c>
      <c r="F137" s="25">
        <f>'Рейтинговая таблица организаций'!AK90</f>
        <v>72</v>
      </c>
      <c r="G137" s="25">
        <f>'Рейтинговая таблица организаций'!AU90</f>
        <v>94.6</v>
      </c>
      <c r="H137" s="25">
        <f>'Рейтинговая таблица организаций'!BE90</f>
        <v>91</v>
      </c>
      <c r="I137" s="25">
        <f>'Рейтинговая таблица организаций'!BF90</f>
        <v>87.9</v>
      </c>
      <c r="J137" s="25" t="str">
        <f t="shared" si="13"/>
        <v>6</v>
      </c>
      <c r="K137" s="39">
        <f>COUNTIFS($M$3:$M$182,M137,$I$3:I$182,"&gt;"&amp;I137)+1</f>
        <v>6</v>
      </c>
      <c r="L137" s="26">
        <f t="shared" si="14"/>
        <v>1</v>
      </c>
      <c r="M137" s="40" t="str">
        <f>'бланки '!A92</f>
        <v>Верхнетоемский муниципальный округ</v>
      </c>
      <c r="N137" s="29" t="str">
        <f>'бланки '!B92</f>
        <v>ООО</v>
      </c>
      <c r="O137">
        <v>3</v>
      </c>
    </row>
    <row r="138" spans="1:15">
      <c r="A138" s="25">
        <f>анкеты!A150</f>
        <v>149</v>
      </c>
      <c r="B138" s="25" t="str">
        <f t="shared" si="12"/>
        <v>Холмогорский муниципальный округ</v>
      </c>
      <c r="C138" s="25" t="str">
        <f>'бланки '!C154</f>
        <v>Муниципальное бюджетное общеобразовательное учреждение «Луковецкая средняя школа имени Я. В. Самоварова»</v>
      </c>
      <c r="D138" s="25">
        <f>'Рейтинговая таблица организаций'!T152</f>
        <v>96.2</v>
      </c>
      <c r="E138" s="25">
        <f>'Рейтинговая таблица организаций'!AC152</f>
        <v>94</v>
      </c>
      <c r="F138" s="25">
        <f>'Рейтинговая таблица организаций'!AK152</f>
        <v>64.5</v>
      </c>
      <c r="G138" s="25">
        <f>'Рейтинговая таблица организаций'!AU152</f>
        <v>95.399999999999991</v>
      </c>
      <c r="H138" s="25">
        <f>'Рейтинговая таблица организаций'!BE152</f>
        <v>89.1</v>
      </c>
      <c r="I138" s="25">
        <f>'Рейтинговая таблица организаций'!BF152</f>
        <v>87.839999999999989</v>
      </c>
      <c r="J138" s="25" t="str">
        <f t="shared" si="13"/>
        <v>11</v>
      </c>
      <c r="K138" s="39">
        <f>COUNTIFS($M$3:$M$182,M138,$I$3:I$182,"&gt;"&amp;I138)+1</f>
        <v>11</v>
      </c>
      <c r="L138" s="26">
        <f t="shared" si="14"/>
        <v>1</v>
      </c>
      <c r="M138" s="40" t="str">
        <f>'бланки '!A154</f>
        <v>Холмогорский муниципальный округ</v>
      </c>
      <c r="N138" s="29" t="str">
        <f>'бланки '!B154</f>
        <v>ООО</v>
      </c>
      <c r="O138">
        <v>7</v>
      </c>
    </row>
    <row r="139" spans="1:15">
      <c r="A139" s="25">
        <f>анкеты!A140</f>
        <v>139</v>
      </c>
      <c r="B139" s="25" t="str">
        <f t="shared" si="12"/>
        <v>Холмогорский муниципальный округ</v>
      </c>
      <c r="C139" s="25" t="str">
        <f>'бланки '!C144</f>
        <v>Муниципальное бюджетное общеобразовательное учреждение «Емецкая средняя школа имени Н. М. Рубцова»</v>
      </c>
      <c r="D139" s="25">
        <f>'Рейтинговая таблица организаций'!T142</f>
        <v>95.4</v>
      </c>
      <c r="E139" s="25">
        <f>'Рейтинговая таблица организаций'!AC142</f>
        <v>87.5</v>
      </c>
      <c r="F139" s="25">
        <f>'Рейтинговая таблица организаций'!AK142</f>
        <v>72</v>
      </c>
      <c r="G139" s="25">
        <f>'Рейтинговая таблица организаций'!AU142</f>
        <v>90.800000000000011</v>
      </c>
      <c r="H139" s="25">
        <f>'Рейтинговая таблица организаций'!BE142</f>
        <v>92.5</v>
      </c>
      <c r="I139" s="25">
        <f>'Рейтинговая таблица организаций'!BF142</f>
        <v>87.640000000000015</v>
      </c>
      <c r="J139" s="25" t="str">
        <f t="shared" si="13"/>
        <v>12</v>
      </c>
      <c r="K139" s="39">
        <f>COUNTIFS($M$3:$M$182,M139,$I$3:I$182,"&gt;"&amp;I139)+1</f>
        <v>12</v>
      </c>
      <c r="L139" s="26">
        <f t="shared" si="14"/>
        <v>1</v>
      </c>
      <c r="M139" s="40" t="str">
        <f>'бланки '!A144</f>
        <v>Холмогорский муниципальный округ</v>
      </c>
      <c r="N139" s="29" t="str">
        <f>'бланки '!B144</f>
        <v>ООО</v>
      </c>
      <c r="O139">
        <v>7</v>
      </c>
    </row>
    <row r="140" spans="1:15">
      <c r="A140" s="25">
        <f>анкеты!A40</f>
        <v>39</v>
      </c>
      <c r="B140" s="25" t="str">
        <f t="shared" si="12"/>
        <v>Город Северодвинск</v>
      </c>
      <c r="C140" s="25" t="str">
        <f>'бланки '!C44</f>
        <v>Муниципальное автономное общеобразовательное учреждение «Северодвинская гимназия № 14»</v>
      </c>
      <c r="D140" s="25">
        <f>'Рейтинговая таблица организаций'!T42</f>
        <v>97.2</v>
      </c>
      <c r="E140" s="25">
        <f>'Рейтинговая таблица организаций'!AC42</f>
        <v>89.5</v>
      </c>
      <c r="F140" s="25">
        <f>'Рейтинговая таблица организаций'!AK42</f>
        <v>76.900000000000006</v>
      </c>
      <c r="G140" s="25">
        <f>'Рейтинговая таблица организаций'!AU42</f>
        <v>87.600000000000009</v>
      </c>
      <c r="H140" s="25">
        <f>'Рейтинговая таблица организаций'!BE42</f>
        <v>86.7</v>
      </c>
      <c r="I140" s="25">
        <f>'Рейтинговая таблица организаций'!BF42</f>
        <v>87.580000000000013</v>
      </c>
      <c r="J140" s="25" t="str">
        <f t="shared" si="13"/>
        <v>64</v>
      </c>
      <c r="K140" s="39">
        <f>COUNTIFS($M$3:$M$182,M140,$I$3:I$182,"&gt;"&amp;I140)+1</f>
        <v>64</v>
      </c>
      <c r="L140" s="26">
        <f t="shared" si="14"/>
        <v>1</v>
      </c>
      <c r="M140" s="40" t="str">
        <f>'бланки '!A44</f>
        <v>Город Северодвинск</v>
      </c>
      <c r="N140" s="29" t="str">
        <f>'бланки '!B44</f>
        <v>ООО</v>
      </c>
      <c r="O140">
        <v>1</v>
      </c>
    </row>
    <row r="141" spans="1:15">
      <c r="A141" s="25">
        <f>анкеты!A125</f>
        <v>124</v>
      </c>
      <c r="B141" s="25" t="str">
        <f t="shared" si="12"/>
        <v>Пинежский муниципальный округ</v>
      </c>
      <c r="C141" s="25" t="str">
        <f>'бланки '!C129</f>
        <v>Муниципальное бюджетное общеобразовательное учреждение «Сийская средняя школа №116»</v>
      </c>
      <c r="D141" s="25">
        <f>'Рейтинговая таблица организаций'!T127</f>
        <v>96.1</v>
      </c>
      <c r="E141" s="25">
        <f>'Рейтинговая таблица организаций'!AC127</f>
        <v>91</v>
      </c>
      <c r="F141" s="25">
        <f>'Рейтинговая таблица организаций'!AK127</f>
        <v>78.900000000000006</v>
      </c>
      <c r="G141" s="25">
        <f>'Рейтинговая таблица организаций'!AU127</f>
        <v>85.8</v>
      </c>
      <c r="H141" s="25">
        <f>'Рейтинговая таблица организаций'!BE127</f>
        <v>85.6</v>
      </c>
      <c r="I141" s="25">
        <f>'Рейтинговая таблица организаций'!BF127</f>
        <v>87.47999999999999</v>
      </c>
      <c r="J141" s="25" t="str">
        <f t="shared" si="13"/>
        <v>10</v>
      </c>
      <c r="K141" s="39">
        <f>COUNTIFS($M$3:$M$182,M141,$I$3:I$182,"&gt;"&amp;I141)+1</f>
        <v>10</v>
      </c>
      <c r="L141" s="26">
        <f t="shared" si="14"/>
        <v>1</v>
      </c>
      <c r="M141" s="40" t="str">
        <f>'бланки '!A129</f>
        <v>Пинежский муниципальный округ</v>
      </c>
      <c r="N141" s="29" t="str">
        <f>'бланки '!B129</f>
        <v>ООО</v>
      </c>
      <c r="O141">
        <v>5</v>
      </c>
    </row>
    <row r="142" spans="1:15">
      <c r="A142" s="25">
        <f>анкеты!A104</f>
        <v>103</v>
      </c>
      <c r="B142" s="25" t="str">
        <f t="shared" si="12"/>
        <v>Онежский муниципальный район</v>
      </c>
      <c r="C142" s="25" t="str">
        <f>'бланки '!C108</f>
        <v>Муниципальное бюджетное общеобразовательное учреждение «Открытая (сменная) общеобразовательная школа г.Онеги»</v>
      </c>
      <c r="D142" s="25">
        <f>'Рейтинговая таблица организаций'!T106</f>
        <v>84.1</v>
      </c>
      <c r="E142" s="25">
        <f>'Рейтинговая таблица организаций'!AC106</f>
        <v>99</v>
      </c>
      <c r="F142" s="25">
        <f>'Рейтинговая таблица организаций'!AK106</f>
        <v>58.5</v>
      </c>
      <c r="G142" s="25">
        <f>'Рейтинговая таблица организаций'!AU106</f>
        <v>96.800000000000011</v>
      </c>
      <c r="H142" s="25">
        <f>'Рейтинговая таблица организаций'!BE106</f>
        <v>97</v>
      </c>
      <c r="I142" s="25">
        <f>'Рейтинговая таблица организаций'!BF106</f>
        <v>87.08</v>
      </c>
      <c r="J142" s="25" t="str">
        <f t="shared" si="13"/>
        <v>8</v>
      </c>
      <c r="K142" s="39">
        <f>COUNTIFS($M$3:$M$182,M142,$I$3:I$182,"&gt;"&amp;I142)+1</f>
        <v>8</v>
      </c>
      <c r="L142" s="26">
        <f t="shared" si="14"/>
        <v>1</v>
      </c>
      <c r="M142" s="40" t="str">
        <f>'бланки '!A108</f>
        <v>Онежский муниципальный район</v>
      </c>
      <c r="N142" s="29" t="str">
        <f>'бланки '!B108</f>
        <v>ООО</v>
      </c>
      <c r="O142">
        <v>4</v>
      </c>
    </row>
    <row r="143" spans="1:15">
      <c r="A143" s="25">
        <f>анкеты!A75</f>
        <v>74</v>
      </c>
      <c r="B143" s="25" t="str">
        <f t="shared" si="12"/>
        <v>Город Новодвинск</v>
      </c>
      <c r="C143" s="25" t="str">
        <f>'бланки '!C79</f>
        <v>Муниципальное образовательное учреждение «Средняя общеобразовательная школа № 2 имени В.И. Захарова»</v>
      </c>
      <c r="D143" s="25">
        <f>'Рейтинговая таблица организаций'!T77</f>
        <v>97.300000000000011</v>
      </c>
      <c r="E143" s="25">
        <f>'Рейтинговая таблица организаций'!AC77</f>
        <v>91.5</v>
      </c>
      <c r="F143" s="25">
        <f>'Рейтинговая таблица организаций'!AK77</f>
        <v>58.5</v>
      </c>
      <c r="G143" s="25">
        <f>'Рейтинговая таблица организаций'!AU77</f>
        <v>93.4</v>
      </c>
      <c r="H143" s="25">
        <f>'Рейтинговая таблица организаций'!BE77</f>
        <v>92.9</v>
      </c>
      <c r="I143" s="25">
        <f>'Рейтинговая таблица организаций'!BF77</f>
        <v>86.72</v>
      </c>
      <c r="J143" s="25" t="str">
        <f t="shared" si="13"/>
        <v>8</v>
      </c>
      <c r="K143" s="39">
        <f>COUNTIFS($M$3:$M$182,M143,$I$3:I$182,"&gt;"&amp;I143)+1</f>
        <v>8</v>
      </c>
      <c r="L143" s="26">
        <f t="shared" si="14"/>
        <v>1</v>
      </c>
      <c r="M143" s="40" t="str">
        <f>'бланки '!A79</f>
        <v>Город Новодвинск</v>
      </c>
      <c r="N143" s="29" t="str">
        <f>'бланки '!B79</f>
        <v>ООО</v>
      </c>
      <c r="O143">
        <v>2</v>
      </c>
    </row>
    <row r="144" spans="1:15">
      <c r="A144" s="25">
        <f>анкеты!A89</f>
        <v>88</v>
      </c>
      <c r="B144" s="25" t="str">
        <f t="shared" si="12"/>
        <v>Верхнетоемский муниципальный округ</v>
      </c>
      <c r="C144" s="25" t="str">
        <f>'бланки '!C93</f>
        <v>Муниципальное бюджетное образовательное учреждение Верхнетоемского муниципального округа «Корниловская средняя общеобразовательная школа»</v>
      </c>
      <c r="D144" s="25">
        <f>'Рейтинговая таблица организаций'!T91</f>
        <v>93.1</v>
      </c>
      <c r="E144" s="25">
        <f>'Рейтинговая таблица организаций'!AC91</f>
        <v>90.5</v>
      </c>
      <c r="F144" s="25">
        <f>'Рейтинговая таблица организаций'!AK91</f>
        <v>80</v>
      </c>
      <c r="G144" s="25">
        <f>'Рейтинговая таблица организаций'!AU91</f>
        <v>86</v>
      </c>
      <c r="H144" s="25">
        <f>'Рейтинговая таблица организаций'!BE91</f>
        <v>84</v>
      </c>
      <c r="I144" s="25">
        <f>'Рейтинговая таблица организаций'!BF91</f>
        <v>86.72</v>
      </c>
      <c r="J144" s="25" t="str">
        <f t="shared" si="13"/>
        <v>7</v>
      </c>
      <c r="K144" s="39">
        <f>COUNTIFS($M$3:$M$182,M144,$I$3:I$182,"&gt;"&amp;I144)+1</f>
        <v>7</v>
      </c>
      <c r="L144" s="26">
        <f t="shared" si="14"/>
        <v>1</v>
      </c>
      <c r="M144" s="40" t="str">
        <f>'бланки '!A93</f>
        <v>Верхнетоемский муниципальный округ</v>
      </c>
      <c r="N144" s="29" t="str">
        <f>'бланки '!B93</f>
        <v>ООО</v>
      </c>
      <c r="O144">
        <v>3</v>
      </c>
    </row>
    <row r="145" spans="1:15">
      <c r="A145" s="25">
        <f>анкеты!A121</f>
        <v>120</v>
      </c>
      <c r="B145" s="25" t="str">
        <f t="shared" si="12"/>
        <v>Пинежский муниципальный округ</v>
      </c>
      <c r="C145" s="25" t="str">
        <f>'бланки '!C125</f>
        <v>Муниципальное бюджетное общеобразовательное учреждение «Карпогорская средняя школа №118»</v>
      </c>
      <c r="D145" s="25">
        <f>'Рейтинговая таблица организаций'!T123</f>
        <v>92.9</v>
      </c>
      <c r="E145" s="25">
        <f>'Рейтинговая таблица организаций'!AC123</f>
        <v>89.5</v>
      </c>
      <c r="F145" s="25">
        <f>'Рейтинговая таблица организаций'!AK123</f>
        <v>72</v>
      </c>
      <c r="G145" s="25">
        <f>'Рейтинговая таблица организаций'!AU123</f>
        <v>89.600000000000009</v>
      </c>
      <c r="H145" s="25">
        <f>'Рейтинговая таблица организаций'!BE123</f>
        <v>89.5</v>
      </c>
      <c r="I145" s="25">
        <f>'Рейтинговая таблица организаций'!BF123</f>
        <v>86.7</v>
      </c>
      <c r="J145" s="25" t="str">
        <f t="shared" si="13"/>
        <v>11</v>
      </c>
      <c r="K145" s="39">
        <f>COUNTIFS($M$3:$M$182,M145,$I$3:I$182,"&gt;"&amp;I145)+1</f>
        <v>11</v>
      </c>
      <c r="L145" s="26">
        <f t="shared" si="14"/>
        <v>1</v>
      </c>
      <c r="M145" s="40" t="str">
        <f>'бланки '!A125</f>
        <v>Пинежский муниципальный округ</v>
      </c>
      <c r="N145" s="29" t="str">
        <f>'бланки '!B125</f>
        <v>ООО</v>
      </c>
      <c r="O145">
        <v>5</v>
      </c>
    </row>
    <row r="146" spans="1:15">
      <c r="A146" s="25">
        <f>анкеты!A102</f>
        <v>101</v>
      </c>
      <c r="B146" s="25" t="str">
        <f t="shared" si="12"/>
        <v>Онежский муниципальный район</v>
      </c>
      <c r="C146" s="25" t="str">
        <f>'бланки '!C106</f>
        <v>Муниципальное бюджетное общеобразовательное учреждение «Средняя школа №2 г.Онеги»</v>
      </c>
      <c r="D146" s="25">
        <f>'Рейтинговая таблица организаций'!T104</f>
        <v>93.800000000000011</v>
      </c>
      <c r="E146" s="25">
        <f>'Рейтинговая таблица организаций'!AC104</f>
        <v>90</v>
      </c>
      <c r="F146" s="25">
        <f>'Рейтинговая таблица организаций'!AK104</f>
        <v>72.900000000000006</v>
      </c>
      <c r="G146" s="25">
        <f>'Рейтинговая таблица организаций'!AU104</f>
        <v>90.399999999999991</v>
      </c>
      <c r="H146" s="25">
        <f>'Рейтинговая таблица организаций'!BE104</f>
        <v>85.7</v>
      </c>
      <c r="I146" s="25">
        <f>'Рейтинговая таблица организаций'!BF104</f>
        <v>86.56</v>
      </c>
      <c r="J146" s="25" t="str">
        <f t="shared" si="13"/>
        <v>9</v>
      </c>
      <c r="K146" s="39">
        <f>COUNTIFS($M$3:$M$182,M146,$I$3:I$182,"&gt;"&amp;I146)+1</f>
        <v>9</v>
      </c>
      <c r="L146" s="26">
        <f t="shared" si="14"/>
        <v>1</v>
      </c>
      <c r="M146" s="40" t="str">
        <f>'бланки '!A106</f>
        <v>Онежский муниципальный район</v>
      </c>
      <c r="N146" s="29" t="str">
        <f>'бланки '!B106</f>
        <v>ООО</v>
      </c>
      <c r="O146">
        <v>4</v>
      </c>
    </row>
    <row r="147" spans="1:15">
      <c r="A147" s="25">
        <f>анкеты!A78</f>
        <v>77</v>
      </c>
      <c r="B147" s="25" t="str">
        <f t="shared" si="12"/>
        <v>Город Новодвинск</v>
      </c>
      <c r="C147" s="25" t="str">
        <f>'бланки '!C82</f>
        <v>Муниципальное образовательное учреждение «Средняя общеобразовательная школа № 7»</v>
      </c>
      <c r="D147" s="25">
        <f>'Рейтинговая таблица организаций'!T80</f>
        <v>95.4</v>
      </c>
      <c r="E147" s="25">
        <f>'Рейтинговая таблица организаций'!AC80</f>
        <v>88</v>
      </c>
      <c r="F147" s="25">
        <f>'Рейтинговая таблица организаций'!AK80</f>
        <v>67.400000000000006</v>
      </c>
      <c r="G147" s="25">
        <f>'Рейтинговая таблица организаций'!AU80</f>
        <v>92.600000000000009</v>
      </c>
      <c r="H147" s="25">
        <f>'Рейтинговая таблица организаций'!BE80</f>
        <v>88.2</v>
      </c>
      <c r="I147" s="25">
        <f>'Рейтинговая таблица организаций'!BF80</f>
        <v>86.320000000000007</v>
      </c>
      <c r="J147" s="25" t="str">
        <f t="shared" si="13"/>
        <v>11</v>
      </c>
      <c r="K147" s="39">
        <f>COUNTIFS($M$3:$M$182,M147,$I$3:I$182,"&gt;"&amp;I147)+1</f>
        <v>11</v>
      </c>
      <c r="L147" s="26">
        <f t="shared" si="14"/>
        <v>1</v>
      </c>
      <c r="M147" s="40" t="str">
        <f>'бланки '!A82</f>
        <v>Город Новодвинск</v>
      </c>
      <c r="N147" s="29" t="str">
        <f>'бланки '!B82</f>
        <v>ООО</v>
      </c>
      <c r="O147">
        <v>2</v>
      </c>
    </row>
    <row r="148" spans="1:15">
      <c r="A148" s="25">
        <f>анкеты!A107</f>
        <v>106</v>
      </c>
      <c r="B148" s="25" t="str">
        <f t="shared" si="12"/>
        <v>Онежский муниципальный район</v>
      </c>
      <c r="C148" s="25" t="str">
        <f>'бланки '!C111</f>
        <v>Муниципальное бюджетное общеобразовательное учреждение «Покровская средняя школа»</v>
      </c>
      <c r="D148" s="25">
        <f>'Рейтинговая таблица организаций'!T109</f>
        <v>81.300000000000011</v>
      </c>
      <c r="E148" s="25">
        <f>'Рейтинговая таблица организаций'!AC109</f>
        <v>91</v>
      </c>
      <c r="F148" s="25">
        <f>'Рейтинговая таблица организаций'!AK109</f>
        <v>66</v>
      </c>
      <c r="G148" s="25">
        <f>'Рейтинговая таблица организаций'!AU109</f>
        <v>96.800000000000011</v>
      </c>
      <c r="H148" s="25">
        <f>'Рейтинговая таблица организаций'!BE109</f>
        <v>96.2</v>
      </c>
      <c r="I148" s="25">
        <f>'Рейтинговая таблица организаций'!BF109</f>
        <v>86.26</v>
      </c>
      <c r="J148" s="25" t="str">
        <f t="shared" si="13"/>
        <v>10</v>
      </c>
      <c r="K148" s="39">
        <f>COUNTIFS($M$3:$M$182,M148,$I$3:I$182,"&gt;"&amp;I148)+1</f>
        <v>10</v>
      </c>
      <c r="L148" s="26">
        <f t="shared" si="14"/>
        <v>1</v>
      </c>
      <c r="M148" s="40" t="str">
        <f>'бланки '!A111</f>
        <v>Онежский муниципальный район</v>
      </c>
      <c r="N148" s="29" t="str">
        <f>'бланки '!B111</f>
        <v>ООО</v>
      </c>
      <c r="O148">
        <v>4</v>
      </c>
    </row>
    <row r="149" spans="1:15">
      <c r="A149" s="25">
        <f>анкеты!A126</f>
        <v>125</v>
      </c>
      <c r="B149" s="25" t="str">
        <f t="shared" si="12"/>
        <v>Пинежский муниципальный округ</v>
      </c>
      <c r="C149" s="25" t="str">
        <f>'бланки '!C130</f>
        <v>Муниципальное бюджетное общеобразовательное учреждение «Пинежская средняя школа № 117</v>
      </c>
      <c r="D149" s="25">
        <f>'Рейтинговая таблица организаций'!T128</f>
        <v>92.5</v>
      </c>
      <c r="E149" s="25">
        <f>'Рейтинговая таблица организаций'!AC128</f>
        <v>96.5</v>
      </c>
      <c r="F149" s="25">
        <f>'Рейтинговая таблица организаций'!AK128</f>
        <v>54.9</v>
      </c>
      <c r="G149" s="25">
        <f>'Рейтинговая таблица организаций'!AU128</f>
        <v>93</v>
      </c>
      <c r="H149" s="25">
        <f>'Рейтинговая таблица организаций'!BE128</f>
        <v>94</v>
      </c>
      <c r="I149" s="25">
        <f>'Рейтинговая таблица организаций'!BF128</f>
        <v>86.179999999999993</v>
      </c>
      <c r="J149" s="25" t="str">
        <f t="shared" si="13"/>
        <v>12</v>
      </c>
      <c r="K149" s="39">
        <f>COUNTIFS($M$3:$M$182,M149,$I$3:I$182,"&gt;"&amp;I149)+1</f>
        <v>12</v>
      </c>
      <c r="L149" s="26">
        <f t="shared" si="14"/>
        <v>1</v>
      </c>
      <c r="M149" s="40" t="str">
        <f>'бланки '!A130</f>
        <v>Пинежский муниципальный округ</v>
      </c>
      <c r="N149" s="29" t="str">
        <f>'бланки '!B130</f>
        <v>ООО</v>
      </c>
      <c r="O149">
        <v>5</v>
      </c>
    </row>
    <row r="150" spans="1:15">
      <c r="A150" s="25">
        <f>анкеты!A131</f>
        <v>130</v>
      </c>
      <c r="B150" s="25" t="str">
        <f t="shared" si="12"/>
        <v>Приморский муниципальный округ</v>
      </c>
      <c r="C150" s="25" t="str">
        <f>'бланки '!C135</f>
        <v>Муниципальное бюджетное общеобразовательное учреждение «Катунинская средняя школа»</v>
      </c>
      <c r="D150" s="25">
        <f>'Рейтинговая таблица организаций'!T133</f>
        <v>94.800000000000011</v>
      </c>
      <c r="E150" s="25">
        <f>'Рейтинговая таблица организаций'!AC133</f>
        <v>87.5</v>
      </c>
      <c r="F150" s="25">
        <f>'Рейтинговая таблица организаций'!AK133</f>
        <v>80</v>
      </c>
      <c r="G150" s="25">
        <f>'Рейтинговая таблица организаций'!AU133</f>
        <v>87.600000000000009</v>
      </c>
      <c r="H150" s="25">
        <f>'Рейтинговая таблица организаций'!BE133</f>
        <v>79.7</v>
      </c>
      <c r="I150" s="25">
        <f>'Рейтинговая таблица организаций'!BF133</f>
        <v>85.92</v>
      </c>
      <c r="J150" s="25" t="str">
        <f t="shared" si="13"/>
        <v>8</v>
      </c>
      <c r="K150" s="39">
        <f>COUNTIFS($M$3:$M$182,M150,$I$3:I$182,"&gt;"&amp;I150)+1</f>
        <v>8</v>
      </c>
      <c r="L150" s="26">
        <f t="shared" si="14"/>
        <v>1</v>
      </c>
      <c r="M150" s="40" t="str">
        <f>'бланки '!A135</f>
        <v>Приморский муниципальный округ</v>
      </c>
      <c r="N150" s="29" t="str">
        <f>'бланки '!B135</f>
        <v>ООО</v>
      </c>
      <c r="O150">
        <v>6</v>
      </c>
    </row>
    <row r="151" spans="1:15">
      <c r="A151" s="25">
        <f>анкеты!A136</f>
        <v>135</v>
      </c>
      <c r="B151" s="25" t="str">
        <f t="shared" si="12"/>
        <v>Приморский муниципальный округ</v>
      </c>
      <c r="C151" s="25" t="str">
        <f>'бланки '!C140</f>
        <v>Муниципальное бюджетное общеобразовательное учреждение «Уемская средняя школа»</v>
      </c>
      <c r="D151" s="25">
        <f>'Рейтинговая таблица организаций'!T138</f>
        <v>90.5</v>
      </c>
      <c r="E151" s="25">
        <f>'Рейтинговая таблица организаций'!AC138</f>
        <v>91.5</v>
      </c>
      <c r="F151" s="25">
        <f>'Рейтинговая таблица организаций'!AK138</f>
        <v>59.4</v>
      </c>
      <c r="G151" s="25">
        <f>'Рейтинговая таблица организаций'!AU138</f>
        <v>95.800000000000011</v>
      </c>
      <c r="H151" s="25">
        <f>'Рейтинговая таблица организаций'!BE138</f>
        <v>92.1</v>
      </c>
      <c r="I151" s="25">
        <f>'Рейтинговая таблица организаций'!BF138</f>
        <v>85.860000000000014</v>
      </c>
      <c r="J151" s="25" t="str">
        <f t="shared" si="13"/>
        <v>9</v>
      </c>
      <c r="K151" s="39">
        <f>COUNTIFS($M$3:$M$182,M151,$I$3:I$182,"&gt;"&amp;I151)+1</f>
        <v>9</v>
      </c>
      <c r="L151" s="26">
        <f t="shared" si="14"/>
        <v>1</v>
      </c>
      <c r="M151" s="40" t="str">
        <f>'бланки '!A140</f>
        <v>Приморский муниципальный округ</v>
      </c>
      <c r="N151" s="29" t="str">
        <f>'бланки '!B140</f>
        <v>ООО</v>
      </c>
      <c r="O151">
        <v>6</v>
      </c>
    </row>
    <row r="152" spans="1:15">
      <c r="A152" s="25">
        <f>анкеты!A116</f>
        <v>115</v>
      </c>
      <c r="B152" s="25" t="str">
        <f t="shared" si="12"/>
        <v>Пинежский муниципальный округ</v>
      </c>
      <c r="C152" s="25" t="str">
        <f>'бланки '!C120</f>
        <v>Муниципальное бюджетное общеобразовательное учреждение  «Сосновская средняя школа № 1»</v>
      </c>
      <c r="D152" s="25">
        <f>'Рейтинговая таблица организаций'!T118</f>
        <v>94.300000000000011</v>
      </c>
      <c r="E152" s="25">
        <f>'Рейтинговая таблица организаций'!AC118</f>
        <v>87</v>
      </c>
      <c r="F152" s="25">
        <f>'Рейтинговая таблица организаций'!AK118</f>
        <v>76.5</v>
      </c>
      <c r="G152" s="25">
        <f>'Рейтинговая таблица организаций'!AU118</f>
        <v>89.199999999999989</v>
      </c>
      <c r="H152" s="25">
        <f>'Рейтинговая таблица организаций'!BE118</f>
        <v>81.2</v>
      </c>
      <c r="I152" s="25">
        <f>'Рейтинговая таблица организаций'!BF118</f>
        <v>85.64</v>
      </c>
      <c r="J152" s="25" t="str">
        <f t="shared" si="13"/>
        <v>13</v>
      </c>
      <c r="K152" s="39">
        <f>COUNTIFS($M$3:$M$182,M152,$I$3:I$182,"&gt;"&amp;I152)+1</f>
        <v>13</v>
      </c>
      <c r="L152" s="26">
        <f t="shared" si="14"/>
        <v>1</v>
      </c>
      <c r="M152" s="40" t="str">
        <f>'бланки '!A120</f>
        <v>Пинежский муниципальный округ</v>
      </c>
      <c r="N152" s="29" t="str">
        <f>'бланки '!B120</f>
        <v>ООО</v>
      </c>
      <c r="O152">
        <v>5</v>
      </c>
    </row>
    <row r="153" spans="1:15">
      <c r="A153" s="25">
        <f>анкеты!A112</f>
        <v>111</v>
      </c>
      <c r="B153" s="25" t="str">
        <f t="shared" si="12"/>
        <v>Онежский муниципальный район</v>
      </c>
      <c r="C153" s="25" t="str">
        <f>'бланки '!C116</f>
        <v>Муниципальное бюджетное общеобразовательное учреждение «Порожская основная общеобразовательная школа»</v>
      </c>
      <c r="D153" s="25">
        <f>'Рейтинговая таблица организаций'!T114</f>
        <v>81.5</v>
      </c>
      <c r="E153" s="25">
        <f>'Рейтинговая таблица организаций'!AC114</f>
        <v>91.5</v>
      </c>
      <c r="F153" s="25">
        <f>'Рейтинговая таблица организаций'!AK114</f>
        <v>72</v>
      </c>
      <c r="G153" s="25">
        <f>'Рейтинговая таблица организаций'!AU114</f>
        <v>98.4</v>
      </c>
      <c r="H153" s="25">
        <f>'Рейтинговая таблица организаций'!BE114</f>
        <v>84.4</v>
      </c>
      <c r="I153" s="25">
        <f>'Рейтинговая таблица организаций'!BF114</f>
        <v>85.559999999999988</v>
      </c>
      <c r="J153" s="25" t="str">
        <f t="shared" si="13"/>
        <v>11</v>
      </c>
      <c r="K153" s="39">
        <f>COUNTIFS($M$3:$M$182,M153,$I$3:I$182,"&gt;"&amp;I153)+1</f>
        <v>11</v>
      </c>
      <c r="L153" s="26">
        <f t="shared" si="14"/>
        <v>1</v>
      </c>
      <c r="M153" s="40" t="str">
        <f>'бланки '!A116</f>
        <v>Онежский муниципальный район</v>
      </c>
      <c r="N153" s="29" t="str">
        <f>'бланки '!B116</f>
        <v>ООО</v>
      </c>
      <c r="O153">
        <v>4</v>
      </c>
    </row>
    <row r="154" spans="1:15">
      <c r="A154" s="25">
        <f>анкеты!A130</f>
        <v>129</v>
      </c>
      <c r="B154" s="25" t="str">
        <f t="shared" si="12"/>
        <v>Приморский муниципальный округ</v>
      </c>
      <c r="C154" s="25" t="str">
        <f>'бланки '!C134</f>
        <v>Муниципальное бюджетное общеобразовательное учреждение «Заостровская средняя школа»</v>
      </c>
      <c r="D154" s="25">
        <f>'Рейтинговая таблица организаций'!T132</f>
        <v>98.5</v>
      </c>
      <c r="E154" s="25">
        <f>'Рейтинговая таблица организаций'!AC132</f>
        <v>88.5</v>
      </c>
      <c r="F154" s="25">
        <f>'Рейтинговая таблица организаций'!AK132</f>
        <v>64.5</v>
      </c>
      <c r="G154" s="25">
        <f>'Рейтинговая таблица организаций'!AU132</f>
        <v>90.600000000000009</v>
      </c>
      <c r="H154" s="25">
        <f>'Рейтинговая таблица организаций'!BE132</f>
        <v>85.6</v>
      </c>
      <c r="I154" s="25">
        <f>'Рейтинговая таблица организаций'!BF132</f>
        <v>85.54</v>
      </c>
      <c r="J154" s="25" t="str">
        <f t="shared" si="13"/>
        <v>10</v>
      </c>
      <c r="K154" s="39">
        <f>COUNTIFS($M$3:$M$182,M154,$I$3:I$182,"&gt;"&amp;I154)+1</f>
        <v>10</v>
      </c>
      <c r="L154" s="26">
        <f t="shared" si="14"/>
        <v>1</v>
      </c>
      <c r="M154" s="40" t="str">
        <f>'бланки '!A134</f>
        <v>Приморский муниципальный округ</v>
      </c>
      <c r="N154" s="29" t="str">
        <f>'бланки '!B134</f>
        <v>ООО</v>
      </c>
      <c r="O154">
        <v>6</v>
      </c>
    </row>
    <row r="155" spans="1:15">
      <c r="A155" s="25">
        <f>анкеты!A163</f>
        <v>162</v>
      </c>
      <c r="B155" s="25" t="str">
        <f t="shared" si="12"/>
        <v>Государственные образовательные организации</v>
      </c>
      <c r="C155" s="25" t="str">
        <f>'бланки '!C167</f>
        <v>Государственное бюджетное общеобразовательное учреждение Архангельской области «Северодвинская специальная (коррекционная) общеобразовательная школа - интернат»</v>
      </c>
      <c r="D155" s="25">
        <f>'Рейтинговая таблица организаций'!T165</f>
        <v>79.099999999999994</v>
      </c>
      <c r="E155" s="25">
        <f>'Рейтинговая таблица организаций'!AC165</f>
        <v>87.5</v>
      </c>
      <c r="F155" s="25">
        <f>'Рейтинговая таблица организаций'!AK165</f>
        <v>77.7</v>
      </c>
      <c r="G155" s="25">
        <f>'Рейтинговая таблица организаций'!AU165</f>
        <v>97.6</v>
      </c>
      <c r="H155" s="25">
        <f>'Рейтинговая таблица организаций'!BE165</f>
        <v>85.6</v>
      </c>
      <c r="I155" s="25">
        <f>'Рейтинговая таблица организаций'!BF165</f>
        <v>85.5</v>
      </c>
      <c r="J155" s="25" t="str">
        <f t="shared" si="13"/>
        <v>17</v>
      </c>
      <c r="K155" s="39">
        <f>COUNTIFS($M$3:$M$182,M155,$I$3:I$182,"&gt;"&amp;I155)+1</f>
        <v>17</v>
      </c>
      <c r="L155" s="26">
        <f t="shared" si="14"/>
        <v>1</v>
      </c>
      <c r="M155" s="40" t="str">
        <f>'бланки '!A167</f>
        <v>Государственные образовательные организации</v>
      </c>
      <c r="N155" s="29" t="str">
        <f>'бланки '!B167</f>
        <v>ООО</v>
      </c>
      <c r="O155">
        <v>9</v>
      </c>
    </row>
    <row r="156" spans="1:15">
      <c r="A156" s="25">
        <f>анкеты!A48</f>
        <v>47</v>
      </c>
      <c r="B156" s="25" t="str">
        <f t="shared" si="12"/>
        <v>Город Северодвинск</v>
      </c>
      <c r="C156" s="25" t="str">
        <f>'бланки '!C52</f>
        <v>Муниципальное автономное общеобразовательное учреждение «Средняя общеобразовательная школа № 24»</v>
      </c>
      <c r="D156" s="25">
        <f>'Рейтинговая таблица организаций'!T50</f>
        <v>93.5</v>
      </c>
      <c r="E156" s="25">
        <f>'Рейтинговая таблица организаций'!AC50</f>
        <v>90</v>
      </c>
      <c r="F156" s="25">
        <f>'Рейтинговая таблица организаций'!AK50</f>
        <v>66.5</v>
      </c>
      <c r="G156" s="25">
        <f>'Рейтинговая таблица организаций'!AU50</f>
        <v>88</v>
      </c>
      <c r="H156" s="25">
        <f>'Рейтинговая таблица организаций'!BE50</f>
        <v>87.7</v>
      </c>
      <c r="I156" s="25">
        <f>'Рейтинговая таблица организаций'!BF50</f>
        <v>85.14</v>
      </c>
      <c r="J156" s="25" t="str">
        <f t="shared" si="13"/>
        <v>67</v>
      </c>
      <c r="K156" s="39">
        <f>COUNTIFS($M$3:$M$182,M156,$I$3:I$182,"&gt;"&amp;I156)+1</f>
        <v>67</v>
      </c>
      <c r="L156" s="26">
        <f t="shared" si="14"/>
        <v>1</v>
      </c>
      <c r="M156" s="40" t="str">
        <f>'бланки '!A52</f>
        <v>Город Северодвинск</v>
      </c>
      <c r="N156" s="29" t="str">
        <f>'бланки '!B52</f>
        <v>ООО</v>
      </c>
      <c r="O156">
        <v>1</v>
      </c>
    </row>
    <row r="157" spans="1:15">
      <c r="A157" s="25">
        <f>анкеты!A106</f>
        <v>105</v>
      </c>
      <c r="B157" s="25" t="str">
        <f t="shared" si="12"/>
        <v>Онежский муниципальный район</v>
      </c>
      <c r="C157" s="25" t="str">
        <f>'бланки '!C110</f>
        <v>Муниципальное бюджетное общеобразовательное учреждение «Малошуйская средняя общеобразовательная школа»</v>
      </c>
      <c r="D157" s="25">
        <f>'Рейтинговая таблица организаций'!T108</f>
        <v>94.1</v>
      </c>
      <c r="E157" s="25">
        <f>'Рейтинговая таблица организаций'!AC108</f>
        <v>89.5</v>
      </c>
      <c r="F157" s="25">
        <f>'Рейтинговая таблица организаций'!AK108</f>
        <v>66.5</v>
      </c>
      <c r="G157" s="25">
        <f>'Рейтинговая таблица организаций'!AU108</f>
        <v>88.8</v>
      </c>
      <c r="H157" s="25">
        <f>'Рейтинговая таблица организаций'!BE108</f>
        <v>84.5</v>
      </c>
      <c r="I157" s="25">
        <f>'Рейтинговая таблица организаций'!BF108</f>
        <v>84.679999999999993</v>
      </c>
      <c r="J157" s="25" t="str">
        <f t="shared" si="13"/>
        <v>12</v>
      </c>
      <c r="K157" s="39">
        <f>COUNTIFS($M$3:$M$182,M157,$I$3:I$182,"&gt;"&amp;I157)+1</f>
        <v>12</v>
      </c>
      <c r="L157" s="26">
        <f t="shared" si="14"/>
        <v>1</v>
      </c>
      <c r="M157" s="40" t="str">
        <f>'бланки '!A110</f>
        <v>Онежский муниципальный район</v>
      </c>
      <c r="N157" s="29" t="str">
        <f>'бланки '!B110</f>
        <v>ООО</v>
      </c>
      <c r="O157">
        <v>4</v>
      </c>
    </row>
    <row r="158" spans="1:15">
      <c r="A158" s="25">
        <f>анкеты!A101</f>
        <v>100</v>
      </c>
      <c r="B158" s="25" t="str">
        <f t="shared" si="12"/>
        <v>Онежский муниципальный район</v>
      </c>
      <c r="C158" s="25" t="str">
        <f>'бланки '!C105</f>
        <v>Муниципальное бюджетное общеобразовательное учреждение «Средняя общеобразовательная школа №1 г.Онеги»</v>
      </c>
      <c r="D158" s="25">
        <f>'Рейтинговая таблица организаций'!T103</f>
        <v>83.4</v>
      </c>
      <c r="E158" s="25">
        <f>'Рейтинговая таблица организаций'!AC103</f>
        <v>89</v>
      </c>
      <c r="F158" s="25">
        <f>'Рейтинговая таблица организаций'!AK103</f>
        <v>73.8</v>
      </c>
      <c r="G158" s="25">
        <f>'Рейтинговая таблица организаций'!AU103</f>
        <v>92.8</v>
      </c>
      <c r="H158" s="25">
        <f>'Рейтинговая таблица организаций'!BE103</f>
        <v>84.2</v>
      </c>
      <c r="I158" s="25">
        <f>'Рейтинговая таблица организаций'!BF103</f>
        <v>84.64</v>
      </c>
      <c r="J158" s="25" t="str">
        <f t="shared" si="13"/>
        <v>13-14</v>
      </c>
      <c r="K158" s="39">
        <f>COUNTIFS($M$3:$M$182,M158,$I$3:I$182,"&gt;"&amp;I158)+1</f>
        <v>13</v>
      </c>
      <c r="L158" s="26">
        <f t="shared" si="14"/>
        <v>2</v>
      </c>
      <c r="M158" s="40" t="str">
        <f>'бланки '!A105</f>
        <v>Онежский муниципальный район</v>
      </c>
      <c r="N158" s="29" t="str">
        <f>'бланки '!B105</f>
        <v>ООО</v>
      </c>
      <c r="O158">
        <v>4</v>
      </c>
    </row>
    <row r="159" spans="1:15">
      <c r="A159" s="25">
        <f>анкеты!A108</f>
        <v>107</v>
      </c>
      <c r="B159" s="25" t="str">
        <f t="shared" si="12"/>
        <v>Онежский муниципальный район</v>
      </c>
      <c r="C159" s="25" t="str">
        <f>'бланки '!C112</f>
        <v>Муниципальное бюджетное общеобразовательное учреждение «Чекуевская средняя общеобразовательная школа»</v>
      </c>
      <c r="D159" s="25">
        <f>'Рейтинговая таблица организаций'!T110</f>
        <v>94.4</v>
      </c>
      <c r="E159" s="25">
        <f>'Рейтинговая таблица организаций'!AC110</f>
        <v>88</v>
      </c>
      <c r="F159" s="25">
        <f>'Рейтинговая таблица организаций'!AK110</f>
        <v>82</v>
      </c>
      <c r="G159" s="25">
        <f>'Рейтинговая таблица организаций'!AU110</f>
        <v>82.8</v>
      </c>
      <c r="H159" s="25">
        <f>'Рейтинговая таблица организаций'!BE110</f>
        <v>76</v>
      </c>
      <c r="I159" s="25">
        <f>'Рейтинговая таблица организаций'!BF110</f>
        <v>84.64</v>
      </c>
      <c r="J159" s="25" t="str">
        <f t="shared" si="13"/>
        <v>13-14</v>
      </c>
      <c r="K159" s="39">
        <f>COUNTIFS($M$3:$M$182,M159,$I$3:I$182,"&gt;"&amp;I159)+1</f>
        <v>13</v>
      </c>
      <c r="L159" s="26">
        <f t="shared" si="14"/>
        <v>2</v>
      </c>
      <c r="M159" s="40" t="str">
        <f>'бланки '!A112</f>
        <v>Онежский муниципальный район</v>
      </c>
      <c r="N159" s="29" t="str">
        <f>'бланки '!B112</f>
        <v>ООО</v>
      </c>
      <c r="O159">
        <v>4</v>
      </c>
    </row>
    <row r="160" spans="1:15">
      <c r="A160" s="25">
        <f>анкеты!A76</f>
        <v>75</v>
      </c>
      <c r="B160" s="25" t="str">
        <f t="shared" si="12"/>
        <v>Город Новодвинск</v>
      </c>
      <c r="C160" s="25" t="str">
        <f>'бланки '!C80</f>
        <v>Муниципальное образовательное учреждение «Средняя общеобразовательная школа № 3»</v>
      </c>
      <c r="D160" s="25">
        <f>'Рейтинговая таблица организаций'!T78</f>
        <v>92.1</v>
      </c>
      <c r="E160" s="25">
        <f>'Рейтинговая таблица организаций'!AC78</f>
        <v>89.5</v>
      </c>
      <c r="F160" s="25">
        <f>'Рейтинговая таблица организаций'!AK78</f>
        <v>70.8</v>
      </c>
      <c r="G160" s="25">
        <f>'Рейтинговая таблица организаций'!AU78</f>
        <v>87.2</v>
      </c>
      <c r="H160" s="25">
        <f>'Рейтинговая таблица организаций'!BE78</f>
        <v>82.8</v>
      </c>
      <c r="I160" s="25">
        <f>'Рейтинговая таблица организаций'!BF78</f>
        <v>84.47999999999999</v>
      </c>
      <c r="J160" s="25" t="str">
        <f t="shared" si="13"/>
        <v>12</v>
      </c>
      <c r="K160" s="39">
        <f>COUNTIFS($M$3:$M$182,M160,$I$3:I$182,"&gt;"&amp;I160)+1</f>
        <v>12</v>
      </c>
      <c r="L160" s="26">
        <f t="shared" si="14"/>
        <v>1</v>
      </c>
      <c r="M160" s="40" t="str">
        <f>'бланки '!A80</f>
        <v>Город Новодвинск</v>
      </c>
      <c r="N160" s="29" t="str">
        <f>'бланки '!B80</f>
        <v>ООО</v>
      </c>
      <c r="O160">
        <v>2</v>
      </c>
    </row>
    <row r="161" spans="1:15">
      <c r="A161" s="25">
        <f>анкеты!A79</f>
        <v>78</v>
      </c>
      <c r="B161" s="25" t="str">
        <f t="shared" si="12"/>
        <v>Город Новодвинск</v>
      </c>
      <c r="C161" s="25" t="str">
        <f>'бланки '!C83</f>
        <v>Муниципальное образовательное учреждение «Новодвинская гимназия»</v>
      </c>
      <c r="D161" s="25">
        <f>'Рейтинговая таблица организаций'!T81</f>
        <v>87.2</v>
      </c>
      <c r="E161" s="25">
        <f>'Рейтинговая таблица организаций'!AC81</f>
        <v>92</v>
      </c>
      <c r="F161" s="25">
        <f>'Рейтинговая таблица организаций'!AK81</f>
        <v>54</v>
      </c>
      <c r="G161" s="25">
        <f>'Рейтинговая таблица организаций'!AU81</f>
        <v>94</v>
      </c>
      <c r="H161" s="25">
        <f>'Рейтинговая таблица организаций'!BE81</f>
        <v>94.8</v>
      </c>
      <c r="I161" s="25">
        <f>'Рейтинговая таблица организаций'!BF81</f>
        <v>84.4</v>
      </c>
      <c r="J161" s="25" t="str">
        <f t="shared" si="13"/>
        <v>14</v>
      </c>
      <c r="K161" s="39">
        <f>COUNTIFS($M$3:$M$182,M161,$I$3:I$182,"&gt;"&amp;I161)+1</f>
        <v>14</v>
      </c>
      <c r="L161" s="26">
        <f t="shared" si="14"/>
        <v>1</v>
      </c>
      <c r="M161" s="40" t="str">
        <f>'бланки '!A83</f>
        <v>Город Новодвинск</v>
      </c>
      <c r="N161" s="29" t="str">
        <f>'бланки '!B83</f>
        <v>ООО</v>
      </c>
      <c r="O161">
        <v>2</v>
      </c>
    </row>
    <row r="162" spans="1:15">
      <c r="A162" s="25">
        <f>анкеты!A145</f>
        <v>144</v>
      </c>
      <c r="B162" s="25" t="str">
        <f t="shared" si="12"/>
        <v>Холмогорский муниципальный округ</v>
      </c>
      <c r="C162" s="25" t="str">
        <f>'бланки '!C149</f>
        <v>Муниципальное бюджетное общеобразовательное учреждение «Брин-Наволоцкая средняя школа»</v>
      </c>
      <c r="D162" s="25">
        <f>'Рейтинговая таблица организаций'!T147</f>
        <v>83.199999999999989</v>
      </c>
      <c r="E162" s="25">
        <f>'Рейтинговая таблица организаций'!AC147</f>
        <v>93.5</v>
      </c>
      <c r="F162" s="25">
        <f>'Рейтинговая таблица организаций'!AK147</f>
        <v>52.5</v>
      </c>
      <c r="G162" s="25">
        <f>'Рейтинговая таблица организаций'!AU147</f>
        <v>97.2</v>
      </c>
      <c r="H162" s="25">
        <f>'Рейтинговая таблица организаций'!BE147</f>
        <v>92.9</v>
      </c>
      <c r="I162" s="25">
        <f>'Рейтинговая таблица организаций'!BF147</f>
        <v>83.859999999999985</v>
      </c>
      <c r="J162" s="25" t="str">
        <f t="shared" si="13"/>
        <v>13</v>
      </c>
      <c r="K162" s="39">
        <f>COUNTIFS($M$3:$M$182,M162,$I$3:I$182,"&gt;"&amp;I162)+1</f>
        <v>13</v>
      </c>
      <c r="L162" s="26">
        <f t="shared" si="14"/>
        <v>1</v>
      </c>
      <c r="M162" s="40" t="str">
        <f>'бланки '!A149</f>
        <v>Холмогорский муниципальный округ</v>
      </c>
      <c r="N162" s="29" t="str">
        <f>'бланки '!B149</f>
        <v>ООО</v>
      </c>
      <c r="O162">
        <v>7</v>
      </c>
    </row>
    <row r="163" spans="1:15">
      <c r="A163" s="25">
        <f>анкеты!A83</f>
        <v>82</v>
      </c>
      <c r="B163" s="25" t="str">
        <f t="shared" si="12"/>
        <v>Верхнетоемский муниципальный округ</v>
      </c>
      <c r="C163" s="25" t="str">
        <f>'бланки '!C87</f>
        <v>Муниципальное бюджетное образовательное учреждение Верхнетоемского муниципального округа «Авнюгская средняя общеобразовательная школа»</v>
      </c>
      <c r="D163" s="25">
        <f>'Рейтинговая таблица организаций'!T85</f>
        <v>95.2</v>
      </c>
      <c r="E163" s="25">
        <f>'Рейтинговая таблица организаций'!AC85</f>
        <v>91.5</v>
      </c>
      <c r="F163" s="25">
        <f>'Рейтинговая таблица организаций'!AK85</f>
        <v>64.5</v>
      </c>
      <c r="G163" s="25">
        <f>'Рейтинговая таблица организаций'!AU85</f>
        <v>81.8</v>
      </c>
      <c r="H163" s="25">
        <f>'Рейтинговая таблица организаций'!BE85</f>
        <v>83.3</v>
      </c>
      <c r="I163" s="25">
        <f>'Рейтинговая таблица организаций'!BF85</f>
        <v>83.26</v>
      </c>
      <c r="J163" s="25" t="str">
        <f t="shared" si="13"/>
        <v>8</v>
      </c>
      <c r="K163" s="39">
        <f>COUNTIFS($M$3:$M$182,M163,$I$3:I$182,"&gt;"&amp;I163)+1</f>
        <v>8</v>
      </c>
      <c r="L163" s="26">
        <f t="shared" si="14"/>
        <v>1</v>
      </c>
      <c r="M163" s="40" t="str">
        <f>'бланки '!A87</f>
        <v>Верхнетоемский муниципальный округ</v>
      </c>
      <c r="N163" s="29" t="str">
        <f>'бланки '!B87</f>
        <v>ООО</v>
      </c>
      <c r="O163">
        <v>3</v>
      </c>
    </row>
    <row r="164" spans="1:15">
      <c r="A164" s="25">
        <f>анкеты!A120</f>
        <v>119</v>
      </c>
      <c r="B164" s="25" t="str">
        <f t="shared" ref="B164:B169" si="15">M164</f>
        <v>Пинежский муниципальный округ</v>
      </c>
      <c r="C164" s="25" t="str">
        <f>'бланки '!C124</f>
        <v>Муниципальное бюджетное общеобразовательное учреждение «Кеврольская основная школа № 18 имени М.Ф.Теплова»</v>
      </c>
      <c r="D164" s="25">
        <f>'Рейтинговая таблица организаций'!T122</f>
        <v>97.6</v>
      </c>
      <c r="E164" s="25">
        <f>'Рейтинговая таблица организаций'!AC122</f>
        <v>87.5</v>
      </c>
      <c r="F164" s="25">
        <f>'Рейтинговая таблица организаций'!AK122</f>
        <v>72</v>
      </c>
      <c r="G164" s="25">
        <f>'Рейтинговая таблица организаций'!AU122</f>
        <v>84.800000000000011</v>
      </c>
      <c r="H164" s="25">
        <f>'Рейтинговая таблица организаций'!BE122</f>
        <v>73.5</v>
      </c>
      <c r="I164" s="25">
        <f>'Рейтинговая таблица организаций'!BF122</f>
        <v>83.080000000000013</v>
      </c>
      <c r="J164" s="25" t="str">
        <f t="shared" ref="J164:J169" si="16">IF(L164=1,TEXT(K164,0),CONCATENATE(K164,"-",K164+L164-1))</f>
        <v>14</v>
      </c>
      <c r="K164" s="39">
        <f>COUNTIFS($M$3:$M$182,M164,$I$3:I$182,"&gt;"&amp;I164)+1</f>
        <v>14</v>
      </c>
      <c r="L164" s="26">
        <f t="shared" ref="L164:L169" si="17">COUNTIFS(K$3:K$182,K164,$M$3:$M$182,M164)</f>
        <v>1</v>
      </c>
      <c r="M164" s="40" t="str">
        <f>'бланки '!A124</f>
        <v>Пинежский муниципальный округ</v>
      </c>
      <c r="N164" s="29" t="str">
        <f>'бланки '!B124</f>
        <v>ООО</v>
      </c>
      <c r="O164">
        <v>5</v>
      </c>
    </row>
    <row r="165" spans="1:15">
      <c r="A165" s="25">
        <f>анкеты!A157</f>
        <v>156</v>
      </c>
      <c r="B165" s="25" t="str">
        <f t="shared" si="15"/>
        <v>Шенкурский муниципальный округ</v>
      </c>
      <c r="C165" s="25" t="str">
        <f>'бланки '!C161</f>
        <v>Муниципальное бюджетное общеобразовательное учреждение «Шеговарская средняя школа»</v>
      </c>
      <c r="D165" s="25">
        <f>'Рейтинговая таблица организаций'!T159</f>
        <v>82.6</v>
      </c>
      <c r="E165" s="25">
        <f>'Рейтинговая таблица организаций'!AC159</f>
        <v>88.5</v>
      </c>
      <c r="F165" s="25">
        <f>'Рейтинговая таблица организаций'!AK159</f>
        <v>60</v>
      </c>
      <c r="G165" s="25">
        <f>'Рейтинговая таблица организаций'!AU159</f>
        <v>93.2</v>
      </c>
      <c r="H165" s="25">
        <f>'Рейтинговая таблица организаций'!BE159</f>
        <v>87.9</v>
      </c>
      <c r="I165" s="25">
        <f>'Рейтинговая таблица организаций'!BF159</f>
        <v>82.440000000000012</v>
      </c>
      <c r="J165" s="25" t="str">
        <f t="shared" si="16"/>
        <v>6</v>
      </c>
      <c r="K165" s="39">
        <f>COUNTIFS($M$3:$M$182,M165,$I$3:I$182,"&gt;"&amp;I165)+1</f>
        <v>6</v>
      </c>
      <c r="L165" s="26">
        <f t="shared" si="17"/>
        <v>1</v>
      </c>
      <c r="M165" s="40" t="str">
        <f>'бланки '!A161</f>
        <v>Шенкурский муниципальный округ</v>
      </c>
      <c r="N165" s="29" t="str">
        <f>'бланки '!B161</f>
        <v>ООО</v>
      </c>
      <c r="O165">
        <v>8</v>
      </c>
    </row>
    <row r="166" spans="1:15">
      <c r="A166" s="25">
        <f>анкеты!A85</f>
        <v>84</v>
      </c>
      <c r="B166" s="25" t="str">
        <f t="shared" si="15"/>
        <v>Верхнетоемский муниципальный округ</v>
      </c>
      <c r="C166" s="25" t="str">
        <f>'бланки '!C89</f>
        <v>Муниципальное бюджетное образовательное учреждение Верхнетоемского муниципального округа «Верхнетоемская средняя общеобразовательная школа»</v>
      </c>
      <c r="D166" s="25">
        <f>'Рейтинговая таблица организаций'!T87</f>
        <v>86.5</v>
      </c>
      <c r="E166" s="25">
        <f>'Рейтинговая таблица организаций'!AC87</f>
        <v>89</v>
      </c>
      <c r="F166" s="25">
        <f>'Рейтинговая таблица организаций'!AK87</f>
        <v>49.8</v>
      </c>
      <c r="G166" s="25">
        <f>'Рейтинговая таблица организаций'!AU87</f>
        <v>96.200000000000017</v>
      </c>
      <c r="H166" s="25">
        <f>'Рейтинговая таблица организаций'!BE87</f>
        <v>87.8</v>
      </c>
      <c r="I166" s="25">
        <f>'Рейтинговая таблица организаций'!BF87</f>
        <v>81.86</v>
      </c>
      <c r="J166" s="25" t="str">
        <f t="shared" si="16"/>
        <v>9</v>
      </c>
      <c r="K166" s="39">
        <f>COUNTIFS($M$3:$M$182,M166,$I$3:I$182,"&gt;"&amp;I166)+1</f>
        <v>9</v>
      </c>
      <c r="L166" s="26">
        <f t="shared" si="17"/>
        <v>1</v>
      </c>
      <c r="M166" s="40" t="str">
        <f>'бланки '!A89</f>
        <v>Верхнетоемский муниципальный округ</v>
      </c>
      <c r="N166" s="29" t="str">
        <f>'бланки '!B89</f>
        <v>ООО</v>
      </c>
      <c r="O166">
        <v>3</v>
      </c>
    </row>
    <row r="167" spans="1:15">
      <c r="A167" s="25">
        <f>анкеты!A156</f>
        <v>155</v>
      </c>
      <c r="B167" s="25" t="str">
        <f t="shared" si="15"/>
        <v>Шенкурский муниципальный округ</v>
      </c>
      <c r="C167" s="25" t="str">
        <f>'бланки '!C160</f>
        <v>Муниципальное бюджетное общеобразовательное учреждение «Шенкурская средняя школа»</v>
      </c>
      <c r="D167" s="25">
        <f>'Рейтинговая таблица организаций'!T158</f>
        <v>84.1</v>
      </c>
      <c r="E167" s="25">
        <f>'Рейтинговая таблица организаций'!AC158</f>
        <v>89</v>
      </c>
      <c r="F167" s="25">
        <f>'Рейтинговая таблица организаций'!AK158</f>
        <v>66.900000000000006</v>
      </c>
      <c r="G167" s="25">
        <f>'Рейтинговая таблица организаций'!AU158</f>
        <v>83.4</v>
      </c>
      <c r="H167" s="25">
        <f>'Рейтинговая таблица организаций'!BE158</f>
        <v>76.7</v>
      </c>
      <c r="I167" s="25">
        <f>'Рейтинговая таблица организаций'!BF158</f>
        <v>80.02</v>
      </c>
      <c r="J167" s="25" t="str">
        <f t="shared" si="16"/>
        <v>7</v>
      </c>
      <c r="K167" s="39">
        <f>COUNTIFS($M$3:$M$182,M167,$I$3:I$182,"&gt;"&amp;I167)+1</f>
        <v>7</v>
      </c>
      <c r="L167" s="26">
        <f t="shared" si="17"/>
        <v>1</v>
      </c>
      <c r="M167" s="40" t="str">
        <f>'бланки '!A160</f>
        <v>Шенкурский муниципальный округ</v>
      </c>
      <c r="N167" s="29" t="str">
        <f>'бланки '!B160</f>
        <v>ООО</v>
      </c>
      <c r="O167">
        <v>8</v>
      </c>
    </row>
    <row r="168" spans="1:15">
      <c r="A168" s="25">
        <f>анкеты!A86</f>
        <v>85</v>
      </c>
      <c r="B168" s="25" t="str">
        <f t="shared" si="15"/>
        <v>Верхнетоемский муниципальный округ</v>
      </c>
      <c r="C168" s="25" t="str">
        <f>'бланки '!C90</f>
        <v>Муниципальное бюджетное образовательное учреждение Верхнетоемского муниципального округа «Выйская средняя общеобразовательная школа»</v>
      </c>
      <c r="D168" s="25">
        <f>'Рейтинговая таблица организаций'!T88</f>
        <v>92.5</v>
      </c>
      <c r="E168" s="25">
        <f>'Рейтинговая таблица организаций'!AC88</f>
        <v>79</v>
      </c>
      <c r="F168" s="25">
        <f>'Рейтинговая таблица организаций'!AK88</f>
        <v>60</v>
      </c>
      <c r="G168" s="25">
        <f>'Рейтинговая таблица организаций'!AU88</f>
        <v>86.800000000000011</v>
      </c>
      <c r="H168" s="25">
        <f>'Рейтинговая таблица организаций'!BE88</f>
        <v>74.7</v>
      </c>
      <c r="I168" s="25">
        <f>'Рейтинговая таблица организаций'!BF88</f>
        <v>78.599999999999994</v>
      </c>
      <c r="J168" s="25" t="str">
        <f t="shared" si="16"/>
        <v>10</v>
      </c>
      <c r="K168" s="39">
        <f>COUNTIFS($M$3:$M$182,M168,$I$3:I$182,"&gt;"&amp;I168)+1</f>
        <v>10</v>
      </c>
      <c r="L168" s="26">
        <f t="shared" si="17"/>
        <v>1</v>
      </c>
      <c r="M168" s="40" t="str">
        <f>'бланки '!A90</f>
        <v>Верхнетоемский муниципальный округ</v>
      </c>
      <c r="N168" s="29" t="str">
        <f>'бланки '!B90</f>
        <v>ООО</v>
      </c>
      <c r="O168">
        <v>3</v>
      </c>
    </row>
    <row r="169" spans="1:15">
      <c r="A169" s="25">
        <f>анкеты!A152</f>
        <v>151</v>
      </c>
      <c r="B169" s="25" t="str">
        <f t="shared" si="15"/>
        <v>Шенкурский муниципальный округ</v>
      </c>
      <c r="C169" s="25" t="str">
        <f>'бланки '!C156</f>
        <v>Муниципальное бюджетное общеобразовательное учреждение «Боровская основная школа»</v>
      </c>
      <c r="D169" s="25">
        <f>'Рейтинговая таблица организаций'!T154</f>
        <v>82.8</v>
      </c>
      <c r="E169" s="25">
        <f>'Рейтинговая таблица организаций'!AC154</f>
        <v>89.5</v>
      </c>
      <c r="F169" s="25">
        <f>'Рейтинговая таблица организаций'!AK154</f>
        <v>58.5</v>
      </c>
      <c r="G169" s="25">
        <f>'Рейтинговая таблица организаций'!AU154</f>
        <v>87.2</v>
      </c>
      <c r="H169" s="25">
        <f>'Рейтинговая таблица организаций'!BE154</f>
        <v>71.5</v>
      </c>
      <c r="I169" s="25">
        <f>'Рейтинговая таблица организаций'!BF154</f>
        <v>77.900000000000006</v>
      </c>
      <c r="J169" s="25" t="str">
        <f t="shared" si="16"/>
        <v>8</v>
      </c>
      <c r="K169" s="39">
        <f>COUNTIFS($M$3:$M$182,M169,$I$3:I$182,"&gt;"&amp;I169)+1</f>
        <v>8</v>
      </c>
      <c r="L169" s="26">
        <f t="shared" si="17"/>
        <v>1</v>
      </c>
      <c r="M169" s="40" t="str">
        <f>'бланки '!A156</f>
        <v>Шенкурский муниципальный округ</v>
      </c>
      <c r="N169" s="29" t="str">
        <f>'бланки '!B156</f>
        <v>ООО</v>
      </c>
      <c r="O169">
        <v>8</v>
      </c>
    </row>
    <row r="170" spans="1:15" s="167" customFormat="1">
      <c r="A170" s="238" t="s">
        <v>666</v>
      </c>
      <c r="B170" s="239"/>
      <c r="C170" s="239"/>
      <c r="D170" s="239"/>
      <c r="E170" s="239"/>
      <c r="F170" s="239"/>
      <c r="G170" s="239"/>
      <c r="H170" s="239"/>
      <c r="I170" s="239"/>
      <c r="J170" s="240"/>
      <c r="K170" s="165"/>
      <c r="L170" s="165"/>
      <c r="M170" s="166"/>
      <c r="N170" s="165"/>
    </row>
    <row r="171" spans="1:15">
      <c r="A171" s="25">
        <f>анкеты!A168</f>
        <v>167</v>
      </c>
      <c r="B171" s="25" t="str">
        <f t="shared" ref="B171:B182" si="18">M171</f>
        <v>Государственные образовательные организации</v>
      </c>
      <c r="C171" s="25" t="str">
        <f>'бланки '!C172</f>
        <v>Государственное автономное профессиональное образовательное учреждение Архангельской области «Техникум строительства, дизайна и технологий»</v>
      </c>
      <c r="D171" s="25">
        <f>'Рейтинговая таблица организаций'!T170</f>
        <v>100</v>
      </c>
      <c r="E171" s="25">
        <f>'Рейтинговая таблица организаций'!AC170</f>
        <v>100</v>
      </c>
      <c r="F171" s="25">
        <f>'Рейтинговая таблица организаций'!AK170</f>
        <v>100</v>
      </c>
      <c r="G171" s="25">
        <f>'Рейтинговая таблица организаций'!AU170</f>
        <v>100</v>
      </c>
      <c r="H171" s="25">
        <f>'Рейтинговая таблица организаций'!BE170</f>
        <v>100</v>
      </c>
      <c r="I171" s="25">
        <f>'Рейтинговая таблица организаций'!BF170</f>
        <v>100</v>
      </c>
      <c r="J171" s="25" t="str">
        <f t="shared" ref="J171:J182" si="19">IF(L171=1,TEXT(K171,0),CONCATENATE(K171,"-",K171+L171-1))</f>
        <v>1</v>
      </c>
      <c r="K171" s="39">
        <f>COUNTIFS($M$3:$M$182,M171,$I$3:I$182,"&gt;"&amp;I171)+1</f>
        <v>1</v>
      </c>
      <c r="L171" s="26">
        <f t="shared" ref="L171:L182" si="20">COUNTIFS(K$3:K$182,K171,$M$3:$M$182,M171)</f>
        <v>1</v>
      </c>
      <c r="M171" s="40" t="str">
        <f>'бланки '!A172</f>
        <v>Государственные образовательные организации</v>
      </c>
      <c r="N171" s="29" t="str">
        <f>'бланки '!B172</f>
        <v>ПОО</v>
      </c>
      <c r="O171">
        <v>9</v>
      </c>
    </row>
    <row r="172" spans="1:15">
      <c r="A172" s="25">
        <f>анкеты!A171</f>
        <v>170</v>
      </c>
      <c r="B172" s="25" t="str">
        <f t="shared" si="18"/>
        <v>Государственные образовательные организации</v>
      </c>
      <c r="C172" s="25" t="str">
        <f>'бланки '!C175</f>
        <v>Государственное автономное профессиональное образовательное учреждение Архангельской области «Новодвинский индустриальный техникум»</v>
      </c>
      <c r="D172" s="25">
        <f>'Рейтинговая таблица организаций'!T173</f>
        <v>100</v>
      </c>
      <c r="E172" s="25">
        <f>'Рейтинговая таблица организаций'!AC173</f>
        <v>100</v>
      </c>
      <c r="F172" s="25">
        <f>'Рейтинговая таблица организаций'!AK173</f>
        <v>96.7</v>
      </c>
      <c r="G172" s="25">
        <f>'Рейтинговая таблица организаций'!AU173</f>
        <v>100</v>
      </c>
      <c r="H172" s="25">
        <f>'Рейтинговая таблица организаций'!BE173</f>
        <v>100</v>
      </c>
      <c r="I172" s="25">
        <f>'Рейтинговая таблица организаций'!BF173</f>
        <v>99.34</v>
      </c>
      <c r="J172" s="25" t="str">
        <f t="shared" si="19"/>
        <v>2</v>
      </c>
      <c r="K172" s="39">
        <f>COUNTIFS($M$3:$M$182,M172,$I$3:I$182,"&gt;"&amp;I172)+1</f>
        <v>2</v>
      </c>
      <c r="L172" s="26">
        <f t="shared" si="20"/>
        <v>1</v>
      </c>
      <c r="M172" s="40" t="str">
        <f>'бланки '!A175</f>
        <v>Государственные образовательные организации</v>
      </c>
      <c r="N172" s="29" t="str">
        <f>'бланки '!B175</f>
        <v>ПОО</v>
      </c>
      <c r="O172">
        <v>9</v>
      </c>
    </row>
    <row r="173" spans="1:15">
      <c r="A173" s="25">
        <f>анкеты!A175</f>
        <v>174</v>
      </c>
      <c r="B173" s="25" t="str">
        <f t="shared" si="18"/>
        <v>Государственные образовательные организации</v>
      </c>
      <c r="C173" s="25" t="str">
        <f>'бланки '!C179</f>
        <v>Государственное бюджетное профессиональное образовательное учреждение Архангельской области «Онежский индустриальный техникум»</v>
      </c>
      <c r="D173" s="25">
        <f>'Рейтинговая таблица организаций'!T177</f>
        <v>100</v>
      </c>
      <c r="E173" s="25">
        <f>'Рейтинговая таблица организаций'!AC177</f>
        <v>100</v>
      </c>
      <c r="F173" s="25">
        <f>'Рейтинговая таблица организаций'!AK177</f>
        <v>86</v>
      </c>
      <c r="G173" s="25">
        <f>'Рейтинговая таблица организаций'!AU177</f>
        <v>100</v>
      </c>
      <c r="H173" s="25">
        <f>'Рейтинговая таблица организаций'!BE177</f>
        <v>100</v>
      </c>
      <c r="I173" s="25">
        <f>'Рейтинговая таблица организаций'!BF177</f>
        <v>97.2</v>
      </c>
      <c r="J173" s="25" t="str">
        <f t="shared" si="19"/>
        <v>3</v>
      </c>
      <c r="K173" s="39">
        <f>COUNTIFS($M$3:$M$182,M173,$I$3:I$182,"&gt;"&amp;I173)+1</f>
        <v>3</v>
      </c>
      <c r="L173" s="26">
        <f t="shared" si="20"/>
        <v>1</v>
      </c>
      <c r="M173" s="40" t="str">
        <f>'бланки '!A179</f>
        <v>Государственные образовательные организации</v>
      </c>
      <c r="N173" s="29" t="str">
        <f>'бланки '!B179</f>
        <v>ПОО</v>
      </c>
      <c r="O173">
        <v>9</v>
      </c>
    </row>
    <row r="174" spans="1:15">
      <c r="A174" s="25">
        <f>анкеты!A172</f>
        <v>171</v>
      </c>
      <c r="B174" s="25" t="str">
        <f t="shared" si="18"/>
        <v>Государственные образовательные организации</v>
      </c>
      <c r="C174" s="25" t="str">
        <f>'бланки '!C176</f>
        <v>Государственное бюджетное профессиональное образовательное учреждение Архангельской области «Профессиональное училище № 27 имени Н.Д. Буторина»</v>
      </c>
      <c r="D174" s="25">
        <f>'Рейтинговая таблица организаций'!T174</f>
        <v>99.7</v>
      </c>
      <c r="E174" s="25">
        <f>'Рейтинговая таблица организаций'!AC174</f>
        <v>98</v>
      </c>
      <c r="F174" s="25">
        <f>'Рейтинговая таблица организаций'!AK174</f>
        <v>80</v>
      </c>
      <c r="G174" s="25">
        <f>'Рейтинговая таблица организаций'!AU174</f>
        <v>100</v>
      </c>
      <c r="H174" s="25">
        <f>'Рейтинговая таблица организаций'!BE174</f>
        <v>99.2</v>
      </c>
      <c r="I174" s="25">
        <f>'Рейтинговая таблица организаций'!BF174</f>
        <v>95.38</v>
      </c>
      <c r="J174" s="25" t="str">
        <f t="shared" si="19"/>
        <v>5</v>
      </c>
      <c r="K174" s="39">
        <f>COUNTIFS($M$3:$M$182,M174,$I$3:I$182,"&gt;"&amp;I174)+1</f>
        <v>5</v>
      </c>
      <c r="L174" s="26">
        <f t="shared" si="20"/>
        <v>1</v>
      </c>
      <c r="M174" s="40" t="str">
        <f>'бланки '!A176</f>
        <v>Государственные образовательные организации</v>
      </c>
      <c r="N174" s="29" t="str">
        <f>'бланки '!B176</f>
        <v>ПОО</v>
      </c>
      <c r="O174">
        <v>9</v>
      </c>
    </row>
    <row r="175" spans="1:15">
      <c r="A175" s="25">
        <f>анкеты!A170</f>
        <v>169</v>
      </c>
      <c r="B175" s="25" t="str">
        <f t="shared" si="18"/>
        <v>Государственные образовательные организации</v>
      </c>
      <c r="C175" s="25" t="str">
        <f>'бланки '!C174</f>
        <v>Профессиональное образовательное учреждение «Северодвинский колледж управления и информационных технологий»</v>
      </c>
      <c r="D175" s="25">
        <f>'Рейтинговая таблица организаций'!T172</f>
        <v>99.2</v>
      </c>
      <c r="E175" s="25">
        <f>'Рейтинговая таблица организаций'!AC172</f>
        <v>98.5</v>
      </c>
      <c r="F175" s="25">
        <f>'Рейтинговая таблица организаций'!AK172</f>
        <v>60.9</v>
      </c>
      <c r="G175" s="25">
        <f>'Рейтинговая таблица организаций'!AU172</f>
        <v>97.200000000000017</v>
      </c>
      <c r="H175" s="25">
        <f>'Рейтинговая таблица организаций'!BE172</f>
        <v>96.3</v>
      </c>
      <c r="I175" s="25">
        <f>'Рейтинговая таблица организаций'!BF172</f>
        <v>90.419999999999987</v>
      </c>
      <c r="J175" s="25" t="str">
        <f t="shared" si="19"/>
        <v>9</v>
      </c>
      <c r="K175" s="39">
        <f>COUNTIFS($M$3:$M$182,M175,$I$3:I$182,"&gt;"&amp;I175)+1</f>
        <v>9</v>
      </c>
      <c r="L175" s="26">
        <f t="shared" si="20"/>
        <v>1</v>
      </c>
      <c r="M175" s="40" t="str">
        <f>'бланки '!A174</f>
        <v>Государственные образовательные организации</v>
      </c>
      <c r="N175" s="29" t="str">
        <f>'бланки '!B174</f>
        <v>ПОО</v>
      </c>
      <c r="O175">
        <v>9</v>
      </c>
    </row>
    <row r="176" spans="1:15">
      <c r="A176" s="25">
        <f>анкеты!A167</f>
        <v>166</v>
      </c>
      <c r="B176" s="25" t="str">
        <f t="shared" si="18"/>
        <v>Государственные образовательные организации</v>
      </c>
      <c r="C176" s="25" t="str">
        <f>'бланки '!C171</f>
        <v>Государственное бюджетное профессиональное образовательное учреждение Архангельской области «Северодвинский техникум электромонтажа и связи»</v>
      </c>
      <c r="D176" s="25">
        <f>'Рейтинговая таблица организаций'!T169</f>
        <v>90.1</v>
      </c>
      <c r="E176" s="25">
        <f>'Рейтинговая таблица организаций'!AC169</f>
        <v>92.5</v>
      </c>
      <c r="F176" s="25">
        <f>'Рейтинговая таблица организаций'!AK169</f>
        <v>82</v>
      </c>
      <c r="G176" s="25">
        <f>'Рейтинговая таблица организаций'!AU169</f>
        <v>94.600000000000009</v>
      </c>
      <c r="H176" s="25">
        <f>'Рейтинговая таблица организаций'!BE169</f>
        <v>90.9</v>
      </c>
      <c r="I176" s="25">
        <f>'Рейтинговая таблица организаций'!BF169</f>
        <v>90.02000000000001</v>
      </c>
      <c r="J176" s="25" t="str">
        <f t="shared" si="19"/>
        <v>10</v>
      </c>
      <c r="K176" s="39">
        <f>COUNTIFS($M$3:$M$182,M176,$I$3:I$182,"&gt;"&amp;I176)+1</f>
        <v>10</v>
      </c>
      <c r="L176" s="26">
        <f t="shared" si="20"/>
        <v>1</v>
      </c>
      <c r="M176" s="40" t="str">
        <f>'бланки '!A171</f>
        <v>Государственные образовательные организации</v>
      </c>
      <c r="N176" s="29" t="str">
        <f>'бланки '!B171</f>
        <v>ПОО</v>
      </c>
      <c r="O176">
        <v>9</v>
      </c>
    </row>
    <row r="177" spans="1:15">
      <c r="A177" s="25">
        <f>анкеты!A174</f>
        <v>173</v>
      </c>
      <c r="B177" s="25" t="str">
        <f t="shared" si="18"/>
        <v>Государственные образовательные организации</v>
      </c>
      <c r="C177" s="25" t="str">
        <f>'бланки '!C178</f>
        <v>Государственное бюджетное профессиональное образовательное учреждение Архангельской области «Березниковский индустриальный техникум»</v>
      </c>
      <c r="D177" s="25">
        <f>'Рейтинговая таблица организаций'!T176</f>
        <v>97.6</v>
      </c>
      <c r="E177" s="25">
        <f>'Рейтинговая таблица организаций'!AC176</f>
        <v>89.5</v>
      </c>
      <c r="F177" s="25">
        <f>'Рейтинговая таблица организаций'!AK176</f>
        <v>76</v>
      </c>
      <c r="G177" s="25">
        <f>'Рейтинговая таблица организаций'!AU176</f>
        <v>92.4</v>
      </c>
      <c r="H177" s="25">
        <f>'Рейтинговая таблица организаций'!BE176</f>
        <v>90.2</v>
      </c>
      <c r="I177" s="25">
        <f>'Рейтинговая таблица организаций'!BF176</f>
        <v>89.14</v>
      </c>
      <c r="J177" s="25" t="str">
        <f t="shared" si="19"/>
        <v>11</v>
      </c>
      <c r="K177" s="39">
        <f>COUNTIFS($M$3:$M$182,M177,$I$3:I$182,"&gt;"&amp;I177)+1</f>
        <v>11</v>
      </c>
      <c r="L177" s="26">
        <f t="shared" si="20"/>
        <v>1</v>
      </c>
      <c r="M177" s="40" t="str">
        <f>'бланки '!A178</f>
        <v>Государственные образовательные организации</v>
      </c>
      <c r="N177" s="29" t="str">
        <f>'бланки '!B178</f>
        <v>ПОО</v>
      </c>
      <c r="O177">
        <v>9</v>
      </c>
    </row>
    <row r="178" spans="1:15">
      <c r="A178" s="25">
        <f>анкеты!A173</f>
        <v>172</v>
      </c>
      <c r="B178" s="25" t="str">
        <f t="shared" si="18"/>
        <v>Государственные образовательные организации</v>
      </c>
      <c r="C178" s="25" t="str">
        <f>'бланки '!C177</f>
        <v>Государственное бюджетное профессиональное образовательное учреждение Архангельской области «Верхнетоемский лесной техникум»</v>
      </c>
      <c r="D178" s="25">
        <f>'Рейтинговая таблица организаций'!T175</f>
        <v>98.800000000000011</v>
      </c>
      <c r="E178" s="25">
        <f>'Рейтинговая таблица организаций'!AC175</f>
        <v>95</v>
      </c>
      <c r="F178" s="25">
        <f>'Рейтинговая таблица организаций'!AK175</f>
        <v>66</v>
      </c>
      <c r="G178" s="25">
        <f>'Рейтинговая таблица организаций'!AU175</f>
        <v>100</v>
      </c>
      <c r="H178" s="25">
        <f>'Рейтинговая таблица организаций'!BE175</f>
        <v>85</v>
      </c>
      <c r="I178" s="25">
        <f>'Рейтинговая таблица организаций'!BF175</f>
        <v>88.960000000000008</v>
      </c>
      <c r="J178" s="25" t="str">
        <f t="shared" si="19"/>
        <v>12</v>
      </c>
      <c r="K178" s="39">
        <f>COUNTIFS($M$3:$M$182,M178,$I$3:I$182,"&gt;"&amp;I178)+1</f>
        <v>12</v>
      </c>
      <c r="L178" s="26">
        <f t="shared" si="20"/>
        <v>1</v>
      </c>
      <c r="M178" s="40" t="str">
        <f>'бланки '!A177</f>
        <v>Государственные образовательные организации</v>
      </c>
      <c r="N178" s="29" t="str">
        <f>'бланки '!B177</f>
        <v>ПОО</v>
      </c>
      <c r="O178">
        <v>9</v>
      </c>
    </row>
    <row r="179" spans="1:15">
      <c r="A179" s="25">
        <f>анкеты!A166</f>
        <v>165</v>
      </c>
      <c r="B179" s="25" t="str">
        <f t="shared" si="18"/>
        <v>Государственные образовательные организации</v>
      </c>
      <c r="C179" s="25" t="str">
        <f>'бланки '!C170</f>
        <v>Государственное бюджетное профессиональное образовательное учреждение Архангельской области «Северодвинский техникум судостроения и судоремонта»</v>
      </c>
      <c r="D179" s="25">
        <f>'Рейтинговая таблица организаций'!T168</f>
        <v>87.4</v>
      </c>
      <c r="E179" s="25">
        <f>'Рейтинговая таблица организаций'!AC168</f>
        <v>97.5</v>
      </c>
      <c r="F179" s="25">
        <f>'Рейтинговая таблица организаций'!AK168</f>
        <v>62.7</v>
      </c>
      <c r="G179" s="25">
        <f>'Рейтинговая таблица организаций'!AU168</f>
        <v>97.8</v>
      </c>
      <c r="H179" s="25">
        <f>'Рейтинговая таблица организаций'!BE168</f>
        <v>97.1</v>
      </c>
      <c r="I179" s="25">
        <f>'Рейтинговая таблица организаций'!BF168</f>
        <v>88.5</v>
      </c>
      <c r="J179" s="25" t="str">
        <f t="shared" si="19"/>
        <v>13</v>
      </c>
      <c r="K179" s="39">
        <f>COUNTIFS($M$3:$M$182,M179,$I$3:I$182,"&gt;"&amp;I179)+1</f>
        <v>13</v>
      </c>
      <c r="L179" s="26">
        <f t="shared" si="20"/>
        <v>1</v>
      </c>
      <c r="M179" s="40" t="str">
        <f>'бланки '!A170</f>
        <v>Государственные образовательные организации</v>
      </c>
      <c r="N179" s="29" t="str">
        <f>'бланки '!B170</f>
        <v>ПОО</v>
      </c>
      <c r="O179">
        <v>9</v>
      </c>
    </row>
    <row r="180" spans="1:15">
      <c r="A180" s="25">
        <f>анкеты!A176</f>
        <v>175</v>
      </c>
      <c r="B180" s="25" t="str">
        <f t="shared" si="18"/>
        <v>Государственные образовательные организации</v>
      </c>
      <c r="C180" s="25" t="str">
        <f>'бланки '!C180</f>
        <v>Государственное бюджетное профессиональное образовательное учреждение Архангельской области «Пинежский индустриальный техникум»</v>
      </c>
      <c r="D180" s="25">
        <f>'Рейтинговая таблица организаций'!T178</f>
        <v>98.4</v>
      </c>
      <c r="E180" s="25">
        <f>'Рейтинговая таблица организаций'!AC178</f>
        <v>93</v>
      </c>
      <c r="F180" s="25">
        <f>'Рейтинговая таблица организаций'!AK178</f>
        <v>60</v>
      </c>
      <c r="G180" s="25">
        <f>'Рейтинговая таблица организаций'!AU178</f>
        <v>90.8</v>
      </c>
      <c r="H180" s="25">
        <f>'Рейтинговая таблица организаций'!BE178</f>
        <v>90.3</v>
      </c>
      <c r="I180" s="25">
        <f>'Рейтинговая таблица организаций'!BF178</f>
        <v>86.5</v>
      </c>
      <c r="J180" s="25" t="str">
        <f t="shared" si="19"/>
        <v>14</v>
      </c>
      <c r="K180" s="39">
        <f>COUNTIFS($M$3:$M$182,M180,$I$3:I$182,"&gt;"&amp;I180)+1</f>
        <v>14</v>
      </c>
      <c r="L180" s="26">
        <f t="shared" si="20"/>
        <v>1</v>
      </c>
      <c r="M180" s="40" t="str">
        <f>'бланки '!A180</f>
        <v>Государственные образовательные организации</v>
      </c>
      <c r="N180" s="29" t="str">
        <f>'бланки '!B180</f>
        <v>ПОО</v>
      </c>
      <c r="O180">
        <v>9</v>
      </c>
    </row>
    <row r="181" spans="1:15">
      <c r="A181" s="25">
        <f>анкеты!A169</f>
        <v>168</v>
      </c>
      <c r="B181" s="25" t="str">
        <f t="shared" si="18"/>
        <v>Государственные образовательные организации</v>
      </c>
      <c r="C181" s="25" t="str">
        <f>'бланки '!C173</f>
        <v>Государственное бюджетное профессиональное образовательное учреждение Архангельской области «Техникум судостроения и машиностроения»</v>
      </c>
      <c r="D181" s="25">
        <f>'Рейтинговая таблица организаций'!T171</f>
        <v>92.1</v>
      </c>
      <c r="E181" s="25">
        <f>'Рейтинговая таблица организаций'!AC171</f>
        <v>94</v>
      </c>
      <c r="F181" s="25">
        <f>'Рейтинговая таблица организаций'!AK171</f>
        <v>62.9</v>
      </c>
      <c r="G181" s="25">
        <f>'Рейтинговая таблица организаций'!AU171</f>
        <v>91.600000000000009</v>
      </c>
      <c r="H181" s="25">
        <f>'Рейтинговая таблица организаций'!BE171</f>
        <v>89</v>
      </c>
      <c r="I181" s="25">
        <f>'Рейтинговая таблица организаций'!BF171</f>
        <v>85.92</v>
      </c>
      <c r="J181" s="25" t="str">
        <f t="shared" si="19"/>
        <v>15</v>
      </c>
      <c r="K181" s="39">
        <f>COUNTIFS($M$3:$M$182,M181,$I$3:I$182,"&gt;"&amp;I181)+1</f>
        <v>15</v>
      </c>
      <c r="L181" s="26">
        <f t="shared" si="20"/>
        <v>1</v>
      </c>
      <c r="M181" s="40" t="str">
        <f>'бланки '!A173</f>
        <v>Государственные образовательные организации</v>
      </c>
      <c r="N181" s="29" t="str">
        <f>'бланки '!B173</f>
        <v>ПОО</v>
      </c>
      <c r="O181">
        <v>9</v>
      </c>
    </row>
    <row r="182" spans="1:15">
      <c r="A182" s="25">
        <f>анкеты!A165</f>
        <v>164</v>
      </c>
      <c r="B182" s="25" t="str">
        <f t="shared" si="18"/>
        <v>Государственные образовательные организации</v>
      </c>
      <c r="C182" s="25" t="str">
        <f>'бланки '!C169</f>
        <v>Государственное автономное профессиональное образовательное учреждение Архангельской области «Северодвинский техникум социальной инфраструктуры»</v>
      </c>
      <c r="D182" s="25">
        <f>'Рейтинговая таблица организаций'!T167</f>
        <v>92.4</v>
      </c>
      <c r="E182" s="25">
        <f>'Рейтинговая таблица организаций'!AC167</f>
        <v>95.5</v>
      </c>
      <c r="F182" s="25">
        <f>'Рейтинговая таблица организаций'!AK167</f>
        <v>48.599999999999994</v>
      </c>
      <c r="G182" s="25">
        <f>'Рейтинговая таблица организаций'!AU167</f>
        <v>95.600000000000009</v>
      </c>
      <c r="H182" s="25">
        <f>'Рейтинговая таблица организаций'!BE167</f>
        <v>95.6</v>
      </c>
      <c r="I182" s="25">
        <f>'Рейтинговая таблица организаций'!BF167</f>
        <v>85.54</v>
      </c>
      <c r="J182" s="25" t="str">
        <f t="shared" si="19"/>
        <v>16</v>
      </c>
      <c r="K182" s="39">
        <f>COUNTIFS($M$3:$M$182,M182,$I$3:I$182,"&gt;"&amp;I182)+1</f>
        <v>16</v>
      </c>
      <c r="L182" s="26">
        <f t="shared" si="20"/>
        <v>1</v>
      </c>
      <c r="M182" s="40" t="str">
        <f>'бланки '!A169</f>
        <v>Государственные образовательные организации</v>
      </c>
      <c r="N182" s="29" t="str">
        <f>'бланки '!B169</f>
        <v>ПОО</v>
      </c>
      <c r="O182">
        <v>9</v>
      </c>
    </row>
  </sheetData>
  <autoFilter ref="A1:O182">
    <sortState ref="A2:O182">
      <sortCondition ref="N1:N182"/>
    </sortState>
  </autoFilter>
  <mergeCells count="4">
    <mergeCell ref="A2:J2"/>
    <mergeCell ref="A39:J39"/>
    <mergeCell ref="A67:J67"/>
    <mergeCell ref="A170:J17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A462"/>
  <sheetViews>
    <sheetView topLeftCell="AO4" zoomScale="75" zoomScaleNormal="75" workbookViewId="0">
      <pane ySplit="11" topLeftCell="A15" activePane="bottomLeft" state="frozen"/>
      <selection activeCell="A4" sqref="A4"/>
      <selection pane="bottomLeft" activeCell="J117" sqref="J117:T117"/>
    </sheetView>
  </sheetViews>
  <sheetFormatPr defaultRowHeight="15"/>
  <cols>
    <col min="1" max="1" width="6.7109375" customWidth="1"/>
    <col min="2" max="2" width="39.5703125" customWidth="1"/>
    <col min="30" max="30" width="31.85546875" customWidth="1"/>
  </cols>
  <sheetData>
    <row r="1" spans="1:53" ht="15.75">
      <c r="A1" s="243" t="s">
        <v>107</v>
      </c>
      <c r="B1" s="243"/>
      <c r="C1" s="243"/>
      <c r="D1" s="243"/>
    </row>
    <row r="2" spans="1:53" ht="15.75">
      <c r="A2" s="244" t="s">
        <v>172</v>
      </c>
      <c r="B2" s="244"/>
    </row>
    <row r="3" spans="1:53" ht="15.75">
      <c r="A3" s="243" t="s">
        <v>108</v>
      </c>
      <c r="B3" s="243"/>
      <c r="C3" s="244" t="s">
        <v>171</v>
      </c>
      <c r="D3" s="244"/>
      <c r="E3" s="244"/>
    </row>
    <row r="4" spans="1:53" ht="15.75">
      <c r="A4" s="243" t="s">
        <v>109</v>
      </c>
      <c r="B4" s="243"/>
      <c r="C4" s="244" t="s">
        <v>110</v>
      </c>
      <c r="D4" s="244"/>
      <c r="E4" s="244"/>
    </row>
    <row r="5" spans="1:53" ht="15.75">
      <c r="A5" s="243" t="s">
        <v>111</v>
      </c>
      <c r="B5" s="243"/>
      <c r="C5" s="19" t="s">
        <v>368</v>
      </c>
    </row>
    <row r="6" spans="1:53" ht="15.75">
      <c r="A6" s="243" t="s">
        <v>112</v>
      </c>
      <c r="B6" s="243"/>
      <c r="C6" s="244" t="s">
        <v>113</v>
      </c>
      <c r="D6" s="244"/>
      <c r="E6" s="244"/>
      <c r="F6" s="244"/>
      <c r="G6" s="244"/>
    </row>
    <row r="8" spans="1:53" ht="15.75">
      <c r="A8" s="245" t="s">
        <v>114</v>
      </c>
      <c r="B8" s="245"/>
      <c r="C8" s="245"/>
      <c r="D8" s="245"/>
      <c r="E8" s="245"/>
    </row>
    <row r="9" spans="1:53" ht="15.75">
      <c r="A9" s="246" t="s">
        <v>115</v>
      </c>
      <c r="B9" s="246" t="s">
        <v>116</v>
      </c>
      <c r="C9" s="246" t="s">
        <v>117</v>
      </c>
      <c r="D9" s="246" t="s">
        <v>118</v>
      </c>
      <c r="E9" s="246" t="s">
        <v>119</v>
      </c>
      <c r="F9" s="247" t="s">
        <v>120</v>
      </c>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row>
    <row r="10" spans="1:53" ht="15.75">
      <c r="A10" s="246"/>
      <c r="B10" s="246"/>
      <c r="C10" s="246"/>
      <c r="D10" s="246"/>
      <c r="E10" s="246"/>
      <c r="F10" s="242" t="s">
        <v>121</v>
      </c>
      <c r="G10" s="242"/>
      <c r="H10" s="242"/>
      <c r="I10" s="242"/>
      <c r="J10" s="242"/>
      <c r="K10" s="242"/>
      <c r="L10" s="242"/>
      <c r="M10" s="242"/>
      <c r="N10" s="242"/>
      <c r="O10" s="242"/>
      <c r="P10" s="242"/>
      <c r="Q10" s="242"/>
      <c r="R10" s="242"/>
      <c r="S10" s="242"/>
      <c r="T10" s="242"/>
      <c r="U10" s="242" t="s">
        <v>122</v>
      </c>
      <c r="V10" s="242"/>
      <c r="W10" s="242"/>
      <c r="X10" s="242"/>
      <c r="Y10" s="242"/>
      <c r="Z10" s="242"/>
      <c r="AA10" s="242" t="s">
        <v>123</v>
      </c>
      <c r="AB10" s="242"/>
      <c r="AC10" s="242"/>
      <c r="AD10" s="242"/>
      <c r="AE10" s="242"/>
      <c r="AF10" s="242"/>
      <c r="AG10" s="242"/>
      <c r="AH10" s="242"/>
      <c r="AI10" s="242"/>
      <c r="AJ10" s="242" t="s">
        <v>124</v>
      </c>
      <c r="AK10" s="242"/>
      <c r="AL10" s="242"/>
      <c r="AM10" s="242"/>
      <c r="AN10" s="242"/>
      <c r="AO10" s="242"/>
      <c r="AP10" s="242"/>
      <c r="AQ10" s="242"/>
      <c r="AR10" s="242"/>
      <c r="AS10" s="242" t="s">
        <v>125</v>
      </c>
      <c r="AT10" s="242"/>
      <c r="AU10" s="242"/>
      <c r="AV10" s="242"/>
      <c r="AW10" s="242"/>
      <c r="AX10" s="242"/>
      <c r="AY10" s="242"/>
      <c r="AZ10" s="242"/>
      <c r="BA10" s="242"/>
    </row>
    <row r="11" spans="1:53" ht="15.75">
      <c r="A11" s="246"/>
      <c r="B11" s="246"/>
      <c r="C11" s="246"/>
      <c r="D11" s="246"/>
      <c r="E11" s="246"/>
      <c r="F11" s="248" t="s">
        <v>126</v>
      </c>
      <c r="G11" s="248"/>
      <c r="H11" s="248"/>
      <c r="I11" s="248"/>
      <c r="J11" s="248"/>
      <c r="K11" s="248"/>
      <c r="L11" s="248"/>
      <c r="M11" s="248"/>
      <c r="N11" s="248"/>
      <c r="O11" s="248"/>
      <c r="P11" s="248"/>
      <c r="Q11" s="248"/>
      <c r="R11" s="248"/>
      <c r="S11" s="248"/>
      <c r="T11" s="248"/>
      <c r="U11" s="248" t="s">
        <v>126</v>
      </c>
      <c r="V11" s="248"/>
      <c r="W11" s="248"/>
      <c r="X11" s="248"/>
      <c r="Y11" s="248"/>
      <c r="Z11" s="248"/>
      <c r="AA11" s="248" t="s">
        <v>126</v>
      </c>
      <c r="AB11" s="248"/>
      <c r="AC11" s="248"/>
      <c r="AD11" s="248"/>
      <c r="AE11" s="248"/>
      <c r="AF11" s="248"/>
      <c r="AG11" s="248"/>
      <c r="AH11" s="248"/>
      <c r="AI11" s="248"/>
      <c r="AJ11" s="248" t="s">
        <v>126</v>
      </c>
      <c r="AK11" s="248"/>
      <c r="AL11" s="248"/>
      <c r="AM11" s="248"/>
      <c r="AN11" s="248"/>
      <c r="AO11" s="248"/>
      <c r="AP11" s="248"/>
      <c r="AQ11" s="248"/>
      <c r="AR11" s="248"/>
      <c r="AS11" s="248" t="s">
        <v>126</v>
      </c>
      <c r="AT11" s="248"/>
      <c r="AU11" s="248"/>
      <c r="AV11" s="248"/>
      <c r="AW11" s="248"/>
      <c r="AX11" s="248"/>
      <c r="AY11" s="248"/>
      <c r="AZ11" s="248"/>
      <c r="BA11" s="248"/>
    </row>
    <row r="12" spans="1:53" ht="15.75">
      <c r="A12" s="246"/>
      <c r="B12" s="246"/>
      <c r="C12" s="246"/>
      <c r="D12" s="246"/>
      <c r="E12" s="246"/>
      <c r="F12" s="241" t="s">
        <v>127</v>
      </c>
      <c r="G12" s="241"/>
      <c r="H12" s="241"/>
      <c r="I12" s="241"/>
      <c r="J12" s="241"/>
      <c r="K12" s="241"/>
      <c r="L12" s="241" t="s">
        <v>128</v>
      </c>
      <c r="M12" s="241"/>
      <c r="N12" s="241"/>
      <c r="O12" s="241" t="s">
        <v>129</v>
      </c>
      <c r="P12" s="241"/>
      <c r="Q12" s="241"/>
      <c r="R12" s="241"/>
      <c r="S12" s="241"/>
      <c r="T12" s="241"/>
      <c r="U12" s="241" t="s">
        <v>130</v>
      </c>
      <c r="V12" s="241"/>
      <c r="W12" s="241"/>
      <c r="X12" s="241" t="s">
        <v>131</v>
      </c>
      <c r="Y12" s="241"/>
      <c r="Z12" s="241"/>
      <c r="AA12" s="241" t="s">
        <v>132</v>
      </c>
      <c r="AB12" s="241"/>
      <c r="AC12" s="241"/>
      <c r="AD12" s="241" t="s">
        <v>133</v>
      </c>
      <c r="AE12" s="241"/>
      <c r="AF12" s="241"/>
      <c r="AG12" s="241" t="s">
        <v>134</v>
      </c>
      <c r="AH12" s="241"/>
      <c r="AI12" s="241"/>
      <c r="AJ12" s="241" t="s">
        <v>135</v>
      </c>
      <c r="AK12" s="241"/>
      <c r="AL12" s="241"/>
      <c r="AM12" s="241" t="s">
        <v>136</v>
      </c>
      <c r="AN12" s="241"/>
      <c r="AO12" s="241"/>
      <c r="AP12" s="241" t="s">
        <v>137</v>
      </c>
      <c r="AQ12" s="241"/>
      <c r="AR12" s="241"/>
      <c r="AS12" s="241" t="s">
        <v>138</v>
      </c>
      <c r="AT12" s="241"/>
      <c r="AU12" s="241"/>
      <c r="AV12" s="241" t="s">
        <v>139</v>
      </c>
      <c r="AW12" s="241"/>
      <c r="AX12" s="241"/>
      <c r="AY12" s="241" t="s">
        <v>140</v>
      </c>
      <c r="AZ12" s="241"/>
      <c r="BA12" s="241"/>
    </row>
    <row r="13" spans="1:53" ht="15.75">
      <c r="A13" s="246"/>
      <c r="B13" s="246"/>
      <c r="C13" s="246"/>
      <c r="D13" s="246"/>
      <c r="E13" s="246"/>
      <c r="F13" s="241" t="s">
        <v>141</v>
      </c>
      <c r="G13" s="241"/>
      <c r="H13" s="241"/>
      <c r="I13" s="241" t="s">
        <v>142</v>
      </c>
      <c r="J13" s="241"/>
      <c r="K13" s="241"/>
      <c r="L13" s="241" t="s">
        <v>143</v>
      </c>
      <c r="M13" s="241"/>
      <c r="N13" s="241"/>
      <c r="O13" s="241" t="s">
        <v>144</v>
      </c>
      <c r="P13" s="241"/>
      <c r="Q13" s="241"/>
      <c r="R13" s="241" t="s">
        <v>145</v>
      </c>
      <c r="S13" s="241"/>
      <c r="T13" s="241"/>
      <c r="U13" s="241" t="s">
        <v>146</v>
      </c>
      <c r="V13" s="241"/>
      <c r="W13" s="241"/>
      <c r="X13" s="241" t="s">
        <v>147</v>
      </c>
      <c r="Y13" s="241"/>
      <c r="Z13" s="241"/>
      <c r="AA13" s="241" t="s">
        <v>148</v>
      </c>
      <c r="AB13" s="241"/>
      <c r="AC13" s="241"/>
      <c r="AD13" s="241" t="s">
        <v>149</v>
      </c>
      <c r="AE13" s="241"/>
      <c r="AF13" s="241"/>
      <c r="AG13" s="241" t="s">
        <v>150</v>
      </c>
      <c r="AH13" s="241"/>
      <c r="AI13" s="241"/>
      <c r="AJ13" s="241" t="s">
        <v>151</v>
      </c>
      <c r="AK13" s="241"/>
      <c r="AL13" s="241"/>
      <c r="AM13" s="241" t="s">
        <v>152</v>
      </c>
      <c r="AN13" s="241"/>
      <c r="AO13" s="241"/>
      <c r="AP13" s="241" t="s">
        <v>153</v>
      </c>
      <c r="AQ13" s="241"/>
      <c r="AR13" s="241"/>
      <c r="AS13" s="241" t="s">
        <v>154</v>
      </c>
      <c r="AT13" s="241"/>
      <c r="AU13" s="241"/>
      <c r="AV13" s="241" t="s">
        <v>155</v>
      </c>
      <c r="AW13" s="241"/>
      <c r="AX13" s="241"/>
      <c r="AY13" s="241" t="s">
        <v>156</v>
      </c>
      <c r="AZ13" s="241"/>
      <c r="BA13" s="241"/>
    </row>
    <row r="14" spans="1:53" ht="15.75">
      <c r="A14" s="246"/>
      <c r="B14" s="246"/>
      <c r="C14" s="246"/>
      <c r="D14" s="246"/>
      <c r="E14" s="246"/>
      <c r="F14" s="20" t="s">
        <v>157</v>
      </c>
      <c r="G14" s="241" t="s">
        <v>158</v>
      </c>
      <c r="H14" s="241"/>
      <c r="I14" s="20" t="s">
        <v>157</v>
      </c>
      <c r="J14" s="241" t="s">
        <v>158</v>
      </c>
      <c r="K14" s="241"/>
      <c r="L14" s="20" t="s">
        <v>157</v>
      </c>
      <c r="M14" s="241" t="s">
        <v>158</v>
      </c>
      <c r="N14" s="241"/>
      <c r="O14" s="20" t="s">
        <v>157</v>
      </c>
      <c r="P14" s="241" t="s">
        <v>158</v>
      </c>
      <c r="Q14" s="241"/>
      <c r="R14" s="20" t="s">
        <v>157</v>
      </c>
      <c r="S14" s="241" t="s">
        <v>158</v>
      </c>
      <c r="T14" s="241"/>
      <c r="U14" s="20" t="s">
        <v>157</v>
      </c>
      <c r="V14" s="241" t="s">
        <v>158</v>
      </c>
      <c r="W14" s="241"/>
      <c r="X14" s="20" t="s">
        <v>157</v>
      </c>
      <c r="Y14" s="241" t="s">
        <v>158</v>
      </c>
      <c r="Z14" s="241"/>
      <c r="AA14" s="20" t="s">
        <v>157</v>
      </c>
      <c r="AB14" s="241" t="s">
        <v>158</v>
      </c>
      <c r="AC14" s="241"/>
      <c r="AD14" s="20" t="s">
        <v>157</v>
      </c>
      <c r="AE14" s="241" t="s">
        <v>158</v>
      </c>
      <c r="AF14" s="241"/>
      <c r="AG14" s="20" t="s">
        <v>157</v>
      </c>
      <c r="AH14" s="241" t="s">
        <v>158</v>
      </c>
      <c r="AI14" s="241"/>
      <c r="AJ14" s="20" t="s">
        <v>157</v>
      </c>
      <c r="AK14" s="241" t="s">
        <v>158</v>
      </c>
      <c r="AL14" s="241"/>
      <c r="AM14" s="20" t="s">
        <v>157</v>
      </c>
      <c r="AN14" s="241" t="s">
        <v>158</v>
      </c>
      <c r="AO14" s="241"/>
      <c r="AP14" s="20" t="s">
        <v>157</v>
      </c>
      <c r="AQ14" s="241" t="s">
        <v>158</v>
      </c>
      <c r="AR14" s="241"/>
      <c r="AS14" s="20" t="s">
        <v>157</v>
      </c>
      <c r="AT14" s="241" t="s">
        <v>158</v>
      </c>
      <c r="AU14" s="241"/>
      <c r="AV14" s="20" t="s">
        <v>157</v>
      </c>
      <c r="AW14" s="241" t="s">
        <v>158</v>
      </c>
      <c r="AX14" s="241"/>
      <c r="AY14" s="20" t="s">
        <v>157</v>
      </c>
      <c r="AZ14" s="241" t="s">
        <v>158</v>
      </c>
      <c r="BA14" s="241"/>
    </row>
    <row r="15" spans="1:53" ht="15.75">
      <c r="A15" s="9">
        <f>'бланки '!D6</f>
        <v>1</v>
      </c>
      <c r="B15" s="9" t="str">
        <f>'бланки '!C6</f>
        <v>Муниципальное бюджетное дошкольное образовательное учреждение «Детский сад № 1 «Золотой петушок» комбинированного вида»</v>
      </c>
      <c r="C15" s="9">
        <f>'для bus.gov.ru'!D4</f>
        <v>334</v>
      </c>
      <c r="D15" s="9">
        <f>'для bus.gov.ru'!E4</f>
        <v>124</v>
      </c>
      <c r="E15" s="16">
        <f>'для bus.gov.ru'!F4</f>
        <v>0.3712574850299401</v>
      </c>
      <c r="F15" s="10" t="s">
        <v>159</v>
      </c>
      <c r="G15" s="11">
        <f>'Рейтинговая таблица организаций'!D4</f>
        <v>10</v>
      </c>
      <c r="H15" s="11">
        <f>'Рейтинговая таблица организаций'!E4</f>
        <v>10</v>
      </c>
      <c r="I15" s="10" t="s">
        <v>160</v>
      </c>
      <c r="J15" s="11">
        <f>'Рейтинговая таблица организаций'!F4</f>
        <v>38</v>
      </c>
      <c r="K15" s="11">
        <f>'Рейтинговая таблица организаций'!G4</f>
        <v>43</v>
      </c>
      <c r="L15" s="12" t="str">
        <f>IF('Рейтинговая таблица организаций'!H4&lt;1,"Отсутствуют или не функционируют дистанционные способы взаимодействия",(IF('Рейтинговая таблица организаций'!H4&lt;4,"В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5" s="18">
        <f>'Рейтинговая таблица организаций'!H4</f>
        <v>4</v>
      </c>
      <c r="N15" s="12">
        <f>IF('Рейтинговая таблица организаций'!H4&lt;1,0,(IF('Рейтинговая таблица организаций'!H4&lt;4,30,100)))</f>
        <v>100</v>
      </c>
      <c r="O15" s="12" t="s">
        <v>161</v>
      </c>
      <c r="P15" s="12">
        <f>'Рейтинговая таблица организаций'!I4</f>
        <v>107</v>
      </c>
      <c r="Q15" s="12">
        <f>'Рейтинговая таблица организаций'!J4</f>
        <v>108</v>
      </c>
      <c r="R15" s="12" t="s">
        <v>162</v>
      </c>
      <c r="S15" s="12">
        <f>'Рейтинговая таблица организаций'!K4</f>
        <v>106</v>
      </c>
      <c r="T15" s="12">
        <f>'Рейтинговая таблица организаций'!L4</f>
        <v>110</v>
      </c>
      <c r="U15" s="12" t="str">
        <f>IF('Рейтинговая таблица организаций'!U4&lt;1,"Отсутствуют комфортные условия",(IF('Рейтинговая таблица организаций'!U4&lt;5,"Количество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5" s="18">
        <f>'Рейтинговая таблица организаций'!U4</f>
        <v>5</v>
      </c>
      <c r="W15" s="12">
        <f>IF('Рейтинговая таблица организаций'!U4&lt;1,0,(IF('Рейтинговая таблица организаций'!U4&lt;4,20,100)))</f>
        <v>100</v>
      </c>
      <c r="X15" s="12" t="s">
        <v>163</v>
      </c>
      <c r="Y15" s="12">
        <f>'Рейтинговая таблица организаций'!X4</f>
        <v>113</v>
      </c>
      <c r="Z15" s="12">
        <f>'Рейтинговая таблица организаций'!Y4</f>
        <v>124</v>
      </c>
      <c r="AA15" s="12" t="str">
        <f>IF('Рейтинговая таблица организаций'!AD4&lt;1,"Отсутствуют условия доступности для инвалидов",(IF('Рейтинговая таблица организаций'!AD4&lt;5,"Количество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5" s="17">
        <f>'Рейтинговая таблица организаций'!AD4</f>
        <v>2</v>
      </c>
      <c r="AC15" s="12">
        <f>IF('Рейтинговая таблица организаций'!AD4&lt;1,0,(IF('Рейтинговая таблица организаций'!AD4&lt;5,20,100)))</f>
        <v>20</v>
      </c>
      <c r="AD15" s="12" t="str">
        <f>IF('Рейтинговая таблица организаций'!AE4&lt;1,"Отсутствуют условия доступности, позволяющие инвалидам получать услуги наравне с другими",(IF('Рейтинговая таблица организаций'!AE4&lt;5,"Количество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5" s="18">
        <f>'Рейтинговая таблица организаций'!AE4</f>
        <v>3</v>
      </c>
      <c r="AF15" s="12">
        <f>IF('Рейтинговая таблица организаций'!AE4&lt;1,0,(IF('Рейтинговая таблица организаций'!AE4&lt;5,20,100)))</f>
        <v>20</v>
      </c>
      <c r="AG15" s="12" t="s">
        <v>164</v>
      </c>
      <c r="AH15" s="12">
        <f>'Рейтинговая таблица организаций'!AF4</f>
        <v>2</v>
      </c>
      <c r="AI15" s="12">
        <f>'Рейтинговая таблица организаций'!AG4</f>
        <v>2</v>
      </c>
      <c r="AJ15" s="12" t="s">
        <v>165</v>
      </c>
      <c r="AK15" s="12">
        <f>'Рейтинговая таблица организаций'!AL4</f>
        <v>121</v>
      </c>
      <c r="AL15" s="12">
        <f>'Рейтинговая таблица организаций'!AM4</f>
        <v>124</v>
      </c>
      <c r="AM15" s="12" t="s">
        <v>166</v>
      </c>
      <c r="AN15" s="12">
        <f>'Рейтинговая таблица организаций'!AN4</f>
        <v>124</v>
      </c>
      <c r="AO15" s="12">
        <f>'Рейтинговая таблица организаций'!AO4</f>
        <v>124</v>
      </c>
      <c r="AP15" s="12" t="s">
        <v>167</v>
      </c>
      <c r="AQ15" s="12">
        <f>'Рейтинговая таблица организаций'!AP4</f>
        <v>107</v>
      </c>
      <c r="AR15" s="12">
        <f>'Рейтинговая таблица организаций'!AQ4</f>
        <v>111</v>
      </c>
      <c r="AS15" s="12" t="s">
        <v>168</v>
      </c>
      <c r="AT15" s="12">
        <f>'Рейтинговая таблица организаций'!AV4</f>
        <v>118</v>
      </c>
      <c r="AU15" s="12">
        <f>'Рейтинговая таблица организаций'!AW4</f>
        <v>124</v>
      </c>
      <c r="AV15" s="12" t="s">
        <v>169</v>
      </c>
      <c r="AW15" s="12">
        <f>'Рейтинговая таблица организаций'!AX4</f>
        <v>123</v>
      </c>
      <c r="AX15" s="12">
        <f>'Рейтинговая таблица организаций'!AY4</f>
        <v>124</v>
      </c>
      <c r="AY15" s="12" t="s">
        <v>170</v>
      </c>
      <c r="AZ15" s="12">
        <f>'Рейтинговая таблица организаций'!AZ4</f>
        <v>120</v>
      </c>
      <c r="BA15" s="12">
        <f>'Рейтинговая таблица организаций'!BA4</f>
        <v>124</v>
      </c>
    </row>
    <row r="16" spans="1:53" ht="15.75">
      <c r="A16" s="9">
        <f>'бланки '!D7</f>
        <v>2</v>
      </c>
      <c r="B16" s="9" t="str">
        <f>'бланки '!C7</f>
        <v>Муниципальное автономное дошкольное образовательное учреждение Центр развития ребенка – «Детский сад № 3 «Морозко»</v>
      </c>
      <c r="C16" s="9">
        <f>'для bus.gov.ru'!D5</f>
        <v>416</v>
      </c>
      <c r="D16" s="9">
        <f>'для bus.gov.ru'!E5</f>
        <v>292</v>
      </c>
      <c r="E16" s="16">
        <f>'для bus.gov.ru'!F5</f>
        <v>0.70192307692307687</v>
      </c>
      <c r="F16" s="10" t="s">
        <v>159</v>
      </c>
      <c r="G16" s="11">
        <f>'Рейтинговая таблица организаций'!D5</f>
        <v>10</v>
      </c>
      <c r="H16" s="11">
        <f>'Рейтинговая таблица организаций'!E5</f>
        <v>10</v>
      </c>
      <c r="I16" s="10" t="s">
        <v>160</v>
      </c>
      <c r="J16" s="11">
        <f>'Рейтинговая таблица организаций'!F5</f>
        <v>48</v>
      </c>
      <c r="K16" s="11">
        <f>'Рейтинговая таблица организаций'!G5</f>
        <v>48</v>
      </c>
      <c r="L16" s="12" t="str">
        <f>IF('Рейтинговая таблица организаций'!H5&lt;1,"Отсутствуют или не функционируют дистанционные способы взаимодействия",(IF('Рейтинговая таблица организаций'!H5&lt;4,"В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6" s="18">
        <f>'Рейтинговая таблица организаций'!H5</f>
        <v>4</v>
      </c>
      <c r="N16" s="12">
        <f>IF('Рейтинговая таблица организаций'!H5&lt;1,0,(IF('Рейтинговая таблица организаций'!H5&lt;4,30,100)))</f>
        <v>100</v>
      </c>
      <c r="O16" s="12" t="s">
        <v>161</v>
      </c>
      <c r="P16" s="12">
        <f>'Рейтинговая таблица организаций'!I5</f>
        <v>252</v>
      </c>
      <c r="Q16" s="12">
        <f>'Рейтинговая таблица организаций'!J5</f>
        <v>252</v>
      </c>
      <c r="R16" s="12" t="s">
        <v>162</v>
      </c>
      <c r="S16" s="12">
        <f>'Рейтинговая таблица организаций'!K5</f>
        <v>236</v>
      </c>
      <c r="T16" s="12">
        <f>'Рейтинговая таблица организаций'!L5</f>
        <v>239</v>
      </c>
      <c r="U16" s="12" t="str">
        <f>IF('Рейтинговая таблица организаций'!U5&lt;1,"Отсутствуют комфортные условия",(IF('Рейтинговая таблица организаций'!U5&lt;5,"Количество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6" s="18">
        <f>'Рейтинговая таблица организаций'!U5</f>
        <v>5</v>
      </c>
      <c r="W16" s="12">
        <f>IF('Рейтинговая таблица организаций'!U5&lt;1,0,(IF('Рейтинговая таблица организаций'!U5&lt;4,20,100)))</f>
        <v>100</v>
      </c>
      <c r="X16" s="12" t="s">
        <v>163</v>
      </c>
      <c r="Y16" s="12">
        <f>'Рейтинговая таблица организаций'!X5</f>
        <v>282</v>
      </c>
      <c r="Z16" s="12">
        <f>'Рейтинговая таблица организаций'!Y5</f>
        <v>292</v>
      </c>
      <c r="AA16" s="12" t="str">
        <f>IF('Рейтинговая таблица организаций'!AD5&lt;1,"Отсутствуют условия доступности для инвалидов",(IF('Рейтинговая таблица организаций'!AD5&lt;5,"Количество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6" s="17">
        <f>'Рейтинговая таблица организаций'!AD5</f>
        <v>5</v>
      </c>
      <c r="AC16" s="12">
        <f>IF('Рейтинговая таблица организаций'!AD5&lt;1,0,(IF('Рейтинговая таблица организаций'!AD5&lt;5,20,100)))</f>
        <v>100</v>
      </c>
      <c r="AD16" s="12" t="str">
        <f>IF('Рейтинговая таблица организаций'!AE5&lt;1,"Отсутствуют условия доступности, позволяющие инвалидам получать услуги наравне с другими",(IF('Рейтинговая таблица организаций'!AE5&lt;5,"Количество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6" s="18">
        <f>'Рейтинговая таблица организаций'!AE5</f>
        <v>6</v>
      </c>
      <c r="AF16" s="12">
        <f>IF('Рейтинговая таблица организаций'!AE5&lt;1,0,(IF('Рейтинговая таблица организаций'!AE5&lt;5,20,100)))</f>
        <v>100</v>
      </c>
      <c r="AG16" s="12" t="s">
        <v>164</v>
      </c>
      <c r="AH16" s="12">
        <f>'Рейтинговая таблица организаций'!AF5</f>
        <v>3</v>
      </c>
      <c r="AI16" s="12">
        <f>'Рейтинговая таблица организаций'!AG5</f>
        <v>4</v>
      </c>
      <c r="AJ16" s="12" t="s">
        <v>165</v>
      </c>
      <c r="AK16" s="12">
        <f>'Рейтинговая таблица организаций'!AL5</f>
        <v>287</v>
      </c>
      <c r="AL16" s="12">
        <f>'Рейтинговая таблица организаций'!AM5</f>
        <v>292</v>
      </c>
      <c r="AM16" s="12" t="s">
        <v>166</v>
      </c>
      <c r="AN16" s="12">
        <f>'Рейтинговая таблица организаций'!AN5</f>
        <v>290</v>
      </c>
      <c r="AO16" s="12">
        <f>'Рейтинговая таблица организаций'!AO5</f>
        <v>292</v>
      </c>
      <c r="AP16" s="12" t="s">
        <v>167</v>
      </c>
      <c r="AQ16" s="12">
        <f>'Рейтинговая таблица организаций'!AP5</f>
        <v>232</v>
      </c>
      <c r="AR16" s="12">
        <f>'Рейтинговая таблица организаций'!AQ5</f>
        <v>233</v>
      </c>
      <c r="AS16" s="12" t="s">
        <v>168</v>
      </c>
      <c r="AT16" s="12">
        <f>'Рейтинговая таблица организаций'!AV5</f>
        <v>286</v>
      </c>
      <c r="AU16" s="12">
        <f>'Рейтинговая таблица организаций'!AW5</f>
        <v>292</v>
      </c>
      <c r="AV16" s="12" t="s">
        <v>169</v>
      </c>
      <c r="AW16" s="12">
        <f>'Рейтинговая таблица организаций'!AX5</f>
        <v>290</v>
      </c>
      <c r="AX16" s="12">
        <f>'Рейтинговая таблица организаций'!AY5</f>
        <v>292</v>
      </c>
      <c r="AY16" s="12" t="s">
        <v>170</v>
      </c>
      <c r="AZ16" s="12">
        <f>'Рейтинговая таблица организаций'!AZ5</f>
        <v>289</v>
      </c>
      <c r="BA16" s="12">
        <f>'Рейтинговая таблица организаций'!BA5</f>
        <v>292</v>
      </c>
    </row>
    <row r="17" spans="1:53" ht="15.75">
      <c r="A17" s="9">
        <f>'бланки '!D8</f>
        <v>3</v>
      </c>
      <c r="B17" s="9" t="str">
        <f>'бланки '!C8</f>
        <v>Муниципальное автономное дошкольное образовательное учреждение Центр развития ребенка – «Детский сад № 8 «Лесная сказка»</v>
      </c>
      <c r="C17" s="9">
        <f>'для bus.gov.ru'!D6</f>
        <v>503</v>
      </c>
      <c r="D17" s="9">
        <f>'для bus.gov.ru'!E6</f>
        <v>427</v>
      </c>
      <c r="E17" s="16">
        <f>'для bus.gov.ru'!F6</f>
        <v>0.84890656063618286</v>
      </c>
      <c r="F17" s="10" t="s">
        <v>159</v>
      </c>
      <c r="G17" s="11">
        <f>'Рейтинговая таблица организаций'!D6</f>
        <v>10</v>
      </c>
      <c r="H17" s="11">
        <f>'Рейтинговая таблица организаций'!E6</f>
        <v>10</v>
      </c>
      <c r="I17" s="10" t="s">
        <v>160</v>
      </c>
      <c r="J17" s="11">
        <f>'Рейтинговая таблица организаций'!F6</f>
        <v>43</v>
      </c>
      <c r="K17" s="11">
        <f>'Рейтинговая таблица организаций'!G6</f>
        <v>43</v>
      </c>
      <c r="L17" s="12" t="str">
        <f>IF('Рейтинговая таблица организаций'!H6&lt;1,"Отсутствуют или не функционируют дистанционные способы взаимодействия",(IF('Рейтинговая таблица организаций'!H6&lt;4,"В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7" s="18">
        <f>'Рейтинговая таблица организаций'!H6</f>
        <v>4</v>
      </c>
      <c r="N17" s="12">
        <f>IF('Рейтинговая таблица организаций'!H6&lt;1,0,(IF('Рейтинговая таблица организаций'!H6&lt;4,30,100)))</f>
        <v>100</v>
      </c>
      <c r="O17" s="12" t="s">
        <v>161</v>
      </c>
      <c r="P17" s="12">
        <f>'Рейтинговая таблица организаций'!I6</f>
        <v>419</v>
      </c>
      <c r="Q17" s="12">
        <f>'Рейтинговая таблица организаций'!J6</f>
        <v>421</v>
      </c>
      <c r="R17" s="12" t="s">
        <v>162</v>
      </c>
      <c r="S17" s="12">
        <f>'Рейтинговая таблица организаций'!K6</f>
        <v>421</v>
      </c>
      <c r="T17" s="12">
        <f>'Рейтинговая таблица организаций'!L6</f>
        <v>421</v>
      </c>
      <c r="U17" s="12" t="str">
        <f>IF('Рейтинговая таблица организаций'!U6&lt;1,"Отсутствуют комфортные условия",(IF('Рейтинговая таблица организаций'!U6&lt;5,"Количество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7" s="18">
        <f>'Рейтинговая таблица организаций'!U6</f>
        <v>5</v>
      </c>
      <c r="W17" s="12">
        <f>IF('Рейтинговая таблица организаций'!U6&lt;1,0,(IF('Рейтинговая таблица организаций'!U6&lt;4,20,100)))</f>
        <v>100</v>
      </c>
      <c r="X17" s="12" t="s">
        <v>163</v>
      </c>
      <c r="Y17" s="12">
        <f>'Рейтинговая таблица организаций'!X6</f>
        <v>423</v>
      </c>
      <c r="Z17" s="12">
        <f>'Рейтинговая таблица организаций'!Y6</f>
        <v>427</v>
      </c>
      <c r="AA17" s="12" t="str">
        <f>IF('Рейтинговая таблица организаций'!AD6&lt;1,"Отсутствуют условия доступности для инвалидов",(IF('Рейтинговая таблица организаций'!AD6&lt;5,"Количество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7" s="17">
        <f>'Рейтинговая таблица организаций'!AD6</f>
        <v>5</v>
      </c>
      <c r="AC17" s="12">
        <f>IF('Рейтинговая таблица организаций'!AD6&lt;1,0,(IF('Рейтинговая таблица организаций'!AD6&lt;5,20,100)))</f>
        <v>100</v>
      </c>
      <c r="AD17" s="12" t="str">
        <f>IF('Рейтинговая таблица организаций'!AE6&lt;1,"Отсутствуют условия доступности, позволяющие инвалидам получать услуги наравне с другими",(IF('Рейтинговая таблица организаций'!AE6&lt;5,"Количество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7" s="18">
        <f>'Рейтинговая таблица организаций'!AE6</f>
        <v>6</v>
      </c>
      <c r="AF17" s="12">
        <f>IF('Рейтинговая таблица организаций'!AE6&lt;1,0,(IF('Рейтинговая таблица организаций'!AE6&lt;5,20,100)))</f>
        <v>100</v>
      </c>
      <c r="AG17" s="12" t="s">
        <v>164</v>
      </c>
      <c r="AH17" s="12">
        <f>'Рейтинговая таблица организаций'!AF6</f>
        <v>1</v>
      </c>
      <c r="AI17" s="12">
        <f>'Рейтинговая таблица организаций'!AG6</f>
        <v>1</v>
      </c>
      <c r="AJ17" s="12" t="s">
        <v>165</v>
      </c>
      <c r="AK17" s="12">
        <f>'Рейтинговая таблица организаций'!AL6</f>
        <v>426</v>
      </c>
      <c r="AL17" s="12">
        <f>'Рейтинговая таблица организаций'!AM6</f>
        <v>427</v>
      </c>
      <c r="AM17" s="12" t="s">
        <v>166</v>
      </c>
      <c r="AN17" s="12">
        <f>'Рейтинговая таблица организаций'!AN6</f>
        <v>427</v>
      </c>
      <c r="AO17" s="12">
        <f>'Рейтинговая таблица организаций'!AO6</f>
        <v>427</v>
      </c>
      <c r="AP17" s="12" t="s">
        <v>167</v>
      </c>
      <c r="AQ17" s="12">
        <f>'Рейтинговая таблица организаций'!AP6</f>
        <v>414</v>
      </c>
      <c r="AR17" s="12">
        <f>'Рейтинговая таблица организаций'!AQ6</f>
        <v>415</v>
      </c>
      <c r="AS17" s="12" t="s">
        <v>168</v>
      </c>
      <c r="AT17" s="12">
        <f>'Рейтинговая таблица организаций'!AV6</f>
        <v>424</v>
      </c>
      <c r="AU17" s="12">
        <f>'Рейтинговая таблица организаций'!AW6</f>
        <v>427</v>
      </c>
      <c r="AV17" s="12" t="s">
        <v>169</v>
      </c>
      <c r="AW17" s="12">
        <f>'Рейтинговая таблица организаций'!AX6</f>
        <v>427</v>
      </c>
      <c r="AX17" s="12">
        <f>'Рейтинговая таблица организаций'!AY6</f>
        <v>427</v>
      </c>
      <c r="AY17" s="12" t="s">
        <v>170</v>
      </c>
      <c r="AZ17" s="12">
        <f>'Рейтинговая таблица организаций'!AZ6</f>
        <v>425</v>
      </c>
      <c r="BA17" s="12">
        <f>'Рейтинговая таблица организаций'!BA6</f>
        <v>427</v>
      </c>
    </row>
    <row r="18" spans="1:53" ht="15.75">
      <c r="A18" s="9">
        <f>'бланки '!D9</f>
        <v>4</v>
      </c>
      <c r="B18" s="9" t="str">
        <f>'бланки '!C9</f>
        <v>Муниципальное бюджетное дошкольное образовательное учреждение «Детский сад № 13 «Незабудка» комбинированного вида»</v>
      </c>
      <c r="C18" s="9">
        <f>'для bus.gov.ru'!D7</f>
        <v>446</v>
      </c>
      <c r="D18" s="9">
        <f>'для bus.gov.ru'!E7</f>
        <v>177</v>
      </c>
      <c r="E18" s="16">
        <f>'для bus.gov.ru'!F7</f>
        <v>0.39686098654708518</v>
      </c>
      <c r="F18" s="10" t="s">
        <v>159</v>
      </c>
      <c r="G18" s="11">
        <f>'Рейтинговая таблица организаций'!D7</f>
        <v>10</v>
      </c>
      <c r="H18" s="11">
        <f>'Рейтинговая таблица организаций'!E7</f>
        <v>10</v>
      </c>
      <c r="I18" s="10" t="s">
        <v>160</v>
      </c>
      <c r="J18" s="11">
        <f>'Рейтинговая таблица организаций'!F7</f>
        <v>43</v>
      </c>
      <c r="K18" s="11">
        <f>'Рейтинговая таблица организаций'!G7</f>
        <v>43</v>
      </c>
      <c r="L18" s="12" t="str">
        <f>IF('Рейтинговая таблица организаций'!H7&lt;1,"Отсутствуют или не функционируют дистанционные способы взаимодействия",(IF('Рейтинговая таблица организаций'!H7&lt;4,"В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8" s="18">
        <f>'Рейтинговая таблица организаций'!H7</f>
        <v>4</v>
      </c>
      <c r="N18" s="12">
        <f>IF('Рейтинговая таблица организаций'!H7&lt;1,0,(IF('Рейтинговая таблица организаций'!H7&lt;4,30,100)))</f>
        <v>100</v>
      </c>
      <c r="O18" s="12" t="s">
        <v>161</v>
      </c>
      <c r="P18" s="12">
        <f>'Рейтинговая таблица организаций'!I7</f>
        <v>135</v>
      </c>
      <c r="Q18" s="12">
        <f>'Рейтинговая таблица организаций'!J7</f>
        <v>137</v>
      </c>
      <c r="R18" s="12" t="s">
        <v>162</v>
      </c>
      <c r="S18" s="12">
        <f>'Рейтинговая таблица организаций'!K7</f>
        <v>126</v>
      </c>
      <c r="T18" s="12">
        <f>'Рейтинговая таблица организаций'!L7</f>
        <v>135</v>
      </c>
      <c r="U18" s="12" t="str">
        <f>IF('Рейтинговая таблица организаций'!U7&lt;1,"Отсутствуют комфортные условия",(IF('Рейтинговая таблица организаций'!U7&lt;5,"Количество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8" s="18">
        <f>'Рейтинговая таблица организаций'!U7</f>
        <v>5</v>
      </c>
      <c r="W18" s="12">
        <f>IF('Рейтинговая таблица организаций'!U7&lt;1,0,(IF('Рейтинговая таблица организаций'!U7&lt;4,20,100)))</f>
        <v>100</v>
      </c>
      <c r="X18" s="12" t="s">
        <v>163</v>
      </c>
      <c r="Y18" s="12">
        <f>'Рейтинговая таблица организаций'!X7</f>
        <v>148</v>
      </c>
      <c r="Z18" s="12">
        <f>'Рейтинговая таблица организаций'!Y7</f>
        <v>177</v>
      </c>
      <c r="AA18" s="12" t="str">
        <f>IF('Рейтинговая таблица организаций'!AD7&lt;1,"Отсутствуют условия доступности для инвалидов",(IF('Рейтинговая таблица организаций'!AD7&lt;5,"Количество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8" s="17">
        <f>'Рейтинговая таблица организаций'!AD7</f>
        <v>2</v>
      </c>
      <c r="AC18" s="12">
        <f>IF('Рейтинговая таблица организаций'!AD7&lt;1,0,(IF('Рейтинговая таблица организаций'!AD7&lt;5,20,100)))</f>
        <v>20</v>
      </c>
      <c r="AD18" s="12" t="str">
        <f>IF('Рейтинговая таблица организаций'!AE7&lt;1,"Отсутствуют условия доступности, позволяющие инвалидам получать услуги наравне с другими",(IF('Рейтинговая таблица организаций'!AE7&lt;5,"Количество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8" s="18">
        <f>'Рейтинговая таблица организаций'!AE7</f>
        <v>4</v>
      </c>
      <c r="AF18" s="12">
        <f>IF('Рейтинговая таблица организаций'!AE7&lt;1,0,(IF('Рейтинговая таблица организаций'!AE7&lt;5,20,100)))</f>
        <v>20</v>
      </c>
      <c r="AG18" s="12" t="s">
        <v>164</v>
      </c>
      <c r="AH18" s="12">
        <f>'Рейтинговая таблица организаций'!AF7</f>
        <v>1</v>
      </c>
      <c r="AI18" s="12">
        <f>'Рейтинговая таблица организаций'!AG7</f>
        <v>1</v>
      </c>
      <c r="AJ18" s="12" t="s">
        <v>165</v>
      </c>
      <c r="AK18" s="12">
        <f>'Рейтинговая таблица организаций'!AL7</f>
        <v>168</v>
      </c>
      <c r="AL18" s="12">
        <f>'Рейтинговая таблица организаций'!AM7</f>
        <v>177</v>
      </c>
      <c r="AM18" s="12" t="s">
        <v>166</v>
      </c>
      <c r="AN18" s="12">
        <f>'Рейтинговая таблица организаций'!AN7</f>
        <v>172</v>
      </c>
      <c r="AO18" s="12">
        <f>'Рейтинговая таблица организаций'!AO7</f>
        <v>177</v>
      </c>
      <c r="AP18" s="12" t="s">
        <v>167</v>
      </c>
      <c r="AQ18" s="12">
        <f>'Рейтинговая таблица организаций'!AP7</f>
        <v>127</v>
      </c>
      <c r="AR18" s="12">
        <f>'Рейтинговая таблица организаций'!AQ7</f>
        <v>131</v>
      </c>
      <c r="AS18" s="12" t="s">
        <v>168</v>
      </c>
      <c r="AT18" s="12">
        <f>'Рейтинговая таблица организаций'!AV7</f>
        <v>164</v>
      </c>
      <c r="AU18" s="12">
        <f>'Рейтинговая таблица организаций'!AW7</f>
        <v>177</v>
      </c>
      <c r="AV18" s="12" t="s">
        <v>169</v>
      </c>
      <c r="AW18" s="12">
        <f>'Рейтинговая таблица организаций'!AX7</f>
        <v>173</v>
      </c>
      <c r="AX18" s="12">
        <f>'Рейтинговая таблица организаций'!AY7</f>
        <v>177</v>
      </c>
      <c r="AY18" s="12" t="s">
        <v>170</v>
      </c>
      <c r="AZ18" s="12">
        <f>'Рейтинговая таблица организаций'!AZ7</f>
        <v>169</v>
      </c>
      <c r="BA18" s="12">
        <f>'Рейтинговая таблица организаций'!BA7</f>
        <v>177</v>
      </c>
    </row>
    <row r="19" spans="1:53" ht="15.75">
      <c r="A19" s="9">
        <f>'бланки '!D10</f>
        <v>5</v>
      </c>
      <c r="B19" s="9" t="str">
        <f>'бланки '!C10</f>
        <v>Муниципальное бюджетное дошкольное образовательное учреждение «Детский сад № 15 «Черемушка» комбинированного вида»</v>
      </c>
      <c r="C19" s="9">
        <f>'для bus.gov.ru'!D8</f>
        <v>376</v>
      </c>
      <c r="D19" s="9">
        <f>'для bus.gov.ru'!E8</f>
        <v>269</v>
      </c>
      <c r="E19" s="16">
        <f>'для bus.gov.ru'!F8</f>
        <v>0.71542553191489366</v>
      </c>
      <c r="F19" s="10" t="s">
        <v>159</v>
      </c>
      <c r="G19" s="11">
        <f>'Рейтинговая таблица организаций'!D8</f>
        <v>10</v>
      </c>
      <c r="H19" s="11">
        <f>'Рейтинговая таблица организаций'!E8</f>
        <v>10</v>
      </c>
      <c r="I19" s="10" t="s">
        <v>160</v>
      </c>
      <c r="J19" s="11">
        <f>'Рейтинговая таблица организаций'!F8</f>
        <v>48</v>
      </c>
      <c r="K19" s="11">
        <f>'Рейтинговая таблица организаций'!G8</f>
        <v>48</v>
      </c>
      <c r="L19" s="12" t="str">
        <f>IF('Рейтинговая таблица организаций'!H8&lt;1,"Отсутствуют или не функционируют дистанционные способы взаимодействия",(IF('Рейтинговая таблица организаций'!H8&lt;4,"В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9" s="18">
        <f>'Рейтинговая таблица организаций'!H8</f>
        <v>4</v>
      </c>
      <c r="N19" s="12">
        <f>IF('Рейтинговая таблица организаций'!H8&lt;1,0,(IF('Рейтинговая таблица организаций'!H8&lt;4,30,100)))</f>
        <v>100</v>
      </c>
      <c r="O19" s="12" t="s">
        <v>161</v>
      </c>
      <c r="P19" s="12">
        <f>'Рейтинговая таблица организаций'!I8</f>
        <v>210</v>
      </c>
      <c r="Q19" s="12">
        <f>'Рейтинговая таблица организаций'!J8</f>
        <v>215</v>
      </c>
      <c r="R19" s="12" t="s">
        <v>162</v>
      </c>
      <c r="S19" s="12">
        <f>'Рейтинговая таблица организаций'!K8</f>
        <v>210</v>
      </c>
      <c r="T19" s="12">
        <f>'Рейтинговая таблица организаций'!L8</f>
        <v>219</v>
      </c>
      <c r="U19" s="12" t="str">
        <f>IF('Рейтинговая таблица организаций'!U8&lt;1,"Отсутствуют комфортные условия",(IF('Рейтинговая таблица организаций'!U8&lt;5,"Количество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9" s="18">
        <f>'Рейтинговая таблица организаций'!U8</f>
        <v>5</v>
      </c>
      <c r="W19" s="12">
        <f>IF('Рейтинговая таблица организаций'!U8&lt;1,0,(IF('Рейтинговая таблица организаций'!U8&lt;4,20,100)))</f>
        <v>100</v>
      </c>
      <c r="X19" s="12" t="s">
        <v>163</v>
      </c>
      <c r="Y19" s="12">
        <f>'Рейтинговая таблица организаций'!X8</f>
        <v>239</v>
      </c>
      <c r="Z19" s="12">
        <f>'Рейтинговая таблица организаций'!Y8</f>
        <v>269</v>
      </c>
      <c r="AA19" s="12" t="str">
        <f>IF('Рейтинговая таблица организаций'!AD8&lt;1,"Отсутствуют условия доступности для инвалидов",(IF('Рейтинговая таблица организаций'!AD8&lt;5,"Количество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9" s="17">
        <f>'Рейтинговая таблица организаций'!AD8</f>
        <v>2</v>
      </c>
      <c r="AC19" s="12">
        <f>IF('Рейтинговая таблица организаций'!AD8&lt;1,0,(IF('Рейтинговая таблица организаций'!AD8&lt;5,20,100)))</f>
        <v>20</v>
      </c>
      <c r="AD19" s="12" t="str">
        <f>IF('Рейтинговая таблица организаций'!AE8&lt;1,"Отсутствуют условия доступности, позволяющие инвалидам получать услуги наравне с другими",(IF('Рейтинговая таблица организаций'!AE8&lt;5,"Количество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9" s="18">
        <f>'Рейтинговая таблица организаций'!AE8</f>
        <v>5</v>
      </c>
      <c r="AF19" s="12">
        <f>IF('Рейтинговая таблица организаций'!AE8&lt;1,0,(IF('Рейтинговая таблица организаций'!AE8&lt;5,20,100)))</f>
        <v>100</v>
      </c>
      <c r="AG19" s="12" t="s">
        <v>164</v>
      </c>
      <c r="AH19" s="12">
        <f>'Рейтинговая таблица организаций'!AF8</f>
        <v>3</v>
      </c>
      <c r="AI19" s="12">
        <f>'Рейтинговая таблица организаций'!AG8</f>
        <v>3</v>
      </c>
      <c r="AJ19" s="12" t="s">
        <v>165</v>
      </c>
      <c r="AK19" s="12">
        <f>'Рейтинговая таблица организаций'!AL8</f>
        <v>260</v>
      </c>
      <c r="AL19" s="12">
        <f>'Рейтинговая таблица организаций'!AM8</f>
        <v>269</v>
      </c>
      <c r="AM19" s="12" t="s">
        <v>166</v>
      </c>
      <c r="AN19" s="12">
        <f>'Рейтинговая таблица организаций'!AN8</f>
        <v>263</v>
      </c>
      <c r="AO19" s="12">
        <f>'Рейтинговая таблица организаций'!AO8</f>
        <v>269</v>
      </c>
      <c r="AP19" s="12" t="s">
        <v>167</v>
      </c>
      <c r="AQ19" s="12">
        <f>'Рейтинговая таблица организаций'!AP8</f>
        <v>212</v>
      </c>
      <c r="AR19" s="12">
        <f>'Рейтинговая таблица организаций'!AQ8</f>
        <v>217</v>
      </c>
      <c r="AS19" s="12" t="s">
        <v>168</v>
      </c>
      <c r="AT19" s="12">
        <f>'Рейтинговая таблица организаций'!AV8</f>
        <v>255</v>
      </c>
      <c r="AU19" s="12">
        <f>'Рейтинговая таблица организаций'!AW8</f>
        <v>269</v>
      </c>
      <c r="AV19" s="12" t="s">
        <v>169</v>
      </c>
      <c r="AW19" s="12">
        <f>'Рейтинговая таблица организаций'!AX8</f>
        <v>263</v>
      </c>
      <c r="AX19" s="12">
        <f>'Рейтинговая таблица организаций'!AY8</f>
        <v>269</v>
      </c>
      <c r="AY19" s="12" t="s">
        <v>170</v>
      </c>
      <c r="AZ19" s="12">
        <f>'Рейтинговая таблица организаций'!AZ8</f>
        <v>260</v>
      </c>
      <c r="BA19" s="12">
        <f>'Рейтинговая таблица организаций'!BA8</f>
        <v>269</v>
      </c>
    </row>
    <row r="20" spans="1:53" ht="15.75">
      <c r="A20" s="9">
        <f>'бланки '!D11</f>
        <v>6</v>
      </c>
      <c r="B20" s="9" t="str">
        <f>'бланки '!C11</f>
        <v>Муниципальное бюджетное дошкольное образовательное учреждение «Детский сад № 19 «Снежинка» комбинированного вида»</v>
      </c>
      <c r="C20" s="9">
        <f>'для bus.gov.ru'!D9</f>
        <v>301</v>
      </c>
      <c r="D20" s="9">
        <f>'для bus.gov.ru'!E9</f>
        <v>145</v>
      </c>
      <c r="E20" s="16">
        <f>'для bus.gov.ru'!F9</f>
        <v>0.48172757475083056</v>
      </c>
      <c r="F20" s="10" t="s">
        <v>159</v>
      </c>
      <c r="G20" s="11">
        <f>'Рейтинговая таблица организаций'!D9</f>
        <v>9.5</v>
      </c>
      <c r="H20" s="11">
        <f>'Рейтинговая таблица организаций'!E9</f>
        <v>10</v>
      </c>
      <c r="I20" s="10" t="s">
        <v>160</v>
      </c>
      <c r="J20" s="11">
        <f>'Рейтинговая таблица организаций'!F9</f>
        <v>42</v>
      </c>
      <c r="K20" s="11">
        <f>'Рейтинговая таблица организаций'!G9</f>
        <v>43</v>
      </c>
      <c r="L20" s="12" t="str">
        <f>IF('Рейтинговая таблица организаций'!H9&lt;1,"Отсутствуют или не функционируют дистанционные способы взаимодействия",(IF('Рейтинговая таблица организаций'!H9&lt;4,"В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20" s="18">
        <f>'Рейтинговая таблица организаций'!H9</f>
        <v>3</v>
      </c>
      <c r="N20" s="12">
        <f>IF('Рейтинговая таблица организаций'!H9&lt;1,0,(IF('Рейтинговая таблица организаций'!H9&lt;4,30,100)))</f>
        <v>30</v>
      </c>
      <c r="O20" s="12" t="s">
        <v>161</v>
      </c>
      <c r="P20" s="12">
        <f>'Рейтинговая таблица организаций'!I9</f>
        <v>110</v>
      </c>
      <c r="Q20" s="12">
        <f>'Рейтинговая таблица организаций'!J9</f>
        <v>113</v>
      </c>
      <c r="R20" s="12" t="s">
        <v>162</v>
      </c>
      <c r="S20" s="12">
        <f>'Рейтинговая таблица организаций'!K9</f>
        <v>101</v>
      </c>
      <c r="T20" s="12">
        <f>'Рейтинговая таблица организаций'!L9</f>
        <v>107</v>
      </c>
      <c r="U20" s="12" t="str">
        <f>IF('Рейтинговая таблица организаций'!U9&lt;1,"Отсутствуют комфортные условия",(IF('Рейтинговая таблица организаций'!U9&lt;5,"Количество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0" s="18">
        <f>'Рейтинговая таблица организаций'!U9</f>
        <v>5</v>
      </c>
      <c r="W20" s="12">
        <f>IF('Рейтинговая таблица организаций'!U9&lt;1,0,(IF('Рейтинговая таблица организаций'!U9&lt;4,20,100)))</f>
        <v>100</v>
      </c>
      <c r="X20" s="12" t="s">
        <v>163</v>
      </c>
      <c r="Y20" s="12">
        <f>'Рейтинговая таблица организаций'!X9</f>
        <v>129</v>
      </c>
      <c r="Z20" s="12">
        <f>'Рейтинговая таблица организаций'!Y9</f>
        <v>145</v>
      </c>
      <c r="AA20" s="12" t="str">
        <f>IF('Рейтинговая таблица организаций'!AD9&lt;1,"Отсутствуют условия доступности для инвалидов",(IF('Рейтинговая таблица организаций'!AD9&lt;5,"Количество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0" s="17">
        <f>'Рейтинговая таблица организаций'!AD9</f>
        <v>3</v>
      </c>
      <c r="AC20" s="12">
        <f>IF('Рейтинговая таблица организаций'!AD9&lt;1,0,(IF('Рейтинговая таблица организаций'!AD9&lt;5,20,100)))</f>
        <v>20</v>
      </c>
      <c r="AD20" s="12" t="str">
        <f>IF('Рейтинговая таблица организаций'!AE9&lt;1,"Отсутствуют условия доступности, позволяющие инвалидам получать услуги наравне с другими",(IF('Рейтинговая таблица организаций'!AE9&lt;5,"Количество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0" s="18">
        <f>'Рейтинговая таблица организаций'!AE9</f>
        <v>4</v>
      </c>
      <c r="AF20" s="12">
        <f>IF('Рейтинговая таблица организаций'!AE9&lt;1,0,(IF('Рейтинговая таблица организаций'!AE9&lt;5,20,100)))</f>
        <v>20</v>
      </c>
      <c r="AG20" s="12" t="s">
        <v>164</v>
      </c>
      <c r="AH20" s="12">
        <f>'Рейтинговая таблица организаций'!AF9</f>
        <v>10</v>
      </c>
      <c r="AI20" s="12">
        <f>'Рейтинговая таблица организаций'!AG9</f>
        <v>10</v>
      </c>
      <c r="AJ20" s="12" t="s">
        <v>165</v>
      </c>
      <c r="AK20" s="12">
        <f>'Рейтинговая таблица организаций'!AL9</f>
        <v>137</v>
      </c>
      <c r="AL20" s="12">
        <f>'Рейтинговая таблица организаций'!AM9</f>
        <v>145</v>
      </c>
      <c r="AM20" s="12" t="s">
        <v>166</v>
      </c>
      <c r="AN20" s="12">
        <f>'Рейтинговая таблица организаций'!AN9</f>
        <v>141</v>
      </c>
      <c r="AO20" s="12">
        <f>'Рейтинговая таблица организаций'!AO9</f>
        <v>145</v>
      </c>
      <c r="AP20" s="12" t="s">
        <v>167</v>
      </c>
      <c r="AQ20" s="12">
        <f>'Рейтинговая таблица организаций'!AP9</f>
        <v>93</v>
      </c>
      <c r="AR20" s="12">
        <f>'Рейтинговая таблица организаций'!AQ9</f>
        <v>98</v>
      </c>
      <c r="AS20" s="12" t="s">
        <v>168</v>
      </c>
      <c r="AT20" s="12">
        <f>'Рейтинговая таблица организаций'!AV9</f>
        <v>133</v>
      </c>
      <c r="AU20" s="12">
        <f>'Рейтинговая таблица организаций'!AW9</f>
        <v>145</v>
      </c>
      <c r="AV20" s="12" t="s">
        <v>169</v>
      </c>
      <c r="AW20" s="12">
        <f>'Рейтинговая таблица организаций'!AX9</f>
        <v>143</v>
      </c>
      <c r="AX20" s="12">
        <f>'Рейтинговая таблица организаций'!AY9</f>
        <v>145</v>
      </c>
      <c r="AY20" s="12" t="s">
        <v>170</v>
      </c>
      <c r="AZ20" s="12">
        <f>'Рейтинговая таблица организаций'!AZ9</f>
        <v>138</v>
      </c>
      <c r="BA20" s="12">
        <f>'Рейтинговая таблица организаций'!BA9</f>
        <v>145</v>
      </c>
    </row>
    <row r="21" spans="1:53" ht="15.75">
      <c r="A21" s="9">
        <f>'бланки '!D12</f>
        <v>7</v>
      </c>
      <c r="B21" s="9" t="str">
        <f>'бланки '!C12</f>
        <v>Муниципальное автономное дошкольное образовательное учреждение Центр развития ребенка «Детский сад № 20 «Дружный хоровод»</v>
      </c>
      <c r="C21" s="9">
        <f>'для bus.gov.ru'!D10</f>
        <v>428</v>
      </c>
      <c r="D21" s="9">
        <f>'для bus.gov.ru'!E10</f>
        <v>405</v>
      </c>
      <c r="E21" s="16">
        <f>'для bus.gov.ru'!F10</f>
        <v>0.94626168224299068</v>
      </c>
      <c r="F21" s="10" t="s">
        <v>159</v>
      </c>
      <c r="G21" s="11">
        <f>'Рейтинговая таблица организаций'!D10</f>
        <v>10</v>
      </c>
      <c r="H21" s="11">
        <f>'Рейтинговая таблица организаций'!E10</f>
        <v>10</v>
      </c>
      <c r="I21" s="10" t="s">
        <v>160</v>
      </c>
      <c r="J21" s="11">
        <f>'Рейтинговая таблица организаций'!F10</f>
        <v>43</v>
      </c>
      <c r="K21" s="11">
        <f>'Рейтинговая таблица организаций'!G10</f>
        <v>43</v>
      </c>
      <c r="L21" s="12" t="str">
        <f>IF('Рейтинговая таблица организаций'!H10&lt;1,"Отсутствуют или не функционируют дистанционные способы взаимодействия",(IF('Рейтинговая таблица организаций'!H10&lt;4,"В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21" s="18">
        <f>'Рейтинговая таблица организаций'!H10</f>
        <v>3</v>
      </c>
      <c r="N21" s="12">
        <f>IF('Рейтинговая таблица организаций'!H10&lt;1,0,(IF('Рейтинговая таблица организаций'!H10&lt;4,30,100)))</f>
        <v>30</v>
      </c>
      <c r="O21" s="12" t="s">
        <v>161</v>
      </c>
      <c r="P21" s="12">
        <f>'Рейтинговая таблица организаций'!I10</f>
        <v>367</v>
      </c>
      <c r="Q21" s="12">
        <f>'Рейтинговая таблица организаций'!J10</f>
        <v>374</v>
      </c>
      <c r="R21" s="12" t="s">
        <v>162</v>
      </c>
      <c r="S21" s="12">
        <f>'Рейтинговая таблица организаций'!K10</f>
        <v>346</v>
      </c>
      <c r="T21" s="12">
        <f>'Рейтинговая таблица организаций'!L10</f>
        <v>358</v>
      </c>
      <c r="U21" s="12" t="str">
        <f>IF('Рейтинговая таблица организаций'!U10&lt;1,"Отсутствуют комфортные условия",(IF('Рейтинговая таблица организаций'!U10&lt;5,"Количество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1" s="18">
        <f>'Рейтинговая таблица организаций'!U10</f>
        <v>5</v>
      </c>
      <c r="W21" s="12">
        <f>IF('Рейтинговая таблица организаций'!U10&lt;1,0,(IF('Рейтинговая таблица организаций'!U10&lt;4,20,100)))</f>
        <v>100</v>
      </c>
      <c r="X21" s="12" t="s">
        <v>163</v>
      </c>
      <c r="Y21" s="12">
        <f>'Рейтинговая таблица организаций'!X10</f>
        <v>385</v>
      </c>
      <c r="Z21" s="12">
        <f>'Рейтинговая таблица организаций'!Y10</f>
        <v>405</v>
      </c>
      <c r="AA21" s="12" t="str">
        <f>IF('Рейтинговая таблица организаций'!AD10&lt;1,"Отсутствуют условия доступности для инвалидов",(IF('Рейтинговая таблица организаций'!AD10&lt;5,"Количество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1" s="17">
        <f>'Рейтинговая таблица организаций'!AD10</f>
        <v>2</v>
      </c>
      <c r="AC21" s="12">
        <f>IF('Рейтинговая таблица организаций'!AD10&lt;1,0,(IF('Рейтинговая таблица организаций'!AD10&lt;5,20,100)))</f>
        <v>20</v>
      </c>
      <c r="AD21" s="12" t="str">
        <f>IF('Рейтинговая таблица организаций'!AE10&lt;1,"Отсутствуют условия доступности, позволяющие инвалидам получать услуги наравне с другими",(IF('Рейтинговая таблица организаций'!AE10&lt;5,"Количество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1" s="18">
        <f>'Рейтинговая таблица организаций'!AE10</f>
        <v>3</v>
      </c>
      <c r="AF21" s="12">
        <f>IF('Рейтинговая таблица организаций'!AE10&lt;1,0,(IF('Рейтинговая таблица организаций'!AE10&lt;5,20,100)))</f>
        <v>20</v>
      </c>
      <c r="AG21" s="12" t="s">
        <v>164</v>
      </c>
      <c r="AH21" s="12">
        <f>'Рейтинговая таблица организаций'!AF10</f>
        <v>4</v>
      </c>
      <c r="AI21" s="12">
        <f>'Рейтинговая таблица организаций'!AG10</f>
        <v>4</v>
      </c>
      <c r="AJ21" s="12" t="s">
        <v>165</v>
      </c>
      <c r="AK21" s="12">
        <f>'Рейтинговая таблица организаций'!AL10</f>
        <v>399</v>
      </c>
      <c r="AL21" s="12">
        <f>'Рейтинговая таблица организаций'!AM10</f>
        <v>405</v>
      </c>
      <c r="AM21" s="12" t="s">
        <v>166</v>
      </c>
      <c r="AN21" s="12">
        <f>'Рейтинговая таблица организаций'!AN10</f>
        <v>404</v>
      </c>
      <c r="AO21" s="12">
        <f>'Рейтинговая таблица организаций'!AO10</f>
        <v>405</v>
      </c>
      <c r="AP21" s="12" t="s">
        <v>167</v>
      </c>
      <c r="AQ21" s="12">
        <f>'Рейтинговая таблица организаций'!AP10</f>
        <v>357</v>
      </c>
      <c r="AR21" s="12">
        <f>'Рейтинговая таблица организаций'!AQ10</f>
        <v>360</v>
      </c>
      <c r="AS21" s="12" t="s">
        <v>168</v>
      </c>
      <c r="AT21" s="12">
        <f>'Рейтинговая таблица организаций'!AV10</f>
        <v>390</v>
      </c>
      <c r="AU21" s="12">
        <f>'Рейтинговая таблица организаций'!AW10</f>
        <v>405</v>
      </c>
      <c r="AV21" s="12" t="s">
        <v>169</v>
      </c>
      <c r="AW21" s="12">
        <f>'Рейтинговая таблица организаций'!AX10</f>
        <v>401</v>
      </c>
      <c r="AX21" s="12">
        <f>'Рейтинговая таблица организаций'!AY10</f>
        <v>405</v>
      </c>
      <c r="AY21" s="12" t="s">
        <v>170</v>
      </c>
      <c r="AZ21" s="12">
        <f>'Рейтинговая таблица организаций'!AZ10</f>
        <v>397</v>
      </c>
      <c r="BA21" s="12">
        <f>'Рейтинговая таблица организаций'!BA10</f>
        <v>405</v>
      </c>
    </row>
    <row r="22" spans="1:53" ht="15.75">
      <c r="A22" s="9">
        <f>'бланки '!D13</f>
        <v>8</v>
      </c>
      <c r="B22" s="9" t="str">
        <f>'бланки '!C13</f>
        <v>Муниципальное бюджетное дошкольное образовательное учреждение «Детский сад № 27 «Сказка» комбинированного вида»</v>
      </c>
      <c r="C22" s="9">
        <f>'для bus.gov.ru'!D11</f>
        <v>267</v>
      </c>
      <c r="D22" s="9">
        <f>'для bus.gov.ru'!E11</f>
        <v>161</v>
      </c>
      <c r="E22" s="16">
        <f>'для bus.gov.ru'!F11</f>
        <v>0.60299625468164797</v>
      </c>
      <c r="F22" s="10" t="s">
        <v>159</v>
      </c>
      <c r="G22" s="11">
        <f>'Рейтинговая таблица организаций'!D11</f>
        <v>10</v>
      </c>
      <c r="H22" s="11">
        <f>'Рейтинговая таблица организаций'!E11</f>
        <v>10</v>
      </c>
      <c r="I22" s="10" t="s">
        <v>160</v>
      </c>
      <c r="J22" s="11">
        <f>'Рейтинговая таблица организаций'!F11</f>
        <v>48</v>
      </c>
      <c r="K22" s="11">
        <f>'Рейтинговая таблица организаций'!G11</f>
        <v>48</v>
      </c>
      <c r="L22" s="12" t="str">
        <f>IF('Рейтинговая таблица организаций'!H11&lt;1,"Отсутствуют или не функционируют дистанционные способы взаимодействия",(IF('Рейтинговая таблица организаций'!H11&lt;4,"В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2" s="18">
        <f>'Рейтинговая таблица организаций'!H11</f>
        <v>4</v>
      </c>
      <c r="N22" s="12">
        <f>IF('Рейтинговая таблица организаций'!H11&lt;1,0,(IF('Рейтинговая таблица организаций'!H11&lt;4,30,100)))</f>
        <v>100</v>
      </c>
      <c r="O22" s="12" t="s">
        <v>161</v>
      </c>
      <c r="P22" s="12">
        <f>'Рейтинговая таблица организаций'!I11</f>
        <v>124</v>
      </c>
      <c r="Q22" s="12">
        <f>'Рейтинговая таблица организаций'!J11</f>
        <v>125</v>
      </c>
      <c r="R22" s="12" t="s">
        <v>162</v>
      </c>
      <c r="S22" s="12">
        <f>'Рейтинговая таблица организаций'!K11</f>
        <v>125</v>
      </c>
      <c r="T22" s="12">
        <f>'Рейтинговая таблица организаций'!L11</f>
        <v>129</v>
      </c>
      <c r="U22" s="12" t="str">
        <f>IF('Рейтинговая таблица организаций'!U11&lt;1,"Отсутствуют комфортные условия",(IF('Рейтинговая таблица организаций'!U11&lt;5,"Количество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2" s="18">
        <f>'Рейтинговая таблица организаций'!U11</f>
        <v>5</v>
      </c>
      <c r="W22" s="12">
        <f>IF('Рейтинговая таблица организаций'!U11&lt;1,0,(IF('Рейтинговая таблица организаций'!U11&lt;4,20,100)))</f>
        <v>100</v>
      </c>
      <c r="X22" s="12" t="s">
        <v>163</v>
      </c>
      <c r="Y22" s="12">
        <f>'Рейтинговая таблица организаций'!X11</f>
        <v>150</v>
      </c>
      <c r="Z22" s="12">
        <f>'Рейтинговая таблица организаций'!Y11</f>
        <v>161</v>
      </c>
      <c r="AA22" s="12" t="str">
        <f>IF('Рейтинговая таблица организаций'!AD11&lt;1,"Отсутствуют условия доступности для инвалидов",(IF('Рейтинговая таблица организаций'!AD11&lt;5,"Количество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2" s="17">
        <f>'Рейтинговая таблица организаций'!AD11</f>
        <v>3</v>
      </c>
      <c r="AC22" s="12">
        <f>IF('Рейтинговая таблица организаций'!AD11&lt;1,0,(IF('Рейтинговая таблица организаций'!AD11&lt;5,20,100)))</f>
        <v>20</v>
      </c>
      <c r="AD22" s="12" t="str">
        <f>IF('Рейтинговая таблица организаций'!AE11&lt;1,"Отсутствуют условия доступности, позволяющие инвалидам получать услуги наравне с другими",(IF('Рейтинговая таблица организаций'!AE11&lt;5,"Количество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2" s="18">
        <f>'Рейтинговая таблица организаций'!AE11</f>
        <v>3</v>
      </c>
      <c r="AF22" s="12">
        <f>IF('Рейтинговая таблица организаций'!AE11&lt;1,0,(IF('Рейтинговая таблица организаций'!AE11&lt;5,20,100)))</f>
        <v>20</v>
      </c>
      <c r="AG22" s="12" t="s">
        <v>164</v>
      </c>
      <c r="AH22" s="12">
        <f>'Рейтинговая таблица организаций'!AF11</f>
        <v>2</v>
      </c>
      <c r="AI22" s="12">
        <f>'Рейтинговая таблица организаций'!AG11</f>
        <v>2</v>
      </c>
      <c r="AJ22" s="12" t="s">
        <v>165</v>
      </c>
      <c r="AK22" s="12">
        <f>'Рейтинговая таблица организаций'!AL11</f>
        <v>159</v>
      </c>
      <c r="AL22" s="12">
        <f>'Рейтинговая таблица организаций'!AM11</f>
        <v>161</v>
      </c>
      <c r="AM22" s="12" t="s">
        <v>166</v>
      </c>
      <c r="AN22" s="12">
        <f>'Рейтинговая таблица организаций'!AN11</f>
        <v>161</v>
      </c>
      <c r="AO22" s="12">
        <f>'Рейтинговая таблица организаций'!AO11</f>
        <v>161</v>
      </c>
      <c r="AP22" s="12" t="s">
        <v>167</v>
      </c>
      <c r="AQ22" s="12">
        <f>'Рейтинговая таблица организаций'!AP11</f>
        <v>120</v>
      </c>
      <c r="AR22" s="12">
        <f>'Рейтинговая таблица организаций'!AQ11</f>
        <v>122</v>
      </c>
      <c r="AS22" s="12" t="s">
        <v>168</v>
      </c>
      <c r="AT22" s="12">
        <f>'Рейтинговая таблица организаций'!AV11</f>
        <v>150</v>
      </c>
      <c r="AU22" s="12">
        <f>'Рейтинговая таблица организаций'!AW11</f>
        <v>161</v>
      </c>
      <c r="AV22" s="12" t="s">
        <v>169</v>
      </c>
      <c r="AW22" s="12">
        <f>'Рейтинговая таблица организаций'!AX11</f>
        <v>160</v>
      </c>
      <c r="AX22" s="12">
        <f>'Рейтинговая таблица организаций'!AY11</f>
        <v>161</v>
      </c>
      <c r="AY22" s="12" t="s">
        <v>170</v>
      </c>
      <c r="AZ22" s="12">
        <f>'Рейтинговая таблица организаций'!AZ11</f>
        <v>157</v>
      </c>
      <c r="BA22" s="12">
        <f>'Рейтинговая таблица организаций'!BA11</f>
        <v>161</v>
      </c>
    </row>
    <row r="23" spans="1:53" ht="15.75">
      <c r="A23" s="9">
        <f>'бланки '!D14</f>
        <v>9</v>
      </c>
      <c r="B23" s="9" t="str">
        <f>'бланки '!C14</f>
        <v>Муниципальное автономное дошкольное образовательное учреждение Центр развития ребенка – «Детский сад № 34 «Золотой ключик»</v>
      </c>
      <c r="C23" s="9">
        <f>'для bus.gov.ru'!D12</f>
        <v>405</v>
      </c>
      <c r="D23" s="9">
        <f>'для bus.gov.ru'!E12</f>
        <v>239</v>
      </c>
      <c r="E23" s="16">
        <f>'для bus.gov.ru'!F12</f>
        <v>0.59012345679012346</v>
      </c>
      <c r="F23" s="10" t="s">
        <v>159</v>
      </c>
      <c r="G23" s="11">
        <f>'Рейтинговая таблица организаций'!D12</f>
        <v>10</v>
      </c>
      <c r="H23" s="11">
        <f>'Рейтинговая таблица организаций'!E12</f>
        <v>10</v>
      </c>
      <c r="I23" s="10" t="s">
        <v>160</v>
      </c>
      <c r="J23" s="11">
        <f>'Рейтинговая таблица организаций'!F12</f>
        <v>43</v>
      </c>
      <c r="K23" s="11">
        <f>'Рейтинговая таблица организаций'!G12</f>
        <v>43</v>
      </c>
      <c r="L23" s="12" t="str">
        <f>IF('Рейтинговая таблица организаций'!H12&lt;1,"Отсутствуют или не функционируют дистанционные способы взаимодействия",(IF('Рейтинговая таблица организаций'!H12&lt;4,"В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3" s="18">
        <f>'Рейтинговая таблица организаций'!H12</f>
        <v>4</v>
      </c>
      <c r="N23" s="12">
        <f>IF('Рейтинговая таблица организаций'!H12&lt;1,0,(IF('Рейтинговая таблица организаций'!H12&lt;4,30,100)))</f>
        <v>100</v>
      </c>
      <c r="O23" s="12" t="s">
        <v>161</v>
      </c>
      <c r="P23" s="12">
        <f>'Рейтинговая таблица организаций'!I12</f>
        <v>207</v>
      </c>
      <c r="Q23" s="12">
        <f>'Рейтинговая таблица организаций'!J12</f>
        <v>207</v>
      </c>
      <c r="R23" s="12" t="s">
        <v>162</v>
      </c>
      <c r="S23" s="12">
        <f>'Рейтинговая таблица организаций'!K12</f>
        <v>204</v>
      </c>
      <c r="T23" s="12">
        <f>'Рейтинговая таблица организаций'!L12</f>
        <v>208</v>
      </c>
      <c r="U23" s="12" t="str">
        <f>IF('Рейтинговая таблица организаций'!U12&lt;1,"Отсутствуют комфортные условия",(IF('Рейтинговая таблица организаций'!U12&lt;5,"Количество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3" s="18">
        <f>'Рейтинговая таблица организаций'!U12</f>
        <v>5</v>
      </c>
      <c r="W23" s="12">
        <f>IF('Рейтинговая таблица организаций'!U12&lt;1,0,(IF('Рейтинговая таблица организаций'!U12&lt;4,20,100)))</f>
        <v>100</v>
      </c>
      <c r="X23" s="12" t="s">
        <v>163</v>
      </c>
      <c r="Y23" s="12">
        <f>'Рейтинговая таблица организаций'!X12</f>
        <v>227</v>
      </c>
      <c r="Z23" s="12">
        <f>'Рейтинговая таблица организаций'!Y12</f>
        <v>239</v>
      </c>
      <c r="AA23" s="12" t="str">
        <f>IF('Рейтинговая таблица организаций'!AD12&lt;1,"Отсутствуют условия доступности для инвалидов",(IF('Рейтинговая таблица организаций'!AD12&lt;5,"Количество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3" s="17">
        <f>'Рейтинговая таблица организаций'!AD12</f>
        <v>3</v>
      </c>
      <c r="AC23" s="12">
        <f>IF('Рейтинговая таблица организаций'!AD12&lt;1,0,(IF('Рейтинговая таблица организаций'!AD12&lt;5,20,100)))</f>
        <v>20</v>
      </c>
      <c r="AD23" s="12" t="str">
        <f>IF('Рейтинговая таблица организаций'!AE12&lt;1,"Отсутствуют условия доступности, позволяющие инвалидам получать услуги наравне с другими",(IF('Рейтинговая таблица организаций'!AE12&lt;5,"Количество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23" s="18">
        <f>'Рейтинговая таблица организаций'!AE12</f>
        <v>5</v>
      </c>
      <c r="AF23" s="12">
        <f>IF('Рейтинговая таблица организаций'!AE12&lt;1,0,(IF('Рейтинговая таблица организаций'!AE12&lt;5,20,100)))</f>
        <v>100</v>
      </c>
      <c r="AG23" s="12" t="s">
        <v>164</v>
      </c>
      <c r="AH23" s="12">
        <f>'Рейтинговая таблица организаций'!AF12</f>
        <v>6</v>
      </c>
      <c r="AI23" s="12">
        <f>'Рейтинговая таблица организаций'!AG12</f>
        <v>6</v>
      </c>
      <c r="AJ23" s="12" t="s">
        <v>165</v>
      </c>
      <c r="AK23" s="12">
        <f>'Рейтинговая таблица организаций'!AL12</f>
        <v>233</v>
      </c>
      <c r="AL23" s="12">
        <f>'Рейтинговая таблица организаций'!AM12</f>
        <v>239</v>
      </c>
      <c r="AM23" s="12" t="s">
        <v>166</v>
      </c>
      <c r="AN23" s="12">
        <f>'Рейтинговая таблица организаций'!AN12</f>
        <v>235</v>
      </c>
      <c r="AO23" s="12">
        <f>'Рейтинговая таблица организаций'!AO12</f>
        <v>239</v>
      </c>
      <c r="AP23" s="12" t="s">
        <v>167</v>
      </c>
      <c r="AQ23" s="12">
        <f>'Рейтинговая таблица организаций'!AP12</f>
        <v>217</v>
      </c>
      <c r="AR23" s="12">
        <f>'Рейтинговая таблица организаций'!AQ12</f>
        <v>218</v>
      </c>
      <c r="AS23" s="12" t="s">
        <v>168</v>
      </c>
      <c r="AT23" s="12">
        <f>'Рейтинговая таблица организаций'!AV12</f>
        <v>237</v>
      </c>
      <c r="AU23" s="12">
        <f>'Рейтинговая таблица организаций'!AW12</f>
        <v>239</v>
      </c>
      <c r="AV23" s="12" t="s">
        <v>169</v>
      </c>
      <c r="AW23" s="12">
        <f>'Рейтинговая таблица организаций'!AX12</f>
        <v>237</v>
      </c>
      <c r="AX23" s="12">
        <f>'Рейтинговая таблица организаций'!AY12</f>
        <v>239</v>
      </c>
      <c r="AY23" s="12" t="s">
        <v>170</v>
      </c>
      <c r="AZ23" s="12">
        <f>'Рейтинговая таблица организаций'!AZ12</f>
        <v>238</v>
      </c>
      <c r="BA23" s="12">
        <f>'Рейтинговая таблица организаций'!BA12</f>
        <v>239</v>
      </c>
    </row>
    <row r="24" spans="1:53" ht="15.75">
      <c r="A24" s="9">
        <f>'бланки '!D15</f>
        <v>10</v>
      </c>
      <c r="B24" s="9" t="str">
        <f>'бланки '!C15</f>
        <v>Муниципальное автономное дошкольное образовательное учреждение Центр развития ребенка – «Детский сад № 44 «Веселые нотки»</v>
      </c>
      <c r="C24" s="9">
        <f>'для bus.gov.ru'!D13</f>
        <v>622</v>
      </c>
      <c r="D24" s="9">
        <f>'для bus.gov.ru'!E13</f>
        <v>523</v>
      </c>
      <c r="E24" s="16">
        <f>'для bus.gov.ru'!F13</f>
        <v>0.84083601286173637</v>
      </c>
      <c r="F24" s="10" t="s">
        <v>159</v>
      </c>
      <c r="G24" s="11">
        <f>'Рейтинговая таблица организаций'!D13</f>
        <v>10</v>
      </c>
      <c r="H24" s="11">
        <f>'Рейтинговая таблица организаций'!E13</f>
        <v>10</v>
      </c>
      <c r="I24" s="10" t="s">
        <v>160</v>
      </c>
      <c r="J24" s="11">
        <f>'Рейтинговая таблица организаций'!F13</f>
        <v>48</v>
      </c>
      <c r="K24" s="11">
        <f>'Рейтинговая таблица организаций'!G13</f>
        <v>48</v>
      </c>
      <c r="L24" s="12" t="str">
        <f>IF('Рейтинговая таблица организаций'!H13&lt;1,"Отсутствуют или не функционируют дистанционные способы взаимодействия",(IF('Рейтинговая таблица организаций'!H13&lt;4,"В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4" s="18">
        <f>'Рейтинговая таблица организаций'!H13</f>
        <v>4</v>
      </c>
      <c r="N24" s="12">
        <f>IF('Рейтинговая таблица организаций'!H13&lt;1,0,(IF('Рейтинговая таблица организаций'!H13&lt;4,30,100)))</f>
        <v>100</v>
      </c>
      <c r="O24" s="12" t="s">
        <v>161</v>
      </c>
      <c r="P24" s="12">
        <f>'Рейтинговая таблица организаций'!I13</f>
        <v>448</v>
      </c>
      <c r="Q24" s="12">
        <f>'Рейтинговая таблица организаций'!J13</f>
        <v>453</v>
      </c>
      <c r="R24" s="12" t="s">
        <v>162</v>
      </c>
      <c r="S24" s="12">
        <f>'Рейтинговая таблица организаций'!K13</f>
        <v>423</v>
      </c>
      <c r="T24" s="12">
        <f>'Рейтинговая таблица организаций'!L13</f>
        <v>439</v>
      </c>
      <c r="U24" s="12" t="str">
        <f>IF('Рейтинговая таблица организаций'!U13&lt;1,"Отсутствуют комфортные условия",(IF('Рейтинговая таблица организаций'!U13&lt;5,"Количество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4" s="18">
        <f>'Рейтинговая таблица организаций'!U13</f>
        <v>5</v>
      </c>
      <c r="W24" s="12">
        <f>IF('Рейтинговая таблица организаций'!U13&lt;1,0,(IF('Рейтинговая таблица организаций'!U13&lt;4,20,100)))</f>
        <v>100</v>
      </c>
      <c r="X24" s="12" t="s">
        <v>163</v>
      </c>
      <c r="Y24" s="12">
        <f>'Рейтинговая таблица организаций'!X13</f>
        <v>491</v>
      </c>
      <c r="Z24" s="12">
        <f>'Рейтинговая таблица организаций'!Y13</f>
        <v>523</v>
      </c>
      <c r="AA24" s="12" t="str">
        <f>IF('Рейтинговая таблица организаций'!AD13&lt;1,"Отсутствуют условия доступности для инвалидов",(IF('Рейтинговая таблица организаций'!AD13&lt;5,"Количество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24" s="17">
        <f>'Рейтинговая таблица организаций'!AD13</f>
        <v>5</v>
      </c>
      <c r="AC24" s="12">
        <f>IF('Рейтинговая таблица организаций'!AD13&lt;1,0,(IF('Рейтинговая таблица организаций'!AD13&lt;5,20,100)))</f>
        <v>100</v>
      </c>
      <c r="AD24" s="12" t="str">
        <f>IF('Рейтинговая таблица организаций'!AE13&lt;1,"Отсутствуют условия доступности, позволяющие инвалидам получать услуги наравне с другими",(IF('Рейтинговая таблица организаций'!AE13&lt;5,"Количество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24" s="18">
        <f>'Рейтинговая таблица организаций'!AE13</f>
        <v>5</v>
      </c>
      <c r="AF24" s="12">
        <f>IF('Рейтинговая таблица организаций'!AE13&lt;1,0,(IF('Рейтинговая таблица организаций'!AE13&lt;5,20,100)))</f>
        <v>100</v>
      </c>
      <c r="AG24" s="12" t="s">
        <v>164</v>
      </c>
      <c r="AH24" s="12">
        <f>'Рейтинговая таблица организаций'!AF13</f>
        <v>24</v>
      </c>
      <c r="AI24" s="12">
        <f>'Рейтинговая таблица организаций'!AG13</f>
        <v>25</v>
      </c>
      <c r="AJ24" s="12" t="s">
        <v>165</v>
      </c>
      <c r="AK24" s="12">
        <f>'Рейтинговая таблица организаций'!AL13</f>
        <v>518</v>
      </c>
      <c r="AL24" s="12">
        <f>'Рейтинговая таблица организаций'!AM13</f>
        <v>523</v>
      </c>
      <c r="AM24" s="12" t="s">
        <v>166</v>
      </c>
      <c r="AN24" s="12">
        <f>'Рейтинговая таблица организаций'!AN13</f>
        <v>517</v>
      </c>
      <c r="AO24" s="12">
        <f>'Рейтинговая таблица организаций'!AO13</f>
        <v>523</v>
      </c>
      <c r="AP24" s="12" t="s">
        <v>167</v>
      </c>
      <c r="AQ24" s="12">
        <f>'Рейтинговая таблица организаций'!AP13</f>
        <v>430</v>
      </c>
      <c r="AR24" s="12">
        <f>'Рейтинговая таблица организаций'!AQ13</f>
        <v>433</v>
      </c>
      <c r="AS24" s="12" t="s">
        <v>168</v>
      </c>
      <c r="AT24" s="12">
        <f>'Рейтинговая таблица организаций'!AV13</f>
        <v>519</v>
      </c>
      <c r="AU24" s="12">
        <f>'Рейтинговая таблица организаций'!AW13</f>
        <v>523</v>
      </c>
      <c r="AV24" s="12" t="s">
        <v>169</v>
      </c>
      <c r="AW24" s="12">
        <f>'Рейтинговая таблица организаций'!AX13</f>
        <v>511</v>
      </c>
      <c r="AX24" s="12">
        <f>'Рейтинговая таблица организаций'!AY13</f>
        <v>523</v>
      </c>
      <c r="AY24" s="12" t="s">
        <v>170</v>
      </c>
      <c r="AZ24" s="12">
        <f>'Рейтинговая таблица организаций'!AZ13</f>
        <v>519</v>
      </c>
      <c r="BA24" s="12">
        <f>'Рейтинговая таблица организаций'!BA13</f>
        <v>523</v>
      </c>
    </row>
    <row r="25" spans="1:53" ht="15.75">
      <c r="A25" s="9">
        <f>'бланки '!D16</f>
        <v>11</v>
      </c>
      <c r="B25" s="9" t="str">
        <f>'бланки '!C16</f>
        <v>Муниципальное бюджетное дошкольное образовательное учреждение «Детский сад № 46 «Калинка» комбинированного вида»</v>
      </c>
      <c r="C25" s="9">
        <f>'для bus.gov.ru'!D14</f>
        <v>370</v>
      </c>
      <c r="D25" s="9">
        <f>'для bus.gov.ru'!E14</f>
        <v>162</v>
      </c>
      <c r="E25" s="16">
        <f>'для bus.gov.ru'!F14</f>
        <v>0.43783783783783786</v>
      </c>
      <c r="F25" s="10" t="s">
        <v>159</v>
      </c>
      <c r="G25" s="11">
        <f>'Рейтинговая таблица организаций'!D14</f>
        <v>10</v>
      </c>
      <c r="H25" s="11">
        <f>'Рейтинговая таблица организаций'!E14</f>
        <v>10</v>
      </c>
      <c r="I25" s="10" t="s">
        <v>160</v>
      </c>
      <c r="J25" s="11">
        <f>'Рейтинговая таблица организаций'!F14</f>
        <v>43</v>
      </c>
      <c r="K25" s="11">
        <f>'Рейтинговая таблица организаций'!G14</f>
        <v>43</v>
      </c>
      <c r="L25" s="12" t="str">
        <f>IF('Рейтинговая таблица организаций'!H14&lt;1,"Отсутствуют или не функционируют дистанционные способы взаимодействия",(IF('Рейтинговая таблица организаций'!H14&lt;4,"В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5" s="18">
        <f>'Рейтинговая таблица организаций'!H14</f>
        <v>4</v>
      </c>
      <c r="N25" s="12">
        <f>IF('Рейтинговая таблица организаций'!H14&lt;1,0,(IF('Рейтинговая таблица организаций'!H14&lt;4,30,100)))</f>
        <v>100</v>
      </c>
      <c r="O25" s="12" t="s">
        <v>161</v>
      </c>
      <c r="P25" s="12">
        <f>'Рейтинговая таблица организаций'!I14</f>
        <v>157</v>
      </c>
      <c r="Q25" s="12">
        <f>'Рейтинговая таблица организаций'!J14</f>
        <v>157</v>
      </c>
      <c r="R25" s="12" t="s">
        <v>162</v>
      </c>
      <c r="S25" s="12">
        <f>'Рейтинговая таблица организаций'!K14</f>
        <v>154</v>
      </c>
      <c r="T25" s="12">
        <f>'Рейтинговая таблица организаций'!L14</f>
        <v>155</v>
      </c>
      <c r="U25" s="12" t="str">
        <f>IF('Рейтинговая таблица организаций'!U14&lt;1,"Отсутствуют комфортные условия",(IF('Рейтинговая таблица организаций'!U14&lt;5,"Количество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5" s="18">
        <f>'Рейтинговая таблица организаций'!U14</f>
        <v>5</v>
      </c>
      <c r="W25" s="12">
        <f>IF('Рейтинговая таблица организаций'!U14&lt;1,0,(IF('Рейтинговая таблица организаций'!U14&lt;4,20,100)))</f>
        <v>100</v>
      </c>
      <c r="X25" s="12" t="s">
        <v>163</v>
      </c>
      <c r="Y25" s="12">
        <f>'Рейтинговая таблица организаций'!X14</f>
        <v>159</v>
      </c>
      <c r="Z25" s="12">
        <f>'Рейтинговая таблица организаций'!Y14</f>
        <v>162</v>
      </c>
      <c r="AA25" s="12" t="str">
        <f>IF('Рейтинговая таблица организаций'!AD14&lt;1,"Отсутствуют условия доступности для инвалидов",(IF('Рейтинговая таблица организаций'!AD14&lt;5,"Количество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5" s="17">
        <f>'Рейтинговая таблица организаций'!AD14</f>
        <v>3</v>
      </c>
      <c r="AC25" s="12">
        <f>IF('Рейтинговая таблица организаций'!AD14&lt;1,0,(IF('Рейтинговая таблица организаций'!AD14&lt;5,20,100)))</f>
        <v>20</v>
      </c>
      <c r="AD25" s="12" t="str">
        <f>IF('Рейтинговая таблица организаций'!AE14&lt;1,"Отсутствуют условия доступности, позволяющие инвалидам получать услуги наравне с другими",(IF('Рейтинговая таблица организаций'!AE14&lt;5,"Количество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25" s="18">
        <f>'Рейтинговая таблица организаций'!AE14</f>
        <v>5</v>
      </c>
      <c r="AF25" s="12">
        <f>IF('Рейтинговая таблица организаций'!AE14&lt;1,0,(IF('Рейтинговая таблица организаций'!AE14&lt;5,20,100)))</f>
        <v>100</v>
      </c>
      <c r="AG25" s="12" t="s">
        <v>164</v>
      </c>
      <c r="AH25" s="12">
        <f>'Рейтинговая таблица организаций'!AF14</f>
        <v>14</v>
      </c>
      <c r="AI25" s="12">
        <f>'Рейтинговая таблица организаций'!AG14</f>
        <v>15</v>
      </c>
      <c r="AJ25" s="12" t="s">
        <v>165</v>
      </c>
      <c r="AK25" s="12">
        <f>'Рейтинговая таблица организаций'!AL14</f>
        <v>162</v>
      </c>
      <c r="AL25" s="12">
        <f>'Рейтинговая таблица организаций'!AM14</f>
        <v>162</v>
      </c>
      <c r="AM25" s="12" t="s">
        <v>166</v>
      </c>
      <c r="AN25" s="12">
        <f>'Рейтинговая таблица организаций'!AN14</f>
        <v>162</v>
      </c>
      <c r="AO25" s="12">
        <f>'Рейтинговая таблица организаций'!AO14</f>
        <v>162</v>
      </c>
      <c r="AP25" s="12" t="s">
        <v>167</v>
      </c>
      <c r="AQ25" s="12">
        <f>'Рейтинговая таблица организаций'!AP14</f>
        <v>155</v>
      </c>
      <c r="AR25" s="12">
        <f>'Рейтинговая таблица организаций'!AQ14</f>
        <v>155</v>
      </c>
      <c r="AS25" s="12" t="s">
        <v>168</v>
      </c>
      <c r="AT25" s="12">
        <f>'Рейтинговая таблица организаций'!AV14</f>
        <v>161</v>
      </c>
      <c r="AU25" s="12">
        <f>'Рейтинговая таблица организаций'!AW14</f>
        <v>162</v>
      </c>
      <c r="AV25" s="12" t="s">
        <v>169</v>
      </c>
      <c r="AW25" s="12">
        <f>'Рейтинговая таблица организаций'!AX14</f>
        <v>162</v>
      </c>
      <c r="AX25" s="12">
        <f>'Рейтинговая таблица организаций'!AY14</f>
        <v>162</v>
      </c>
      <c r="AY25" s="12" t="s">
        <v>170</v>
      </c>
      <c r="AZ25" s="12">
        <f>'Рейтинговая таблица организаций'!AZ14</f>
        <v>162</v>
      </c>
      <c r="BA25" s="12">
        <f>'Рейтинговая таблица организаций'!BA14</f>
        <v>162</v>
      </c>
    </row>
    <row r="26" spans="1:53" ht="15.75">
      <c r="A26" s="9">
        <f>'бланки '!D17</f>
        <v>12</v>
      </c>
      <c r="B26" s="9" t="str">
        <f>'бланки '!C17</f>
        <v>Муниципальное бюджетное дошкольное образовательное учреждение «Детский сад № 49 «Белоснежка»</v>
      </c>
      <c r="C26" s="9">
        <f>'для bus.gov.ru'!D15</f>
        <v>302</v>
      </c>
      <c r="D26" s="9">
        <f>'для bus.gov.ru'!E15</f>
        <v>208</v>
      </c>
      <c r="E26" s="16">
        <f>'для bus.gov.ru'!F15</f>
        <v>0.6887417218543046</v>
      </c>
      <c r="F26" s="10" t="s">
        <v>159</v>
      </c>
      <c r="G26" s="11">
        <f>'Рейтинговая таблица организаций'!D15</f>
        <v>9</v>
      </c>
      <c r="H26" s="11">
        <f>'Рейтинговая таблица организаций'!E15</f>
        <v>9</v>
      </c>
      <c r="I26" s="10" t="s">
        <v>160</v>
      </c>
      <c r="J26" s="11">
        <f>'Рейтинговая таблица организаций'!F15</f>
        <v>39.5</v>
      </c>
      <c r="K26" s="11">
        <f>'Рейтинговая таблица организаций'!G15</f>
        <v>43</v>
      </c>
      <c r="L26" s="12" t="str">
        <f>IF('Рейтинговая таблица организаций'!H15&lt;1,"Отсутствуют или не функционируют дистанционные способы взаимодействия",(IF('Рейтинговая таблица организаций'!H15&lt;4,"В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6" s="18">
        <f>'Рейтинговая таблица организаций'!H15</f>
        <v>4</v>
      </c>
      <c r="N26" s="12">
        <f>IF('Рейтинговая таблица организаций'!H15&lt;1,0,(IF('Рейтинговая таблица организаций'!H15&lt;4,30,100)))</f>
        <v>100</v>
      </c>
      <c r="O26" s="12" t="s">
        <v>161</v>
      </c>
      <c r="P26" s="12">
        <f>'Рейтинговая таблица организаций'!I15</f>
        <v>186</v>
      </c>
      <c r="Q26" s="12">
        <f>'Рейтинговая таблица организаций'!J15</f>
        <v>186</v>
      </c>
      <c r="R26" s="12" t="s">
        <v>162</v>
      </c>
      <c r="S26" s="12">
        <f>'Рейтинговая таблица организаций'!K15</f>
        <v>166</v>
      </c>
      <c r="T26" s="12">
        <f>'Рейтинговая таблица организаций'!L15</f>
        <v>169</v>
      </c>
      <c r="U26" s="12" t="str">
        <f>IF('Рейтинговая таблица организаций'!U15&lt;1,"Отсутствуют комфортные условия",(IF('Рейтинговая таблица организаций'!U15&lt;5,"Количество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6" s="18">
        <f>'Рейтинговая таблица организаций'!U15</f>
        <v>5</v>
      </c>
      <c r="W26" s="12">
        <f>IF('Рейтинговая таблица организаций'!U15&lt;1,0,(IF('Рейтинговая таблица организаций'!U15&lt;4,20,100)))</f>
        <v>100</v>
      </c>
      <c r="X26" s="12" t="s">
        <v>163</v>
      </c>
      <c r="Y26" s="12">
        <f>'Рейтинговая таблица организаций'!X15</f>
        <v>195</v>
      </c>
      <c r="Z26" s="12">
        <f>'Рейтинговая таблица организаций'!Y15</f>
        <v>208</v>
      </c>
      <c r="AA26" s="12" t="str">
        <f>IF('Рейтинговая таблица организаций'!AD15&lt;1,"Отсутствуют условия доступности для инвалидов",(IF('Рейтинговая таблица организаций'!AD15&lt;5,"Количество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26" s="17">
        <f>'Рейтинговая таблица организаций'!AD15</f>
        <v>5</v>
      </c>
      <c r="AC26" s="12">
        <f>IF('Рейтинговая таблица организаций'!AD15&lt;1,0,(IF('Рейтинговая таблица организаций'!AD15&lt;5,20,100)))</f>
        <v>100</v>
      </c>
      <c r="AD26" s="12" t="str">
        <f>IF('Рейтинговая таблица организаций'!AE15&lt;1,"Отсутствуют условия доступности, позволяющие инвалидам получать услуги наравне с другими",(IF('Рейтинговая таблица организаций'!AE15&lt;5,"Количество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26" s="18">
        <f>'Рейтинговая таблица организаций'!AE15</f>
        <v>5</v>
      </c>
      <c r="AF26" s="12">
        <f>IF('Рейтинговая таблица организаций'!AE15&lt;1,0,(IF('Рейтинговая таблица организаций'!AE15&lt;5,20,100)))</f>
        <v>100</v>
      </c>
      <c r="AG26" s="12" t="s">
        <v>164</v>
      </c>
      <c r="AH26" s="12">
        <f>'Рейтинговая таблица организаций'!AF15</f>
        <v>10</v>
      </c>
      <c r="AI26" s="12">
        <f>'Рейтинговая таблица организаций'!AG15</f>
        <v>10</v>
      </c>
      <c r="AJ26" s="12" t="s">
        <v>165</v>
      </c>
      <c r="AK26" s="12">
        <f>'Рейтинговая таблица организаций'!AL15</f>
        <v>207</v>
      </c>
      <c r="AL26" s="12">
        <f>'Рейтинговая таблица организаций'!AM15</f>
        <v>208</v>
      </c>
      <c r="AM26" s="12" t="s">
        <v>166</v>
      </c>
      <c r="AN26" s="12">
        <f>'Рейтинговая таблица организаций'!AN15</f>
        <v>207</v>
      </c>
      <c r="AO26" s="12">
        <f>'Рейтинговая таблица организаций'!AO15</f>
        <v>208</v>
      </c>
      <c r="AP26" s="12" t="s">
        <v>167</v>
      </c>
      <c r="AQ26" s="12">
        <f>'Рейтинговая таблица организаций'!AP15</f>
        <v>172</v>
      </c>
      <c r="AR26" s="12">
        <f>'Рейтинговая таблица организаций'!AQ15</f>
        <v>174</v>
      </c>
      <c r="AS26" s="12" t="s">
        <v>168</v>
      </c>
      <c r="AT26" s="12">
        <f>'Рейтинговая таблица организаций'!AV15</f>
        <v>203</v>
      </c>
      <c r="AU26" s="12">
        <f>'Рейтинговая таблица организаций'!AW15</f>
        <v>208</v>
      </c>
      <c r="AV26" s="12" t="s">
        <v>169</v>
      </c>
      <c r="AW26" s="12">
        <f>'Рейтинговая таблица организаций'!AX15</f>
        <v>206</v>
      </c>
      <c r="AX26" s="12">
        <f>'Рейтинговая таблица организаций'!AY15</f>
        <v>208</v>
      </c>
      <c r="AY26" s="12" t="s">
        <v>170</v>
      </c>
      <c r="AZ26" s="12">
        <f>'Рейтинговая таблица организаций'!AZ15</f>
        <v>207</v>
      </c>
      <c r="BA26" s="12">
        <f>'Рейтинговая таблица организаций'!BA15</f>
        <v>208</v>
      </c>
    </row>
    <row r="27" spans="1:53" ht="15.75">
      <c r="A27" s="9">
        <f>'бланки '!D18</f>
        <v>13</v>
      </c>
      <c r="B27" s="9" t="str">
        <f>'бланки '!C18</f>
        <v>Муниципальное бюджетное дошкольное образовательное учреждение «Детский сад № 57 «Лукоморье» комбинированного вида»</v>
      </c>
      <c r="C27" s="9">
        <f>'для bus.gov.ru'!D16</f>
        <v>289</v>
      </c>
      <c r="D27" s="9">
        <f>'для bus.gov.ru'!E16</f>
        <v>118</v>
      </c>
      <c r="E27" s="16">
        <f>'для bus.gov.ru'!F16</f>
        <v>0.40830449826989618</v>
      </c>
      <c r="F27" s="10" t="s">
        <v>159</v>
      </c>
      <c r="G27" s="11">
        <f>'Рейтинговая таблица организаций'!D16</f>
        <v>8.5</v>
      </c>
      <c r="H27" s="11">
        <f>'Рейтинговая таблица организаций'!E16</f>
        <v>9</v>
      </c>
      <c r="I27" s="10" t="s">
        <v>160</v>
      </c>
      <c r="J27" s="11">
        <f>'Рейтинговая таблица организаций'!F16</f>
        <v>36.5</v>
      </c>
      <c r="K27" s="11">
        <f>'Рейтинговая таблица организаций'!G16</f>
        <v>43</v>
      </c>
      <c r="L27" s="12" t="str">
        <f>IF('Рейтинговая таблица организаций'!H16&lt;1,"Отсутствуют или не функционируют дистанционные способы взаимодействия",(IF('Рейтинговая таблица организаций'!H16&lt;4,"В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7" s="18">
        <f>'Рейтинговая таблица организаций'!H16</f>
        <v>4</v>
      </c>
      <c r="N27" s="12">
        <f>IF('Рейтинговая таблица организаций'!H16&lt;1,0,(IF('Рейтинговая таблица организаций'!H16&lt;4,30,100)))</f>
        <v>100</v>
      </c>
      <c r="O27" s="12" t="s">
        <v>161</v>
      </c>
      <c r="P27" s="12">
        <f>'Рейтинговая таблица организаций'!I16</f>
        <v>91</v>
      </c>
      <c r="Q27" s="12">
        <f>'Рейтинговая таблица организаций'!J16</f>
        <v>91</v>
      </c>
      <c r="R27" s="12" t="s">
        <v>162</v>
      </c>
      <c r="S27" s="12">
        <f>'Рейтинговая таблица организаций'!K16</f>
        <v>77</v>
      </c>
      <c r="T27" s="12">
        <f>'Рейтинговая таблица организаций'!L16</f>
        <v>83</v>
      </c>
      <c r="U27" s="12" t="str">
        <f>IF('Рейтинговая таблица организаций'!U16&lt;1,"Отсутствуют комфортные условия",(IF('Рейтинговая таблица организаций'!U16&lt;5,"Количество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7" s="18">
        <f>'Рейтинговая таблица организаций'!U16</f>
        <v>5</v>
      </c>
      <c r="W27" s="12">
        <f>IF('Рейтинговая таблица организаций'!U16&lt;1,0,(IF('Рейтинговая таблица организаций'!U16&lt;4,20,100)))</f>
        <v>100</v>
      </c>
      <c r="X27" s="12" t="s">
        <v>163</v>
      </c>
      <c r="Y27" s="12">
        <f>'Рейтинговая таблица организаций'!X16</f>
        <v>96</v>
      </c>
      <c r="Z27" s="12">
        <f>'Рейтинговая таблица организаций'!Y16</f>
        <v>118</v>
      </c>
      <c r="AA27" s="12" t="str">
        <f>IF('Рейтинговая таблица организаций'!AD16&lt;1,"Отсутствуют условия доступности для инвалидов",(IF('Рейтинговая таблица организаций'!AD16&lt;5,"Количество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7" s="17">
        <f>'Рейтинговая таблица организаций'!AD16</f>
        <v>2</v>
      </c>
      <c r="AC27" s="12">
        <f>IF('Рейтинговая таблица организаций'!AD16&lt;1,0,(IF('Рейтинговая таблица организаций'!AD16&lt;5,20,100)))</f>
        <v>20</v>
      </c>
      <c r="AD27" s="12" t="str">
        <f>IF('Рейтинговая таблица организаций'!AE16&lt;1,"Отсутствуют условия доступности, позволяющие инвалидам получать услуги наравне с другими",(IF('Рейтинговая таблица организаций'!AE16&lt;5,"Количество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7" s="18">
        <f>'Рейтинговая таблица организаций'!AE16</f>
        <v>3</v>
      </c>
      <c r="AF27" s="12">
        <f>IF('Рейтинговая таблица организаций'!AE16&lt;1,0,(IF('Рейтинговая таблица организаций'!AE16&lt;5,20,100)))</f>
        <v>20</v>
      </c>
      <c r="AG27" s="12" t="s">
        <v>164</v>
      </c>
      <c r="AH27" s="12">
        <f>'Рейтинговая таблица организаций'!AF16</f>
        <v>3</v>
      </c>
      <c r="AI27" s="12">
        <f>'Рейтинговая таблица организаций'!AG16</f>
        <v>4</v>
      </c>
      <c r="AJ27" s="12" t="s">
        <v>165</v>
      </c>
      <c r="AK27" s="12">
        <f>'Рейтинговая таблица организаций'!AL16</f>
        <v>111</v>
      </c>
      <c r="AL27" s="12">
        <f>'Рейтинговая таблица организаций'!AM16</f>
        <v>118</v>
      </c>
      <c r="AM27" s="12" t="s">
        <v>166</v>
      </c>
      <c r="AN27" s="12">
        <f>'Рейтинговая таблица организаций'!AN16</f>
        <v>116</v>
      </c>
      <c r="AO27" s="12">
        <f>'Рейтинговая таблица организаций'!AO16</f>
        <v>118</v>
      </c>
      <c r="AP27" s="12" t="s">
        <v>167</v>
      </c>
      <c r="AQ27" s="12">
        <f>'Рейтинговая таблица организаций'!AP16</f>
        <v>89</v>
      </c>
      <c r="AR27" s="12">
        <f>'Рейтинговая таблица организаций'!AQ16</f>
        <v>94</v>
      </c>
      <c r="AS27" s="12" t="s">
        <v>168</v>
      </c>
      <c r="AT27" s="12">
        <f>'Рейтинговая таблица организаций'!AV16</f>
        <v>104</v>
      </c>
      <c r="AU27" s="12">
        <f>'Рейтинговая таблица организаций'!AW16</f>
        <v>118</v>
      </c>
      <c r="AV27" s="12" t="s">
        <v>169</v>
      </c>
      <c r="AW27" s="12">
        <f>'Рейтинговая таблица организаций'!AX16</f>
        <v>117</v>
      </c>
      <c r="AX27" s="12">
        <f>'Рейтинговая таблица организаций'!AY16</f>
        <v>118</v>
      </c>
      <c r="AY27" s="12" t="s">
        <v>170</v>
      </c>
      <c r="AZ27" s="12">
        <f>'Рейтинговая таблица организаций'!AZ16</f>
        <v>112</v>
      </c>
      <c r="BA27" s="12">
        <f>'Рейтинговая таблица организаций'!BA16</f>
        <v>118</v>
      </c>
    </row>
    <row r="28" spans="1:53" ht="15.75">
      <c r="A28" s="9">
        <f>'бланки '!D19</f>
        <v>14</v>
      </c>
      <c r="B28" s="9" t="str">
        <f>'бланки '!C19</f>
        <v>Муниципальное бюджетное дошкольное образовательное учреждение Центр развития ребенка – «Детский сад № 59 «Цыплята»</v>
      </c>
      <c r="C28" s="9">
        <f>'для bus.gov.ru'!D17</f>
        <v>311</v>
      </c>
      <c r="D28" s="9">
        <f>'для bus.gov.ru'!E17</f>
        <v>228</v>
      </c>
      <c r="E28" s="16">
        <f>'для bus.gov.ru'!F17</f>
        <v>0.73311897106109325</v>
      </c>
      <c r="F28" s="10" t="s">
        <v>159</v>
      </c>
      <c r="G28" s="11">
        <f>'Рейтинговая таблица организаций'!D17</f>
        <v>10</v>
      </c>
      <c r="H28" s="11">
        <f>'Рейтинговая таблица организаций'!E17</f>
        <v>10</v>
      </c>
      <c r="I28" s="10" t="s">
        <v>160</v>
      </c>
      <c r="J28" s="11">
        <f>'Рейтинговая таблица организаций'!F17</f>
        <v>43</v>
      </c>
      <c r="K28" s="11">
        <f>'Рейтинговая таблица организаций'!G17</f>
        <v>43</v>
      </c>
      <c r="L28" s="12" t="str">
        <f>IF('Рейтинговая таблица организаций'!H17&lt;1,"Отсутствуют или не функционируют дистанционные способы взаимодействия",(IF('Рейтинговая таблица организаций'!H17&lt;4,"В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8" s="18">
        <f>'Рейтинговая таблица организаций'!H17</f>
        <v>4</v>
      </c>
      <c r="N28" s="12">
        <f>IF('Рейтинговая таблица организаций'!H17&lt;1,0,(IF('Рейтинговая таблица организаций'!H17&lt;4,30,100)))</f>
        <v>100</v>
      </c>
      <c r="O28" s="12" t="s">
        <v>161</v>
      </c>
      <c r="P28" s="12">
        <f>'Рейтинговая таблица организаций'!I17</f>
        <v>193</v>
      </c>
      <c r="Q28" s="12">
        <f>'Рейтинговая таблица организаций'!J17</f>
        <v>198</v>
      </c>
      <c r="R28" s="12" t="s">
        <v>162</v>
      </c>
      <c r="S28" s="12">
        <f>'Рейтинговая таблица организаций'!K17</f>
        <v>173</v>
      </c>
      <c r="T28" s="12">
        <f>'Рейтинговая таблица организаций'!L17</f>
        <v>177</v>
      </c>
      <c r="U28" s="12" t="str">
        <f>IF('Рейтинговая таблица организаций'!U17&lt;1,"Отсутствуют комфортные условия",(IF('Рейтинговая таблица организаций'!U17&lt;5,"Количество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8" s="18">
        <f>'Рейтинговая таблица организаций'!U17</f>
        <v>5</v>
      </c>
      <c r="W28" s="12">
        <f>IF('Рейтинговая таблица организаций'!U17&lt;1,0,(IF('Рейтинговая таблица организаций'!U17&lt;4,20,100)))</f>
        <v>100</v>
      </c>
      <c r="X28" s="12" t="s">
        <v>163</v>
      </c>
      <c r="Y28" s="12">
        <f>'Рейтинговая таблица организаций'!X17</f>
        <v>214</v>
      </c>
      <c r="Z28" s="12">
        <f>'Рейтинговая таблица организаций'!Y17</f>
        <v>228</v>
      </c>
      <c r="AA28" s="12" t="str">
        <f>IF('Рейтинговая таблица организаций'!AD17&lt;1,"Отсутствуют условия доступности для инвалидов",(IF('Рейтинговая таблица организаций'!AD17&lt;5,"Количество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8" s="17">
        <f>'Рейтинговая таблица организаций'!AD17</f>
        <v>2</v>
      </c>
      <c r="AC28" s="12">
        <f>IF('Рейтинговая таблица организаций'!AD17&lt;1,0,(IF('Рейтинговая таблица организаций'!AD17&lt;5,20,100)))</f>
        <v>20</v>
      </c>
      <c r="AD28" s="12" t="str">
        <f>IF('Рейтинговая таблица организаций'!AE17&lt;1,"Отсутствуют условия доступности, позволяющие инвалидам получать услуги наравне с другими",(IF('Рейтинговая таблица организаций'!AE17&lt;5,"Количество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28" s="18">
        <f>'Рейтинговая таблица организаций'!AE17</f>
        <v>5</v>
      </c>
      <c r="AF28" s="12">
        <f>IF('Рейтинговая таблица организаций'!AE17&lt;1,0,(IF('Рейтинговая таблица организаций'!AE17&lt;5,20,100)))</f>
        <v>100</v>
      </c>
      <c r="AG28" s="12" t="s">
        <v>164</v>
      </c>
      <c r="AH28" s="12">
        <f>'Рейтинговая таблица организаций'!AF17</f>
        <v>1</v>
      </c>
      <c r="AI28" s="12">
        <f>'Рейтинговая таблица организаций'!AG17</f>
        <v>1</v>
      </c>
      <c r="AJ28" s="12" t="s">
        <v>165</v>
      </c>
      <c r="AK28" s="12">
        <f>'Рейтинговая таблица организаций'!AL17</f>
        <v>224</v>
      </c>
      <c r="AL28" s="12">
        <f>'Рейтинговая таблица организаций'!AM17</f>
        <v>228</v>
      </c>
      <c r="AM28" s="12" t="s">
        <v>166</v>
      </c>
      <c r="AN28" s="12">
        <f>'Рейтинговая таблица организаций'!AN17</f>
        <v>224</v>
      </c>
      <c r="AO28" s="12">
        <f>'Рейтинговая таблица организаций'!AO17</f>
        <v>228</v>
      </c>
      <c r="AP28" s="12" t="s">
        <v>167</v>
      </c>
      <c r="AQ28" s="12">
        <f>'Рейтинговая таблица организаций'!AP17</f>
        <v>190</v>
      </c>
      <c r="AR28" s="12">
        <f>'Рейтинговая таблица организаций'!AQ17</f>
        <v>191</v>
      </c>
      <c r="AS28" s="12" t="s">
        <v>168</v>
      </c>
      <c r="AT28" s="12">
        <f>'Рейтинговая таблица организаций'!AV17</f>
        <v>226</v>
      </c>
      <c r="AU28" s="12">
        <f>'Рейтинговая таблица организаций'!AW17</f>
        <v>228</v>
      </c>
      <c r="AV28" s="12" t="s">
        <v>169</v>
      </c>
      <c r="AW28" s="12">
        <f>'Рейтинговая таблица организаций'!AX17</f>
        <v>225</v>
      </c>
      <c r="AX28" s="12">
        <f>'Рейтинговая таблица организаций'!AY17</f>
        <v>228</v>
      </c>
      <c r="AY28" s="12" t="s">
        <v>170</v>
      </c>
      <c r="AZ28" s="12">
        <f>'Рейтинговая таблица организаций'!AZ17</f>
        <v>224</v>
      </c>
      <c r="BA28" s="12">
        <f>'Рейтинговая таблица организаций'!BA17</f>
        <v>228</v>
      </c>
    </row>
    <row r="29" spans="1:53" ht="15.75">
      <c r="A29" s="9">
        <f>'бланки '!D20</f>
        <v>15</v>
      </c>
      <c r="B29" s="9" t="str">
        <f>'бланки '!C20</f>
        <v>Муниципальное бюджетное дошкольное образовательное учреждение «Детский сад № 62 «Родничок» комбинированного вида»</v>
      </c>
      <c r="C29" s="9">
        <f>'для bus.gov.ru'!D18</f>
        <v>258</v>
      </c>
      <c r="D29" s="9">
        <f>'для bus.gov.ru'!E18</f>
        <v>106</v>
      </c>
      <c r="E29" s="16">
        <f>'для bus.gov.ru'!F18</f>
        <v>0.41085271317829458</v>
      </c>
      <c r="F29" s="10" t="s">
        <v>159</v>
      </c>
      <c r="G29" s="11">
        <f>'Рейтинговая таблица организаций'!D18</f>
        <v>10</v>
      </c>
      <c r="H29" s="11">
        <f>'Рейтинговая таблица организаций'!E18</f>
        <v>10</v>
      </c>
      <c r="I29" s="10" t="s">
        <v>160</v>
      </c>
      <c r="J29" s="11">
        <f>'Рейтинговая таблица организаций'!F18</f>
        <v>43</v>
      </c>
      <c r="K29" s="11">
        <f>'Рейтинговая таблица организаций'!G18</f>
        <v>43</v>
      </c>
      <c r="L29" s="12" t="str">
        <f>IF('Рейтинговая таблица организаций'!H18&lt;1,"Отсутствуют или не функционируют дистанционные способы взаимодействия",(IF('Рейтинговая таблица организаций'!H18&lt;4,"В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9" s="18">
        <f>'Рейтинговая таблица организаций'!H18</f>
        <v>4</v>
      </c>
      <c r="N29" s="12">
        <f>IF('Рейтинговая таблица организаций'!H18&lt;1,0,(IF('Рейтинговая таблица организаций'!H18&lt;4,30,100)))</f>
        <v>100</v>
      </c>
      <c r="O29" s="12" t="s">
        <v>161</v>
      </c>
      <c r="P29" s="12">
        <f>'Рейтинговая таблица организаций'!I18</f>
        <v>83</v>
      </c>
      <c r="Q29" s="12">
        <f>'Рейтинговая таблица организаций'!J18</f>
        <v>83</v>
      </c>
      <c r="R29" s="12" t="s">
        <v>162</v>
      </c>
      <c r="S29" s="12">
        <f>'Рейтинговая таблица организаций'!K18</f>
        <v>75</v>
      </c>
      <c r="T29" s="12">
        <f>'Рейтинговая таблица организаций'!L18</f>
        <v>78</v>
      </c>
      <c r="U29" s="12" t="str">
        <f>IF('Рейтинговая таблица организаций'!U18&lt;1,"Отсутствуют комфортные условия",(IF('Рейтинговая таблица организаций'!U18&lt;5,"Количество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9" s="18">
        <f>'Рейтинговая таблица организаций'!U18</f>
        <v>5</v>
      </c>
      <c r="W29" s="12">
        <f>IF('Рейтинговая таблица организаций'!U18&lt;1,0,(IF('Рейтинговая таблица организаций'!U18&lt;4,20,100)))</f>
        <v>100</v>
      </c>
      <c r="X29" s="12" t="s">
        <v>163</v>
      </c>
      <c r="Y29" s="12">
        <f>'Рейтинговая таблица организаций'!X18</f>
        <v>94</v>
      </c>
      <c r="Z29" s="12">
        <f>'Рейтинговая таблица организаций'!Y18</f>
        <v>106</v>
      </c>
      <c r="AA29" s="12" t="str">
        <f>IF('Рейтинговая таблица организаций'!AD18&lt;1,"Отсутствуют условия доступности для инвалидов",(IF('Рейтинговая таблица организаций'!AD18&lt;5,"Количество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9" s="17">
        <f>'Рейтинговая таблица организаций'!AD18</f>
        <v>2</v>
      </c>
      <c r="AC29" s="12">
        <f>IF('Рейтинговая таблица организаций'!AD18&lt;1,0,(IF('Рейтинговая таблица организаций'!AD18&lt;5,20,100)))</f>
        <v>20</v>
      </c>
      <c r="AD29" s="12" t="str">
        <f>IF('Рейтинговая таблица организаций'!AE18&lt;1,"Отсутствуют условия доступности, позволяющие инвалидам получать услуги наравне с другими",(IF('Рейтинговая таблица организаций'!AE18&lt;5,"Количество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9" s="18">
        <f>'Рейтинговая таблица организаций'!AE18</f>
        <v>4</v>
      </c>
      <c r="AF29" s="12">
        <f>IF('Рейтинговая таблица организаций'!AE18&lt;1,0,(IF('Рейтинговая таблица организаций'!AE18&lt;5,20,100)))</f>
        <v>20</v>
      </c>
      <c r="AG29" s="12" t="s">
        <v>164</v>
      </c>
      <c r="AH29" s="12">
        <f>'Рейтинговая таблица организаций'!AF18</f>
        <v>1</v>
      </c>
      <c r="AI29" s="12">
        <f>'Рейтинговая таблица организаций'!AG18</f>
        <v>1</v>
      </c>
      <c r="AJ29" s="12" t="s">
        <v>165</v>
      </c>
      <c r="AK29" s="12">
        <f>'Рейтинговая таблица организаций'!AL18</f>
        <v>103</v>
      </c>
      <c r="AL29" s="12">
        <f>'Рейтинговая таблица организаций'!AM18</f>
        <v>106</v>
      </c>
      <c r="AM29" s="12" t="s">
        <v>166</v>
      </c>
      <c r="AN29" s="12">
        <f>'Рейтинговая таблица организаций'!AN18</f>
        <v>103</v>
      </c>
      <c r="AO29" s="12">
        <f>'Рейтинговая таблица организаций'!AO18</f>
        <v>106</v>
      </c>
      <c r="AP29" s="12" t="s">
        <v>167</v>
      </c>
      <c r="AQ29" s="12">
        <f>'Рейтинговая таблица организаций'!AP18</f>
        <v>83</v>
      </c>
      <c r="AR29" s="12">
        <f>'Рейтинговая таблица организаций'!AQ18</f>
        <v>85</v>
      </c>
      <c r="AS29" s="12" t="s">
        <v>168</v>
      </c>
      <c r="AT29" s="12">
        <f>'Рейтинговая таблица организаций'!AV18</f>
        <v>101</v>
      </c>
      <c r="AU29" s="12">
        <f>'Рейтинговая таблица организаций'!AW18</f>
        <v>106</v>
      </c>
      <c r="AV29" s="12" t="s">
        <v>169</v>
      </c>
      <c r="AW29" s="12">
        <f>'Рейтинговая таблица организаций'!AX18</f>
        <v>104</v>
      </c>
      <c r="AX29" s="12">
        <f>'Рейтинговая таблица организаций'!AY18</f>
        <v>106</v>
      </c>
      <c r="AY29" s="12" t="s">
        <v>170</v>
      </c>
      <c r="AZ29" s="12">
        <f>'Рейтинговая таблица организаций'!AZ18</f>
        <v>103</v>
      </c>
      <c r="BA29" s="12">
        <f>'Рейтинговая таблица организаций'!BA18</f>
        <v>106</v>
      </c>
    </row>
    <row r="30" spans="1:53" ht="15.75">
      <c r="A30" s="9">
        <f>'бланки '!D21</f>
        <v>16</v>
      </c>
      <c r="B30" s="9" t="str">
        <f>'бланки '!C21</f>
        <v>Муниципальное бюджетное дошкольное образовательное учреждение «Детский сад № 66 «Беломорочка» компенсирующего вида»</v>
      </c>
      <c r="C30" s="9">
        <f>'для bus.gov.ru'!D19</f>
        <v>179</v>
      </c>
      <c r="D30" s="9">
        <f>'для bus.gov.ru'!E19</f>
        <v>98</v>
      </c>
      <c r="E30" s="16">
        <f>'для bus.gov.ru'!F19</f>
        <v>0.54748603351955305</v>
      </c>
      <c r="F30" s="10" t="s">
        <v>159</v>
      </c>
      <c r="G30" s="11">
        <f>'Рейтинговая таблица организаций'!D19</f>
        <v>10</v>
      </c>
      <c r="H30" s="11">
        <f>'Рейтинговая таблица организаций'!E19</f>
        <v>10</v>
      </c>
      <c r="I30" s="10" t="s">
        <v>160</v>
      </c>
      <c r="J30" s="11">
        <f>'Рейтинговая таблица организаций'!F19</f>
        <v>43</v>
      </c>
      <c r="K30" s="11">
        <f>'Рейтинговая таблица организаций'!G19</f>
        <v>43</v>
      </c>
      <c r="L30" s="12" t="str">
        <f>IF('Рейтинговая таблица организаций'!H19&lt;1,"Отсутствуют или не функционируют дистанционные способы взаимодействия",(IF('Рейтинговая таблица организаций'!H19&lt;4,"В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0" s="18">
        <f>'Рейтинговая таблица организаций'!H19</f>
        <v>4</v>
      </c>
      <c r="N30" s="12">
        <f>IF('Рейтинговая таблица организаций'!H19&lt;1,0,(IF('Рейтинговая таблица организаций'!H19&lt;4,30,100)))</f>
        <v>100</v>
      </c>
      <c r="O30" s="12" t="s">
        <v>161</v>
      </c>
      <c r="P30" s="12">
        <f>'Рейтинговая таблица организаций'!I19</f>
        <v>81</v>
      </c>
      <c r="Q30" s="12">
        <f>'Рейтинговая таблица организаций'!J19</f>
        <v>83</v>
      </c>
      <c r="R30" s="12" t="s">
        <v>162</v>
      </c>
      <c r="S30" s="12">
        <f>'Рейтинговая таблица организаций'!K19</f>
        <v>78</v>
      </c>
      <c r="T30" s="12">
        <f>'Рейтинговая таблица организаций'!L19</f>
        <v>80</v>
      </c>
      <c r="U30" s="12" t="str">
        <f>IF('Рейтинговая таблица организаций'!U19&lt;1,"Отсутствуют комфортные условия",(IF('Рейтинговая таблица организаций'!U19&lt;5,"Количество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0" s="18">
        <f>'Рейтинговая таблица организаций'!U19</f>
        <v>5</v>
      </c>
      <c r="W30" s="12">
        <f>IF('Рейтинговая таблица организаций'!U19&lt;1,0,(IF('Рейтинговая таблица организаций'!U19&lt;4,20,100)))</f>
        <v>100</v>
      </c>
      <c r="X30" s="12" t="s">
        <v>163</v>
      </c>
      <c r="Y30" s="12">
        <f>'Рейтинговая таблица организаций'!X19</f>
        <v>93</v>
      </c>
      <c r="Z30" s="12">
        <f>'Рейтинговая таблица организаций'!Y19</f>
        <v>98</v>
      </c>
      <c r="AA30" s="12" t="str">
        <f>IF('Рейтинговая таблица организаций'!AD19&lt;1,"Отсутствуют условия доступности для инвалидов",(IF('Рейтинговая таблица организаций'!AD19&lt;5,"Количество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30" s="17">
        <f>'Рейтинговая таблица организаций'!AD19</f>
        <v>5</v>
      </c>
      <c r="AC30" s="12">
        <f>IF('Рейтинговая таблица организаций'!AD19&lt;1,0,(IF('Рейтинговая таблица организаций'!AD19&lt;5,20,100)))</f>
        <v>100</v>
      </c>
      <c r="AD30" s="12" t="str">
        <f>IF('Рейтинговая таблица организаций'!AE19&lt;1,"Отсутствуют условия доступности, позволяющие инвалидам получать услуги наравне с другими",(IF('Рейтинговая таблица организаций'!AE19&lt;5,"Количество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30" s="18">
        <f>'Рейтинговая таблица организаций'!AE19</f>
        <v>5</v>
      </c>
      <c r="AF30" s="12">
        <f>IF('Рейтинговая таблица организаций'!AE19&lt;1,0,(IF('Рейтинговая таблица организаций'!AE19&lt;5,20,100)))</f>
        <v>100</v>
      </c>
      <c r="AG30" s="12" t="s">
        <v>164</v>
      </c>
      <c r="AH30" s="12">
        <f>'Рейтинговая таблица организаций'!AF19</f>
        <v>4</v>
      </c>
      <c r="AI30" s="12">
        <f>'Рейтинговая таблица организаций'!AG19</f>
        <v>4</v>
      </c>
      <c r="AJ30" s="12" t="s">
        <v>165</v>
      </c>
      <c r="AK30" s="12">
        <f>'Рейтинговая таблица организаций'!AL19</f>
        <v>97</v>
      </c>
      <c r="AL30" s="12">
        <f>'Рейтинговая таблица организаций'!AM19</f>
        <v>98</v>
      </c>
      <c r="AM30" s="12" t="s">
        <v>166</v>
      </c>
      <c r="AN30" s="12">
        <f>'Рейтинговая таблица организаций'!AN19</f>
        <v>97</v>
      </c>
      <c r="AO30" s="12">
        <f>'Рейтинговая таблица организаций'!AO19</f>
        <v>98</v>
      </c>
      <c r="AP30" s="12" t="s">
        <v>167</v>
      </c>
      <c r="AQ30" s="12">
        <f>'Рейтинговая таблица организаций'!AP19</f>
        <v>75</v>
      </c>
      <c r="AR30" s="12">
        <f>'Рейтинговая таблица организаций'!AQ19</f>
        <v>76</v>
      </c>
      <c r="AS30" s="12" t="s">
        <v>168</v>
      </c>
      <c r="AT30" s="12">
        <f>'Рейтинговая таблица организаций'!AV19</f>
        <v>97</v>
      </c>
      <c r="AU30" s="12">
        <f>'Рейтинговая таблица организаций'!AW19</f>
        <v>98</v>
      </c>
      <c r="AV30" s="12" t="s">
        <v>169</v>
      </c>
      <c r="AW30" s="12">
        <f>'Рейтинговая таблица организаций'!AX19</f>
        <v>95</v>
      </c>
      <c r="AX30" s="12">
        <f>'Рейтинговая таблица организаций'!AY19</f>
        <v>98</v>
      </c>
      <c r="AY30" s="12" t="s">
        <v>170</v>
      </c>
      <c r="AZ30" s="12">
        <f>'Рейтинговая таблица организаций'!AZ19</f>
        <v>97</v>
      </c>
      <c r="BA30" s="12">
        <f>'Рейтинговая таблица организаций'!BA19</f>
        <v>98</v>
      </c>
    </row>
    <row r="31" spans="1:53" ht="15.75">
      <c r="A31" s="9">
        <f>'бланки '!D22</f>
        <v>17</v>
      </c>
      <c r="B31" s="9" t="str">
        <f>'бланки '!C22</f>
        <v>Муниципальное бюджетное дошкольное образовательное учреждение «Детский сад № 67 «Медвежонок» комбинированного вида»</v>
      </c>
      <c r="C31" s="9">
        <f>'для bus.gov.ru'!D20</f>
        <v>356</v>
      </c>
      <c r="D31" s="9">
        <f>'для bus.gov.ru'!E20</f>
        <v>148</v>
      </c>
      <c r="E31" s="16">
        <f>'для bus.gov.ru'!F20</f>
        <v>0.4157303370786517</v>
      </c>
      <c r="F31" s="10" t="s">
        <v>159</v>
      </c>
      <c r="G31" s="11">
        <f>'Рейтинговая таблица организаций'!D20</f>
        <v>10</v>
      </c>
      <c r="H31" s="11">
        <f>'Рейтинговая таблица организаций'!E20</f>
        <v>10</v>
      </c>
      <c r="I31" s="10" t="s">
        <v>160</v>
      </c>
      <c r="J31" s="11">
        <f>'Рейтинговая таблица организаций'!F20</f>
        <v>43</v>
      </c>
      <c r="K31" s="11">
        <f>'Рейтинговая таблица организаций'!G20</f>
        <v>43</v>
      </c>
      <c r="L31" s="12" t="str">
        <f>IF('Рейтинговая таблица организаций'!H20&lt;1,"Отсутствуют или не функционируют дистанционные способы взаимодействия",(IF('Рейтинговая таблица организаций'!H20&lt;4,"В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1" s="18">
        <f>'Рейтинговая таблица организаций'!H20</f>
        <v>4</v>
      </c>
      <c r="N31" s="12">
        <f>IF('Рейтинговая таблица организаций'!H20&lt;1,0,(IF('Рейтинговая таблица организаций'!H20&lt;4,30,100)))</f>
        <v>100</v>
      </c>
      <c r="O31" s="12" t="s">
        <v>161</v>
      </c>
      <c r="P31" s="12">
        <f>'Рейтинговая таблица организаций'!I20</f>
        <v>141</v>
      </c>
      <c r="Q31" s="12">
        <f>'Рейтинговая таблица организаций'!J20</f>
        <v>141</v>
      </c>
      <c r="R31" s="12" t="s">
        <v>162</v>
      </c>
      <c r="S31" s="12">
        <f>'Рейтинговая таблица организаций'!K20</f>
        <v>137</v>
      </c>
      <c r="T31" s="12">
        <f>'Рейтинговая таблица организаций'!L20</f>
        <v>138</v>
      </c>
      <c r="U31" s="12" t="str">
        <f>IF('Рейтинговая таблица организаций'!U20&lt;1,"Отсутствуют комфортные условия",(IF('Рейтинговая таблица организаций'!U20&lt;5,"Количество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1" s="18">
        <f>'Рейтинговая таблица организаций'!U20</f>
        <v>5</v>
      </c>
      <c r="W31" s="12">
        <f>IF('Рейтинговая таблица организаций'!U20&lt;1,0,(IF('Рейтинговая таблица организаций'!U20&lt;4,20,100)))</f>
        <v>100</v>
      </c>
      <c r="X31" s="12" t="s">
        <v>163</v>
      </c>
      <c r="Y31" s="12">
        <f>'Рейтинговая таблица организаций'!X20</f>
        <v>143</v>
      </c>
      <c r="Z31" s="12">
        <f>'Рейтинговая таблица организаций'!Y20</f>
        <v>148</v>
      </c>
      <c r="AA31" s="12" t="str">
        <f>IF('Рейтинговая таблица организаций'!AD20&lt;1,"Отсутствуют условия доступности для инвалидов",(IF('Рейтинговая таблица организаций'!AD20&lt;5,"Количество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1" s="17">
        <f>'Рейтинговая таблица организаций'!AD20</f>
        <v>3</v>
      </c>
      <c r="AC31" s="12">
        <f>IF('Рейтинговая таблица организаций'!AD20&lt;1,0,(IF('Рейтинговая таблица организаций'!AD20&lt;5,20,100)))</f>
        <v>20</v>
      </c>
      <c r="AD31" s="12" t="str">
        <f>IF('Рейтинговая таблица организаций'!AE20&lt;1,"Отсутствуют условия доступности, позволяющие инвалидам получать услуги наравне с другими",(IF('Рейтинговая таблица организаций'!AE20&lt;5,"Количество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31" s="18">
        <f>'Рейтинговая таблица организаций'!AE20</f>
        <v>4</v>
      </c>
      <c r="AF31" s="12">
        <f>IF('Рейтинговая таблица организаций'!AE20&lt;1,0,(IF('Рейтинговая таблица организаций'!AE20&lt;5,20,100)))</f>
        <v>20</v>
      </c>
      <c r="AG31" s="12" t="s">
        <v>164</v>
      </c>
      <c r="AH31" s="12">
        <f>'Рейтинговая таблица организаций'!AF20</f>
        <v>5</v>
      </c>
      <c r="AI31" s="12">
        <f>'Рейтинговая таблица организаций'!AG20</f>
        <v>5</v>
      </c>
      <c r="AJ31" s="12" t="s">
        <v>165</v>
      </c>
      <c r="AK31" s="12">
        <f>'Рейтинговая таблица организаций'!AL20</f>
        <v>148</v>
      </c>
      <c r="AL31" s="12">
        <f>'Рейтинговая таблица организаций'!AM20</f>
        <v>148</v>
      </c>
      <c r="AM31" s="12" t="s">
        <v>166</v>
      </c>
      <c r="AN31" s="12">
        <f>'Рейтинговая таблица организаций'!AN20</f>
        <v>148</v>
      </c>
      <c r="AO31" s="12">
        <f>'Рейтинговая таблица организаций'!AO20</f>
        <v>148</v>
      </c>
      <c r="AP31" s="12" t="s">
        <v>167</v>
      </c>
      <c r="AQ31" s="12">
        <f>'Рейтинговая таблица организаций'!AP20</f>
        <v>138</v>
      </c>
      <c r="AR31" s="12">
        <f>'Рейтинговая таблица организаций'!AQ20</f>
        <v>138</v>
      </c>
      <c r="AS31" s="12" t="s">
        <v>168</v>
      </c>
      <c r="AT31" s="12">
        <f>'Рейтинговая таблица организаций'!AV20</f>
        <v>147</v>
      </c>
      <c r="AU31" s="12">
        <f>'Рейтинговая таблица организаций'!AW20</f>
        <v>148</v>
      </c>
      <c r="AV31" s="12" t="s">
        <v>169</v>
      </c>
      <c r="AW31" s="12">
        <f>'Рейтинговая таблица организаций'!AX20</f>
        <v>148</v>
      </c>
      <c r="AX31" s="12">
        <f>'Рейтинговая таблица организаций'!AY20</f>
        <v>148</v>
      </c>
      <c r="AY31" s="12" t="s">
        <v>170</v>
      </c>
      <c r="AZ31" s="12">
        <f>'Рейтинговая таблица организаций'!AZ20</f>
        <v>147</v>
      </c>
      <c r="BA31" s="12">
        <f>'Рейтинговая таблица организаций'!BA20</f>
        <v>148</v>
      </c>
    </row>
    <row r="32" spans="1:53" ht="15.75">
      <c r="A32" s="9">
        <f>'бланки '!D23</f>
        <v>18</v>
      </c>
      <c r="B32" s="9" t="str">
        <f>'бланки '!C23</f>
        <v>Муниципальное бюджетное дошкольное образовательное учреждение «Детский сад № 69 «Дюймовочка» комбинированного вида»</v>
      </c>
      <c r="C32" s="9">
        <f>'для bus.gov.ru'!D21</f>
        <v>346</v>
      </c>
      <c r="D32" s="9">
        <f>'для bus.gov.ru'!E21</f>
        <v>184</v>
      </c>
      <c r="E32" s="16">
        <f>'для bus.gov.ru'!F21</f>
        <v>0.53179190751445082</v>
      </c>
      <c r="F32" s="10" t="s">
        <v>159</v>
      </c>
      <c r="G32" s="11">
        <f>'Рейтинговая таблица организаций'!D21</f>
        <v>10</v>
      </c>
      <c r="H32" s="11">
        <f>'Рейтинговая таблица организаций'!E21</f>
        <v>10</v>
      </c>
      <c r="I32" s="10" t="s">
        <v>160</v>
      </c>
      <c r="J32" s="11">
        <f>'Рейтинговая таблица организаций'!F21</f>
        <v>43</v>
      </c>
      <c r="K32" s="11">
        <f>'Рейтинговая таблица организаций'!G21</f>
        <v>43</v>
      </c>
      <c r="L32" s="12" t="str">
        <f>IF('Рейтинговая таблица организаций'!H21&lt;1,"Отсутствуют или не функционируют дистанционные способы взаимодействия",(IF('Рейтинговая таблица организаций'!H21&lt;4,"В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32" s="18">
        <f>'Рейтинговая таблица организаций'!H21</f>
        <v>3</v>
      </c>
      <c r="N32" s="12">
        <f>IF('Рейтинговая таблица организаций'!H21&lt;1,0,(IF('Рейтинговая таблица организаций'!H21&lt;4,30,100)))</f>
        <v>30</v>
      </c>
      <c r="O32" s="12" t="s">
        <v>161</v>
      </c>
      <c r="P32" s="12">
        <f>'Рейтинговая таблица организаций'!I21</f>
        <v>143</v>
      </c>
      <c r="Q32" s="12">
        <f>'Рейтинговая таблица организаций'!J21</f>
        <v>146</v>
      </c>
      <c r="R32" s="12" t="s">
        <v>162</v>
      </c>
      <c r="S32" s="12">
        <f>'Рейтинговая таблица организаций'!K21</f>
        <v>131</v>
      </c>
      <c r="T32" s="12">
        <f>'Рейтинговая таблица организаций'!L21</f>
        <v>136</v>
      </c>
      <c r="U32" s="12" t="str">
        <f>IF('Рейтинговая таблица организаций'!U21&lt;1,"Отсутствуют комфортные условия",(IF('Рейтинговая таблица организаций'!U21&lt;5,"Количество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2" s="18">
        <f>'Рейтинговая таблица организаций'!U21</f>
        <v>5</v>
      </c>
      <c r="W32" s="12">
        <f>IF('Рейтинговая таблица организаций'!U21&lt;1,0,(IF('Рейтинговая таблица организаций'!U21&lt;4,20,100)))</f>
        <v>100</v>
      </c>
      <c r="X32" s="12" t="s">
        <v>163</v>
      </c>
      <c r="Y32" s="12">
        <f>'Рейтинговая таблица организаций'!X21</f>
        <v>158</v>
      </c>
      <c r="Z32" s="12">
        <f>'Рейтинговая таблица организаций'!Y21</f>
        <v>184</v>
      </c>
      <c r="AA32" s="12" t="str">
        <f>IF('Рейтинговая таблица организаций'!AD21&lt;1,"Отсутствуют условия доступности для инвалидов",(IF('Рейтинговая таблица организаций'!AD21&lt;5,"Количество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2" s="17">
        <f>'Рейтинговая таблица организаций'!AD21</f>
        <v>1</v>
      </c>
      <c r="AC32" s="12">
        <f>IF('Рейтинговая таблица организаций'!AD21&lt;1,0,(IF('Рейтинговая таблица организаций'!AD21&lt;5,20,100)))</f>
        <v>20</v>
      </c>
      <c r="AD32" s="12" t="str">
        <f>IF('Рейтинговая таблица организаций'!AE21&lt;1,"Отсутствуют условия доступности, позволяющие инвалидам получать услуги наравне с другими",(IF('Рейтинговая таблица организаций'!AE21&lt;5,"Количество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32" s="18">
        <f>'Рейтинговая таблица организаций'!AE21</f>
        <v>4</v>
      </c>
      <c r="AF32" s="12">
        <f>IF('Рейтинговая таблица организаций'!AE21&lt;1,0,(IF('Рейтинговая таблица организаций'!AE21&lt;5,20,100)))</f>
        <v>20</v>
      </c>
      <c r="AG32" s="12" t="s">
        <v>164</v>
      </c>
      <c r="AH32" s="12">
        <f>'Рейтинговая таблица организаций'!AF21</f>
        <v>3</v>
      </c>
      <c r="AI32" s="12">
        <f>'Рейтинговая таблица организаций'!AG21</f>
        <v>4</v>
      </c>
      <c r="AJ32" s="12" t="s">
        <v>165</v>
      </c>
      <c r="AK32" s="12">
        <f>'Рейтинговая таблица организаций'!AL21</f>
        <v>178</v>
      </c>
      <c r="AL32" s="12">
        <f>'Рейтинговая таблица организаций'!AM21</f>
        <v>184</v>
      </c>
      <c r="AM32" s="12" t="s">
        <v>166</v>
      </c>
      <c r="AN32" s="12">
        <f>'Рейтинговая таблица организаций'!AN21</f>
        <v>181</v>
      </c>
      <c r="AO32" s="12">
        <f>'Рейтинговая таблица организаций'!AO21</f>
        <v>184</v>
      </c>
      <c r="AP32" s="12" t="s">
        <v>167</v>
      </c>
      <c r="AQ32" s="12">
        <f>'Рейтинговая таблица организаций'!AP21</f>
        <v>138</v>
      </c>
      <c r="AR32" s="12">
        <f>'Рейтинговая таблица организаций'!AQ21</f>
        <v>141</v>
      </c>
      <c r="AS32" s="12" t="s">
        <v>168</v>
      </c>
      <c r="AT32" s="12">
        <f>'Рейтинговая таблица организаций'!AV21</f>
        <v>173</v>
      </c>
      <c r="AU32" s="12">
        <f>'Рейтинговая таблица организаций'!AW21</f>
        <v>184</v>
      </c>
      <c r="AV32" s="12" t="s">
        <v>169</v>
      </c>
      <c r="AW32" s="12">
        <f>'Рейтинговая таблица организаций'!AX21</f>
        <v>180</v>
      </c>
      <c r="AX32" s="12">
        <f>'Рейтинговая таблица организаций'!AY21</f>
        <v>184</v>
      </c>
      <c r="AY32" s="12" t="s">
        <v>170</v>
      </c>
      <c r="AZ32" s="12">
        <f>'Рейтинговая таблица организаций'!AZ21</f>
        <v>177</v>
      </c>
      <c r="BA32" s="12">
        <f>'Рейтинговая таблица организаций'!BA21</f>
        <v>184</v>
      </c>
    </row>
    <row r="33" spans="1:53" ht="15.75">
      <c r="A33" s="9">
        <f>'бланки '!D24</f>
        <v>19</v>
      </c>
      <c r="B33" s="9" t="str">
        <f>'бланки '!C24</f>
        <v>Муниципальное бюджетное дошкольное образовательное учреждение «Детский сад № 74 «Винни-Пух» комбинированного вида»</v>
      </c>
      <c r="C33" s="9">
        <f>'для bus.gov.ru'!D22</f>
        <v>376</v>
      </c>
      <c r="D33" s="9">
        <f>'для bus.gov.ru'!E22</f>
        <v>226</v>
      </c>
      <c r="E33" s="16">
        <f>'для bus.gov.ru'!F22</f>
        <v>0.60106382978723405</v>
      </c>
      <c r="F33" s="10" t="s">
        <v>159</v>
      </c>
      <c r="G33" s="11">
        <f>'Рейтинговая таблица организаций'!D22</f>
        <v>10</v>
      </c>
      <c r="H33" s="11">
        <f>'Рейтинговая таблица организаций'!E22</f>
        <v>10</v>
      </c>
      <c r="I33" s="10" t="s">
        <v>160</v>
      </c>
      <c r="J33" s="11">
        <f>'Рейтинговая таблица организаций'!F22</f>
        <v>46</v>
      </c>
      <c r="K33" s="11">
        <f>'Рейтинговая таблица организаций'!G22</f>
        <v>46</v>
      </c>
      <c r="L33" s="12" t="str">
        <f>IF('Рейтинговая таблица организаций'!H22&lt;1,"Отсутствуют или не функционируют дистанционные способы взаимодействия",(IF('Рейтинговая таблица организаций'!H22&lt;4,"В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3" s="18">
        <f>'Рейтинговая таблица организаций'!H22</f>
        <v>4</v>
      </c>
      <c r="N33" s="12">
        <f>IF('Рейтинговая таблица организаций'!H22&lt;1,0,(IF('Рейтинговая таблица организаций'!H22&lt;4,30,100)))</f>
        <v>100</v>
      </c>
      <c r="O33" s="12" t="s">
        <v>161</v>
      </c>
      <c r="P33" s="12">
        <f>'Рейтинговая таблица организаций'!I22</f>
        <v>222</v>
      </c>
      <c r="Q33" s="12">
        <f>'Рейтинговая таблица организаций'!J22</f>
        <v>222</v>
      </c>
      <c r="R33" s="12" t="s">
        <v>162</v>
      </c>
      <c r="S33" s="12">
        <f>'Рейтинговая таблица организаций'!K22</f>
        <v>223</v>
      </c>
      <c r="T33" s="12">
        <f>'Рейтинговая таблица организаций'!L22</f>
        <v>223</v>
      </c>
      <c r="U33" s="12" t="str">
        <f>IF('Рейтинговая таблица организаций'!U22&lt;1,"Отсутствуют комфортные условия",(IF('Рейтинговая таблица организаций'!U22&lt;5,"Количество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3" s="18">
        <f>'Рейтинговая таблица организаций'!U22</f>
        <v>5</v>
      </c>
      <c r="W33" s="12">
        <f>IF('Рейтинговая таблица организаций'!U22&lt;1,0,(IF('Рейтинговая таблица организаций'!U22&lt;4,20,100)))</f>
        <v>100</v>
      </c>
      <c r="X33" s="12" t="s">
        <v>163</v>
      </c>
      <c r="Y33" s="12">
        <f>'Рейтинговая таблица организаций'!X22</f>
        <v>226</v>
      </c>
      <c r="Z33" s="12">
        <f>'Рейтинговая таблица организаций'!Y22</f>
        <v>226</v>
      </c>
      <c r="AA33" s="12" t="str">
        <f>IF('Рейтинговая таблица организаций'!AD22&lt;1,"Отсутствуют условия доступности для инвалидов",(IF('Рейтинговая таблица организаций'!AD22&lt;5,"Количество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3" s="17">
        <f>'Рейтинговая таблица организаций'!AD22</f>
        <v>4</v>
      </c>
      <c r="AC33" s="12">
        <f>IF('Рейтинговая таблица организаций'!AD22&lt;1,0,(IF('Рейтинговая таблица организаций'!AD22&lt;5,20,100)))</f>
        <v>20</v>
      </c>
      <c r="AD33" s="12" t="str">
        <f>IF('Рейтинговая таблица организаций'!AE22&lt;1,"Отсутствуют условия доступности, позволяющие инвалидам получать услуги наравне с другими",(IF('Рейтинговая таблица организаций'!AE22&lt;5,"Количество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33" s="18">
        <f>'Рейтинговая таблица организаций'!AE22</f>
        <v>6</v>
      </c>
      <c r="AF33" s="12">
        <f>IF('Рейтинговая таблица организаций'!AE22&lt;1,0,(IF('Рейтинговая таблица организаций'!AE22&lt;5,20,100)))</f>
        <v>100</v>
      </c>
      <c r="AG33" s="12" t="s">
        <v>164</v>
      </c>
      <c r="AH33" s="12">
        <f>'Рейтинговая таблица организаций'!AF22</f>
        <v>2</v>
      </c>
      <c r="AI33" s="12">
        <f>'Рейтинговая таблица организаций'!AG22</f>
        <v>2</v>
      </c>
      <c r="AJ33" s="12" t="s">
        <v>165</v>
      </c>
      <c r="AK33" s="12">
        <f>'Рейтинговая таблица организаций'!AL22</f>
        <v>225</v>
      </c>
      <c r="AL33" s="12">
        <f>'Рейтинговая таблица организаций'!AM22</f>
        <v>226</v>
      </c>
      <c r="AM33" s="12" t="s">
        <v>166</v>
      </c>
      <c r="AN33" s="12">
        <f>'Рейтинговая таблица организаций'!AN22</f>
        <v>226</v>
      </c>
      <c r="AO33" s="12">
        <f>'Рейтинговая таблица организаций'!AO22</f>
        <v>226</v>
      </c>
      <c r="AP33" s="12" t="s">
        <v>167</v>
      </c>
      <c r="AQ33" s="12">
        <f>'Рейтинговая таблица организаций'!AP22</f>
        <v>221</v>
      </c>
      <c r="AR33" s="12">
        <f>'Рейтинговая таблица организаций'!AQ22</f>
        <v>222</v>
      </c>
      <c r="AS33" s="12" t="s">
        <v>168</v>
      </c>
      <c r="AT33" s="12">
        <f>'Рейтинговая таблица организаций'!AV22</f>
        <v>225</v>
      </c>
      <c r="AU33" s="12">
        <f>'Рейтинговая таблица организаций'!AW22</f>
        <v>226</v>
      </c>
      <c r="AV33" s="12" t="s">
        <v>169</v>
      </c>
      <c r="AW33" s="12">
        <f>'Рейтинговая таблица организаций'!AX22</f>
        <v>225</v>
      </c>
      <c r="AX33" s="12">
        <f>'Рейтинговая таблица организаций'!AY22</f>
        <v>226</v>
      </c>
      <c r="AY33" s="12" t="s">
        <v>170</v>
      </c>
      <c r="AZ33" s="12">
        <f>'Рейтинговая таблица организаций'!AZ22</f>
        <v>225</v>
      </c>
      <c r="BA33" s="12">
        <f>'Рейтинговая таблица организаций'!BA22</f>
        <v>226</v>
      </c>
    </row>
    <row r="34" spans="1:53" ht="15.75">
      <c r="A34" s="9">
        <f>'бланки '!D25</f>
        <v>20</v>
      </c>
      <c r="B34" s="9" t="str">
        <f>'бланки '!C25</f>
        <v>Муниципальное автономное дошкольное образовательное учреждение «Детский сад № 77 «Зоренька»</v>
      </c>
      <c r="C34" s="9">
        <f>'для bus.gov.ru'!D23</f>
        <v>502</v>
      </c>
      <c r="D34" s="9">
        <f>'для bus.gov.ru'!E23</f>
        <v>288</v>
      </c>
      <c r="E34" s="16">
        <f>'для bus.gov.ru'!F23</f>
        <v>0.57370517928286857</v>
      </c>
      <c r="F34" s="10" t="s">
        <v>159</v>
      </c>
      <c r="G34" s="11">
        <f>'Рейтинговая таблица организаций'!D23</f>
        <v>10</v>
      </c>
      <c r="H34" s="11">
        <f>'Рейтинговая таблица организаций'!E23</f>
        <v>10</v>
      </c>
      <c r="I34" s="10" t="s">
        <v>160</v>
      </c>
      <c r="J34" s="11">
        <f>'Рейтинговая таблица организаций'!F23</f>
        <v>44</v>
      </c>
      <c r="K34" s="11">
        <f>'Рейтинговая таблица организаций'!G23</f>
        <v>44</v>
      </c>
      <c r="L34" s="12" t="str">
        <f>IF('Рейтинговая таблица организаций'!H23&lt;1,"Отсутствуют или не функционируют дистанционные способы взаимодействия",(IF('Рейтинговая таблица организаций'!H23&lt;4,"В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4" s="18">
        <f>'Рейтинговая таблица организаций'!H23</f>
        <v>4</v>
      </c>
      <c r="N34" s="12">
        <f>IF('Рейтинговая таблица организаций'!H23&lt;1,0,(IF('Рейтинговая таблица организаций'!H23&lt;4,30,100)))</f>
        <v>100</v>
      </c>
      <c r="O34" s="12" t="s">
        <v>161</v>
      </c>
      <c r="P34" s="12">
        <f>'Рейтинговая таблица организаций'!I23</f>
        <v>262</v>
      </c>
      <c r="Q34" s="12">
        <f>'Рейтинговая таблица организаций'!J23</f>
        <v>262</v>
      </c>
      <c r="R34" s="12" t="s">
        <v>162</v>
      </c>
      <c r="S34" s="12">
        <f>'Рейтинговая таблица организаций'!K23</f>
        <v>262</v>
      </c>
      <c r="T34" s="12">
        <f>'Рейтинговая таблица организаций'!L23</f>
        <v>267</v>
      </c>
      <c r="U34" s="12" t="str">
        <f>IF('Рейтинговая таблица организаций'!U23&lt;1,"Отсутствуют комфортные условия",(IF('Рейтинговая таблица организаций'!U23&lt;5,"Количество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4" s="18">
        <f>'Рейтинговая таблица организаций'!U23</f>
        <v>5</v>
      </c>
      <c r="W34" s="12">
        <f>IF('Рейтинговая таблица организаций'!U23&lt;1,0,(IF('Рейтинговая таблица организаций'!U23&lt;4,20,100)))</f>
        <v>100</v>
      </c>
      <c r="X34" s="12" t="s">
        <v>163</v>
      </c>
      <c r="Y34" s="12">
        <f>'Рейтинговая таблица организаций'!X23</f>
        <v>280</v>
      </c>
      <c r="Z34" s="12">
        <f>'Рейтинговая таблица организаций'!Y23</f>
        <v>288</v>
      </c>
      <c r="AA34" s="12" t="str">
        <f>IF('Рейтинговая таблица организаций'!AD23&lt;1,"Отсутствуют условия доступности для инвалидов",(IF('Рейтинговая таблица организаций'!AD23&lt;5,"Количество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4" s="17">
        <f>'Рейтинговая таблица организаций'!AD23</f>
        <v>3</v>
      </c>
      <c r="AC34" s="12">
        <f>IF('Рейтинговая таблица организаций'!AD23&lt;1,0,(IF('Рейтинговая таблица организаций'!AD23&lt;5,20,100)))</f>
        <v>20</v>
      </c>
      <c r="AD34" s="12" t="str">
        <f>IF('Рейтинговая таблица организаций'!AE23&lt;1,"Отсутствуют условия доступности, позволяющие инвалидам получать услуги наравне с другими",(IF('Рейтинговая таблица организаций'!AE23&lt;5,"Количество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34" s="18">
        <f>'Рейтинговая таблица организаций'!AE23</f>
        <v>6</v>
      </c>
      <c r="AF34" s="12">
        <f>IF('Рейтинговая таблица организаций'!AE23&lt;1,0,(IF('Рейтинговая таблица организаций'!AE23&lt;5,20,100)))</f>
        <v>100</v>
      </c>
      <c r="AG34" s="12" t="s">
        <v>164</v>
      </c>
      <c r="AH34" s="12">
        <f>'Рейтинговая таблица организаций'!AF23</f>
        <v>6</v>
      </c>
      <c r="AI34" s="12">
        <f>'Рейтинговая таблица организаций'!AG23</f>
        <v>7</v>
      </c>
      <c r="AJ34" s="12" t="s">
        <v>165</v>
      </c>
      <c r="AK34" s="12">
        <f>'Рейтинговая таблица организаций'!AL23</f>
        <v>284</v>
      </c>
      <c r="AL34" s="12">
        <f>'Рейтинговая таблица организаций'!AM23</f>
        <v>288</v>
      </c>
      <c r="AM34" s="12" t="s">
        <v>166</v>
      </c>
      <c r="AN34" s="12">
        <f>'Рейтинговая таблица организаций'!AN23</f>
        <v>287</v>
      </c>
      <c r="AO34" s="12">
        <f>'Рейтинговая таблица организаций'!AO23</f>
        <v>288</v>
      </c>
      <c r="AP34" s="12" t="s">
        <v>167</v>
      </c>
      <c r="AQ34" s="12">
        <f>'Рейтинговая таблица организаций'!AP23</f>
        <v>267</v>
      </c>
      <c r="AR34" s="12">
        <f>'Рейтинговая таблица организаций'!AQ23</f>
        <v>269</v>
      </c>
      <c r="AS34" s="12" t="s">
        <v>168</v>
      </c>
      <c r="AT34" s="12">
        <f>'Рейтинговая таблица организаций'!AV23</f>
        <v>285</v>
      </c>
      <c r="AU34" s="12">
        <f>'Рейтинговая таблица организаций'!AW23</f>
        <v>288</v>
      </c>
      <c r="AV34" s="12" t="s">
        <v>169</v>
      </c>
      <c r="AW34" s="12">
        <f>'Рейтинговая таблица организаций'!AX23</f>
        <v>287</v>
      </c>
      <c r="AX34" s="12">
        <f>'Рейтинговая таблица организаций'!AY23</f>
        <v>288</v>
      </c>
      <c r="AY34" s="12" t="s">
        <v>170</v>
      </c>
      <c r="AZ34" s="12">
        <f>'Рейтинговая таблица организаций'!AZ23</f>
        <v>284</v>
      </c>
      <c r="BA34" s="12">
        <f>'Рейтинговая таблица организаций'!BA23</f>
        <v>288</v>
      </c>
    </row>
    <row r="35" spans="1:53" ht="15.75">
      <c r="A35" s="9">
        <f>'бланки '!D26</f>
        <v>21</v>
      </c>
      <c r="B35" s="9" t="str">
        <f>'бланки '!C26</f>
        <v>Муниципальное бюджетное дошкольное образовательное учреждение «Детский сад № 79 «Мальчиш-Кибальчиш» комбинированного вида»</v>
      </c>
      <c r="C35" s="9">
        <f>'для bus.gov.ru'!D24</f>
        <v>290</v>
      </c>
      <c r="D35" s="9">
        <f>'для bus.gov.ru'!E24</f>
        <v>194</v>
      </c>
      <c r="E35" s="16">
        <f>'для bus.gov.ru'!F24</f>
        <v>0.66896551724137931</v>
      </c>
      <c r="F35" s="10" t="s">
        <v>159</v>
      </c>
      <c r="G35" s="11">
        <f>'Рейтинговая таблица организаций'!D24</f>
        <v>10</v>
      </c>
      <c r="H35" s="11">
        <f>'Рейтинговая таблица организаций'!E24</f>
        <v>10</v>
      </c>
      <c r="I35" s="10" t="s">
        <v>160</v>
      </c>
      <c r="J35" s="11">
        <f>'Рейтинговая таблица организаций'!F24</f>
        <v>43</v>
      </c>
      <c r="K35" s="11">
        <f>'Рейтинговая таблица организаций'!G24</f>
        <v>43</v>
      </c>
      <c r="L35" s="12" t="str">
        <f>IF('Рейтинговая таблица организаций'!H24&lt;1,"Отсутствуют или не функционируют дистанционные способы взаимодействия",(IF('Рейтинговая таблица организаций'!H24&lt;4,"В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5" s="18">
        <f>'Рейтинговая таблица организаций'!H24</f>
        <v>4</v>
      </c>
      <c r="N35" s="12">
        <f>IF('Рейтинговая таблица организаций'!H24&lt;1,0,(IF('Рейтинговая таблица организаций'!H24&lt;4,30,100)))</f>
        <v>100</v>
      </c>
      <c r="O35" s="12" t="s">
        <v>161</v>
      </c>
      <c r="P35" s="12">
        <f>'Рейтинговая таблица организаций'!I24</f>
        <v>189</v>
      </c>
      <c r="Q35" s="12">
        <f>'Рейтинговая таблица организаций'!J24</f>
        <v>189</v>
      </c>
      <c r="R35" s="12" t="s">
        <v>162</v>
      </c>
      <c r="S35" s="12">
        <f>'Рейтинговая таблица организаций'!K24</f>
        <v>191</v>
      </c>
      <c r="T35" s="12">
        <f>'Рейтинговая таблица организаций'!L24</f>
        <v>191</v>
      </c>
      <c r="U35" s="12" t="str">
        <f>IF('Рейтинговая таблица организаций'!U24&lt;1,"Отсутствуют комфортные условия",(IF('Рейтинговая таблица организаций'!U24&lt;5,"Количество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5" s="18">
        <f>'Рейтинговая таблица организаций'!U24</f>
        <v>5</v>
      </c>
      <c r="W35" s="12">
        <f>IF('Рейтинговая таблица организаций'!U24&lt;1,0,(IF('Рейтинговая таблица организаций'!U24&lt;4,20,100)))</f>
        <v>100</v>
      </c>
      <c r="X35" s="12" t="s">
        <v>163</v>
      </c>
      <c r="Y35" s="12">
        <f>'Рейтинговая таблица организаций'!X24</f>
        <v>194</v>
      </c>
      <c r="Z35" s="12">
        <f>'Рейтинговая таблица организаций'!Y24</f>
        <v>194</v>
      </c>
      <c r="AA35" s="12" t="str">
        <f>IF('Рейтинговая таблица организаций'!AD24&lt;1,"Отсутствуют условия доступности для инвалидов",(IF('Рейтинговая таблица организаций'!AD24&lt;5,"Количество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5" s="17">
        <f>'Рейтинговая таблица организаций'!AD24</f>
        <v>3</v>
      </c>
      <c r="AC35" s="12">
        <f>IF('Рейтинговая таблица организаций'!AD24&lt;1,0,(IF('Рейтинговая таблица организаций'!AD24&lt;5,20,100)))</f>
        <v>20</v>
      </c>
      <c r="AD35" s="12" t="str">
        <f>IF('Рейтинговая таблица организаций'!AE24&lt;1,"Отсутствуют условия доступности, позволяющие инвалидам получать услуги наравне с другими",(IF('Рейтинговая таблица организаций'!AE24&lt;5,"Количество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35" s="18">
        <f>'Рейтинговая таблица организаций'!AE24</f>
        <v>5</v>
      </c>
      <c r="AF35" s="12">
        <f>IF('Рейтинговая таблица организаций'!AE24&lt;1,0,(IF('Рейтинговая таблица организаций'!AE24&lt;5,20,100)))</f>
        <v>100</v>
      </c>
      <c r="AG35" s="12" t="s">
        <v>164</v>
      </c>
      <c r="AH35" s="12">
        <f>'Рейтинговая таблица организаций'!AF24</f>
        <v>3</v>
      </c>
      <c r="AI35" s="12">
        <f>'Рейтинговая таблица организаций'!AG24</f>
        <v>3</v>
      </c>
      <c r="AJ35" s="12" t="s">
        <v>165</v>
      </c>
      <c r="AK35" s="12">
        <f>'Рейтинговая таблица организаций'!AL24</f>
        <v>194</v>
      </c>
      <c r="AL35" s="12">
        <f>'Рейтинговая таблица организаций'!AM24</f>
        <v>194</v>
      </c>
      <c r="AM35" s="12" t="s">
        <v>166</v>
      </c>
      <c r="AN35" s="12">
        <f>'Рейтинговая таблица организаций'!AN24</f>
        <v>194</v>
      </c>
      <c r="AO35" s="12">
        <f>'Рейтинговая таблица организаций'!AO24</f>
        <v>194</v>
      </c>
      <c r="AP35" s="12" t="s">
        <v>167</v>
      </c>
      <c r="AQ35" s="12">
        <f>'Рейтинговая таблица организаций'!AP24</f>
        <v>190</v>
      </c>
      <c r="AR35" s="12">
        <f>'Рейтинговая таблица организаций'!AQ24</f>
        <v>190</v>
      </c>
      <c r="AS35" s="12" t="s">
        <v>168</v>
      </c>
      <c r="AT35" s="12">
        <f>'Рейтинговая таблица организаций'!AV24</f>
        <v>194</v>
      </c>
      <c r="AU35" s="12">
        <f>'Рейтинговая таблица организаций'!AW24</f>
        <v>194</v>
      </c>
      <c r="AV35" s="12" t="s">
        <v>169</v>
      </c>
      <c r="AW35" s="12">
        <f>'Рейтинговая таблица организаций'!AX24</f>
        <v>194</v>
      </c>
      <c r="AX35" s="12">
        <f>'Рейтинговая таблица организаций'!AY24</f>
        <v>194</v>
      </c>
      <c r="AY35" s="12" t="s">
        <v>170</v>
      </c>
      <c r="AZ35" s="12">
        <f>'Рейтинговая таблица организаций'!AZ24</f>
        <v>194</v>
      </c>
      <c r="BA35" s="12">
        <f>'Рейтинговая таблица организаций'!BA24</f>
        <v>194</v>
      </c>
    </row>
    <row r="36" spans="1:53" ht="15.75">
      <c r="A36" s="9">
        <f>'бланки '!D27</f>
        <v>22</v>
      </c>
      <c r="B36" s="9" t="str">
        <f>'бланки '!C27</f>
        <v>Муниципальное автономное дошкольное образовательное учреждение «Детский сад № 82 «Гусельки» комбинированного вида»</v>
      </c>
      <c r="C36" s="9">
        <f>'для bus.gov.ru'!D25</f>
        <v>440</v>
      </c>
      <c r="D36" s="9">
        <f>'для bus.gov.ru'!E25</f>
        <v>184</v>
      </c>
      <c r="E36" s="16">
        <f>'для bus.gov.ru'!F25</f>
        <v>0.41818181818181815</v>
      </c>
      <c r="F36" s="10" t="s">
        <v>159</v>
      </c>
      <c r="G36" s="11">
        <f>'Рейтинговая таблица организаций'!D25</f>
        <v>10</v>
      </c>
      <c r="H36" s="11">
        <f>'Рейтинговая таблица организаций'!E25</f>
        <v>10</v>
      </c>
      <c r="I36" s="10" t="s">
        <v>160</v>
      </c>
      <c r="J36" s="11">
        <f>'Рейтинговая таблица организаций'!F25</f>
        <v>48</v>
      </c>
      <c r="K36" s="11">
        <f>'Рейтинговая таблица организаций'!G25</f>
        <v>48</v>
      </c>
      <c r="L36" s="12" t="str">
        <f>IF('Рейтинговая таблица организаций'!H25&lt;1,"Отсутствуют или не функционируют дистанционные способы взаимодействия",(IF('Рейтинговая таблица организаций'!H25&lt;4,"В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6" s="18">
        <f>'Рейтинговая таблица организаций'!H25</f>
        <v>4</v>
      </c>
      <c r="N36" s="12">
        <f>IF('Рейтинговая таблица организаций'!H25&lt;1,0,(IF('Рейтинговая таблица организаций'!H25&lt;4,30,100)))</f>
        <v>100</v>
      </c>
      <c r="O36" s="12" t="s">
        <v>161</v>
      </c>
      <c r="P36" s="12">
        <f>'Рейтинговая таблица организаций'!I25</f>
        <v>182</v>
      </c>
      <c r="Q36" s="12">
        <f>'Рейтинговая таблица организаций'!J25</f>
        <v>182</v>
      </c>
      <c r="R36" s="12" t="s">
        <v>162</v>
      </c>
      <c r="S36" s="12">
        <f>'Рейтинговая таблица организаций'!K25</f>
        <v>180</v>
      </c>
      <c r="T36" s="12">
        <f>'Рейтинговая таблица организаций'!L25</f>
        <v>181</v>
      </c>
      <c r="U36" s="12" t="str">
        <f>IF('Рейтинговая таблица организаций'!U25&lt;1,"Отсутствуют комфортные условия",(IF('Рейтинговая таблица организаций'!U25&lt;5,"Количество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6" s="18">
        <f>'Рейтинговая таблица организаций'!U25</f>
        <v>5</v>
      </c>
      <c r="W36" s="12">
        <f>IF('Рейтинговая таблица организаций'!U25&lt;1,0,(IF('Рейтинговая таблица организаций'!U25&lt;4,20,100)))</f>
        <v>100</v>
      </c>
      <c r="X36" s="12" t="s">
        <v>163</v>
      </c>
      <c r="Y36" s="12">
        <f>'Рейтинговая таблица организаций'!X25</f>
        <v>181</v>
      </c>
      <c r="Z36" s="12">
        <f>'Рейтинговая таблица организаций'!Y25</f>
        <v>184</v>
      </c>
      <c r="AA36" s="12" t="str">
        <f>IF('Рейтинговая таблица организаций'!AD25&lt;1,"Отсутствуют условия доступности для инвалидов",(IF('Рейтинговая таблица организаций'!AD25&lt;5,"Количество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6" s="17">
        <f>'Рейтинговая таблица организаций'!AD25</f>
        <v>3</v>
      </c>
      <c r="AC36" s="12">
        <f>IF('Рейтинговая таблица организаций'!AD25&lt;1,0,(IF('Рейтинговая таблица организаций'!AD25&lt;5,20,100)))</f>
        <v>20</v>
      </c>
      <c r="AD36" s="12" t="str">
        <f>IF('Рейтинговая таблица организаций'!AE25&lt;1,"Отсутствуют условия доступности, позволяющие инвалидам получать услуги наравне с другими",(IF('Рейтинговая таблица организаций'!AE25&lt;5,"Количество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36" s="18">
        <f>'Рейтинговая таблица организаций'!AE25</f>
        <v>5</v>
      </c>
      <c r="AF36" s="12">
        <f>IF('Рейтинговая таблица организаций'!AE25&lt;1,0,(IF('Рейтинговая таблица организаций'!AE25&lt;5,20,100)))</f>
        <v>100</v>
      </c>
      <c r="AG36" s="12" t="s">
        <v>164</v>
      </c>
      <c r="AH36" s="12">
        <f>'Рейтинговая таблица организаций'!AF25</f>
        <v>2</v>
      </c>
      <c r="AI36" s="12">
        <f>'Рейтинговая таблица организаций'!AG25</f>
        <v>2</v>
      </c>
      <c r="AJ36" s="12" t="s">
        <v>165</v>
      </c>
      <c r="AK36" s="12">
        <f>'Рейтинговая таблица организаций'!AL25</f>
        <v>184</v>
      </c>
      <c r="AL36" s="12">
        <f>'Рейтинговая таблица организаций'!AM25</f>
        <v>184</v>
      </c>
      <c r="AM36" s="12" t="s">
        <v>166</v>
      </c>
      <c r="AN36" s="12">
        <f>'Рейтинговая таблица организаций'!AN25</f>
        <v>183</v>
      </c>
      <c r="AO36" s="12">
        <f>'Рейтинговая таблица организаций'!AO25</f>
        <v>184</v>
      </c>
      <c r="AP36" s="12" t="s">
        <v>167</v>
      </c>
      <c r="AQ36" s="12">
        <f>'Рейтинговая таблица организаций'!AP25</f>
        <v>180</v>
      </c>
      <c r="AR36" s="12">
        <f>'Рейтинговая таблица организаций'!AQ25</f>
        <v>180</v>
      </c>
      <c r="AS36" s="12" t="s">
        <v>168</v>
      </c>
      <c r="AT36" s="12">
        <f>'Рейтинговая таблица организаций'!AV25</f>
        <v>183</v>
      </c>
      <c r="AU36" s="12">
        <f>'Рейтинговая таблица организаций'!AW25</f>
        <v>184</v>
      </c>
      <c r="AV36" s="12" t="s">
        <v>169</v>
      </c>
      <c r="AW36" s="12">
        <f>'Рейтинговая таблица организаций'!AX25</f>
        <v>184</v>
      </c>
      <c r="AX36" s="12">
        <f>'Рейтинговая таблица организаций'!AY25</f>
        <v>184</v>
      </c>
      <c r="AY36" s="12" t="s">
        <v>170</v>
      </c>
      <c r="AZ36" s="12">
        <f>'Рейтинговая таблица организаций'!AZ25</f>
        <v>184</v>
      </c>
      <c r="BA36" s="12">
        <f>'Рейтинговая таблица организаций'!BA25</f>
        <v>184</v>
      </c>
    </row>
    <row r="37" spans="1:53" ht="15.75">
      <c r="A37" s="9" t="e">
        <f>'бланки '!#REF!</f>
        <v>#REF!</v>
      </c>
      <c r="B37" s="9" t="e">
        <f>'бланки '!#REF!</f>
        <v>#REF!</v>
      </c>
      <c r="C37" s="9">
        <f>'для bus.gov.ru'!D26</f>
        <v>371</v>
      </c>
      <c r="D37" s="9">
        <f>'для bus.gov.ru'!E26</f>
        <v>166</v>
      </c>
      <c r="E37" s="16">
        <f>'для bus.gov.ru'!F26</f>
        <v>0.44743935309973049</v>
      </c>
      <c r="F37" s="10" t="s">
        <v>159</v>
      </c>
      <c r="G37" s="11">
        <f>'Рейтинговая таблица организаций'!D26</f>
        <v>10</v>
      </c>
      <c r="H37" s="11">
        <f>'Рейтинговая таблица организаций'!E26</f>
        <v>10</v>
      </c>
      <c r="I37" s="10" t="s">
        <v>160</v>
      </c>
      <c r="J37" s="11">
        <f>'Рейтинговая таблица организаций'!F26</f>
        <v>43</v>
      </c>
      <c r="K37" s="11">
        <f>'Рейтинговая таблица организаций'!G26</f>
        <v>43</v>
      </c>
      <c r="L37" s="12" t="str">
        <f>IF('Рейтинговая таблица организаций'!H26&lt;1,"Отсутствуют или не функционируют дистанционные способы взаимодействия",(IF('Рейтинговая таблица организаций'!H26&lt;4,"В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7" s="18">
        <f>'Рейтинговая таблица организаций'!H26</f>
        <v>4</v>
      </c>
      <c r="N37" s="12">
        <f>IF('Рейтинговая таблица организаций'!H26&lt;1,0,(IF('Рейтинговая таблица организаций'!H26&lt;4,30,100)))</f>
        <v>100</v>
      </c>
      <c r="O37" s="12" t="s">
        <v>161</v>
      </c>
      <c r="P37" s="12">
        <f>'Рейтинговая таблица организаций'!I26</f>
        <v>158</v>
      </c>
      <c r="Q37" s="12">
        <f>'Рейтинговая таблица организаций'!J26</f>
        <v>158</v>
      </c>
      <c r="R37" s="12" t="s">
        <v>162</v>
      </c>
      <c r="S37" s="12">
        <f>'Рейтинговая таблица организаций'!K26</f>
        <v>158</v>
      </c>
      <c r="T37" s="12">
        <f>'Рейтинговая таблица организаций'!L26</f>
        <v>161</v>
      </c>
      <c r="U37" s="12" t="str">
        <f>IF('Рейтинговая таблица организаций'!U26&lt;1,"Отсутствуют комфортные условия",(IF('Рейтинговая таблица организаций'!U26&lt;5,"Количество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7" s="18">
        <f>'Рейтинговая таблица организаций'!U26</f>
        <v>5</v>
      </c>
      <c r="W37" s="12">
        <f>IF('Рейтинговая таблица организаций'!U26&lt;1,0,(IF('Рейтинговая таблица организаций'!U26&lt;4,20,100)))</f>
        <v>100</v>
      </c>
      <c r="X37" s="12" t="s">
        <v>163</v>
      </c>
      <c r="Y37" s="12">
        <f>'Рейтинговая таблица организаций'!X26</f>
        <v>162</v>
      </c>
      <c r="Z37" s="12">
        <f>'Рейтинговая таблица организаций'!Y26</f>
        <v>166</v>
      </c>
      <c r="AA37" s="12" t="str">
        <f>IF('Рейтинговая таблица организаций'!AD26&lt;1,"Отсутствуют условия доступности для инвалидов",(IF('Рейтинговая таблица организаций'!AD26&lt;5,"Количество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7" s="17">
        <f>'Рейтинговая таблица организаций'!AD26</f>
        <v>3</v>
      </c>
      <c r="AC37" s="12">
        <f>IF('Рейтинговая таблица организаций'!AD26&lt;1,0,(IF('Рейтинговая таблица организаций'!AD26&lt;5,20,100)))</f>
        <v>20</v>
      </c>
      <c r="AD37" s="12" t="str">
        <f>IF('Рейтинговая таблица организаций'!AE26&lt;1,"Отсутствуют условия доступности, позволяющие инвалидам получать услуги наравне с другими",(IF('Рейтинговая таблица организаций'!AE26&lt;5,"Количество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37" s="18">
        <f>'Рейтинговая таблица организаций'!AE26</f>
        <v>5</v>
      </c>
      <c r="AF37" s="12">
        <f>IF('Рейтинговая таблица организаций'!AE26&lt;1,0,(IF('Рейтинговая таблица организаций'!AE26&lt;5,20,100)))</f>
        <v>100</v>
      </c>
      <c r="AG37" s="12" t="s">
        <v>164</v>
      </c>
      <c r="AH37" s="12">
        <f>'Рейтинговая таблица организаций'!AF26</f>
        <v>4</v>
      </c>
      <c r="AI37" s="12">
        <f>'Рейтинговая таблица организаций'!AG26</f>
        <v>4</v>
      </c>
      <c r="AJ37" s="12" t="s">
        <v>165</v>
      </c>
      <c r="AK37" s="12">
        <f>'Рейтинговая таблица организаций'!AL26</f>
        <v>162</v>
      </c>
      <c r="AL37" s="12">
        <f>'Рейтинговая таблица организаций'!AM26</f>
        <v>166</v>
      </c>
      <c r="AM37" s="12" t="s">
        <v>166</v>
      </c>
      <c r="AN37" s="12">
        <f>'Рейтинговая таблица организаций'!AN26</f>
        <v>166</v>
      </c>
      <c r="AO37" s="12">
        <f>'Рейтинговая таблица организаций'!AO26</f>
        <v>166</v>
      </c>
      <c r="AP37" s="12" t="s">
        <v>167</v>
      </c>
      <c r="AQ37" s="12">
        <f>'Рейтинговая таблица организаций'!AP26</f>
        <v>152</v>
      </c>
      <c r="AR37" s="12">
        <f>'Рейтинговая таблица организаций'!AQ26</f>
        <v>153</v>
      </c>
      <c r="AS37" s="12" t="s">
        <v>168</v>
      </c>
      <c r="AT37" s="12">
        <f>'Рейтинговая таблица организаций'!AV26</f>
        <v>163</v>
      </c>
      <c r="AU37" s="12">
        <f>'Рейтинговая таблица организаций'!AW26</f>
        <v>166</v>
      </c>
      <c r="AV37" s="12" t="s">
        <v>169</v>
      </c>
      <c r="AW37" s="12">
        <f>'Рейтинговая таблица организаций'!AX26</f>
        <v>166</v>
      </c>
      <c r="AX37" s="12">
        <f>'Рейтинговая таблица организаций'!AY26</f>
        <v>166</v>
      </c>
      <c r="AY37" s="12" t="s">
        <v>170</v>
      </c>
      <c r="AZ37" s="12">
        <f>'Рейтинговая таблица организаций'!AZ26</f>
        <v>164</v>
      </c>
      <c r="BA37" s="12">
        <f>'Рейтинговая таблица организаций'!BA26</f>
        <v>166</v>
      </c>
    </row>
    <row r="38" spans="1:53" ht="15.75">
      <c r="A38" s="9">
        <f>'бланки '!D28</f>
        <v>23</v>
      </c>
      <c r="B38" s="9" t="str">
        <f>'бланки '!C28</f>
        <v>Муниципальное бюджетное дошкольное образовательное учреждение «Детский сад № 85 «Малиновка» комбинированного вида»</v>
      </c>
      <c r="C38" s="9">
        <f>'для bus.gov.ru'!D27</f>
        <v>196</v>
      </c>
      <c r="D38" s="9">
        <f>'для bus.gov.ru'!E27</f>
        <v>148</v>
      </c>
      <c r="E38" s="16">
        <f>'для bus.gov.ru'!F27</f>
        <v>0.75510204081632648</v>
      </c>
      <c r="F38" s="10" t="s">
        <v>159</v>
      </c>
      <c r="G38" s="11">
        <f>'Рейтинговая таблица организаций'!D27</f>
        <v>9</v>
      </c>
      <c r="H38" s="11">
        <f>'Рейтинговая таблица организаций'!E27</f>
        <v>10</v>
      </c>
      <c r="I38" s="10" t="s">
        <v>160</v>
      </c>
      <c r="J38" s="11">
        <f>'Рейтинговая таблица организаций'!F27</f>
        <v>43</v>
      </c>
      <c r="K38" s="11">
        <f>'Рейтинговая таблица организаций'!G27</f>
        <v>43</v>
      </c>
      <c r="L38" s="12" t="str">
        <f>IF('Рейтинговая таблица организаций'!H27&lt;1,"Отсутствуют или не функционируют дистанционные способы взаимодействия",(IF('Рейтинговая таблица организаций'!H27&lt;4,"В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38" s="18">
        <f>'Рейтинговая таблица организаций'!H27</f>
        <v>3</v>
      </c>
      <c r="N38" s="12">
        <f>IF('Рейтинговая таблица организаций'!H27&lt;1,0,(IF('Рейтинговая таблица организаций'!H27&lt;4,30,100)))</f>
        <v>30</v>
      </c>
      <c r="O38" s="12" t="s">
        <v>161</v>
      </c>
      <c r="P38" s="12">
        <f>'Рейтинговая таблица организаций'!I27</f>
        <v>128</v>
      </c>
      <c r="Q38" s="12">
        <f>'Рейтинговая таблица организаций'!J27</f>
        <v>129</v>
      </c>
      <c r="R38" s="12" t="s">
        <v>162</v>
      </c>
      <c r="S38" s="12">
        <f>'Рейтинговая таблица организаций'!K27</f>
        <v>117</v>
      </c>
      <c r="T38" s="12">
        <f>'Рейтинговая таблица организаций'!L27</f>
        <v>118</v>
      </c>
      <c r="U38" s="12" t="str">
        <f>IF('Рейтинговая таблица организаций'!U27&lt;1,"Отсутствуют комфортные условия",(IF('Рейтинговая таблица организаций'!U27&lt;5,"Количество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8" s="18">
        <f>'Рейтинговая таблица организаций'!U27</f>
        <v>5</v>
      </c>
      <c r="W38" s="12">
        <f>IF('Рейтинговая таблица организаций'!U27&lt;1,0,(IF('Рейтинговая таблица организаций'!U27&lt;4,20,100)))</f>
        <v>100</v>
      </c>
      <c r="X38" s="12" t="s">
        <v>163</v>
      </c>
      <c r="Y38" s="12">
        <f>'Рейтинговая таблица организаций'!X27</f>
        <v>144</v>
      </c>
      <c r="Z38" s="12">
        <f>'Рейтинговая таблица организаций'!Y27</f>
        <v>148</v>
      </c>
      <c r="AA38" s="12" t="str">
        <f>IF('Рейтинговая таблица организаций'!AD27&lt;1,"Отсутствуют условия доступности для инвалидов",(IF('Рейтинговая таблица организаций'!AD27&lt;5,"Количество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8" s="17">
        <f>'Рейтинговая таблица организаций'!AD27</f>
        <v>2</v>
      </c>
      <c r="AC38" s="12">
        <f>IF('Рейтинговая таблица организаций'!AD27&lt;1,0,(IF('Рейтинговая таблица организаций'!AD27&lt;5,20,100)))</f>
        <v>20</v>
      </c>
      <c r="AD38" s="12" t="str">
        <f>IF('Рейтинговая таблица организаций'!AE27&lt;1,"Отсутствуют условия доступности, позволяющие инвалидам получать услуги наравне с другими",(IF('Рейтинговая таблица организаций'!AE27&lt;5,"Количество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38" s="18">
        <f>'Рейтинговая таблица организаций'!AE27</f>
        <v>3</v>
      </c>
      <c r="AF38" s="12">
        <f>IF('Рейтинговая таблица организаций'!AE27&lt;1,0,(IF('Рейтинговая таблица организаций'!AE27&lt;5,20,100)))</f>
        <v>20</v>
      </c>
      <c r="AG38" s="12" t="s">
        <v>164</v>
      </c>
      <c r="AH38" s="12">
        <f>'Рейтинговая таблица организаций'!AF27</f>
        <v>6</v>
      </c>
      <c r="AI38" s="12">
        <f>'Рейтинговая таблица организаций'!AG27</f>
        <v>7</v>
      </c>
      <c r="AJ38" s="12" t="s">
        <v>165</v>
      </c>
      <c r="AK38" s="12">
        <f>'Рейтинговая таблица организаций'!AL27</f>
        <v>143</v>
      </c>
      <c r="AL38" s="12">
        <f>'Рейтинговая таблица организаций'!AM27</f>
        <v>148</v>
      </c>
      <c r="AM38" s="12" t="s">
        <v>166</v>
      </c>
      <c r="AN38" s="12">
        <f>'Рейтинговая таблица организаций'!AN27</f>
        <v>146</v>
      </c>
      <c r="AO38" s="12">
        <f>'Рейтинговая таблица организаций'!AO27</f>
        <v>148</v>
      </c>
      <c r="AP38" s="12" t="s">
        <v>167</v>
      </c>
      <c r="AQ38" s="12">
        <f>'Рейтинговая таблица организаций'!AP27</f>
        <v>117</v>
      </c>
      <c r="AR38" s="12">
        <f>'Рейтинговая таблица организаций'!AQ27</f>
        <v>119</v>
      </c>
      <c r="AS38" s="12" t="s">
        <v>168</v>
      </c>
      <c r="AT38" s="12">
        <f>'Рейтинговая таблица организаций'!AV27</f>
        <v>143</v>
      </c>
      <c r="AU38" s="12">
        <f>'Рейтинговая таблица организаций'!AW27</f>
        <v>148</v>
      </c>
      <c r="AV38" s="12" t="s">
        <v>169</v>
      </c>
      <c r="AW38" s="12">
        <f>'Рейтинговая таблица организаций'!AX27</f>
        <v>148</v>
      </c>
      <c r="AX38" s="12">
        <f>'Рейтинговая таблица организаций'!AY27</f>
        <v>148</v>
      </c>
      <c r="AY38" s="12" t="s">
        <v>170</v>
      </c>
      <c r="AZ38" s="12">
        <f>'Рейтинговая таблица организаций'!AZ27</f>
        <v>147</v>
      </c>
      <c r="BA38" s="12">
        <f>'Рейтинговая таблица организаций'!BA27</f>
        <v>148</v>
      </c>
    </row>
    <row r="39" spans="1:53" ht="15.75">
      <c r="A39" s="9">
        <f>'бланки '!D29</f>
        <v>24</v>
      </c>
      <c r="B39" s="9" t="str">
        <f>'бланки '!C29</f>
        <v>Муниципальное автономное дошкольное образовательное учреждение «Детский сад № 86 «Жемчужинка» Центр развития ребенка»</v>
      </c>
      <c r="C39" s="9">
        <f>'для bus.gov.ru'!D28</f>
        <v>293</v>
      </c>
      <c r="D39" s="9">
        <f>'для bus.gov.ru'!E28</f>
        <v>116</v>
      </c>
      <c r="E39" s="16">
        <f>'для bus.gov.ru'!F28</f>
        <v>0.39590443686006827</v>
      </c>
      <c r="F39" s="10" t="s">
        <v>159</v>
      </c>
      <c r="G39" s="11">
        <f>'Рейтинговая таблица организаций'!D28</f>
        <v>9</v>
      </c>
      <c r="H39" s="11">
        <f>'Рейтинговая таблица организаций'!E28</f>
        <v>10</v>
      </c>
      <c r="I39" s="10" t="s">
        <v>160</v>
      </c>
      <c r="J39" s="11">
        <f>'Рейтинговая таблица организаций'!F28</f>
        <v>44</v>
      </c>
      <c r="K39" s="11">
        <f>'Рейтинговая таблица организаций'!G28</f>
        <v>44</v>
      </c>
      <c r="L39" s="12" t="str">
        <f>IF('Рейтинговая таблица организаций'!H28&lt;1,"Отсутствуют или не функционируют дистанционные способы взаимодействия",(IF('Рейтинговая таблица организаций'!H28&lt;4,"В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39" s="18">
        <f>'Рейтинговая таблица организаций'!H28</f>
        <v>4</v>
      </c>
      <c r="N39" s="12">
        <f>IF('Рейтинговая таблица организаций'!H28&lt;1,0,(IF('Рейтинговая таблица организаций'!H28&lt;4,30,100)))</f>
        <v>100</v>
      </c>
      <c r="O39" s="12" t="s">
        <v>161</v>
      </c>
      <c r="P39" s="12">
        <f>'Рейтинговая таблица организаций'!I28</f>
        <v>89</v>
      </c>
      <c r="Q39" s="12">
        <f>'Рейтинговая таблица организаций'!J28</f>
        <v>93</v>
      </c>
      <c r="R39" s="12" t="s">
        <v>162</v>
      </c>
      <c r="S39" s="12">
        <f>'Рейтинговая таблица организаций'!K28</f>
        <v>76</v>
      </c>
      <c r="T39" s="12">
        <f>'Рейтинговая таблица организаций'!L28</f>
        <v>82</v>
      </c>
      <c r="U39" s="12" t="str">
        <f>IF('Рейтинговая таблица организаций'!U28&lt;1,"Отсутствуют комфортные условия",(IF('Рейтинговая таблица организаций'!U28&lt;5,"Количество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39" s="18">
        <f>'Рейтинговая таблица организаций'!U28</f>
        <v>5</v>
      </c>
      <c r="W39" s="12">
        <f>IF('Рейтинговая таблица организаций'!U28&lt;1,0,(IF('Рейтинговая таблица организаций'!U28&lt;4,20,100)))</f>
        <v>100</v>
      </c>
      <c r="X39" s="12" t="s">
        <v>163</v>
      </c>
      <c r="Y39" s="12">
        <f>'Рейтинговая таблица организаций'!X28</f>
        <v>96</v>
      </c>
      <c r="Z39" s="12">
        <f>'Рейтинговая таблица организаций'!Y28</f>
        <v>116</v>
      </c>
      <c r="AA39" s="12" t="str">
        <f>IF('Рейтинговая таблица организаций'!AD28&lt;1,"Отсутствуют условия доступности для инвалидов",(IF('Рейтинговая таблица организаций'!AD28&lt;5,"Количество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39" s="17">
        <f>'Рейтинговая таблица организаций'!AD28</f>
        <v>2</v>
      </c>
      <c r="AC39" s="12">
        <f>IF('Рейтинговая таблица организаций'!AD28&lt;1,0,(IF('Рейтинговая таблица организаций'!AD28&lt;5,20,100)))</f>
        <v>20</v>
      </c>
      <c r="AD39" s="12" t="str">
        <f>IF('Рейтинговая таблица организаций'!AE28&lt;1,"Отсутствуют условия доступности, позволяющие инвалидам получать услуги наравне с другими",(IF('Рейтинговая таблица организаций'!AE28&lt;5,"Количество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39" s="18">
        <f>'Рейтинговая таблица организаций'!AE28</f>
        <v>3</v>
      </c>
      <c r="AF39" s="12">
        <f>IF('Рейтинговая таблица организаций'!AE28&lt;1,0,(IF('Рейтинговая таблица организаций'!AE28&lt;5,20,100)))</f>
        <v>20</v>
      </c>
      <c r="AG39" s="12" t="s">
        <v>164</v>
      </c>
      <c r="AH39" s="12">
        <f>'Рейтинговая таблица организаций'!AF28</f>
        <v>5</v>
      </c>
      <c r="AI39" s="12">
        <f>'Рейтинговая таблица организаций'!AG28</f>
        <v>5</v>
      </c>
      <c r="AJ39" s="12" t="s">
        <v>165</v>
      </c>
      <c r="AK39" s="12">
        <f>'Рейтинговая таблица организаций'!AL28</f>
        <v>110</v>
      </c>
      <c r="AL39" s="12">
        <f>'Рейтинговая таблица организаций'!AM28</f>
        <v>116</v>
      </c>
      <c r="AM39" s="12" t="s">
        <v>166</v>
      </c>
      <c r="AN39" s="12">
        <f>'Рейтинговая таблица организаций'!AN28</f>
        <v>114</v>
      </c>
      <c r="AO39" s="12">
        <f>'Рейтинговая таблица организаций'!AO28</f>
        <v>116</v>
      </c>
      <c r="AP39" s="12" t="s">
        <v>167</v>
      </c>
      <c r="AQ39" s="12">
        <f>'Рейтинговая таблица организаций'!AP28</f>
        <v>84</v>
      </c>
      <c r="AR39" s="12">
        <f>'Рейтинговая таблица организаций'!AQ28</f>
        <v>87</v>
      </c>
      <c r="AS39" s="12" t="s">
        <v>168</v>
      </c>
      <c r="AT39" s="12">
        <f>'Рейтинговая таблица организаций'!AV28</f>
        <v>100</v>
      </c>
      <c r="AU39" s="12">
        <f>'Рейтинговая таблица организаций'!AW28</f>
        <v>116</v>
      </c>
      <c r="AV39" s="12" t="s">
        <v>169</v>
      </c>
      <c r="AW39" s="12">
        <f>'Рейтинговая таблица организаций'!AX28</f>
        <v>113</v>
      </c>
      <c r="AX39" s="12">
        <f>'Рейтинговая таблица организаций'!AY28</f>
        <v>116</v>
      </c>
      <c r="AY39" s="12" t="s">
        <v>170</v>
      </c>
      <c r="AZ39" s="12">
        <f>'Рейтинговая таблица организаций'!AZ28</f>
        <v>106</v>
      </c>
      <c r="BA39" s="12">
        <f>'Рейтинговая таблица организаций'!BA28</f>
        <v>116</v>
      </c>
    </row>
    <row r="40" spans="1:53" ht="15.75">
      <c r="A40" s="9">
        <f>'бланки '!D30</f>
        <v>25</v>
      </c>
      <c r="B40" s="9" t="str">
        <f>'бланки '!C30</f>
        <v>Муниципальное бюджетное дошкольное образовательное учреждение «Детский сад № 87 «Моряночка» комбинированного вида»</v>
      </c>
      <c r="C40" s="9">
        <f>'для bus.gov.ru'!D29</f>
        <v>443</v>
      </c>
      <c r="D40" s="9">
        <f>'для bus.gov.ru'!E29</f>
        <v>375</v>
      </c>
      <c r="E40" s="16">
        <f>'для bus.gov.ru'!F29</f>
        <v>0.84650112866817151</v>
      </c>
      <c r="F40" s="10" t="s">
        <v>159</v>
      </c>
      <c r="G40" s="11">
        <f>'Рейтинговая таблица организаций'!D29</f>
        <v>10</v>
      </c>
      <c r="H40" s="11">
        <f>'Рейтинговая таблица организаций'!E29</f>
        <v>10</v>
      </c>
      <c r="I40" s="10" t="s">
        <v>160</v>
      </c>
      <c r="J40" s="11">
        <f>'Рейтинговая таблица организаций'!F29</f>
        <v>43</v>
      </c>
      <c r="K40" s="11">
        <f>'Рейтинговая таблица организаций'!G29</f>
        <v>43</v>
      </c>
      <c r="L40" s="12" t="str">
        <f>IF('Рейтинговая таблица организаций'!H29&lt;1,"Отсутствуют или не функционируют дистанционные способы взаимодействия",(IF('Рейтинговая таблица организаций'!H29&lt;4,"В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0" s="18">
        <f>'Рейтинговая таблица организаций'!H29</f>
        <v>4</v>
      </c>
      <c r="N40" s="12">
        <f>IF('Рейтинговая таблица организаций'!H29&lt;1,0,(IF('Рейтинговая таблица организаций'!H29&lt;4,30,100)))</f>
        <v>100</v>
      </c>
      <c r="O40" s="12" t="s">
        <v>161</v>
      </c>
      <c r="P40" s="12">
        <f>'Рейтинговая таблица организаций'!I29</f>
        <v>360</v>
      </c>
      <c r="Q40" s="12">
        <f>'Рейтинговая таблица организаций'!J29</f>
        <v>361</v>
      </c>
      <c r="R40" s="12" t="s">
        <v>162</v>
      </c>
      <c r="S40" s="12">
        <f>'Рейтинговая таблица организаций'!K29</f>
        <v>361</v>
      </c>
      <c r="T40" s="12">
        <f>'Рейтинговая таблица организаций'!L29</f>
        <v>364</v>
      </c>
      <c r="U40" s="12" t="str">
        <f>IF('Рейтинговая таблица организаций'!U29&lt;1,"Отсутствуют комфортные условия",(IF('Рейтинговая таблица организаций'!U29&lt;5,"Количество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0" s="18">
        <f>'Рейтинговая таблица организаций'!U29</f>
        <v>5</v>
      </c>
      <c r="W40" s="12">
        <f>IF('Рейтинговая таблица организаций'!U29&lt;1,0,(IF('Рейтинговая таблица организаций'!U29&lt;4,20,100)))</f>
        <v>100</v>
      </c>
      <c r="X40" s="12" t="s">
        <v>163</v>
      </c>
      <c r="Y40" s="12">
        <f>'Рейтинговая таблица организаций'!X29</f>
        <v>372</v>
      </c>
      <c r="Z40" s="12">
        <f>'Рейтинговая таблица организаций'!Y29</f>
        <v>375</v>
      </c>
      <c r="AA40" s="12" t="str">
        <f>IF('Рейтинговая таблица организаций'!AD29&lt;1,"Отсутствуют условия доступности для инвалидов",(IF('Рейтинговая таблица организаций'!AD29&lt;5,"Количество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0" s="17">
        <f>'Рейтинговая таблица организаций'!AD29</f>
        <v>4</v>
      </c>
      <c r="AC40" s="12">
        <f>IF('Рейтинговая таблица организаций'!AD29&lt;1,0,(IF('Рейтинговая таблица организаций'!AD29&lt;5,20,100)))</f>
        <v>20</v>
      </c>
      <c r="AD40" s="12" t="str">
        <f>IF('Рейтинговая таблица организаций'!AE29&lt;1,"Отсутствуют условия доступности, позволяющие инвалидам получать услуги наравне с другими",(IF('Рейтинговая таблица организаций'!AE29&lt;5,"Количество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40" s="18">
        <f>'Рейтинговая таблица организаций'!AE29</f>
        <v>4</v>
      </c>
      <c r="AF40" s="12">
        <f>IF('Рейтинговая таблица организаций'!AE29&lt;1,0,(IF('Рейтинговая таблица организаций'!AE29&lt;5,20,100)))</f>
        <v>20</v>
      </c>
      <c r="AG40" s="12" t="s">
        <v>164</v>
      </c>
      <c r="AH40" s="12">
        <f>'Рейтинговая таблица организаций'!AF29</f>
        <v>2</v>
      </c>
      <c r="AI40" s="12">
        <f>'Рейтинговая таблица организаций'!AG29</f>
        <v>2</v>
      </c>
      <c r="AJ40" s="12" t="s">
        <v>165</v>
      </c>
      <c r="AK40" s="12">
        <f>'Рейтинговая таблица организаций'!AL29</f>
        <v>373</v>
      </c>
      <c r="AL40" s="12">
        <f>'Рейтинговая таблица организаций'!AM29</f>
        <v>375</v>
      </c>
      <c r="AM40" s="12" t="s">
        <v>166</v>
      </c>
      <c r="AN40" s="12">
        <f>'Рейтинговая таблица организаций'!AN29</f>
        <v>373</v>
      </c>
      <c r="AO40" s="12">
        <f>'Рейтинговая таблица организаций'!AO29</f>
        <v>375</v>
      </c>
      <c r="AP40" s="12" t="s">
        <v>167</v>
      </c>
      <c r="AQ40" s="12">
        <f>'Рейтинговая таблица организаций'!AP29</f>
        <v>358</v>
      </c>
      <c r="AR40" s="12">
        <f>'Рейтинговая таблица организаций'!AQ29</f>
        <v>359</v>
      </c>
      <c r="AS40" s="12" t="s">
        <v>168</v>
      </c>
      <c r="AT40" s="12">
        <f>'Рейтинговая таблица организаций'!AV29</f>
        <v>372</v>
      </c>
      <c r="AU40" s="12">
        <f>'Рейтинговая таблица организаций'!AW29</f>
        <v>375</v>
      </c>
      <c r="AV40" s="12" t="s">
        <v>169</v>
      </c>
      <c r="AW40" s="12">
        <f>'Рейтинговая таблица организаций'!AX29</f>
        <v>373</v>
      </c>
      <c r="AX40" s="12">
        <f>'Рейтинговая таблица организаций'!AY29</f>
        <v>375</v>
      </c>
      <c r="AY40" s="12" t="s">
        <v>170</v>
      </c>
      <c r="AZ40" s="12">
        <f>'Рейтинговая таблица организаций'!AZ29</f>
        <v>373</v>
      </c>
      <c r="BA40" s="12">
        <f>'Рейтинговая таблица организаций'!BA29</f>
        <v>375</v>
      </c>
    </row>
    <row r="41" spans="1:53" ht="15.75">
      <c r="A41" s="9">
        <f>'бланки '!D31</f>
        <v>26</v>
      </c>
      <c r="B41" s="9" t="str">
        <f>'бланки '!C31</f>
        <v>Муниципальное автономное дошкольное образовательное учреждение Центр развития ребенка – «Детский сад № 88 «Антошка»</v>
      </c>
      <c r="C41" s="9">
        <f>'для bus.gov.ru'!D30</f>
        <v>252</v>
      </c>
      <c r="D41" s="9">
        <f>'для bus.gov.ru'!E30</f>
        <v>138</v>
      </c>
      <c r="E41" s="16">
        <f>'для bus.gov.ru'!F30</f>
        <v>0.54761904761904767</v>
      </c>
      <c r="F41" s="10" t="s">
        <v>159</v>
      </c>
      <c r="G41" s="11">
        <f>'Рейтинговая таблица организаций'!D30</f>
        <v>9.5</v>
      </c>
      <c r="H41" s="11">
        <f>'Рейтинговая таблица организаций'!E30</f>
        <v>10</v>
      </c>
      <c r="I41" s="10" t="s">
        <v>160</v>
      </c>
      <c r="J41" s="11">
        <f>'Рейтинговая таблица организаций'!F30</f>
        <v>43</v>
      </c>
      <c r="K41" s="11">
        <f>'Рейтинговая таблица организаций'!G30</f>
        <v>43</v>
      </c>
      <c r="L41" s="12" t="str">
        <f>IF('Рейтинговая таблица организаций'!H30&lt;1,"Отсутствуют или не функционируют дистанционные способы взаимодействия",(IF('Рейтинговая таблица организаций'!H30&lt;4,"В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1" s="18">
        <f>'Рейтинговая таблица организаций'!H30</f>
        <v>4</v>
      </c>
      <c r="N41" s="12">
        <f>IF('Рейтинговая таблица организаций'!H30&lt;1,0,(IF('Рейтинговая таблица организаций'!H30&lt;4,30,100)))</f>
        <v>100</v>
      </c>
      <c r="O41" s="12" t="s">
        <v>161</v>
      </c>
      <c r="P41" s="12">
        <f>'Рейтинговая таблица организаций'!I30</f>
        <v>113</v>
      </c>
      <c r="Q41" s="12">
        <f>'Рейтинговая таблица организаций'!J30</f>
        <v>115</v>
      </c>
      <c r="R41" s="12" t="s">
        <v>162</v>
      </c>
      <c r="S41" s="12">
        <f>'Рейтинговая таблица организаций'!K30</f>
        <v>115</v>
      </c>
      <c r="T41" s="12">
        <f>'Рейтинговая таблица организаций'!L30</f>
        <v>119</v>
      </c>
      <c r="U41" s="12" t="str">
        <f>IF('Рейтинговая таблица организаций'!U30&lt;1,"Отсутствуют комфортные условия",(IF('Рейтинговая таблица организаций'!U30&lt;5,"Количество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1" s="18">
        <f>'Рейтинговая таблица организаций'!U30</f>
        <v>5</v>
      </c>
      <c r="W41" s="12">
        <f>IF('Рейтинговая таблица организаций'!U30&lt;1,0,(IF('Рейтинговая таблица организаций'!U30&lt;4,20,100)))</f>
        <v>100</v>
      </c>
      <c r="X41" s="12" t="s">
        <v>163</v>
      </c>
      <c r="Y41" s="12">
        <f>'Рейтинговая таблица организаций'!X30</f>
        <v>127</v>
      </c>
      <c r="Z41" s="12">
        <f>'Рейтинговая таблица организаций'!Y30</f>
        <v>138</v>
      </c>
      <c r="AA41" s="12" t="str">
        <f>IF('Рейтинговая таблица организаций'!AD30&lt;1,"Отсутствуют условия доступности для инвалидов",(IF('Рейтинговая таблица организаций'!AD30&lt;5,"Количество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1" s="17">
        <f>'Рейтинговая таблица организаций'!AD30</f>
        <v>2</v>
      </c>
      <c r="AC41" s="12">
        <f>IF('Рейтинговая таблица организаций'!AD30&lt;1,0,(IF('Рейтинговая таблица организаций'!AD30&lt;5,20,100)))</f>
        <v>20</v>
      </c>
      <c r="AD41" s="12" t="str">
        <f>IF('Рейтинговая таблица организаций'!AE30&lt;1,"Отсутствуют условия доступности, позволяющие инвалидам получать услуги наравне с другими",(IF('Рейтинговая таблица организаций'!AE30&lt;5,"Количество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41" s="18">
        <f>'Рейтинговая таблица организаций'!AE30</f>
        <v>2</v>
      </c>
      <c r="AF41" s="12">
        <f>IF('Рейтинговая таблица организаций'!AE30&lt;1,0,(IF('Рейтинговая таблица организаций'!AE30&lt;5,20,100)))</f>
        <v>20</v>
      </c>
      <c r="AG41" s="12" t="s">
        <v>164</v>
      </c>
      <c r="AH41" s="12">
        <f>'Рейтинговая таблица организаций'!AF30</f>
        <v>1</v>
      </c>
      <c r="AI41" s="12">
        <f>'Рейтинговая таблица организаций'!AG30</f>
        <v>1</v>
      </c>
      <c r="AJ41" s="12" t="s">
        <v>165</v>
      </c>
      <c r="AK41" s="12">
        <f>'Рейтинговая таблица организаций'!AL30</f>
        <v>134</v>
      </c>
      <c r="AL41" s="12">
        <f>'Рейтинговая таблица организаций'!AM30</f>
        <v>138</v>
      </c>
      <c r="AM41" s="12" t="s">
        <v>166</v>
      </c>
      <c r="AN41" s="12">
        <f>'Рейтинговая таблица организаций'!AN30</f>
        <v>130</v>
      </c>
      <c r="AO41" s="12">
        <f>'Рейтинговая таблица организаций'!AO30</f>
        <v>138</v>
      </c>
      <c r="AP41" s="12" t="s">
        <v>167</v>
      </c>
      <c r="AQ41" s="12">
        <f>'Рейтинговая таблица организаций'!AP30</f>
        <v>104</v>
      </c>
      <c r="AR41" s="12">
        <f>'Рейтинговая таблица организаций'!AQ30</f>
        <v>106</v>
      </c>
      <c r="AS41" s="12" t="s">
        <v>168</v>
      </c>
      <c r="AT41" s="12">
        <f>'Рейтинговая таблица организаций'!AV30</f>
        <v>131</v>
      </c>
      <c r="AU41" s="12">
        <f>'Рейтинговая таблица организаций'!AW30</f>
        <v>138</v>
      </c>
      <c r="AV41" s="12" t="s">
        <v>169</v>
      </c>
      <c r="AW41" s="12">
        <f>'Рейтинговая таблица организаций'!AX30</f>
        <v>135</v>
      </c>
      <c r="AX41" s="12">
        <f>'Рейтинговая таблица организаций'!AY30</f>
        <v>138</v>
      </c>
      <c r="AY41" s="12" t="s">
        <v>170</v>
      </c>
      <c r="AZ41" s="12">
        <f>'Рейтинговая таблица организаций'!AZ30</f>
        <v>138</v>
      </c>
      <c r="BA41" s="12">
        <f>'Рейтинговая таблица организаций'!BA30</f>
        <v>138</v>
      </c>
    </row>
    <row r="42" spans="1:53" ht="15.75">
      <c r="A42" s="9">
        <f>'бланки '!D32</f>
        <v>27</v>
      </c>
      <c r="B42" s="9" t="str">
        <f>'бланки '!C32</f>
        <v>Муниципальное бюджетное дошкольное образовательное учреждение «Детский сад № 89 «Умка» комбинированного вида»</v>
      </c>
      <c r="C42" s="9">
        <f>'для bus.gov.ru'!D31</f>
        <v>548</v>
      </c>
      <c r="D42" s="9">
        <f>'для bus.gov.ru'!E31</f>
        <v>283</v>
      </c>
      <c r="E42" s="16">
        <f>'для bus.gov.ru'!F31</f>
        <v>0.51642335766423353</v>
      </c>
      <c r="F42" s="10" t="s">
        <v>159</v>
      </c>
      <c r="G42" s="11">
        <f>'Рейтинговая таблица организаций'!D31</f>
        <v>14</v>
      </c>
      <c r="H42" s="11">
        <f>'Рейтинговая таблица организаций'!E31</f>
        <v>14</v>
      </c>
      <c r="I42" s="10" t="s">
        <v>160</v>
      </c>
      <c r="J42" s="11">
        <f>'Рейтинговая таблица организаций'!F31</f>
        <v>59</v>
      </c>
      <c r="K42" s="11">
        <f>'Рейтинговая таблица организаций'!G31</f>
        <v>59</v>
      </c>
      <c r="L42" s="12" t="str">
        <f>IF('Рейтинговая таблица организаций'!H31&lt;1,"Отсутствуют или не функционируют дистанционные способы взаимодействия",(IF('Рейтинговая таблица организаций'!H31&lt;4,"В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42" s="18">
        <f>'Рейтинговая таблица организаций'!H31</f>
        <v>3</v>
      </c>
      <c r="N42" s="12">
        <f>IF('Рейтинговая таблица организаций'!H31&lt;1,0,(IF('Рейтинговая таблица организаций'!H31&lt;4,30,100)))</f>
        <v>30</v>
      </c>
      <c r="O42" s="12" t="s">
        <v>161</v>
      </c>
      <c r="P42" s="12">
        <f>'Рейтинговая таблица организаций'!I31</f>
        <v>249</v>
      </c>
      <c r="Q42" s="12">
        <f>'Рейтинговая таблица организаций'!J31</f>
        <v>250</v>
      </c>
      <c r="R42" s="12" t="s">
        <v>162</v>
      </c>
      <c r="S42" s="12">
        <f>'Рейтинговая таблица организаций'!K31</f>
        <v>262</v>
      </c>
      <c r="T42" s="12">
        <f>'Рейтинговая таблица организаций'!L31</f>
        <v>268</v>
      </c>
      <c r="U42" s="12" t="str">
        <f>IF('Рейтинговая таблица организаций'!U31&lt;1,"Отсутствуют комфортные условия",(IF('Рейтинговая таблица организаций'!U31&lt;5,"Количество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2" s="18">
        <f>'Рейтинговая таблица организаций'!U31</f>
        <v>5</v>
      </c>
      <c r="W42" s="12">
        <f>IF('Рейтинговая таблица организаций'!U31&lt;1,0,(IF('Рейтинговая таблица организаций'!U31&lt;4,20,100)))</f>
        <v>100</v>
      </c>
      <c r="X42" s="12" t="s">
        <v>163</v>
      </c>
      <c r="Y42" s="12">
        <f>'Рейтинговая таблица организаций'!X31</f>
        <v>277</v>
      </c>
      <c r="Z42" s="12">
        <f>'Рейтинговая таблица организаций'!Y31</f>
        <v>283</v>
      </c>
      <c r="AA42" s="12" t="str">
        <f>IF('Рейтинговая таблица организаций'!AD31&lt;1,"Отсутствуют условия доступности для инвалидов",(IF('Рейтинговая таблица организаций'!AD31&lt;5,"Количество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2" s="17">
        <f>'Рейтинговая таблица организаций'!AD31</f>
        <v>2</v>
      </c>
      <c r="AC42" s="12">
        <f>IF('Рейтинговая таблица организаций'!AD31&lt;1,0,(IF('Рейтинговая таблица организаций'!AD31&lt;5,20,100)))</f>
        <v>20</v>
      </c>
      <c r="AD42" s="12" t="str">
        <f>IF('Рейтинговая таблица организаций'!AE31&lt;1,"Отсутствуют условия доступности, позволяющие инвалидам получать услуги наравне с другими",(IF('Рейтинговая таблица организаций'!AE31&lt;5,"Количество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42" s="18">
        <f>'Рейтинговая таблица организаций'!AE31</f>
        <v>4</v>
      </c>
      <c r="AF42" s="12">
        <f>IF('Рейтинговая таблица организаций'!AE31&lt;1,0,(IF('Рейтинговая таблица организаций'!AE31&lt;5,20,100)))</f>
        <v>20</v>
      </c>
      <c r="AG42" s="12" t="s">
        <v>164</v>
      </c>
      <c r="AH42" s="12">
        <f>'Рейтинговая таблица организаций'!AF31</f>
        <v>8</v>
      </c>
      <c r="AI42" s="12">
        <f>'Рейтинговая таблица организаций'!AG31</f>
        <v>9</v>
      </c>
      <c r="AJ42" s="12" t="s">
        <v>165</v>
      </c>
      <c r="AK42" s="12">
        <f>'Рейтинговая таблица организаций'!AL31</f>
        <v>276</v>
      </c>
      <c r="AL42" s="12">
        <f>'Рейтинговая таблица организаций'!AM31</f>
        <v>283</v>
      </c>
      <c r="AM42" s="12" t="s">
        <v>166</v>
      </c>
      <c r="AN42" s="12">
        <f>'Рейтинговая таблица организаций'!AN31</f>
        <v>278</v>
      </c>
      <c r="AO42" s="12">
        <f>'Рейтинговая таблица организаций'!AO31</f>
        <v>283</v>
      </c>
      <c r="AP42" s="12" t="s">
        <v>167</v>
      </c>
      <c r="AQ42" s="12">
        <f>'Рейтинговая таблица организаций'!AP31</f>
        <v>237</v>
      </c>
      <c r="AR42" s="12">
        <f>'Рейтинговая таблица организаций'!AQ31</f>
        <v>238</v>
      </c>
      <c r="AS42" s="12" t="s">
        <v>168</v>
      </c>
      <c r="AT42" s="12">
        <f>'Рейтинговая таблица организаций'!AV31</f>
        <v>278</v>
      </c>
      <c r="AU42" s="12">
        <f>'Рейтинговая таблица организаций'!AW31</f>
        <v>283</v>
      </c>
      <c r="AV42" s="12" t="s">
        <v>169</v>
      </c>
      <c r="AW42" s="12">
        <f>'Рейтинговая таблица организаций'!AX31</f>
        <v>282</v>
      </c>
      <c r="AX42" s="12">
        <f>'Рейтинговая таблица организаций'!AY31</f>
        <v>283</v>
      </c>
      <c r="AY42" s="12" t="s">
        <v>170</v>
      </c>
      <c r="AZ42" s="12">
        <f>'Рейтинговая таблица организаций'!AZ31</f>
        <v>278</v>
      </c>
      <c r="BA42" s="12">
        <f>'Рейтинговая таблица организаций'!BA31</f>
        <v>283</v>
      </c>
    </row>
    <row r="43" spans="1:53" ht="15.75">
      <c r="A43" s="9">
        <f>'бланки '!D33</f>
        <v>28</v>
      </c>
      <c r="B43" s="9" t="str">
        <f>'бланки '!C33</f>
        <v>Муниципальное автономное общеобразовательное учреждение для детей дошкольного и младшего школьного возраста «Северодвинская прогимназия № 1»</v>
      </c>
      <c r="C43" s="9">
        <f>'для bus.gov.ru'!D32</f>
        <v>1305</v>
      </c>
      <c r="D43" s="9">
        <f>'для bus.gov.ru'!E32</f>
        <v>702</v>
      </c>
      <c r="E43" s="16">
        <f>'для bus.gov.ru'!F32</f>
        <v>0.53793103448275859</v>
      </c>
      <c r="F43" s="10" t="s">
        <v>159</v>
      </c>
      <c r="G43" s="11">
        <f>'Рейтинговая таблица организаций'!D32</f>
        <v>14</v>
      </c>
      <c r="H43" s="11">
        <f>'Рейтинговая таблица организаций'!E32</f>
        <v>14</v>
      </c>
      <c r="I43" s="10" t="s">
        <v>160</v>
      </c>
      <c r="J43" s="11">
        <f>'Рейтинговая таблица организаций'!F32</f>
        <v>53</v>
      </c>
      <c r="K43" s="11">
        <f>'Рейтинговая таблица организаций'!G32</f>
        <v>54</v>
      </c>
      <c r="L43" s="12" t="str">
        <f>IF('Рейтинговая таблица организаций'!H32&lt;1,"Отсутствуют или не функционируют дистанционные способы взаимодействия",(IF('Рейтинговая таблица организаций'!H32&lt;4,"В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3" s="18">
        <f>'Рейтинговая таблица организаций'!H32</f>
        <v>4</v>
      </c>
      <c r="N43" s="12">
        <f>IF('Рейтинговая таблица организаций'!H32&lt;1,0,(IF('Рейтинговая таблица организаций'!H32&lt;4,30,100)))</f>
        <v>100</v>
      </c>
      <c r="O43" s="12" t="s">
        <v>161</v>
      </c>
      <c r="P43" s="12">
        <f>'Рейтинговая таблица организаций'!I32</f>
        <v>701</v>
      </c>
      <c r="Q43" s="12">
        <f>'Рейтинговая таблица организаций'!J32</f>
        <v>701</v>
      </c>
      <c r="R43" s="12" t="s">
        <v>162</v>
      </c>
      <c r="S43" s="12">
        <f>'Рейтинговая таблица организаций'!K32</f>
        <v>699</v>
      </c>
      <c r="T43" s="12">
        <f>'Рейтинговая таблица организаций'!L32</f>
        <v>699</v>
      </c>
      <c r="U43" s="12" t="str">
        <f>IF('Рейтинговая таблица организаций'!U32&lt;1,"Отсутствуют комфортные условия",(IF('Рейтинговая таблица организаций'!U32&lt;5,"Количество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3" s="18">
        <f>'Рейтинговая таблица организаций'!U32</f>
        <v>5</v>
      </c>
      <c r="W43" s="12">
        <f>IF('Рейтинговая таблица организаций'!U32&lt;1,0,(IF('Рейтинговая таблица организаций'!U32&lt;4,20,100)))</f>
        <v>100</v>
      </c>
      <c r="X43" s="12" t="s">
        <v>163</v>
      </c>
      <c r="Y43" s="12">
        <f>'Рейтинговая таблица организаций'!X32</f>
        <v>702</v>
      </c>
      <c r="Z43" s="12">
        <f>'Рейтинговая таблица организаций'!Y32</f>
        <v>702</v>
      </c>
      <c r="AA43" s="12" t="str">
        <f>IF('Рейтинговая таблица организаций'!AD32&lt;1,"Отсутствуют условия доступности для инвалидов",(IF('Рейтинговая таблица организаций'!AD32&lt;5,"Количество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3" s="17">
        <f>'Рейтинговая таблица организаций'!AD32</f>
        <v>4</v>
      </c>
      <c r="AC43" s="12">
        <f>IF('Рейтинговая таблица организаций'!AD32&lt;1,0,(IF('Рейтинговая таблица организаций'!AD32&lt;5,20,100)))</f>
        <v>20</v>
      </c>
      <c r="AD43" s="12" t="str">
        <f>IF('Рейтинговая таблица организаций'!AE32&lt;1,"Отсутствуют условия доступности, позволяющие инвалидам получать услуги наравне с другими",(IF('Рейтинговая таблица организаций'!AE32&lt;5,"Количество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43" s="18">
        <f>'Рейтинговая таблица организаций'!AE32</f>
        <v>5</v>
      </c>
      <c r="AF43" s="12">
        <f>IF('Рейтинговая таблица организаций'!AE32&lt;1,0,(IF('Рейтинговая таблица организаций'!AE32&lt;5,20,100)))</f>
        <v>100</v>
      </c>
      <c r="AG43" s="12" t="s">
        <v>164</v>
      </c>
      <c r="AH43" s="12">
        <f>'Рейтинговая таблица организаций'!AF32</f>
        <v>8</v>
      </c>
      <c r="AI43" s="12">
        <f>'Рейтинговая таблица организаций'!AG32</f>
        <v>10</v>
      </c>
      <c r="AJ43" s="12" t="s">
        <v>165</v>
      </c>
      <c r="AK43" s="12">
        <f>'Рейтинговая таблица организаций'!AL32</f>
        <v>702</v>
      </c>
      <c r="AL43" s="12">
        <f>'Рейтинговая таблица организаций'!AM32</f>
        <v>702</v>
      </c>
      <c r="AM43" s="12" t="s">
        <v>166</v>
      </c>
      <c r="AN43" s="12">
        <f>'Рейтинговая таблица организаций'!AN32</f>
        <v>702</v>
      </c>
      <c r="AO43" s="12">
        <f>'Рейтинговая таблица организаций'!AO32</f>
        <v>702</v>
      </c>
      <c r="AP43" s="12" t="s">
        <v>167</v>
      </c>
      <c r="AQ43" s="12">
        <f>'Рейтинговая таблица организаций'!AP32</f>
        <v>699</v>
      </c>
      <c r="AR43" s="12">
        <f>'Рейтинговая таблица организаций'!AQ32</f>
        <v>699</v>
      </c>
      <c r="AS43" s="12" t="s">
        <v>168</v>
      </c>
      <c r="AT43" s="12">
        <f>'Рейтинговая таблица организаций'!AV32</f>
        <v>702</v>
      </c>
      <c r="AU43" s="12">
        <f>'Рейтинговая таблица организаций'!AW32</f>
        <v>702</v>
      </c>
      <c r="AV43" s="12" t="s">
        <v>169</v>
      </c>
      <c r="AW43" s="12">
        <f>'Рейтинговая таблица организаций'!AX32</f>
        <v>702</v>
      </c>
      <c r="AX43" s="12">
        <f>'Рейтинговая таблица организаций'!AY32</f>
        <v>702</v>
      </c>
      <c r="AY43" s="12" t="s">
        <v>170</v>
      </c>
      <c r="AZ43" s="12">
        <f>'Рейтинговая таблица организаций'!AZ32</f>
        <v>702</v>
      </c>
      <c r="BA43" s="12">
        <f>'Рейтинговая таблица организаций'!BA32</f>
        <v>702</v>
      </c>
    </row>
    <row r="44" spans="1:53" ht="15.75">
      <c r="A44" s="9">
        <f>'бланки '!D34</f>
        <v>29</v>
      </c>
      <c r="B44" s="9" t="str">
        <f>'бланки '!C34</f>
        <v>Муниципальное автономное общеобразовательное учреждение «Средняя общеобразовательная школа № 2»</v>
      </c>
      <c r="C44" s="9">
        <f>'для bus.gov.ru'!D33</f>
        <v>963</v>
      </c>
      <c r="D44" s="9">
        <f>'для bus.gov.ru'!E33</f>
        <v>275</v>
      </c>
      <c r="E44" s="16">
        <f>'для bus.gov.ru'!F33</f>
        <v>0.28556593977154726</v>
      </c>
      <c r="F44" s="10" t="s">
        <v>159</v>
      </c>
      <c r="G44" s="11">
        <f>'Рейтинговая таблица организаций'!D33</f>
        <v>14</v>
      </c>
      <c r="H44" s="11">
        <f>'Рейтинговая таблица организаций'!E33</f>
        <v>14</v>
      </c>
      <c r="I44" s="10" t="s">
        <v>160</v>
      </c>
      <c r="J44" s="11">
        <f>'Рейтинговая таблица организаций'!F33</f>
        <v>52.5</v>
      </c>
      <c r="K44" s="11">
        <f>'Рейтинговая таблица организаций'!G33</f>
        <v>57</v>
      </c>
      <c r="L44" s="12" t="str">
        <f>IF('Рейтинговая таблица организаций'!H33&lt;1,"Отсутствуют или не функционируют дистанционные способы взаимодействия",(IF('Рейтинговая таблица организаций'!H33&lt;4,"В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44" s="18">
        <f>'Рейтинговая таблица организаций'!H33</f>
        <v>3</v>
      </c>
      <c r="N44" s="12">
        <f>IF('Рейтинговая таблица организаций'!H33&lt;1,0,(IF('Рейтинговая таблица организаций'!H33&lt;4,30,100)))</f>
        <v>30</v>
      </c>
      <c r="O44" s="12" t="s">
        <v>161</v>
      </c>
      <c r="P44" s="12">
        <f>'Рейтинговая таблица организаций'!I33</f>
        <v>204</v>
      </c>
      <c r="Q44" s="12">
        <f>'Рейтинговая таблица организаций'!J33</f>
        <v>204</v>
      </c>
      <c r="R44" s="12" t="s">
        <v>162</v>
      </c>
      <c r="S44" s="12">
        <f>'Рейтинговая таблица организаций'!K33</f>
        <v>173</v>
      </c>
      <c r="T44" s="12">
        <f>'Рейтинговая таблица организаций'!L33</f>
        <v>174</v>
      </c>
      <c r="U44" s="12" t="str">
        <f>IF('Рейтинговая таблица организаций'!U33&lt;1,"Отсутствуют комфортные условия",(IF('Рейтинговая таблица организаций'!U33&lt;5,"Количество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4" s="18">
        <f>'Рейтинговая таблица организаций'!U33</f>
        <v>5</v>
      </c>
      <c r="W44" s="12">
        <f>IF('Рейтинговая таблица организаций'!U33&lt;1,0,(IF('Рейтинговая таблица организаций'!U33&lt;4,20,100)))</f>
        <v>100</v>
      </c>
      <c r="X44" s="12" t="s">
        <v>163</v>
      </c>
      <c r="Y44" s="12">
        <f>'Рейтинговая таблица организаций'!X33</f>
        <v>268</v>
      </c>
      <c r="Z44" s="12">
        <f>'Рейтинговая таблица организаций'!Y33</f>
        <v>275</v>
      </c>
      <c r="AA44" s="12" t="str">
        <f>IF('Рейтинговая таблица организаций'!AD33&lt;1,"Отсутствуют условия доступности для инвалидов",(IF('Рейтинговая таблица организаций'!AD33&lt;5,"Количество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4" s="17">
        <f>'Рейтинговая таблица организаций'!AD33</f>
        <v>4</v>
      </c>
      <c r="AC44" s="12">
        <f>IF('Рейтинговая таблица организаций'!AD33&lt;1,0,(IF('Рейтинговая таблица организаций'!AD33&lt;5,20,100)))</f>
        <v>20</v>
      </c>
      <c r="AD44" s="12" t="str">
        <f>IF('Рейтинговая таблица организаций'!AE33&lt;1,"Отсутствуют условия доступности, позволяющие инвалидам получать услуги наравне с другими",(IF('Рейтинговая таблица организаций'!AE33&lt;5,"Количество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44" s="18">
        <f>'Рейтинговая таблица организаций'!AE33</f>
        <v>4</v>
      </c>
      <c r="AF44" s="12">
        <f>IF('Рейтинговая таблица организаций'!AE33&lt;1,0,(IF('Рейтинговая таблица организаций'!AE33&lt;5,20,100)))</f>
        <v>20</v>
      </c>
      <c r="AG44" s="12" t="s">
        <v>164</v>
      </c>
      <c r="AH44" s="12">
        <f>'Рейтинговая таблица организаций'!AF33</f>
        <v>14</v>
      </c>
      <c r="AI44" s="12">
        <f>'Рейтинговая таблица организаций'!AG33</f>
        <v>15</v>
      </c>
      <c r="AJ44" s="12" t="s">
        <v>165</v>
      </c>
      <c r="AK44" s="12">
        <f>'Рейтинговая таблица организаций'!AL33</f>
        <v>273</v>
      </c>
      <c r="AL44" s="12">
        <f>'Рейтинговая таблица организаций'!AM33</f>
        <v>275</v>
      </c>
      <c r="AM44" s="12" t="s">
        <v>166</v>
      </c>
      <c r="AN44" s="12">
        <f>'Рейтинговая таблица организаций'!AN33</f>
        <v>273</v>
      </c>
      <c r="AO44" s="12">
        <f>'Рейтинговая таблица организаций'!AO33</f>
        <v>275</v>
      </c>
      <c r="AP44" s="12" t="s">
        <v>167</v>
      </c>
      <c r="AQ44" s="12">
        <f>'Рейтинговая таблица организаций'!AP33</f>
        <v>256</v>
      </c>
      <c r="AR44" s="12">
        <f>'Рейтинговая таблица организаций'!AQ33</f>
        <v>256</v>
      </c>
      <c r="AS44" s="12" t="s">
        <v>168</v>
      </c>
      <c r="AT44" s="12">
        <f>'Рейтинговая таблица организаций'!AV33</f>
        <v>273</v>
      </c>
      <c r="AU44" s="12">
        <f>'Рейтинговая таблица организаций'!AW33</f>
        <v>275</v>
      </c>
      <c r="AV44" s="12" t="s">
        <v>169</v>
      </c>
      <c r="AW44" s="12">
        <f>'Рейтинговая таблица организаций'!AX33</f>
        <v>275</v>
      </c>
      <c r="AX44" s="12">
        <f>'Рейтинговая таблица организаций'!AY33</f>
        <v>275</v>
      </c>
      <c r="AY44" s="12" t="s">
        <v>170</v>
      </c>
      <c r="AZ44" s="12">
        <f>'Рейтинговая таблица организаций'!AZ33</f>
        <v>274</v>
      </c>
      <c r="BA44" s="12">
        <f>'Рейтинговая таблица организаций'!BA33</f>
        <v>275</v>
      </c>
    </row>
    <row r="45" spans="1:53" ht="15.75">
      <c r="A45" s="9">
        <f>'бланки '!D35</f>
        <v>30</v>
      </c>
      <c r="B45" s="9" t="str">
        <f>'бланки '!C35</f>
        <v>Муниципальное автономное общеобразовательное учреждение «Средняя общеобразовательная школа № 3 имени Героя Советского Союза Константина Матвеевича Трухинова»</v>
      </c>
      <c r="C45" s="9">
        <f>'для bus.gov.ru'!D34</f>
        <v>966</v>
      </c>
      <c r="D45" s="9">
        <f>'для bus.gov.ru'!E34</f>
        <v>634</v>
      </c>
      <c r="E45" s="16">
        <f>'для bus.gov.ru'!F34</f>
        <v>0.65631469979296064</v>
      </c>
      <c r="F45" s="10" t="s">
        <v>159</v>
      </c>
      <c r="G45" s="11">
        <f>'Рейтинговая таблица организаций'!D34</f>
        <v>14</v>
      </c>
      <c r="H45" s="11">
        <f>'Рейтинговая таблица организаций'!E34</f>
        <v>14</v>
      </c>
      <c r="I45" s="10" t="s">
        <v>160</v>
      </c>
      <c r="J45" s="11">
        <f>'Рейтинговая таблица организаций'!F34</f>
        <v>54</v>
      </c>
      <c r="K45" s="11">
        <f>'Рейтинговая таблица организаций'!G34</f>
        <v>54</v>
      </c>
      <c r="L45" s="12" t="str">
        <f>IF('Рейтинговая таблица организаций'!H34&lt;1,"Отсутствуют или не функционируют дистанционные способы взаимодействия",(IF('Рейтинговая таблица организаций'!H34&lt;4,"В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5" s="18">
        <f>'Рейтинговая таблица организаций'!H34</f>
        <v>4</v>
      </c>
      <c r="N45" s="12">
        <f>IF('Рейтинговая таблица организаций'!H34&lt;1,0,(IF('Рейтинговая таблица организаций'!H34&lt;4,30,100)))</f>
        <v>100</v>
      </c>
      <c r="O45" s="12" t="s">
        <v>161</v>
      </c>
      <c r="P45" s="12">
        <f>'Рейтинговая таблица организаций'!I34</f>
        <v>476</v>
      </c>
      <c r="Q45" s="12">
        <f>'Рейтинговая таблица организаций'!J34</f>
        <v>497</v>
      </c>
      <c r="R45" s="12" t="s">
        <v>162</v>
      </c>
      <c r="S45" s="12">
        <f>'Рейтинговая таблица организаций'!K34</f>
        <v>494</v>
      </c>
      <c r="T45" s="12">
        <f>'Рейтинговая таблица организаций'!L34</f>
        <v>524</v>
      </c>
      <c r="U45" s="12" t="str">
        <f>IF('Рейтинговая таблица организаций'!U34&lt;1,"Отсутствуют комфортные условия",(IF('Рейтинговая таблица организаций'!U34&lt;5,"Количество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5" s="18">
        <f>'Рейтинговая таблица организаций'!U34</f>
        <v>5</v>
      </c>
      <c r="W45" s="12">
        <f>IF('Рейтинговая таблица организаций'!U34&lt;1,0,(IF('Рейтинговая таблица организаций'!U34&lt;4,20,100)))</f>
        <v>100</v>
      </c>
      <c r="X45" s="12" t="s">
        <v>163</v>
      </c>
      <c r="Y45" s="12">
        <f>'Рейтинговая таблица организаций'!X34</f>
        <v>524</v>
      </c>
      <c r="Z45" s="12">
        <f>'Рейтинговая таблица организаций'!Y34</f>
        <v>634</v>
      </c>
      <c r="AA45" s="12" t="str">
        <f>IF('Рейтинговая таблица организаций'!AD34&lt;1,"Отсутствуют условия доступности для инвалидов",(IF('Рейтинговая таблица организаций'!AD34&lt;5,"Количество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45" s="17">
        <f>'Рейтинговая таблица организаций'!AD34</f>
        <v>5</v>
      </c>
      <c r="AC45" s="12">
        <f>IF('Рейтинговая таблица организаций'!AD34&lt;1,0,(IF('Рейтинговая таблица организаций'!AD34&lt;5,20,100)))</f>
        <v>100</v>
      </c>
      <c r="AD45" s="12" t="str">
        <f>IF('Рейтинговая таблица организаций'!AE34&lt;1,"Отсутствуют условия доступности, позволяющие инвалидам получать услуги наравне с другими",(IF('Рейтинговая таблица организаций'!AE34&lt;5,"Количество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45" s="18">
        <f>'Рейтинговая таблица организаций'!AE34</f>
        <v>5</v>
      </c>
      <c r="AF45" s="12">
        <f>IF('Рейтинговая таблица организаций'!AE34&lt;1,0,(IF('Рейтинговая таблица организаций'!AE34&lt;5,20,100)))</f>
        <v>100</v>
      </c>
      <c r="AG45" s="12" t="s">
        <v>164</v>
      </c>
      <c r="AH45" s="12">
        <f>'Рейтинговая таблица организаций'!AF34</f>
        <v>18</v>
      </c>
      <c r="AI45" s="12">
        <f>'Рейтинговая таблица организаций'!AG34</f>
        <v>21</v>
      </c>
      <c r="AJ45" s="12" t="s">
        <v>165</v>
      </c>
      <c r="AK45" s="12">
        <f>'Рейтинговая таблица организаций'!AL34</f>
        <v>574</v>
      </c>
      <c r="AL45" s="12">
        <f>'Рейтинговая таблица организаций'!AM34</f>
        <v>634</v>
      </c>
      <c r="AM45" s="12" t="s">
        <v>166</v>
      </c>
      <c r="AN45" s="12">
        <f>'Рейтинговая таблица организаций'!AN34</f>
        <v>565</v>
      </c>
      <c r="AO45" s="12">
        <f>'Рейтинговая таблица организаций'!AO34</f>
        <v>634</v>
      </c>
      <c r="AP45" s="12" t="s">
        <v>167</v>
      </c>
      <c r="AQ45" s="12">
        <f>'Рейтинговая таблица организаций'!AP34</f>
        <v>483</v>
      </c>
      <c r="AR45" s="12">
        <f>'Рейтинговая таблица организаций'!AQ34</f>
        <v>504</v>
      </c>
      <c r="AS45" s="12" t="s">
        <v>168</v>
      </c>
      <c r="AT45" s="12">
        <f>'Рейтинговая таблица организаций'!AV34</f>
        <v>556</v>
      </c>
      <c r="AU45" s="12">
        <f>'Рейтинговая таблица организаций'!AW34</f>
        <v>634</v>
      </c>
      <c r="AV45" s="12" t="s">
        <v>169</v>
      </c>
      <c r="AW45" s="12">
        <f>'Рейтинговая таблица организаций'!AX34</f>
        <v>598</v>
      </c>
      <c r="AX45" s="12">
        <f>'Рейтинговая таблица организаций'!AY34</f>
        <v>634</v>
      </c>
      <c r="AY45" s="12" t="s">
        <v>170</v>
      </c>
      <c r="AZ45" s="12">
        <f>'Рейтинговая таблица организаций'!AZ34</f>
        <v>584</v>
      </c>
      <c r="BA45" s="12">
        <f>'Рейтинговая таблица организаций'!BA34</f>
        <v>634</v>
      </c>
    </row>
    <row r="46" spans="1:53" ht="15.75">
      <c r="A46" s="9">
        <f>'бланки '!D36</f>
        <v>31</v>
      </c>
      <c r="B46" s="9" t="str">
        <f>'бланки '!C36</f>
        <v>Муниципальное автономное общеобразовательное учреждение «Средняя общеобразовательная школа № 5»</v>
      </c>
      <c r="C46" s="9">
        <f>'для bus.gov.ru'!D35</f>
        <v>1636</v>
      </c>
      <c r="D46" s="9">
        <f>'для bus.gov.ru'!E35</f>
        <v>716</v>
      </c>
      <c r="E46" s="16">
        <f>'для bus.gov.ru'!F35</f>
        <v>0.43765281173594134</v>
      </c>
      <c r="F46" s="10" t="s">
        <v>159</v>
      </c>
      <c r="G46" s="11">
        <f>'Рейтинговая таблица организаций'!D35</f>
        <v>14</v>
      </c>
      <c r="H46" s="11">
        <f>'Рейтинговая таблица организаций'!E35</f>
        <v>14</v>
      </c>
      <c r="I46" s="10" t="s">
        <v>160</v>
      </c>
      <c r="J46" s="11">
        <f>'Рейтинговая таблица организаций'!F35</f>
        <v>55</v>
      </c>
      <c r="K46" s="11">
        <f>'Рейтинговая таблица организаций'!G35</f>
        <v>55</v>
      </c>
      <c r="L46" s="12" t="str">
        <f>IF('Рейтинговая таблица организаций'!H35&lt;1,"Отсутствуют или не функционируют дистанционные способы взаимодействия",(IF('Рейтинговая таблица организаций'!H35&lt;4,"В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6" s="18">
        <f>'Рейтинговая таблица организаций'!H35</f>
        <v>4</v>
      </c>
      <c r="N46" s="12">
        <f>IF('Рейтинговая таблица организаций'!H35&lt;1,0,(IF('Рейтинговая таблица организаций'!H35&lt;4,30,100)))</f>
        <v>100</v>
      </c>
      <c r="O46" s="12" t="s">
        <v>161</v>
      </c>
      <c r="P46" s="12">
        <f>'Рейтинговая таблица организаций'!I35</f>
        <v>705</v>
      </c>
      <c r="Q46" s="12">
        <f>'Рейтинговая таблица организаций'!J35</f>
        <v>705</v>
      </c>
      <c r="R46" s="12" t="s">
        <v>162</v>
      </c>
      <c r="S46" s="12">
        <f>'Рейтинговая таблица организаций'!K35</f>
        <v>707</v>
      </c>
      <c r="T46" s="12">
        <f>'Рейтинговая таблица организаций'!L35</f>
        <v>710</v>
      </c>
      <c r="U46" s="12" t="str">
        <f>IF('Рейтинговая таблица организаций'!U35&lt;1,"Отсутствуют комфортные условия",(IF('Рейтинговая таблица организаций'!U35&lt;5,"Количество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6" s="18">
        <f>'Рейтинговая таблица организаций'!U35</f>
        <v>5</v>
      </c>
      <c r="W46" s="12">
        <f>IF('Рейтинговая таблица организаций'!U35&lt;1,0,(IF('Рейтинговая таблица организаций'!U35&lt;4,20,100)))</f>
        <v>100</v>
      </c>
      <c r="X46" s="12" t="s">
        <v>163</v>
      </c>
      <c r="Y46" s="12">
        <f>'Рейтинговая таблица организаций'!X35</f>
        <v>705</v>
      </c>
      <c r="Z46" s="12">
        <f>'Рейтинговая таблица организаций'!Y35</f>
        <v>716</v>
      </c>
      <c r="AA46" s="12" t="str">
        <f>IF('Рейтинговая таблица организаций'!AD35&lt;1,"Отсутствуют условия доступности для инвалидов",(IF('Рейтинговая таблица организаций'!AD35&lt;5,"Количество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6" s="17">
        <f>'Рейтинговая таблица организаций'!AD35</f>
        <v>4</v>
      </c>
      <c r="AC46" s="12">
        <f>IF('Рейтинговая таблица организаций'!AD35&lt;1,0,(IF('Рейтинговая таблица организаций'!AD35&lt;5,20,100)))</f>
        <v>20</v>
      </c>
      <c r="AD46" s="12" t="str">
        <f>IF('Рейтинговая таблица организаций'!AE35&lt;1,"Отсутствуют условия доступности, позволяющие инвалидам получать услуги наравне с другими",(IF('Рейтинговая таблица организаций'!AE35&lt;5,"Количество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46" s="18">
        <f>'Рейтинговая таблица организаций'!AE35</f>
        <v>5</v>
      </c>
      <c r="AF46" s="12">
        <f>IF('Рейтинговая таблица организаций'!AE35&lt;1,0,(IF('Рейтинговая таблица организаций'!AE35&lt;5,20,100)))</f>
        <v>100</v>
      </c>
      <c r="AG46" s="12" t="s">
        <v>164</v>
      </c>
      <c r="AH46" s="12">
        <f>'Рейтинговая таблица организаций'!AF35</f>
        <v>26</v>
      </c>
      <c r="AI46" s="12">
        <f>'Рейтинговая таблица организаций'!AG35</f>
        <v>26</v>
      </c>
      <c r="AJ46" s="12" t="s">
        <v>165</v>
      </c>
      <c r="AK46" s="12">
        <f>'Рейтинговая таблица организаций'!AL35</f>
        <v>712</v>
      </c>
      <c r="AL46" s="12">
        <f>'Рейтинговая таблица организаций'!AM35</f>
        <v>716</v>
      </c>
      <c r="AM46" s="12" t="s">
        <v>166</v>
      </c>
      <c r="AN46" s="12">
        <f>'Рейтинговая таблица организаций'!AN35</f>
        <v>715</v>
      </c>
      <c r="AO46" s="12">
        <f>'Рейтинговая таблица организаций'!AO35</f>
        <v>716</v>
      </c>
      <c r="AP46" s="12" t="s">
        <v>167</v>
      </c>
      <c r="AQ46" s="12">
        <f>'Рейтинговая таблица организаций'!AP35</f>
        <v>707</v>
      </c>
      <c r="AR46" s="12">
        <f>'Рейтинговая таблица организаций'!AQ35</f>
        <v>708</v>
      </c>
      <c r="AS46" s="12" t="s">
        <v>168</v>
      </c>
      <c r="AT46" s="12">
        <f>'Рейтинговая таблица организаций'!AV35</f>
        <v>714</v>
      </c>
      <c r="AU46" s="12">
        <f>'Рейтинговая таблица организаций'!AW35</f>
        <v>716</v>
      </c>
      <c r="AV46" s="12" t="s">
        <v>169</v>
      </c>
      <c r="AW46" s="12">
        <f>'Рейтинговая таблица организаций'!AX35</f>
        <v>715</v>
      </c>
      <c r="AX46" s="12">
        <f>'Рейтинговая таблица организаций'!AY35</f>
        <v>716</v>
      </c>
      <c r="AY46" s="12" t="s">
        <v>170</v>
      </c>
      <c r="AZ46" s="12">
        <f>'Рейтинговая таблица организаций'!AZ35</f>
        <v>714</v>
      </c>
      <c r="BA46" s="12">
        <f>'Рейтинговая таблица организаций'!BA35</f>
        <v>716</v>
      </c>
    </row>
    <row r="47" spans="1:53" ht="15.75">
      <c r="A47" s="9">
        <f>'бланки '!D37</f>
        <v>32</v>
      </c>
      <c r="B47" s="9" t="str">
        <f>'бланки '!C37</f>
        <v>Муниципальное автономное общеобразовательное учреждение «Средняя общеобразовательная школа № 6 с углубленным изучением иностранных языков»</v>
      </c>
      <c r="C47" s="9">
        <f>'для bus.gov.ru'!D36</f>
        <v>703</v>
      </c>
      <c r="D47" s="9">
        <f>'для bus.gov.ru'!E36</f>
        <v>315</v>
      </c>
      <c r="E47" s="16">
        <f>'для bus.gov.ru'!F36</f>
        <v>0.44807965860597437</v>
      </c>
      <c r="F47" s="10" t="s">
        <v>159</v>
      </c>
      <c r="G47" s="11">
        <f>'Рейтинговая таблица организаций'!D36</f>
        <v>14</v>
      </c>
      <c r="H47" s="11">
        <f>'Рейтинговая таблица организаций'!E36</f>
        <v>14</v>
      </c>
      <c r="I47" s="10" t="s">
        <v>160</v>
      </c>
      <c r="J47" s="11">
        <f>'Рейтинговая таблица организаций'!F36</f>
        <v>54</v>
      </c>
      <c r="K47" s="11">
        <f>'Рейтинговая таблица организаций'!G36</f>
        <v>54</v>
      </c>
      <c r="L47" s="12" t="str">
        <f>IF('Рейтинговая таблица организаций'!H36&lt;1,"Отсутствуют или не функционируют дистанционные способы взаимодействия",(IF('Рейтинговая таблица организаций'!H36&lt;4,"В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7" s="18">
        <f>'Рейтинговая таблица организаций'!H36</f>
        <v>4</v>
      </c>
      <c r="N47" s="12">
        <f>IF('Рейтинговая таблица организаций'!H36&lt;1,0,(IF('Рейтинговая таблица организаций'!H36&lt;4,30,100)))</f>
        <v>100</v>
      </c>
      <c r="O47" s="12" t="s">
        <v>161</v>
      </c>
      <c r="P47" s="12">
        <f>'Рейтинговая таблица организаций'!I36</f>
        <v>247</v>
      </c>
      <c r="Q47" s="12">
        <f>'Рейтинговая таблица организаций'!J36</f>
        <v>257</v>
      </c>
      <c r="R47" s="12" t="s">
        <v>162</v>
      </c>
      <c r="S47" s="12">
        <f>'Рейтинговая таблица организаций'!K36</f>
        <v>264</v>
      </c>
      <c r="T47" s="12">
        <f>'Рейтинговая таблица организаций'!L36</f>
        <v>275</v>
      </c>
      <c r="U47" s="12" t="str">
        <f>IF('Рейтинговая таблица организаций'!U36&lt;1,"Отсутствуют комфортные условия",(IF('Рейтинговая таблица организаций'!U36&lt;5,"Количество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7" s="18">
        <f>'Рейтинговая таблица организаций'!U36</f>
        <v>5</v>
      </c>
      <c r="W47" s="12">
        <f>IF('Рейтинговая таблица организаций'!U36&lt;1,0,(IF('Рейтинговая таблица организаций'!U36&lt;4,20,100)))</f>
        <v>100</v>
      </c>
      <c r="X47" s="12" t="s">
        <v>163</v>
      </c>
      <c r="Y47" s="12">
        <f>'Рейтинговая таблица организаций'!X36</f>
        <v>265</v>
      </c>
      <c r="Z47" s="12">
        <f>'Рейтинговая таблица организаций'!Y36</f>
        <v>315</v>
      </c>
      <c r="AA47" s="12" t="str">
        <f>IF('Рейтинговая таблица организаций'!AD36&lt;1,"Отсутствуют условия доступности для инвалидов",(IF('Рейтинговая таблица организаций'!AD36&lt;5,"Количество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7" s="17">
        <f>'Рейтинговая таблица организаций'!AD36</f>
        <v>3</v>
      </c>
      <c r="AC47" s="12">
        <f>IF('Рейтинговая таблица организаций'!AD36&lt;1,0,(IF('Рейтинговая таблица организаций'!AD36&lt;5,20,100)))</f>
        <v>20</v>
      </c>
      <c r="AD47" s="12" t="str">
        <f>IF('Рейтинговая таблица организаций'!AE36&lt;1,"Отсутствуют условия доступности, позволяющие инвалидам получать услуги наравне с другими",(IF('Рейтинговая таблица организаций'!AE36&lt;5,"Количество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47" s="18">
        <f>'Рейтинговая таблица организаций'!AE36</f>
        <v>5</v>
      </c>
      <c r="AF47" s="12">
        <f>IF('Рейтинговая таблица организаций'!AE36&lt;1,0,(IF('Рейтинговая таблица организаций'!AE36&lt;5,20,100)))</f>
        <v>100</v>
      </c>
      <c r="AG47" s="12" t="s">
        <v>164</v>
      </c>
      <c r="AH47" s="12">
        <f>'Рейтинговая таблица организаций'!AF36</f>
        <v>8</v>
      </c>
      <c r="AI47" s="12">
        <f>'Рейтинговая таблица организаций'!AG36</f>
        <v>9</v>
      </c>
      <c r="AJ47" s="12" t="s">
        <v>165</v>
      </c>
      <c r="AK47" s="12">
        <f>'Рейтинговая таблица организаций'!AL36</f>
        <v>304</v>
      </c>
      <c r="AL47" s="12">
        <f>'Рейтинговая таблица организаций'!AM36</f>
        <v>315</v>
      </c>
      <c r="AM47" s="12" t="s">
        <v>166</v>
      </c>
      <c r="AN47" s="12">
        <f>'Рейтинговая таблица организаций'!AN36</f>
        <v>303</v>
      </c>
      <c r="AO47" s="12">
        <f>'Рейтинговая таблица организаций'!AO36</f>
        <v>315</v>
      </c>
      <c r="AP47" s="12" t="s">
        <v>167</v>
      </c>
      <c r="AQ47" s="12">
        <f>'Рейтинговая таблица организаций'!AP36</f>
        <v>249</v>
      </c>
      <c r="AR47" s="12">
        <f>'Рейтинговая таблица организаций'!AQ36</f>
        <v>256</v>
      </c>
      <c r="AS47" s="12" t="s">
        <v>168</v>
      </c>
      <c r="AT47" s="12">
        <f>'Рейтинговая таблица организаций'!AV36</f>
        <v>304</v>
      </c>
      <c r="AU47" s="12">
        <f>'Рейтинговая таблица организаций'!AW36</f>
        <v>315</v>
      </c>
      <c r="AV47" s="12" t="s">
        <v>169</v>
      </c>
      <c r="AW47" s="12">
        <f>'Рейтинговая таблица организаций'!AX36</f>
        <v>310</v>
      </c>
      <c r="AX47" s="12">
        <f>'Рейтинговая таблица организаций'!AY36</f>
        <v>315</v>
      </c>
      <c r="AY47" s="12" t="s">
        <v>170</v>
      </c>
      <c r="AZ47" s="12">
        <f>'Рейтинговая таблица организаций'!AZ36</f>
        <v>300</v>
      </c>
      <c r="BA47" s="12">
        <f>'Рейтинговая таблица организаций'!BA36</f>
        <v>315</v>
      </c>
    </row>
    <row r="48" spans="1:53" ht="15.75">
      <c r="A48" s="9">
        <f>'бланки '!D38</f>
        <v>33</v>
      </c>
      <c r="B48" s="9" t="str">
        <f>'бланки '!C38</f>
        <v>Муниципальное автономное общеобразовательное учреждение «Гуманитарная гимназия № 8»</v>
      </c>
      <c r="C48" s="9">
        <f>'для bus.gov.ru'!D37</f>
        <v>891</v>
      </c>
      <c r="D48" s="9">
        <f>'для bus.gov.ru'!E37</f>
        <v>407</v>
      </c>
      <c r="E48" s="16">
        <f>'для bus.gov.ru'!F37</f>
        <v>0.4567901234567901</v>
      </c>
      <c r="F48" s="10" t="s">
        <v>159</v>
      </c>
      <c r="G48" s="11">
        <f>'Рейтинговая таблица организаций'!D37</f>
        <v>14</v>
      </c>
      <c r="H48" s="11">
        <f>'Рейтинговая таблица организаций'!E37</f>
        <v>14</v>
      </c>
      <c r="I48" s="10" t="s">
        <v>160</v>
      </c>
      <c r="J48" s="11">
        <f>'Рейтинговая таблица организаций'!F37</f>
        <v>54.5</v>
      </c>
      <c r="K48" s="11">
        <f>'Рейтинговая таблица организаций'!G37</f>
        <v>55</v>
      </c>
      <c r="L48" s="12" t="str">
        <f>IF('Рейтинговая таблица организаций'!H37&lt;1,"Отсутствуют или не функционируют дистанционные способы взаимодействия",(IF('Рейтинговая таблица организаций'!H37&lt;4,"В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8" s="18">
        <f>'Рейтинговая таблица организаций'!H37</f>
        <v>4</v>
      </c>
      <c r="N48" s="12">
        <f>IF('Рейтинговая таблица организаций'!H37&lt;1,0,(IF('Рейтинговая таблица организаций'!H37&lt;4,30,100)))</f>
        <v>100</v>
      </c>
      <c r="O48" s="12" t="s">
        <v>161</v>
      </c>
      <c r="P48" s="12">
        <f>'Рейтинговая таблица организаций'!I37</f>
        <v>299</v>
      </c>
      <c r="Q48" s="12">
        <f>'Рейтинговая таблица организаций'!J37</f>
        <v>304</v>
      </c>
      <c r="R48" s="12" t="s">
        <v>162</v>
      </c>
      <c r="S48" s="12">
        <f>'Рейтинговая таблица организаций'!K37</f>
        <v>331</v>
      </c>
      <c r="T48" s="12">
        <f>'Рейтинговая таблица организаций'!L37</f>
        <v>352</v>
      </c>
      <c r="U48" s="12" t="str">
        <f>IF('Рейтинговая таблица организаций'!U37&lt;1,"Отсутствуют комфортные условия",(IF('Рейтинговая таблица организаций'!U37&lt;5,"Количество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8" s="18">
        <f>'Рейтинговая таблица организаций'!U37</f>
        <v>5</v>
      </c>
      <c r="W48" s="12">
        <f>IF('Рейтинговая таблица организаций'!U37&lt;1,0,(IF('Рейтинговая таблица организаций'!U37&lt;4,20,100)))</f>
        <v>100</v>
      </c>
      <c r="X48" s="12" t="s">
        <v>163</v>
      </c>
      <c r="Y48" s="12">
        <f>'Рейтинговая таблица организаций'!X37</f>
        <v>347</v>
      </c>
      <c r="Z48" s="12">
        <f>'Рейтинговая таблица организаций'!Y37</f>
        <v>407</v>
      </c>
      <c r="AA48" s="12" t="str">
        <f>IF('Рейтинговая таблица организаций'!AD37&lt;1,"Отсутствуют условия доступности для инвалидов",(IF('Рейтинговая таблица организаций'!AD37&lt;5,"Количество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48" s="17">
        <f>'Рейтинговая таблица организаций'!AD37</f>
        <v>5</v>
      </c>
      <c r="AC48" s="12">
        <f>IF('Рейтинговая таблица организаций'!AD37&lt;1,0,(IF('Рейтинговая таблица организаций'!AD37&lt;5,20,100)))</f>
        <v>100</v>
      </c>
      <c r="AD48" s="12" t="str">
        <f>IF('Рейтинговая таблица организаций'!AE37&lt;1,"Отсутствуют условия доступности, позволяющие инвалидам получать услуги наравне с другими",(IF('Рейтинговая таблица организаций'!AE37&lt;5,"Количество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48" s="18">
        <f>'Рейтинговая таблица организаций'!AE37</f>
        <v>6</v>
      </c>
      <c r="AF48" s="12">
        <f>IF('Рейтинговая таблица организаций'!AE37&lt;1,0,(IF('Рейтинговая таблица организаций'!AE37&lt;5,20,100)))</f>
        <v>100</v>
      </c>
      <c r="AG48" s="12" t="s">
        <v>164</v>
      </c>
      <c r="AH48" s="12">
        <f>'Рейтинговая таблица организаций'!AF37</f>
        <v>8</v>
      </c>
      <c r="AI48" s="12">
        <f>'Рейтинговая таблица организаций'!AG37</f>
        <v>10</v>
      </c>
      <c r="AJ48" s="12" t="s">
        <v>165</v>
      </c>
      <c r="AK48" s="12">
        <f>'Рейтинговая таблица организаций'!AL37</f>
        <v>392</v>
      </c>
      <c r="AL48" s="12">
        <f>'Рейтинговая таблица организаций'!AM37</f>
        <v>407</v>
      </c>
      <c r="AM48" s="12" t="s">
        <v>166</v>
      </c>
      <c r="AN48" s="12">
        <f>'Рейтинговая таблица организаций'!AN37</f>
        <v>385</v>
      </c>
      <c r="AO48" s="12">
        <f>'Рейтинговая таблица организаций'!AO37</f>
        <v>407</v>
      </c>
      <c r="AP48" s="12" t="s">
        <v>167</v>
      </c>
      <c r="AQ48" s="12">
        <f>'Рейтинговая таблица организаций'!AP37</f>
        <v>301</v>
      </c>
      <c r="AR48" s="12">
        <f>'Рейтинговая таблица организаций'!AQ37</f>
        <v>306</v>
      </c>
      <c r="AS48" s="12" t="s">
        <v>168</v>
      </c>
      <c r="AT48" s="12">
        <f>'Рейтинговая таблица организаций'!AV37</f>
        <v>367</v>
      </c>
      <c r="AU48" s="12">
        <f>'Рейтинговая таблица организаций'!AW37</f>
        <v>407</v>
      </c>
      <c r="AV48" s="12" t="s">
        <v>169</v>
      </c>
      <c r="AW48" s="12">
        <f>'Рейтинговая таблица организаций'!AX37</f>
        <v>399</v>
      </c>
      <c r="AX48" s="12">
        <f>'Рейтинговая таблица организаций'!AY37</f>
        <v>407</v>
      </c>
      <c r="AY48" s="12" t="s">
        <v>170</v>
      </c>
      <c r="AZ48" s="12">
        <f>'Рейтинговая таблица организаций'!AZ37</f>
        <v>385</v>
      </c>
      <c r="BA48" s="12">
        <f>'Рейтинговая таблица организаций'!BA37</f>
        <v>407</v>
      </c>
    </row>
    <row r="49" spans="1:53" ht="15.75">
      <c r="A49" s="9">
        <f>'бланки '!D39</f>
        <v>34</v>
      </c>
      <c r="B49" s="9" t="str">
        <f>'бланки '!C39</f>
        <v>Муниципальное автономное общеобразовательное учреждение «Средняя общеобразовательная школа № 9»</v>
      </c>
      <c r="C49" s="9">
        <f>'для bus.gov.ru'!D38</f>
        <v>1176</v>
      </c>
      <c r="D49" s="9">
        <f>'для bus.gov.ru'!E38</f>
        <v>533</v>
      </c>
      <c r="E49" s="16">
        <f>'для bus.gov.ru'!F38</f>
        <v>0.45323129251700678</v>
      </c>
      <c r="F49" s="10" t="s">
        <v>159</v>
      </c>
      <c r="G49" s="11">
        <f>'Рейтинговая таблица организаций'!D38</f>
        <v>13</v>
      </c>
      <c r="H49" s="11">
        <f>'Рейтинговая таблица организаций'!E38</f>
        <v>14</v>
      </c>
      <c r="I49" s="10" t="s">
        <v>160</v>
      </c>
      <c r="J49" s="11">
        <f>'Рейтинговая таблица организаций'!F38</f>
        <v>52.5</v>
      </c>
      <c r="K49" s="11">
        <f>'Рейтинговая таблица организаций'!G38</f>
        <v>54</v>
      </c>
      <c r="L49" s="12" t="str">
        <f>IF('Рейтинговая таблица организаций'!H38&lt;1,"Отсутствуют или не функционируют дистанционные способы взаимодействия",(IF('Рейтинговая таблица организаций'!H38&lt;4,"В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49" s="18">
        <f>'Рейтинговая таблица организаций'!H38</f>
        <v>4</v>
      </c>
      <c r="N49" s="12">
        <f>IF('Рейтинговая таблица организаций'!H38&lt;1,0,(IF('Рейтинговая таблица организаций'!H38&lt;4,30,100)))</f>
        <v>100</v>
      </c>
      <c r="O49" s="12" t="s">
        <v>161</v>
      </c>
      <c r="P49" s="12">
        <f>'Рейтинговая таблица организаций'!I38</f>
        <v>414</v>
      </c>
      <c r="Q49" s="12">
        <f>'Рейтинговая таблица организаций'!J38</f>
        <v>427</v>
      </c>
      <c r="R49" s="12" t="s">
        <v>162</v>
      </c>
      <c r="S49" s="12">
        <f>'Рейтинговая таблица организаций'!K38</f>
        <v>453</v>
      </c>
      <c r="T49" s="12">
        <f>'Рейтинговая таблица организаций'!L38</f>
        <v>471</v>
      </c>
      <c r="U49" s="12" t="str">
        <f>IF('Рейтинговая таблица организаций'!U38&lt;1,"Отсутствуют комфортные условия",(IF('Рейтинговая таблица организаций'!U38&lt;5,"Количество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49" s="18">
        <f>'Рейтинговая таблица организаций'!U38</f>
        <v>5</v>
      </c>
      <c r="W49" s="12">
        <f>IF('Рейтинговая таблица организаций'!U38&lt;1,0,(IF('Рейтинговая таблица организаций'!U38&lt;4,20,100)))</f>
        <v>100</v>
      </c>
      <c r="X49" s="12" t="s">
        <v>163</v>
      </c>
      <c r="Y49" s="12">
        <f>'Рейтинговая таблица организаций'!X38</f>
        <v>475</v>
      </c>
      <c r="Z49" s="12">
        <f>'Рейтинговая таблица организаций'!Y38</f>
        <v>533</v>
      </c>
      <c r="AA49" s="12" t="str">
        <f>IF('Рейтинговая таблица организаций'!AD38&lt;1,"Отсутствуют условия доступности для инвалидов",(IF('Рейтинговая таблица организаций'!AD38&lt;5,"Количество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49" s="17">
        <f>'Рейтинговая таблица организаций'!AD38</f>
        <v>1</v>
      </c>
      <c r="AC49" s="12">
        <f>IF('Рейтинговая таблица организаций'!AD38&lt;1,0,(IF('Рейтинговая таблица организаций'!AD38&lt;5,20,100)))</f>
        <v>20</v>
      </c>
      <c r="AD49" s="12" t="str">
        <f>IF('Рейтинговая таблица организаций'!AE38&lt;1,"Отсутствуют условия доступности, позволяющие инвалидам получать услуги наравне с другими",(IF('Рейтинговая таблица организаций'!AE38&lt;5,"Количество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49" s="18">
        <f>'Рейтинговая таблица организаций'!AE38</f>
        <v>4</v>
      </c>
      <c r="AF49" s="12">
        <f>IF('Рейтинговая таблица организаций'!AE38&lt;1,0,(IF('Рейтинговая таблица организаций'!AE38&lt;5,20,100)))</f>
        <v>20</v>
      </c>
      <c r="AG49" s="12" t="s">
        <v>164</v>
      </c>
      <c r="AH49" s="12">
        <f>'Рейтинговая таблица организаций'!AF38</f>
        <v>17</v>
      </c>
      <c r="AI49" s="12">
        <f>'Рейтинговая таблица организаций'!AG38</f>
        <v>18</v>
      </c>
      <c r="AJ49" s="12" t="s">
        <v>165</v>
      </c>
      <c r="AK49" s="12">
        <f>'Рейтинговая таблица организаций'!AL38</f>
        <v>508</v>
      </c>
      <c r="AL49" s="12">
        <f>'Рейтинговая таблица организаций'!AM38</f>
        <v>533</v>
      </c>
      <c r="AM49" s="12" t="s">
        <v>166</v>
      </c>
      <c r="AN49" s="12">
        <f>'Рейтинговая таблица организаций'!AN38</f>
        <v>502</v>
      </c>
      <c r="AO49" s="12">
        <f>'Рейтинговая таблица организаций'!AO38</f>
        <v>533</v>
      </c>
      <c r="AP49" s="12" t="s">
        <v>167</v>
      </c>
      <c r="AQ49" s="12">
        <f>'Рейтинговая таблица организаций'!AP38</f>
        <v>425</v>
      </c>
      <c r="AR49" s="12">
        <f>'Рейтинговая таблица организаций'!AQ38</f>
        <v>432</v>
      </c>
      <c r="AS49" s="12" t="s">
        <v>168</v>
      </c>
      <c r="AT49" s="12">
        <f>'Рейтинговая таблица организаций'!AV38</f>
        <v>496</v>
      </c>
      <c r="AU49" s="12">
        <f>'Рейтинговая таблица организаций'!AW38</f>
        <v>533</v>
      </c>
      <c r="AV49" s="12" t="s">
        <v>169</v>
      </c>
      <c r="AW49" s="12">
        <f>'Рейтинговая таблица организаций'!AX38</f>
        <v>522</v>
      </c>
      <c r="AX49" s="12">
        <f>'Рейтинговая таблица организаций'!AY38</f>
        <v>533</v>
      </c>
      <c r="AY49" s="12" t="s">
        <v>170</v>
      </c>
      <c r="AZ49" s="12">
        <f>'Рейтинговая таблица организаций'!AZ38</f>
        <v>508</v>
      </c>
      <c r="BA49" s="12">
        <f>'Рейтинговая таблица организаций'!BA38</f>
        <v>533</v>
      </c>
    </row>
    <row r="50" spans="1:53" ht="15.75">
      <c r="A50" s="9">
        <f>'бланки '!D40</f>
        <v>35</v>
      </c>
      <c r="B50" s="9" t="str">
        <f>'бланки '!C40</f>
        <v>Муниципальное автономное общеобразовательное учреждение «Морская кадетская школа имени адмирала Котова Павла Григорьевича»</v>
      </c>
      <c r="C50" s="9">
        <f>'для bus.gov.ru'!D39</f>
        <v>814</v>
      </c>
      <c r="D50" s="9">
        <f>'для bus.gov.ru'!E39</f>
        <v>496</v>
      </c>
      <c r="E50" s="16">
        <f>'для bus.gov.ru'!F39</f>
        <v>0.60933660933660938</v>
      </c>
      <c r="F50" s="10" t="s">
        <v>159</v>
      </c>
      <c r="G50" s="11">
        <f>'Рейтинговая таблица организаций'!D39</f>
        <v>13</v>
      </c>
      <c r="H50" s="11">
        <f>'Рейтинговая таблица организаций'!E39</f>
        <v>14</v>
      </c>
      <c r="I50" s="10" t="s">
        <v>160</v>
      </c>
      <c r="J50" s="11">
        <f>'Рейтинговая таблица организаций'!F39</f>
        <v>53</v>
      </c>
      <c r="K50" s="11">
        <f>'Рейтинговая таблица организаций'!G39</f>
        <v>54</v>
      </c>
      <c r="L50" s="12" t="str">
        <f>IF('Рейтинговая таблица организаций'!H39&lt;1,"Отсутствуют или не функционируют дистанционные способы взаимодействия",(IF('Рейтинговая таблица организаций'!H39&lt;4,"В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50" s="18">
        <f>'Рейтинговая таблица организаций'!H39</f>
        <v>3</v>
      </c>
      <c r="N50" s="12">
        <f>IF('Рейтинговая таблица организаций'!H39&lt;1,0,(IF('Рейтинговая таблица организаций'!H39&lt;4,30,100)))</f>
        <v>30</v>
      </c>
      <c r="O50" s="12" t="s">
        <v>161</v>
      </c>
      <c r="P50" s="12">
        <f>'Рейтинговая таблица организаций'!I39</f>
        <v>421</v>
      </c>
      <c r="Q50" s="12">
        <f>'Рейтинговая таблица организаций'!J39</f>
        <v>428</v>
      </c>
      <c r="R50" s="12" t="s">
        <v>162</v>
      </c>
      <c r="S50" s="12">
        <f>'Рейтинговая таблица организаций'!K39</f>
        <v>405</v>
      </c>
      <c r="T50" s="12">
        <f>'Рейтинговая таблица организаций'!L39</f>
        <v>409</v>
      </c>
      <c r="U50" s="12" t="str">
        <f>IF('Рейтинговая таблица организаций'!U39&lt;1,"Отсутствуют комфортные условия",(IF('Рейтинговая таблица организаций'!U39&lt;5,"Количество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0" s="18">
        <f>'Рейтинговая таблица организаций'!U39</f>
        <v>5</v>
      </c>
      <c r="W50" s="12">
        <f>IF('Рейтинговая таблица организаций'!U39&lt;1,0,(IF('Рейтинговая таблица организаций'!U39&lt;4,20,100)))</f>
        <v>100</v>
      </c>
      <c r="X50" s="12" t="s">
        <v>163</v>
      </c>
      <c r="Y50" s="12">
        <f>'Рейтинговая таблица организаций'!X39</f>
        <v>474</v>
      </c>
      <c r="Z50" s="12">
        <f>'Рейтинговая таблица организаций'!Y39</f>
        <v>496</v>
      </c>
      <c r="AA50" s="12" t="str">
        <f>IF('Рейтинговая таблица организаций'!AD39&lt;1,"Отсутствуют условия доступности для инвалидов",(IF('Рейтинговая таблица организаций'!AD39&lt;5,"Количество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0" s="17">
        <f>'Рейтинговая таблица организаций'!AD39</f>
        <v>4</v>
      </c>
      <c r="AC50" s="12">
        <f>IF('Рейтинговая таблица организаций'!AD39&lt;1,0,(IF('Рейтинговая таблица организаций'!AD39&lt;5,20,100)))</f>
        <v>20</v>
      </c>
      <c r="AD50" s="12" t="str">
        <f>IF('Рейтинговая таблица организаций'!AE39&lt;1,"Отсутствуют условия доступности, позволяющие инвалидам получать услуги наравне с другими",(IF('Рейтинговая таблица организаций'!AE39&lt;5,"Количество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0" s="18">
        <f>'Рейтинговая таблица организаций'!AE39</f>
        <v>5</v>
      </c>
      <c r="AF50" s="12">
        <f>IF('Рейтинговая таблица организаций'!AE39&lt;1,0,(IF('Рейтинговая таблица организаций'!AE39&lt;5,20,100)))</f>
        <v>100</v>
      </c>
      <c r="AG50" s="12" t="s">
        <v>164</v>
      </c>
      <c r="AH50" s="12">
        <f>'Рейтинговая таблица организаций'!AF39</f>
        <v>42</v>
      </c>
      <c r="AI50" s="12">
        <f>'Рейтинговая таблица организаций'!AG39</f>
        <v>45</v>
      </c>
      <c r="AJ50" s="12" t="s">
        <v>165</v>
      </c>
      <c r="AK50" s="12">
        <f>'Рейтинговая таблица организаций'!AL39</f>
        <v>488</v>
      </c>
      <c r="AL50" s="12">
        <f>'Рейтинговая таблица организаций'!AM39</f>
        <v>496</v>
      </c>
      <c r="AM50" s="12" t="s">
        <v>166</v>
      </c>
      <c r="AN50" s="12">
        <f>'Рейтинговая таблица организаций'!AN39</f>
        <v>493</v>
      </c>
      <c r="AO50" s="12">
        <f>'Рейтинговая таблица организаций'!AO39</f>
        <v>496</v>
      </c>
      <c r="AP50" s="12" t="s">
        <v>167</v>
      </c>
      <c r="AQ50" s="12">
        <f>'Рейтинговая таблица организаций'!AP39</f>
        <v>443</v>
      </c>
      <c r="AR50" s="12">
        <f>'Рейтинговая таблица организаций'!AQ39</f>
        <v>444</v>
      </c>
      <c r="AS50" s="12" t="s">
        <v>168</v>
      </c>
      <c r="AT50" s="12">
        <f>'Рейтинговая таблица организаций'!AV39</f>
        <v>492</v>
      </c>
      <c r="AU50" s="12">
        <f>'Рейтинговая таблица организаций'!AW39</f>
        <v>496</v>
      </c>
      <c r="AV50" s="12" t="s">
        <v>169</v>
      </c>
      <c r="AW50" s="12">
        <f>'Рейтинговая таблица организаций'!AX39</f>
        <v>485</v>
      </c>
      <c r="AX50" s="12">
        <f>'Рейтинговая таблица организаций'!AY39</f>
        <v>496</v>
      </c>
      <c r="AY50" s="12" t="s">
        <v>170</v>
      </c>
      <c r="AZ50" s="12">
        <f>'Рейтинговая таблица организаций'!AZ39</f>
        <v>492</v>
      </c>
      <c r="BA50" s="12">
        <f>'Рейтинговая таблица организаций'!BA39</f>
        <v>496</v>
      </c>
    </row>
    <row r="51" spans="1:53" ht="15.75">
      <c r="A51" s="9">
        <f>'бланки '!D41</f>
        <v>36</v>
      </c>
      <c r="B51" s="9" t="str">
        <f>'бланки '!C41</f>
        <v>Муниципальное автономное общеобразовательное учреждение «Средняя общеобразовательная школа № 11»</v>
      </c>
      <c r="C51" s="9">
        <f>'для bus.gov.ru'!D40</f>
        <v>672</v>
      </c>
      <c r="D51" s="9">
        <f>'для bus.gov.ru'!E40</f>
        <v>400</v>
      </c>
      <c r="E51" s="16">
        <f>'для bus.gov.ru'!F40</f>
        <v>0.59523809523809523</v>
      </c>
      <c r="F51" s="10" t="s">
        <v>159</v>
      </c>
      <c r="G51" s="11">
        <f>'Рейтинговая таблица организаций'!D40</f>
        <v>14</v>
      </c>
      <c r="H51" s="11">
        <f>'Рейтинговая таблица организаций'!E40</f>
        <v>14</v>
      </c>
      <c r="I51" s="10" t="s">
        <v>160</v>
      </c>
      <c r="J51" s="11">
        <f>'Рейтинговая таблица организаций'!F40</f>
        <v>48</v>
      </c>
      <c r="K51" s="11">
        <f>'Рейтинговая таблица организаций'!G40</f>
        <v>59</v>
      </c>
      <c r="L51" s="12" t="str">
        <f>IF('Рейтинговая таблица организаций'!H40&lt;1,"Отсутствуют или не функционируют дистанционные способы взаимодействия",(IF('Рейтинговая таблица организаций'!H40&lt;4,"В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51" s="18">
        <f>'Рейтинговая таблица организаций'!H40</f>
        <v>4</v>
      </c>
      <c r="N51" s="12">
        <f>IF('Рейтинговая таблица организаций'!H40&lt;1,0,(IF('Рейтинговая таблица организаций'!H40&lt;4,30,100)))</f>
        <v>100</v>
      </c>
      <c r="O51" s="12" t="s">
        <v>161</v>
      </c>
      <c r="P51" s="12">
        <f>'Рейтинговая таблица организаций'!I40</f>
        <v>302</v>
      </c>
      <c r="Q51" s="12">
        <f>'Рейтинговая таблица организаций'!J40</f>
        <v>310</v>
      </c>
      <c r="R51" s="12" t="s">
        <v>162</v>
      </c>
      <c r="S51" s="12">
        <f>'Рейтинговая таблица организаций'!K40</f>
        <v>324</v>
      </c>
      <c r="T51" s="12">
        <f>'Рейтинговая таблица организаций'!L40</f>
        <v>335</v>
      </c>
      <c r="U51" s="12" t="str">
        <f>IF('Рейтинговая таблица организаций'!U40&lt;1,"Отсутствуют комфортные условия",(IF('Рейтинговая таблица организаций'!U40&lt;5,"Количество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1" s="18">
        <f>'Рейтинговая таблица организаций'!U40</f>
        <v>5</v>
      </c>
      <c r="W51" s="12">
        <f>IF('Рейтинговая таблица организаций'!U40&lt;1,0,(IF('Рейтинговая таблица организаций'!U40&lt;4,20,100)))</f>
        <v>100</v>
      </c>
      <c r="X51" s="12" t="s">
        <v>163</v>
      </c>
      <c r="Y51" s="12">
        <f>'Рейтинговая таблица организаций'!X40</f>
        <v>348</v>
      </c>
      <c r="Z51" s="12">
        <f>'Рейтинговая таблица организаций'!Y40</f>
        <v>400</v>
      </c>
      <c r="AA51" s="12" t="str">
        <f>IF('Рейтинговая таблица организаций'!AD40&lt;1,"Отсутствуют условия доступности для инвалидов",(IF('Рейтинговая таблица организаций'!AD40&lt;5,"Количество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1" s="17">
        <f>'Рейтинговая таблица организаций'!AD40</f>
        <v>2</v>
      </c>
      <c r="AC51" s="12">
        <f>IF('Рейтинговая таблица организаций'!AD40&lt;1,0,(IF('Рейтинговая таблица организаций'!AD40&lt;5,20,100)))</f>
        <v>20</v>
      </c>
      <c r="AD51" s="12" t="str">
        <f>IF('Рейтинговая таблица организаций'!AE40&lt;1,"Отсутствуют условия доступности, позволяющие инвалидам получать услуги наравне с другими",(IF('Рейтинговая таблица организаций'!AE40&lt;5,"Количество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1" s="18">
        <f>'Рейтинговая таблица организаций'!AE40</f>
        <v>5</v>
      </c>
      <c r="AF51" s="12">
        <f>IF('Рейтинговая таблица организаций'!AE40&lt;1,0,(IF('Рейтинговая таблица организаций'!AE40&lt;5,20,100)))</f>
        <v>100</v>
      </c>
      <c r="AG51" s="12" t="s">
        <v>164</v>
      </c>
      <c r="AH51" s="12">
        <f>'Рейтинговая таблица организаций'!AF40</f>
        <v>14</v>
      </c>
      <c r="AI51" s="12">
        <f>'Рейтинговая таблица организаций'!AG40</f>
        <v>18</v>
      </c>
      <c r="AJ51" s="12" t="s">
        <v>165</v>
      </c>
      <c r="AK51" s="12">
        <f>'Рейтинговая таблица организаций'!AL40</f>
        <v>373</v>
      </c>
      <c r="AL51" s="12">
        <f>'Рейтинговая таблица организаций'!AM40</f>
        <v>400</v>
      </c>
      <c r="AM51" s="12" t="s">
        <v>166</v>
      </c>
      <c r="AN51" s="12">
        <f>'Рейтинговая таблица организаций'!AN40</f>
        <v>374</v>
      </c>
      <c r="AO51" s="12">
        <f>'Рейтинговая таблица организаций'!AO40</f>
        <v>400</v>
      </c>
      <c r="AP51" s="12" t="s">
        <v>167</v>
      </c>
      <c r="AQ51" s="12">
        <f>'Рейтинговая таблица организаций'!AP40</f>
        <v>305</v>
      </c>
      <c r="AR51" s="12">
        <f>'Рейтинговая таблица организаций'!AQ40</f>
        <v>310</v>
      </c>
      <c r="AS51" s="12" t="s">
        <v>168</v>
      </c>
      <c r="AT51" s="12">
        <f>'Рейтинговая таблица организаций'!AV40</f>
        <v>361</v>
      </c>
      <c r="AU51" s="12">
        <f>'Рейтинговая таблица организаций'!AW40</f>
        <v>400</v>
      </c>
      <c r="AV51" s="12" t="s">
        <v>169</v>
      </c>
      <c r="AW51" s="12">
        <f>'Рейтинговая таблица организаций'!AX40</f>
        <v>375</v>
      </c>
      <c r="AX51" s="12">
        <f>'Рейтинговая таблица организаций'!AY40</f>
        <v>400</v>
      </c>
      <c r="AY51" s="12" t="s">
        <v>170</v>
      </c>
      <c r="AZ51" s="12">
        <f>'Рейтинговая таблица организаций'!AZ40</f>
        <v>379</v>
      </c>
      <c r="BA51" s="12">
        <f>'Рейтинговая таблица организаций'!BA40</f>
        <v>400</v>
      </c>
    </row>
    <row r="52" spans="1:53" ht="15.75">
      <c r="A52" s="9">
        <f>'бланки '!D42</f>
        <v>37</v>
      </c>
      <c r="B52" s="9" t="str">
        <f>'бланки '!C42</f>
        <v>Муниципальное автономное общеобразовательное учреждение «Средняя общеобразовательная школа № 12»</v>
      </c>
      <c r="C52" s="9">
        <f>'для bus.gov.ru'!D41</f>
        <v>1847</v>
      </c>
      <c r="D52" s="9">
        <f>'для bus.gov.ru'!E41</f>
        <v>810</v>
      </c>
      <c r="E52" s="16">
        <f>'для bus.gov.ru'!F41</f>
        <v>0.43854899837574446</v>
      </c>
      <c r="F52" s="10" t="s">
        <v>159</v>
      </c>
      <c r="G52" s="11">
        <f>'Рейтинговая таблица организаций'!D41</f>
        <v>14</v>
      </c>
      <c r="H52" s="11">
        <f>'Рейтинговая таблица организаций'!E41</f>
        <v>14</v>
      </c>
      <c r="I52" s="10" t="s">
        <v>160</v>
      </c>
      <c r="J52" s="11">
        <f>'Рейтинговая таблица организаций'!F41</f>
        <v>53</v>
      </c>
      <c r="K52" s="11">
        <f>'Рейтинговая таблица организаций'!G41</f>
        <v>54</v>
      </c>
      <c r="L52" s="12" t="str">
        <f>IF('Рейтинговая таблица организаций'!H41&lt;1,"Отсутствуют или не функционируют дистанционные способы взаимодействия",(IF('Рейтинговая таблица организаций'!H41&lt;4,"В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52" s="18">
        <f>'Рейтинговая таблица организаций'!H41</f>
        <v>4</v>
      </c>
      <c r="N52" s="12">
        <f>IF('Рейтинговая таблица организаций'!H41&lt;1,0,(IF('Рейтинговая таблица организаций'!H41&lt;4,30,100)))</f>
        <v>100</v>
      </c>
      <c r="O52" s="12" t="s">
        <v>161</v>
      </c>
      <c r="P52" s="12">
        <f>'Рейтинговая таблица организаций'!I41</f>
        <v>591</v>
      </c>
      <c r="Q52" s="12">
        <f>'Рейтинговая таблица организаций'!J41</f>
        <v>611</v>
      </c>
      <c r="R52" s="12" t="s">
        <v>162</v>
      </c>
      <c r="S52" s="12">
        <f>'Рейтинговая таблица организаций'!K41</f>
        <v>600</v>
      </c>
      <c r="T52" s="12">
        <f>'Рейтинговая таблица организаций'!L41</f>
        <v>662</v>
      </c>
      <c r="U52" s="12" t="str">
        <f>IF('Рейтинговая таблица организаций'!U41&lt;1,"Отсутствуют комфортные условия",(IF('Рейтинговая таблица организаций'!U41&lt;5,"Количество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2" s="18">
        <f>'Рейтинговая таблица организаций'!U41</f>
        <v>5</v>
      </c>
      <c r="W52" s="12">
        <f>IF('Рейтинговая таблица организаций'!U41&lt;1,0,(IF('Рейтинговая таблица организаций'!U41&lt;4,20,100)))</f>
        <v>100</v>
      </c>
      <c r="X52" s="12" t="s">
        <v>163</v>
      </c>
      <c r="Y52" s="12">
        <f>'Рейтинговая таблица организаций'!X41</f>
        <v>632</v>
      </c>
      <c r="Z52" s="12">
        <f>'Рейтинговая таблица организаций'!Y41</f>
        <v>810</v>
      </c>
      <c r="AA52" s="12" t="str">
        <f>IF('Рейтинговая таблица организаций'!AD41&lt;1,"Отсутствуют условия доступности для инвалидов",(IF('Рейтинговая таблица организаций'!AD41&lt;5,"Количество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2" s="17">
        <f>'Рейтинговая таблица организаций'!AD41</f>
        <v>3</v>
      </c>
      <c r="AC52" s="12">
        <f>IF('Рейтинговая таблица организаций'!AD41&lt;1,0,(IF('Рейтинговая таблица организаций'!AD41&lt;5,20,100)))</f>
        <v>20</v>
      </c>
      <c r="AD52" s="12" t="str">
        <f>IF('Рейтинговая таблица организаций'!AE41&lt;1,"Отсутствуют условия доступности, позволяющие инвалидам получать услуги наравне с другими",(IF('Рейтинговая таблица организаций'!AE41&lt;5,"Количество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2" s="18">
        <f>'Рейтинговая таблица организаций'!AE41</f>
        <v>5</v>
      </c>
      <c r="AF52" s="12">
        <f>IF('Рейтинговая таблица организаций'!AE41&lt;1,0,(IF('Рейтинговая таблица организаций'!AE41&lt;5,20,100)))</f>
        <v>100</v>
      </c>
      <c r="AG52" s="12" t="s">
        <v>164</v>
      </c>
      <c r="AH52" s="12">
        <f>'Рейтинговая таблица организаций'!AF41</f>
        <v>19</v>
      </c>
      <c r="AI52" s="12">
        <f>'Рейтинговая таблица организаций'!AG41</f>
        <v>23</v>
      </c>
      <c r="AJ52" s="12" t="s">
        <v>165</v>
      </c>
      <c r="AK52" s="12">
        <f>'Рейтинговая таблица организаций'!AL41</f>
        <v>724</v>
      </c>
      <c r="AL52" s="12">
        <f>'Рейтинговая таблица организаций'!AM41</f>
        <v>810</v>
      </c>
      <c r="AM52" s="12" t="s">
        <v>166</v>
      </c>
      <c r="AN52" s="12">
        <f>'Рейтинговая таблица организаций'!AN41</f>
        <v>723</v>
      </c>
      <c r="AO52" s="12">
        <f>'Рейтинговая таблица организаций'!AO41</f>
        <v>810</v>
      </c>
      <c r="AP52" s="12" t="s">
        <v>167</v>
      </c>
      <c r="AQ52" s="12">
        <f>'Рейтинговая таблица организаций'!AP41</f>
        <v>557</v>
      </c>
      <c r="AR52" s="12">
        <f>'Рейтинговая таблица организаций'!AQ41</f>
        <v>584</v>
      </c>
      <c r="AS52" s="12" t="s">
        <v>168</v>
      </c>
      <c r="AT52" s="12">
        <f>'Рейтинговая таблица организаций'!AV41</f>
        <v>708</v>
      </c>
      <c r="AU52" s="12">
        <f>'Рейтинговая таблица организаций'!AW41</f>
        <v>810</v>
      </c>
      <c r="AV52" s="12" t="s">
        <v>169</v>
      </c>
      <c r="AW52" s="12">
        <f>'Рейтинговая таблица организаций'!AX41</f>
        <v>695</v>
      </c>
      <c r="AX52" s="12">
        <f>'Рейтинговая таблица организаций'!AY41</f>
        <v>810</v>
      </c>
      <c r="AY52" s="12" t="s">
        <v>170</v>
      </c>
      <c r="AZ52" s="12">
        <f>'Рейтинговая таблица организаций'!AZ41</f>
        <v>742</v>
      </c>
      <c r="BA52" s="12">
        <f>'Рейтинговая таблица организаций'!BA41</f>
        <v>810</v>
      </c>
    </row>
    <row r="53" spans="1:53" ht="15.75">
      <c r="A53" s="9">
        <f>'бланки '!D43</f>
        <v>38</v>
      </c>
      <c r="B53" s="9" t="str">
        <f>'бланки '!C43</f>
        <v>Муниципальное автономное общеобразовательное учреждение «Средняя общеобразовательная школа № 13»</v>
      </c>
      <c r="C53" s="9">
        <f>'для bus.gov.ru'!D42</f>
        <v>756</v>
      </c>
      <c r="D53" s="9">
        <f>'для bus.gov.ru'!E42</f>
        <v>318</v>
      </c>
      <c r="E53" s="16">
        <f>'для bus.gov.ru'!F42</f>
        <v>0.42063492063492064</v>
      </c>
      <c r="F53" s="10" t="s">
        <v>159</v>
      </c>
      <c r="G53" s="11">
        <f>'Рейтинговая таблица организаций'!D42</f>
        <v>14</v>
      </c>
      <c r="H53" s="11">
        <f>'Рейтинговая таблица организаций'!E42</f>
        <v>14</v>
      </c>
      <c r="I53" s="10" t="s">
        <v>160</v>
      </c>
      <c r="J53" s="11">
        <f>'Рейтинговая таблица организаций'!F42</f>
        <v>59</v>
      </c>
      <c r="K53" s="11">
        <f>'Рейтинговая таблица организаций'!G42</f>
        <v>59</v>
      </c>
      <c r="L53" s="12" t="str">
        <f>IF('Рейтинговая таблица организаций'!H42&lt;1,"Отсутствуют или не функционируют дистанционные способы взаимодействия",(IF('Рейтинговая таблица организаций'!H42&lt;4,"В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53" s="18">
        <f>'Рейтинговая таблица организаций'!H42</f>
        <v>4</v>
      </c>
      <c r="N53" s="12">
        <f>IF('Рейтинговая таблица организаций'!H42&lt;1,0,(IF('Рейтинговая таблица организаций'!H42&lt;4,30,100)))</f>
        <v>100</v>
      </c>
      <c r="O53" s="12" t="s">
        <v>161</v>
      </c>
      <c r="P53" s="12">
        <f>'Рейтинговая таблица организаций'!I42</f>
        <v>219</v>
      </c>
      <c r="Q53" s="12">
        <f>'Рейтинговая таблица организаций'!J42</f>
        <v>236</v>
      </c>
      <c r="R53" s="12" t="s">
        <v>162</v>
      </c>
      <c r="S53" s="12">
        <f>'Рейтинговая таблица организаций'!K42</f>
        <v>275</v>
      </c>
      <c r="T53" s="12">
        <f>'Рейтинговая таблица организаций'!L42</f>
        <v>297</v>
      </c>
      <c r="U53" s="12" t="str">
        <f>IF('Рейтинговая таблица организаций'!U42&lt;1,"Отсутствуют комфортные условия",(IF('Рейтинговая таблица организаций'!U42&lt;5,"Количество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3" s="18">
        <f>'Рейтинговая таблица организаций'!U42</f>
        <v>5</v>
      </c>
      <c r="W53" s="12">
        <f>IF('Рейтинговая таблица организаций'!U42&lt;1,0,(IF('Рейтинговая таблица организаций'!U42&lt;4,20,100)))</f>
        <v>100</v>
      </c>
      <c r="X53" s="12" t="s">
        <v>163</v>
      </c>
      <c r="Y53" s="12">
        <f>'Рейтинговая таблица организаций'!X42</f>
        <v>252</v>
      </c>
      <c r="Z53" s="12">
        <f>'Рейтинговая таблица организаций'!Y42</f>
        <v>318</v>
      </c>
      <c r="AA53" s="12" t="str">
        <f>IF('Рейтинговая таблица организаций'!AD42&lt;1,"Отсутствуют условия доступности для инвалидов",(IF('Рейтинговая таблица организаций'!AD42&lt;5,"Количество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3" s="17">
        <f>'Рейтинговая таблица организаций'!AD42</f>
        <v>2</v>
      </c>
      <c r="AC53" s="12">
        <f>IF('Рейтинговая таблица организаций'!AD42&lt;1,0,(IF('Рейтинговая таблица организаций'!AD42&lt;5,20,100)))</f>
        <v>20</v>
      </c>
      <c r="AD53" s="12" t="str">
        <f>IF('Рейтинговая таблица организаций'!AE42&lt;1,"Отсутствуют условия доступности, позволяющие инвалидам получать услуги наравне с другими",(IF('Рейтинговая таблица организаций'!AE42&lt;5,"Количество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3" s="18">
        <f>'Рейтинговая таблица организаций'!AE42</f>
        <v>5</v>
      </c>
      <c r="AF53" s="12">
        <f>IF('Рейтинговая таблица организаций'!AE42&lt;1,0,(IF('Рейтинговая таблица организаций'!AE42&lt;5,20,100)))</f>
        <v>100</v>
      </c>
      <c r="AG53" s="12" t="s">
        <v>164</v>
      </c>
      <c r="AH53" s="12">
        <f>'Рейтинговая таблица организаций'!AF42</f>
        <v>5</v>
      </c>
      <c r="AI53" s="12">
        <f>'Рейтинговая таблица организаций'!AG42</f>
        <v>6</v>
      </c>
      <c r="AJ53" s="12" t="s">
        <v>165</v>
      </c>
      <c r="AK53" s="12">
        <f>'Рейтинговая таблица организаций'!AL42</f>
        <v>279</v>
      </c>
      <c r="AL53" s="12">
        <f>'Рейтинговая таблица организаций'!AM42</f>
        <v>318</v>
      </c>
      <c r="AM53" s="12" t="s">
        <v>166</v>
      </c>
      <c r="AN53" s="12">
        <f>'Рейтинговая таблица организаций'!AN42</f>
        <v>266</v>
      </c>
      <c r="AO53" s="12">
        <f>'Рейтинговая таблица организаций'!AO42</f>
        <v>318</v>
      </c>
      <c r="AP53" s="12" t="s">
        <v>167</v>
      </c>
      <c r="AQ53" s="12">
        <f>'Рейтинговая таблица организаций'!AP42</f>
        <v>216</v>
      </c>
      <c r="AR53" s="12">
        <f>'Рейтинговая таблица организаций'!AQ42</f>
        <v>230</v>
      </c>
      <c r="AS53" s="12" t="s">
        <v>168</v>
      </c>
      <c r="AT53" s="12">
        <f>'Рейтинговая таблица организаций'!AV42</f>
        <v>265</v>
      </c>
      <c r="AU53" s="12">
        <f>'Рейтинговая таблица организаций'!AW42</f>
        <v>318</v>
      </c>
      <c r="AV53" s="12" t="s">
        <v>169</v>
      </c>
      <c r="AW53" s="12">
        <f>'Рейтинговая таблица организаций'!AX42</f>
        <v>268</v>
      </c>
      <c r="AX53" s="12">
        <f>'Рейтинговая таблица организаций'!AY42</f>
        <v>318</v>
      </c>
      <c r="AY53" s="12" t="s">
        <v>170</v>
      </c>
      <c r="AZ53" s="12">
        <f>'Рейтинговая таблица организаций'!AZ42</f>
        <v>285</v>
      </c>
      <c r="BA53" s="12">
        <f>'Рейтинговая таблица организаций'!BA42</f>
        <v>318</v>
      </c>
    </row>
    <row r="54" spans="1:53" ht="15.75">
      <c r="A54" s="9">
        <f>'бланки '!D44</f>
        <v>39</v>
      </c>
      <c r="B54" s="9" t="str">
        <f>'бланки '!C44</f>
        <v>Муниципальное автономное общеобразовательное учреждение «Северодвинская гимназия № 14»</v>
      </c>
      <c r="C54" s="9">
        <f>'для bus.gov.ru'!D43</f>
        <v>851</v>
      </c>
      <c r="D54" s="9">
        <f>'для bus.gov.ru'!E43</f>
        <v>366</v>
      </c>
      <c r="E54" s="16">
        <f>'для bus.gov.ru'!F43</f>
        <v>0.4300822561692127</v>
      </c>
      <c r="F54" s="10" t="s">
        <v>159</v>
      </c>
      <c r="G54" s="11">
        <f>'Рейтинговая таблица организаций'!D43</f>
        <v>14</v>
      </c>
      <c r="H54" s="11">
        <f>'Рейтинговая таблица организаций'!E43</f>
        <v>14</v>
      </c>
      <c r="I54" s="10" t="s">
        <v>160</v>
      </c>
      <c r="J54" s="11">
        <f>'Рейтинговая таблица организаций'!F43</f>
        <v>51</v>
      </c>
      <c r="K54" s="11">
        <f>'Рейтинговая таблица организаций'!G43</f>
        <v>54</v>
      </c>
      <c r="L54" s="12" t="str">
        <f>IF('Рейтинговая таблица организаций'!H43&lt;1,"Отсутствуют или не функционируют дистанционные способы взаимодействия",(IF('Рейтинговая таблица организаций'!H43&lt;4,"В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54" s="18">
        <f>'Рейтинговая таблица организаций'!H43</f>
        <v>3</v>
      </c>
      <c r="N54" s="12">
        <f>IF('Рейтинговая таблица организаций'!H43&lt;1,0,(IF('Рейтинговая таблица организаций'!H43&lt;4,30,100)))</f>
        <v>30</v>
      </c>
      <c r="O54" s="12" t="s">
        <v>161</v>
      </c>
      <c r="P54" s="12">
        <f>'Рейтинговая таблица организаций'!I43</f>
        <v>241</v>
      </c>
      <c r="Q54" s="12">
        <f>'Рейтинговая таблица организаций'!J43</f>
        <v>255</v>
      </c>
      <c r="R54" s="12" t="s">
        <v>162</v>
      </c>
      <c r="S54" s="12">
        <f>'Рейтинговая таблица организаций'!K43</f>
        <v>268</v>
      </c>
      <c r="T54" s="12">
        <f>'Рейтинговая таблица организаций'!L43</f>
        <v>292</v>
      </c>
      <c r="U54" s="12" t="str">
        <f>IF('Рейтинговая таблица организаций'!U43&lt;1,"Отсутствуют комфортные условия",(IF('Рейтинговая таблица организаций'!U43&lt;5,"Количество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4" s="18">
        <f>'Рейтинговая таблица организаций'!U43</f>
        <v>5</v>
      </c>
      <c r="W54" s="12">
        <f>IF('Рейтинговая таблица организаций'!U43&lt;1,0,(IF('Рейтинговая таблица организаций'!U43&lt;4,20,100)))</f>
        <v>100</v>
      </c>
      <c r="X54" s="12" t="s">
        <v>163</v>
      </c>
      <c r="Y54" s="12">
        <f>'Рейтинговая таблица организаций'!X43</f>
        <v>288</v>
      </c>
      <c r="Z54" s="12">
        <f>'Рейтинговая таблица организаций'!Y43</f>
        <v>366</v>
      </c>
      <c r="AA54" s="12" t="str">
        <f>IF('Рейтинговая таблица организаций'!AD43&lt;1,"Отсутствуют условия доступности для инвалидов",(IF('Рейтинговая таблица организаций'!AD43&lt;5,"Количество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4" s="17">
        <f>'Рейтинговая таблица организаций'!AD43</f>
        <v>2</v>
      </c>
      <c r="AC54" s="12">
        <f>IF('Рейтинговая таблица организаций'!AD43&lt;1,0,(IF('Рейтинговая таблица организаций'!AD43&lt;5,20,100)))</f>
        <v>20</v>
      </c>
      <c r="AD54" s="12" t="str">
        <f>IF('Рейтинговая таблица организаций'!AE43&lt;1,"Отсутствуют условия доступности, позволяющие инвалидам получать услуги наравне с другими",(IF('Рейтинговая таблица организаций'!AE43&lt;5,"Количество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4" s="18">
        <f>'Рейтинговая таблица организаций'!AE43</f>
        <v>5</v>
      </c>
      <c r="AF54" s="12">
        <f>IF('Рейтинговая таблица организаций'!AE43&lt;1,0,(IF('Рейтинговая таблица организаций'!AE43&lt;5,20,100)))</f>
        <v>100</v>
      </c>
      <c r="AG54" s="12" t="s">
        <v>164</v>
      </c>
      <c r="AH54" s="12">
        <f>'Рейтинговая таблица организаций'!AF43</f>
        <v>9</v>
      </c>
      <c r="AI54" s="12">
        <f>'Рейтинговая таблица организаций'!AG43</f>
        <v>11</v>
      </c>
      <c r="AJ54" s="12" t="s">
        <v>165</v>
      </c>
      <c r="AK54" s="12">
        <f>'Рейтинговая таблица организаций'!AL43</f>
        <v>336</v>
      </c>
      <c r="AL54" s="12">
        <f>'Рейтинговая таблица организаций'!AM43</f>
        <v>366</v>
      </c>
      <c r="AM54" s="12" t="s">
        <v>166</v>
      </c>
      <c r="AN54" s="12">
        <f>'Рейтинговая таблица организаций'!AN43</f>
        <v>341</v>
      </c>
      <c r="AO54" s="12">
        <f>'Рейтинговая таблица организаций'!AO43</f>
        <v>366</v>
      </c>
      <c r="AP54" s="12" t="s">
        <v>167</v>
      </c>
      <c r="AQ54" s="12">
        <f>'Рейтинговая таблица организаций'!AP43</f>
        <v>254</v>
      </c>
      <c r="AR54" s="12">
        <f>'Рейтинговая таблица организаций'!AQ43</f>
        <v>260</v>
      </c>
      <c r="AS54" s="12" t="s">
        <v>168</v>
      </c>
      <c r="AT54" s="12">
        <f>'Рейтинговая таблица организаций'!AV43</f>
        <v>309</v>
      </c>
      <c r="AU54" s="12">
        <f>'Рейтинговая таблица организаций'!AW43</f>
        <v>366</v>
      </c>
      <c r="AV54" s="12" t="s">
        <v>169</v>
      </c>
      <c r="AW54" s="12">
        <f>'Рейтинговая таблица организаций'!AX43</f>
        <v>354</v>
      </c>
      <c r="AX54" s="12">
        <f>'Рейтинговая таблица организаций'!AY43</f>
        <v>366</v>
      </c>
      <c r="AY54" s="12" t="s">
        <v>170</v>
      </c>
      <c r="AZ54" s="12">
        <f>'Рейтинговая таблица организаций'!AZ43</f>
        <v>338</v>
      </c>
      <c r="BA54" s="12">
        <f>'Рейтинговая таблица организаций'!BA43</f>
        <v>366</v>
      </c>
    </row>
    <row r="55" spans="1:53" ht="15.75">
      <c r="A55" s="9" t="e">
        <f>'бланки '!#REF!</f>
        <v>#REF!</v>
      </c>
      <c r="B55" s="9" t="e">
        <f>'бланки '!#REF!</f>
        <v>#REF!</v>
      </c>
      <c r="C55" s="9">
        <f>'для bus.gov.ru'!D44</f>
        <v>1244</v>
      </c>
      <c r="D55" s="9">
        <f>'для bus.gov.ru'!E44</f>
        <v>523</v>
      </c>
      <c r="E55" s="16">
        <f>'для bus.gov.ru'!F44</f>
        <v>0.42041800643086819</v>
      </c>
      <c r="F55" s="10" t="s">
        <v>159</v>
      </c>
      <c r="G55" s="11">
        <f>'Рейтинговая таблица организаций'!D44</f>
        <v>14</v>
      </c>
      <c r="H55" s="11">
        <f>'Рейтинговая таблица организаций'!E44</f>
        <v>14</v>
      </c>
      <c r="I55" s="10" t="s">
        <v>160</v>
      </c>
      <c r="J55" s="11">
        <f>'Рейтинговая таблица организаций'!F44</f>
        <v>51.5</v>
      </c>
      <c r="K55" s="11">
        <f>'Рейтинговая таблица организаций'!G44</f>
        <v>54</v>
      </c>
      <c r="L55" s="12" t="str">
        <f>IF('Рейтинговая таблица организаций'!H44&lt;1,"Отсутствуют или не функционируют дистанционные способы взаимодействия",(IF('Рейтинговая таблица организаций'!H44&lt;4,"В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55" s="18">
        <f>'Рейтинговая таблица организаций'!H44</f>
        <v>3</v>
      </c>
      <c r="N55" s="12">
        <f>IF('Рейтинговая таблица организаций'!H44&lt;1,0,(IF('Рейтинговая таблица организаций'!H44&lt;4,30,100)))</f>
        <v>30</v>
      </c>
      <c r="O55" s="12" t="s">
        <v>161</v>
      </c>
      <c r="P55" s="12">
        <f>'Рейтинговая таблица организаций'!I44</f>
        <v>362</v>
      </c>
      <c r="Q55" s="12">
        <f>'Рейтинговая таблица организаций'!J44</f>
        <v>375</v>
      </c>
      <c r="R55" s="12" t="s">
        <v>162</v>
      </c>
      <c r="S55" s="12">
        <f>'Рейтинговая таблица организаций'!K44</f>
        <v>455</v>
      </c>
      <c r="T55" s="12">
        <f>'Рейтинговая таблица организаций'!L44</f>
        <v>488</v>
      </c>
      <c r="U55" s="12" t="str">
        <f>IF('Рейтинговая таблица организаций'!U44&lt;1,"Отсутствуют комфортные условия",(IF('Рейтинговая таблица организаций'!U44&lt;5,"Количество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5" s="18">
        <f>'Рейтинговая таблица организаций'!U44</f>
        <v>5</v>
      </c>
      <c r="W55" s="12">
        <f>IF('Рейтинговая таблица организаций'!U44&lt;1,0,(IF('Рейтинговая таблица организаций'!U44&lt;4,20,100)))</f>
        <v>100</v>
      </c>
      <c r="X55" s="12" t="s">
        <v>163</v>
      </c>
      <c r="Y55" s="12">
        <f>'Рейтинговая таблица организаций'!X44</f>
        <v>486</v>
      </c>
      <c r="Z55" s="12">
        <f>'Рейтинговая таблица организаций'!Y44</f>
        <v>523</v>
      </c>
      <c r="AA55" s="12" t="str">
        <f>IF('Рейтинговая таблица организаций'!AD44&lt;1,"Отсутствуют условия доступности для инвалидов",(IF('Рейтинговая таблица организаций'!AD44&lt;5,"Количество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5" s="17">
        <f>'Рейтинговая таблица организаций'!AD44</f>
        <v>2</v>
      </c>
      <c r="AC55" s="12">
        <f>IF('Рейтинговая таблица организаций'!AD44&lt;1,0,(IF('Рейтинговая таблица организаций'!AD44&lt;5,20,100)))</f>
        <v>20</v>
      </c>
      <c r="AD55" s="12" t="str">
        <f>IF('Рейтинговая таблица организаций'!AE44&lt;1,"Отсутствуют условия доступности, позволяющие инвалидам получать услуги наравне с другими",(IF('Рейтинговая таблица организаций'!AE44&lt;5,"Количество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55" s="18">
        <f>'Рейтинговая таблица организаций'!AE44</f>
        <v>4</v>
      </c>
      <c r="AF55" s="12">
        <f>IF('Рейтинговая таблица организаций'!AE44&lt;1,0,(IF('Рейтинговая таблица организаций'!AE44&lt;5,20,100)))</f>
        <v>20</v>
      </c>
      <c r="AG55" s="12" t="s">
        <v>164</v>
      </c>
      <c r="AH55" s="12">
        <f>'Рейтинговая таблица организаций'!AF44</f>
        <v>11</v>
      </c>
      <c r="AI55" s="12">
        <f>'Рейтинговая таблица организаций'!AG44</f>
        <v>13</v>
      </c>
      <c r="AJ55" s="12" t="s">
        <v>165</v>
      </c>
      <c r="AK55" s="12">
        <f>'Рейтинговая таблица организаций'!AL44</f>
        <v>501</v>
      </c>
      <c r="AL55" s="12">
        <f>'Рейтинговая таблица организаций'!AM44</f>
        <v>523</v>
      </c>
      <c r="AM55" s="12" t="s">
        <v>166</v>
      </c>
      <c r="AN55" s="12">
        <f>'Рейтинговая таблица организаций'!AN44</f>
        <v>478</v>
      </c>
      <c r="AO55" s="12">
        <f>'Рейтинговая таблица организаций'!AO44</f>
        <v>523</v>
      </c>
      <c r="AP55" s="12" t="s">
        <v>167</v>
      </c>
      <c r="AQ55" s="12">
        <f>'Рейтинговая таблица организаций'!AP44</f>
        <v>427</v>
      </c>
      <c r="AR55" s="12">
        <f>'Рейтинговая таблица организаций'!AQ44</f>
        <v>440</v>
      </c>
      <c r="AS55" s="12" t="s">
        <v>168</v>
      </c>
      <c r="AT55" s="12">
        <f>'Рейтинговая таблица организаций'!AV44</f>
        <v>487</v>
      </c>
      <c r="AU55" s="12">
        <f>'Рейтинговая таблица организаций'!AW44</f>
        <v>523</v>
      </c>
      <c r="AV55" s="12" t="s">
        <v>169</v>
      </c>
      <c r="AW55" s="12">
        <f>'Рейтинговая таблица организаций'!AX44</f>
        <v>481</v>
      </c>
      <c r="AX55" s="12">
        <f>'Рейтинговая таблица организаций'!AY44</f>
        <v>523</v>
      </c>
      <c r="AY55" s="12" t="s">
        <v>170</v>
      </c>
      <c r="AZ55" s="12">
        <f>'Рейтинговая таблица организаций'!AZ44</f>
        <v>501</v>
      </c>
      <c r="BA55" s="12">
        <f>'Рейтинговая таблица организаций'!BA44</f>
        <v>523</v>
      </c>
    </row>
    <row r="56" spans="1:53" ht="15.75">
      <c r="A56" s="9">
        <f>'бланки '!D45</f>
        <v>40</v>
      </c>
      <c r="B56" s="9" t="str">
        <f>'бланки '!C45</f>
        <v>Муниципальное автономное общеобразовательное учреждение «Средняя общеобразовательная школа № 16 оборонно-спортивной направленности»</v>
      </c>
      <c r="C56" s="9">
        <f>'для bus.gov.ru'!D45</f>
        <v>1012</v>
      </c>
      <c r="D56" s="9">
        <f>'для bus.gov.ru'!E45</f>
        <v>515</v>
      </c>
      <c r="E56" s="16">
        <f>'для bus.gov.ru'!F45</f>
        <v>0.50889328063241102</v>
      </c>
      <c r="F56" s="10" t="s">
        <v>159</v>
      </c>
      <c r="G56" s="11">
        <f>'Рейтинговая таблица организаций'!D45</f>
        <v>14</v>
      </c>
      <c r="H56" s="11">
        <f>'Рейтинговая таблица организаций'!E45</f>
        <v>14</v>
      </c>
      <c r="I56" s="10" t="s">
        <v>160</v>
      </c>
      <c r="J56" s="11">
        <f>'Рейтинговая таблица организаций'!F45</f>
        <v>53.5</v>
      </c>
      <c r="K56" s="11">
        <f>'Рейтинговая таблица организаций'!G45</f>
        <v>54</v>
      </c>
      <c r="L56" s="12" t="str">
        <f>IF('Рейтинговая таблица организаций'!H45&lt;1,"Отсутствуют или не функционируют дистанционные способы взаимодействия",(IF('Рейтинговая таблица организаций'!H45&lt;4,"В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56" s="18">
        <f>'Рейтинговая таблица организаций'!H45</f>
        <v>4</v>
      </c>
      <c r="N56" s="12">
        <f>IF('Рейтинговая таблица организаций'!H45&lt;1,0,(IF('Рейтинговая таблица организаций'!H45&lt;4,30,100)))</f>
        <v>100</v>
      </c>
      <c r="O56" s="12" t="s">
        <v>161</v>
      </c>
      <c r="P56" s="12">
        <f>'Рейтинговая таблица организаций'!I45</f>
        <v>384</v>
      </c>
      <c r="Q56" s="12">
        <f>'Рейтинговая таблица организаций'!J45</f>
        <v>391</v>
      </c>
      <c r="R56" s="12" t="s">
        <v>162</v>
      </c>
      <c r="S56" s="12">
        <f>'Рейтинговая таблица организаций'!K45</f>
        <v>450</v>
      </c>
      <c r="T56" s="12">
        <f>'Рейтинговая таблица организаций'!L45</f>
        <v>469</v>
      </c>
      <c r="U56" s="12" t="str">
        <f>IF('Рейтинговая таблица организаций'!U45&lt;1,"Отсутствуют комфортные условия",(IF('Рейтинговая таблица организаций'!U45&lt;5,"Количество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6" s="18">
        <f>'Рейтинговая таблица организаций'!U45</f>
        <v>5</v>
      </c>
      <c r="W56" s="12">
        <f>IF('Рейтинговая таблица организаций'!U45&lt;1,0,(IF('Рейтинговая таблица организаций'!U45&lt;4,20,100)))</f>
        <v>100</v>
      </c>
      <c r="X56" s="12" t="s">
        <v>163</v>
      </c>
      <c r="Y56" s="12">
        <f>'Рейтинговая таблица организаций'!X45</f>
        <v>502</v>
      </c>
      <c r="Z56" s="12">
        <f>'Рейтинговая таблица организаций'!Y45</f>
        <v>515</v>
      </c>
      <c r="AA56" s="12" t="str">
        <f>IF('Рейтинговая таблица организаций'!AD45&lt;1,"Отсутствуют условия доступности для инвалидов",(IF('Рейтинговая таблица организаций'!AD45&lt;5,"Количество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56" s="17">
        <f>'Рейтинговая таблица организаций'!AD45</f>
        <v>5</v>
      </c>
      <c r="AC56" s="12">
        <f>IF('Рейтинговая таблица организаций'!AD45&lt;1,0,(IF('Рейтинговая таблица организаций'!AD45&lt;5,20,100)))</f>
        <v>100</v>
      </c>
      <c r="AD56" s="12" t="str">
        <f>IF('Рейтинговая таблица организаций'!AE45&lt;1,"Отсутствуют условия доступности, позволяющие инвалидам получать услуги наравне с другими",(IF('Рейтинговая таблица организаций'!AE45&lt;5,"Количество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56" s="18">
        <f>'Рейтинговая таблица организаций'!AE45</f>
        <v>4</v>
      </c>
      <c r="AF56" s="12">
        <f>IF('Рейтинговая таблица организаций'!AE45&lt;1,0,(IF('Рейтинговая таблица организаций'!AE45&lt;5,20,100)))</f>
        <v>20</v>
      </c>
      <c r="AG56" s="12" t="s">
        <v>164</v>
      </c>
      <c r="AH56" s="12">
        <f>'Рейтинговая таблица организаций'!AF45</f>
        <v>10</v>
      </c>
      <c r="AI56" s="12">
        <f>'Рейтинговая таблица организаций'!AG45</f>
        <v>11</v>
      </c>
      <c r="AJ56" s="12" t="s">
        <v>165</v>
      </c>
      <c r="AK56" s="12">
        <f>'Рейтинговая таблица организаций'!AL45</f>
        <v>501</v>
      </c>
      <c r="AL56" s="12">
        <f>'Рейтинговая таблица организаций'!AM45</f>
        <v>515</v>
      </c>
      <c r="AM56" s="12" t="s">
        <v>166</v>
      </c>
      <c r="AN56" s="12">
        <f>'Рейтинговая таблица организаций'!AN45</f>
        <v>511</v>
      </c>
      <c r="AO56" s="12">
        <f>'Рейтинговая таблица организаций'!AO45</f>
        <v>515</v>
      </c>
      <c r="AP56" s="12" t="s">
        <v>167</v>
      </c>
      <c r="AQ56" s="12">
        <f>'Рейтинговая таблица организаций'!AP45</f>
        <v>391</v>
      </c>
      <c r="AR56" s="12">
        <f>'Рейтинговая таблица организаций'!AQ45</f>
        <v>395</v>
      </c>
      <c r="AS56" s="12" t="s">
        <v>168</v>
      </c>
      <c r="AT56" s="12">
        <f>'Рейтинговая таблица организаций'!AV45</f>
        <v>501</v>
      </c>
      <c r="AU56" s="12">
        <f>'Рейтинговая таблица организаций'!AW45</f>
        <v>515</v>
      </c>
      <c r="AV56" s="12" t="s">
        <v>169</v>
      </c>
      <c r="AW56" s="12">
        <f>'Рейтинговая таблица организаций'!AX45</f>
        <v>506</v>
      </c>
      <c r="AX56" s="12">
        <f>'Рейтинговая таблица организаций'!AY45</f>
        <v>515</v>
      </c>
      <c r="AY56" s="12" t="s">
        <v>170</v>
      </c>
      <c r="AZ56" s="12">
        <f>'Рейтинговая таблица организаций'!AZ45</f>
        <v>513</v>
      </c>
      <c r="BA56" s="12">
        <f>'Рейтинговая таблица организаций'!BA45</f>
        <v>515</v>
      </c>
    </row>
    <row r="57" spans="1:53" ht="15.75">
      <c r="A57" s="9">
        <f>'бланки '!D46</f>
        <v>41</v>
      </c>
      <c r="B57" s="9" t="str">
        <f>'бланки '!C46</f>
        <v>Муниципальное автономное общеобразовательное учреждение «Лицей № 17»</v>
      </c>
      <c r="C57" s="9">
        <f>'для bus.gov.ru'!D46</f>
        <v>1089</v>
      </c>
      <c r="D57" s="9">
        <f>'для bus.gov.ru'!E46</f>
        <v>499</v>
      </c>
      <c r="E57" s="16">
        <f>'для bus.gov.ru'!F46</f>
        <v>0.45821854912764004</v>
      </c>
      <c r="F57" s="10" t="s">
        <v>159</v>
      </c>
      <c r="G57" s="11">
        <f>'Рейтинговая таблица организаций'!D46</f>
        <v>14</v>
      </c>
      <c r="H57" s="11">
        <f>'Рейтинговая таблица организаций'!E46</f>
        <v>14</v>
      </c>
      <c r="I57" s="10" t="s">
        <v>160</v>
      </c>
      <c r="J57" s="11">
        <f>'Рейтинговая таблица организаций'!F46</f>
        <v>54</v>
      </c>
      <c r="K57" s="11">
        <f>'Рейтинговая таблица организаций'!G46</f>
        <v>54</v>
      </c>
      <c r="L57" s="12" t="str">
        <f>IF('Рейтинговая таблица организаций'!H46&lt;1,"Отсутствуют или не функционируют дистанционные способы взаимодействия",(IF('Рейтинговая таблица организаций'!H46&lt;4,"В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57" s="18">
        <f>'Рейтинговая таблица организаций'!H46</f>
        <v>4</v>
      </c>
      <c r="N57" s="12">
        <f>IF('Рейтинговая таблица организаций'!H46&lt;1,0,(IF('Рейтинговая таблица организаций'!H46&lt;4,30,100)))</f>
        <v>100</v>
      </c>
      <c r="O57" s="12" t="s">
        <v>161</v>
      </c>
      <c r="P57" s="12">
        <f>'Рейтинговая таблица организаций'!I46</f>
        <v>332</v>
      </c>
      <c r="Q57" s="12">
        <f>'Рейтинговая таблица организаций'!J46</f>
        <v>348</v>
      </c>
      <c r="R57" s="12" t="s">
        <v>162</v>
      </c>
      <c r="S57" s="12">
        <f>'Рейтинговая таблица организаций'!K46</f>
        <v>357</v>
      </c>
      <c r="T57" s="12">
        <f>'Рейтинговая таблица организаций'!L46</f>
        <v>380</v>
      </c>
      <c r="U57" s="12" t="str">
        <f>IF('Рейтинговая таблица организаций'!U46&lt;1,"Отсутствуют комфортные условия",(IF('Рейтинговая таблица организаций'!U46&lt;5,"Количество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7" s="18">
        <f>'Рейтинговая таблица организаций'!U46</f>
        <v>5</v>
      </c>
      <c r="W57" s="12">
        <f>IF('Рейтинговая таблица организаций'!U46&lt;1,0,(IF('Рейтинговая таблица организаций'!U46&lt;4,20,100)))</f>
        <v>100</v>
      </c>
      <c r="X57" s="12" t="s">
        <v>163</v>
      </c>
      <c r="Y57" s="12">
        <f>'Рейтинговая таблица организаций'!X46</f>
        <v>416</v>
      </c>
      <c r="Z57" s="12">
        <f>'Рейтинговая таблица организаций'!Y46</f>
        <v>499</v>
      </c>
      <c r="AA57" s="12" t="str">
        <f>IF('Рейтинговая таблица организаций'!AD46&lt;1,"Отсутствуют условия доступности для инвалидов",(IF('Рейтинговая таблица организаций'!AD46&lt;5,"Количество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7" s="17">
        <f>'Рейтинговая таблица организаций'!AD46</f>
        <v>3</v>
      </c>
      <c r="AC57" s="12">
        <f>IF('Рейтинговая таблица организаций'!AD46&lt;1,0,(IF('Рейтинговая таблица организаций'!AD46&lt;5,20,100)))</f>
        <v>20</v>
      </c>
      <c r="AD57" s="12" t="str">
        <f>IF('Рейтинговая таблица организаций'!AE46&lt;1,"Отсутствуют условия доступности, позволяющие инвалидам получать услуги наравне с другими",(IF('Рейтинговая таблица организаций'!AE46&lt;5,"Количество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7" s="18">
        <f>'Рейтинговая таблица организаций'!AE46</f>
        <v>6</v>
      </c>
      <c r="AF57" s="12">
        <f>IF('Рейтинговая таблица организаций'!AE46&lt;1,0,(IF('Рейтинговая таблица организаций'!AE46&lt;5,20,100)))</f>
        <v>100</v>
      </c>
      <c r="AG57" s="12" t="s">
        <v>164</v>
      </c>
      <c r="AH57" s="12">
        <f>'Рейтинговая таблица организаций'!AF46</f>
        <v>11</v>
      </c>
      <c r="AI57" s="12">
        <f>'Рейтинговая таблица организаций'!AG46</f>
        <v>12</v>
      </c>
      <c r="AJ57" s="12" t="s">
        <v>165</v>
      </c>
      <c r="AK57" s="12">
        <f>'Рейтинговая таблица организаций'!AL46</f>
        <v>471</v>
      </c>
      <c r="AL57" s="12">
        <f>'Рейтинговая таблица организаций'!AM46</f>
        <v>499</v>
      </c>
      <c r="AM57" s="12" t="s">
        <v>166</v>
      </c>
      <c r="AN57" s="12">
        <f>'Рейтинговая таблица организаций'!AN46</f>
        <v>464</v>
      </c>
      <c r="AO57" s="12">
        <f>'Рейтинговая таблица организаций'!AO46</f>
        <v>499</v>
      </c>
      <c r="AP57" s="12" t="s">
        <v>167</v>
      </c>
      <c r="AQ57" s="12">
        <f>'Рейтинговая таблица организаций'!AP46</f>
        <v>344</v>
      </c>
      <c r="AR57" s="12">
        <f>'Рейтинговая таблица организаций'!AQ46</f>
        <v>353</v>
      </c>
      <c r="AS57" s="12" t="s">
        <v>168</v>
      </c>
      <c r="AT57" s="12">
        <f>'Рейтинговая таблица организаций'!AV46</f>
        <v>477</v>
      </c>
      <c r="AU57" s="12">
        <f>'Рейтинговая таблица организаций'!AW46</f>
        <v>499</v>
      </c>
      <c r="AV57" s="12" t="s">
        <v>169</v>
      </c>
      <c r="AW57" s="12">
        <f>'Рейтинговая таблица организаций'!AX46</f>
        <v>451</v>
      </c>
      <c r="AX57" s="12">
        <f>'Рейтинговая таблица организаций'!AY46</f>
        <v>499</v>
      </c>
      <c r="AY57" s="12" t="s">
        <v>170</v>
      </c>
      <c r="AZ57" s="12">
        <f>'Рейтинговая таблица организаций'!AZ46</f>
        <v>476</v>
      </c>
      <c r="BA57" s="12">
        <f>'Рейтинговая таблица организаций'!BA46</f>
        <v>499</v>
      </c>
    </row>
    <row r="58" spans="1:53" ht="15.75">
      <c r="A58" s="9">
        <f>'бланки '!D47</f>
        <v>42</v>
      </c>
      <c r="B58" s="9" t="str">
        <f>'бланки '!C47</f>
        <v>Муниципальное автономное общеобразовательное учреждение «Средняя общеобразовательная школа № 19»</v>
      </c>
      <c r="C58" s="9">
        <f>'для bus.gov.ru'!D47</f>
        <v>1006</v>
      </c>
      <c r="D58" s="9">
        <f>'для bus.gov.ru'!E47</f>
        <v>677</v>
      </c>
      <c r="E58" s="16">
        <f>'для bus.gov.ru'!F47</f>
        <v>0.67296222664015903</v>
      </c>
      <c r="F58" s="10" t="s">
        <v>159</v>
      </c>
      <c r="G58" s="11">
        <f>'Рейтинговая таблица организаций'!D47</f>
        <v>13</v>
      </c>
      <c r="H58" s="11">
        <f>'Рейтинговая таблица организаций'!E47</f>
        <v>14</v>
      </c>
      <c r="I58" s="10" t="s">
        <v>160</v>
      </c>
      <c r="J58" s="11">
        <f>'Рейтинговая таблица организаций'!F47</f>
        <v>57.5</v>
      </c>
      <c r="K58" s="11">
        <f>'Рейтинговая таблица организаций'!G47</f>
        <v>59</v>
      </c>
      <c r="L58" s="12" t="str">
        <f>IF('Рейтинговая таблица организаций'!H47&lt;1,"Отсутствуют или не функционируют дистанционные способы взаимодействия",(IF('Рейтинговая таблица организаций'!H47&lt;4,"В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58" s="18">
        <f>'Рейтинговая таблица организаций'!H47</f>
        <v>3</v>
      </c>
      <c r="N58" s="12">
        <f>IF('Рейтинговая таблица организаций'!H47&lt;1,0,(IF('Рейтинговая таблица организаций'!H47&lt;4,30,100)))</f>
        <v>30</v>
      </c>
      <c r="O58" s="12" t="s">
        <v>161</v>
      </c>
      <c r="P58" s="12">
        <f>'Рейтинговая таблица организаций'!I47</f>
        <v>445</v>
      </c>
      <c r="Q58" s="12">
        <f>'Рейтинговая таблица организаций'!J47</f>
        <v>462</v>
      </c>
      <c r="R58" s="12" t="s">
        <v>162</v>
      </c>
      <c r="S58" s="12">
        <f>'Рейтинговая таблица организаций'!K47</f>
        <v>496</v>
      </c>
      <c r="T58" s="12">
        <f>'Рейтинговая таблица организаций'!L47</f>
        <v>540</v>
      </c>
      <c r="U58" s="12" t="str">
        <f>IF('Рейтинговая таблица организаций'!U47&lt;1,"Отсутствуют комфортные условия",(IF('Рейтинговая таблица организаций'!U47&lt;5,"Количество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8" s="18">
        <f>'Рейтинговая таблица организаций'!U47</f>
        <v>5</v>
      </c>
      <c r="W58" s="12">
        <f>IF('Рейтинговая таблица организаций'!U47&lt;1,0,(IF('Рейтинговая таблица организаций'!U47&lt;4,20,100)))</f>
        <v>100</v>
      </c>
      <c r="X58" s="12" t="s">
        <v>163</v>
      </c>
      <c r="Y58" s="12">
        <f>'Рейтинговая таблица организаций'!X47</f>
        <v>551</v>
      </c>
      <c r="Z58" s="12">
        <f>'Рейтинговая таблица организаций'!Y47</f>
        <v>677</v>
      </c>
      <c r="AA58" s="12" t="str">
        <f>IF('Рейтинговая таблица организаций'!AD47&lt;1,"Отсутствуют условия доступности для инвалидов",(IF('Рейтинговая таблица организаций'!AD47&lt;5,"Количество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58" s="17">
        <f>'Рейтинговая таблица организаций'!AD47</f>
        <v>3</v>
      </c>
      <c r="AC58" s="12">
        <f>IF('Рейтинговая таблица организаций'!AD47&lt;1,0,(IF('Рейтинговая таблица организаций'!AD47&lt;5,20,100)))</f>
        <v>20</v>
      </c>
      <c r="AD58" s="12" t="str">
        <f>IF('Рейтинговая таблица организаций'!AE47&lt;1,"Отсутствуют условия доступности, позволяющие инвалидам получать услуги наравне с другими",(IF('Рейтинговая таблица организаций'!AE47&lt;5,"Количество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8" s="18">
        <f>'Рейтинговая таблица организаций'!AE47</f>
        <v>5</v>
      </c>
      <c r="AF58" s="12">
        <f>IF('Рейтинговая таблица организаций'!AE47&lt;1,0,(IF('Рейтинговая таблица организаций'!AE47&lt;5,20,100)))</f>
        <v>100</v>
      </c>
      <c r="AG58" s="12" t="s">
        <v>164</v>
      </c>
      <c r="AH58" s="12">
        <f>'Рейтинговая таблица организаций'!AF47</f>
        <v>20</v>
      </c>
      <c r="AI58" s="12">
        <f>'Рейтинговая таблица организаций'!AG47</f>
        <v>26</v>
      </c>
      <c r="AJ58" s="12" t="s">
        <v>165</v>
      </c>
      <c r="AK58" s="12">
        <f>'Рейтинговая таблица организаций'!AL47</f>
        <v>628</v>
      </c>
      <c r="AL58" s="12">
        <f>'Рейтинговая таблица организаций'!AM47</f>
        <v>677</v>
      </c>
      <c r="AM58" s="12" t="s">
        <v>166</v>
      </c>
      <c r="AN58" s="12">
        <f>'Рейтинговая таблица организаций'!AN47</f>
        <v>601</v>
      </c>
      <c r="AO58" s="12">
        <f>'Рейтинговая таблица организаций'!AO47</f>
        <v>677</v>
      </c>
      <c r="AP58" s="12" t="s">
        <v>167</v>
      </c>
      <c r="AQ58" s="12">
        <f>'Рейтинговая таблица организаций'!AP47</f>
        <v>485</v>
      </c>
      <c r="AR58" s="12">
        <f>'Рейтинговая таблица организаций'!AQ47</f>
        <v>514</v>
      </c>
      <c r="AS58" s="12" t="s">
        <v>168</v>
      </c>
      <c r="AT58" s="12">
        <f>'Рейтинговая таблица организаций'!AV47</f>
        <v>617</v>
      </c>
      <c r="AU58" s="12">
        <f>'Рейтинговая таблица организаций'!AW47</f>
        <v>677</v>
      </c>
      <c r="AV58" s="12" t="s">
        <v>169</v>
      </c>
      <c r="AW58" s="12">
        <f>'Рейтинговая таблица организаций'!AX47</f>
        <v>625</v>
      </c>
      <c r="AX58" s="12">
        <f>'Рейтинговая таблица организаций'!AY47</f>
        <v>677</v>
      </c>
      <c r="AY58" s="12" t="s">
        <v>170</v>
      </c>
      <c r="AZ58" s="12">
        <f>'Рейтинговая таблица организаций'!AZ47</f>
        <v>622</v>
      </c>
      <c r="BA58" s="12">
        <f>'Рейтинговая таблица организаций'!BA47</f>
        <v>677</v>
      </c>
    </row>
    <row r="59" spans="1:53" ht="15.75">
      <c r="A59" s="9">
        <f>'бланки '!D48</f>
        <v>43</v>
      </c>
      <c r="B59" s="9" t="str">
        <f>'бланки '!C48</f>
        <v>Муниципальное автономное общеобразовательное учреждение «Средняя общеобразовательная школа № 20 с углубленным изучением социально-экономических дисциплин»</v>
      </c>
      <c r="C59" s="9">
        <f>'для bus.gov.ru'!D48</f>
        <v>783</v>
      </c>
      <c r="D59" s="9">
        <f>'для bus.gov.ru'!E48</f>
        <v>407</v>
      </c>
      <c r="E59" s="16">
        <f>'для bus.gov.ru'!F48</f>
        <v>0.51979565772669223</v>
      </c>
      <c r="F59" s="10" t="s">
        <v>159</v>
      </c>
      <c r="G59" s="11">
        <f>'Рейтинговая таблица организаций'!D48</f>
        <v>13.5</v>
      </c>
      <c r="H59" s="11">
        <f>'Рейтинговая таблица организаций'!E48</f>
        <v>14</v>
      </c>
      <c r="I59" s="10" t="s">
        <v>160</v>
      </c>
      <c r="J59" s="11">
        <f>'Рейтинговая таблица организаций'!F48</f>
        <v>54</v>
      </c>
      <c r="K59" s="11">
        <f>'Рейтинговая таблица организаций'!G48</f>
        <v>55</v>
      </c>
      <c r="L59" s="12" t="str">
        <f>IF('Рейтинговая таблица организаций'!H48&lt;1,"Отсутствуют или не функционируют дистанционные способы взаимодействия",(IF('Рейтинговая таблица организаций'!H48&lt;4,"В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59" s="18">
        <f>'Рейтинговая таблица организаций'!H48</f>
        <v>3</v>
      </c>
      <c r="N59" s="12">
        <f>IF('Рейтинговая таблица организаций'!H48&lt;1,0,(IF('Рейтинговая таблица организаций'!H48&lt;4,30,100)))</f>
        <v>30</v>
      </c>
      <c r="O59" s="12" t="s">
        <v>161</v>
      </c>
      <c r="P59" s="12">
        <f>'Рейтинговая таблица организаций'!I48</f>
        <v>314</v>
      </c>
      <c r="Q59" s="12">
        <f>'Рейтинговая таблица организаций'!J48</f>
        <v>318</v>
      </c>
      <c r="R59" s="12" t="s">
        <v>162</v>
      </c>
      <c r="S59" s="12">
        <f>'Рейтинговая таблица организаций'!K48</f>
        <v>332</v>
      </c>
      <c r="T59" s="12">
        <f>'Рейтинговая таблица организаций'!L48</f>
        <v>341</v>
      </c>
      <c r="U59" s="12" t="str">
        <f>IF('Рейтинговая таблица организаций'!U48&lt;1,"Отсутствуют комфортные условия",(IF('Рейтинговая таблица организаций'!U48&lt;5,"Количество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59" s="18">
        <f>'Рейтинговая таблица организаций'!U48</f>
        <v>5</v>
      </c>
      <c r="W59" s="12">
        <f>IF('Рейтинговая таблица организаций'!U48&lt;1,0,(IF('Рейтинговая таблица организаций'!U48&lt;4,20,100)))</f>
        <v>100</v>
      </c>
      <c r="X59" s="12" t="s">
        <v>163</v>
      </c>
      <c r="Y59" s="12">
        <f>'Рейтинговая таблица организаций'!X48</f>
        <v>351</v>
      </c>
      <c r="Z59" s="12">
        <f>'Рейтинговая таблица организаций'!Y48</f>
        <v>407</v>
      </c>
      <c r="AA59" s="12" t="str">
        <f>IF('Рейтинговая таблица организаций'!AD48&lt;1,"Отсутствуют условия доступности для инвалидов",(IF('Рейтинговая таблица организаций'!AD48&lt;5,"Количество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59" s="17">
        <f>'Рейтинговая таблица организаций'!AD48</f>
        <v>5</v>
      </c>
      <c r="AC59" s="12">
        <f>IF('Рейтинговая таблица организаций'!AD48&lt;1,0,(IF('Рейтинговая таблица организаций'!AD48&lt;5,20,100)))</f>
        <v>100</v>
      </c>
      <c r="AD59" s="12" t="str">
        <f>IF('Рейтинговая таблица организаций'!AE48&lt;1,"Отсутствуют условия доступности, позволяющие инвалидам получать услуги наравне с другими",(IF('Рейтинговая таблица организаций'!AE48&lt;5,"Количество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59" s="18">
        <f>'Рейтинговая таблица организаций'!AE48</f>
        <v>5</v>
      </c>
      <c r="AF59" s="12">
        <f>IF('Рейтинговая таблица организаций'!AE48&lt;1,0,(IF('Рейтинговая таблица организаций'!AE48&lt;5,20,100)))</f>
        <v>100</v>
      </c>
      <c r="AG59" s="12" t="s">
        <v>164</v>
      </c>
      <c r="AH59" s="12">
        <f>'Рейтинговая таблица организаций'!AF48</f>
        <v>12</v>
      </c>
      <c r="AI59" s="12">
        <f>'Рейтинговая таблица организаций'!AG48</f>
        <v>14</v>
      </c>
      <c r="AJ59" s="12" t="s">
        <v>165</v>
      </c>
      <c r="AK59" s="12">
        <f>'Рейтинговая таблица организаций'!AL48</f>
        <v>389</v>
      </c>
      <c r="AL59" s="12">
        <f>'Рейтинговая таблица организаций'!AM48</f>
        <v>407</v>
      </c>
      <c r="AM59" s="12" t="s">
        <v>166</v>
      </c>
      <c r="AN59" s="12">
        <f>'Рейтинговая таблица организаций'!AN48</f>
        <v>393</v>
      </c>
      <c r="AO59" s="12">
        <f>'Рейтинговая таблица организаций'!AO48</f>
        <v>407</v>
      </c>
      <c r="AP59" s="12" t="s">
        <v>167</v>
      </c>
      <c r="AQ59" s="12">
        <f>'Рейтинговая таблица организаций'!AP48</f>
        <v>312</v>
      </c>
      <c r="AR59" s="12">
        <f>'Рейтинговая таблица организаций'!AQ48</f>
        <v>318</v>
      </c>
      <c r="AS59" s="12" t="s">
        <v>168</v>
      </c>
      <c r="AT59" s="12">
        <f>'Рейтинговая таблица организаций'!AV48</f>
        <v>364</v>
      </c>
      <c r="AU59" s="12">
        <f>'Рейтинговая таблица организаций'!AW48</f>
        <v>407</v>
      </c>
      <c r="AV59" s="12" t="s">
        <v>169</v>
      </c>
      <c r="AW59" s="12">
        <f>'Рейтинговая таблица организаций'!AX48</f>
        <v>382</v>
      </c>
      <c r="AX59" s="12">
        <f>'Рейтинговая таблица организаций'!AY48</f>
        <v>407</v>
      </c>
      <c r="AY59" s="12" t="s">
        <v>170</v>
      </c>
      <c r="AZ59" s="12">
        <f>'Рейтинговая таблица организаций'!AZ48</f>
        <v>385</v>
      </c>
      <c r="BA59" s="12">
        <f>'Рейтинговая таблица организаций'!BA48</f>
        <v>407</v>
      </c>
    </row>
    <row r="60" spans="1:53" ht="15.75">
      <c r="A60" s="9">
        <f>'бланки '!D49</f>
        <v>44</v>
      </c>
      <c r="B60" s="9" t="str">
        <f>'бланки '!C49</f>
        <v>Муниципальное автономное общеобразовательное учреждение «Средняя общеобразовательная школа № 21 имени Героя Советского Союза Юдина Александра Дмитриевича»</v>
      </c>
      <c r="C60" s="9">
        <f>'для bus.gov.ru'!D49</f>
        <v>1088</v>
      </c>
      <c r="D60" s="9">
        <f>'для bus.gov.ru'!E49</f>
        <v>415</v>
      </c>
      <c r="E60" s="16">
        <f>'для bus.gov.ru'!F49</f>
        <v>0.38143382352941174</v>
      </c>
      <c r="F60" s="10" t="s">
        <v>159</v>
      </c>
      <c r="G60" s="11">
        <f>'Рейтинговая таблица организаций'!D49</f>
        <v>14</v>
      </c>
      <c r="H60" s="11">
        <f>'Рейтинговая таблица организаций'!E49</f>
        <v>14</v>
      </c>
      <c r="I60" s="10" t="s">
        <v>160</v>
      </c>
      <c r="J60" s="11">
        <f>'Рейтинговая таблица организаций'!F49</f>
        <v>53.5</v>
      </c>
      <c r="K60" s="11">
        <f>'Рейтинговая таблица организаций'!G49</f>
        <v>54</v>
      </c>
      <c r="L60" s="12" t="str">
        <f>IF('Рейтинговая таблица организаций'!H49&lt;1,"Отсутствуют или не функционируют дистанционные способы взаимодействия",(IF('Рейтинговая таблица организаций'!H49&lt;4,"В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0" s="18">
        <f>'Рейтинговая таблица организаций'!H49</f>
        <v>4</v>
      </c>
      <c r="N60" s="12">
        <f>IF('Рейтинговая таблица организаций'!H49&lt;1,0,(IF('Рейтинговая таблица организаций'!H49&lt;4,30,100)))</f>
        <v>100</v>
      </c>
      <c r="O60" s="12" t="s">
        <v>161</v>
      </c>
      <c r="P60" s="12">
        <f>'Рейтинговая таблица организаций'!I49</f>
        <v>370</v>
      </c>
      <c r="Q60" s="12">
        <f>'Рейтинговая таблица организаций'!J49</f>
        <v>373</v>
      </c>
      <c r="R60" s="12" t="s">
        <v>162</v>
      </c>
      <c r="S60" s="12">
        <f>'Рейтинговая таблица организаций'!K49</f>
        <v>384</v>
      </c>
      <c r="T60" s="12">
        <f>'Рейтинговая таблица организаций'!L49</f>
        <v>388</v>
      </c>
      <c r="U60" s="12" t="str">
        <f>IF('Рейтинговая таблица организаций'!U49&lt;1,"Отсутствуют комфортные условия",(IF('Рейтинговая таблица организаций'!U49&lt;5,"Количество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0" s="18">
        <f>'Рейтинговая таблица организаций'!U49</f>
        <v>5</v>
      </c>
      <c r="W60" s="12">
        <f>IF('Рейтинговая таблица организаций'!U49&lt;1,0,(IF('Рейтинговая таблица организаций'!U49&lt;4,20,100)))</f>
        <v>100</v>
      </c>
      <c r="X60" s="12" t="s">
        <v>163</v>
      </c>
      <c r="Y60" s="12">
        <f>'Рейтинговая таблица организаций'!X49</f>
        <v>389</v>
      </c>
      <c r="Z60" s="12">
        <f>'Рейтинговая таблица организаций'!Y49</f>
        <v>415</v>
      </c>
      <c r="AA60" s="12" t="str">
        <f>IF('Рейтинговая таблица организаций'!AD49&lt;1,"Отсутствуют условия доступности для инвалидов",(IF('Рейтинговая таблица организаций'!AD49&lt;5,"Количество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0" s="17">
        <f>'Рейтинговая таблица организаций'!AD49</f>
        <v>3</v>
      </c>
      <c r="AC60" s="12">
        <f>IF('Рейтинговая таблица организаций'!AD49&lt;1,0,(IF('Рейтинговая таблица организаций'!AD49&lt;5,20,100)))</f>
        <v>20</v>
      </c>
      <c r="AD60" s="12" t="str">
        <f>IF('Рейтинговая таблица организаций'!AE49&lt;1,"Отсутствуют условия доступности, позволяющие инвалидам получать услуги наравне с другими",(IF('Рейтинговая таблица организаций'!AE49&lt;5,"Количество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0" s="18">
        <f>'Рейтинговая таблица организаций'!AE49</f>
        <v>5</v>
      </c>
      <c r="AF60" s="12">
        <f>IF('Рейтинговая таблица организаций'!AE49&lt;1,0,(IF('Рейтинговая таблица организаций'!AE49&lt;5,20,100)))</f>
        <v>100</v>
      </c>
      <c r="AG60" s="12" t="s">
        <v>164</v>
      </c>
      <c r="AH60" s="12">
        <f>'Рейтинговая таблица организаций'!AF49</f>
        <v>8</v>
      </c>
      <c r="AI60" s="12">
        <f>'Рейтинговая таблица организаций'!AG49</f>
        <v>8</v>
      </c>
      <c r="AJ60" s="12" t="s">
        <v>165</v>
      </c>
      <c r="AK60" s="12">
        <f>'Рейтинговая таблица организаций'!AL49</f>
        <v>406</v>
      </c>
      <c r="AL60" s="12">
        <f>'Рейтинговая таблица организаций'!AM49</f>
        <v>415</v>
      </c>
      <c r="AM60" s="12" t="s">
        <v>166</v>
      </c>
      <c r="AN60" s="12">
        <f>'Рейтинговая таблица организаций'!AN49</f>
        <v>402</v>
      </c>
      <c r="AO60" s="12">
        <f>'Рейтинговая таблица организаций'!AO49</f>
        <v>415</v>
      </c>
      <c r="AP60" s="12" t="s">
        <v>167</v>
      </c>
      <c r="AQ60" s="12">
        <f>'Рейтинговая таблица организаций'!AP49</f>
        <v>372</v>
      </c>
      <c r="AR60" s="12">
        <f>'Рейтинговая таблица организаций'!AQ49</f>
        <v>376</v>
      </c>
      <c r="AS60" s="12" t="s">
        <v>168</v>
      </c>
      <c r="AT60" s="12">
        <f>'Рейтинговая таблица организаций'!AV49</f>
        <v>403</v>
      </c>
      <c r="AU60" s="12">
        <f>'Рейтинговая таблица организаций'!AW49</f>
        <v>415</v>
      </c>
      <c r="AV60" s="12" t="s">
        <v>169</v>
      </c>
      <c r="AW60" s="12">
        <f>'Рейтинговая таблица организаций'!AX49</f>
        <v>396</v>
      </c>
      <c r="AX60" s="12">
        <f>'Рейтинговая таблица организаций'!AY49</f>
        <v>415</v>
      </c>
      <c r="AY60" s="12" t="s">
        <v>170</v>
      </c>
      <c r="AZ60" s="12">
        <f>'Рейтинговая таблица организаций'!AZ49</f>
        <v>404</v>
      </c>
      <c r="BA60" s="12">
        <f>'Рейтинговая таблица организаций'!BA49</f>
        <v>415</v>
      </c>
    </row>
    <row r="61" spans="1:53" ht="15.75">
      <c r="A61" s="9">
        <f>'бланки '!D50</f>
        <v>45</v>
      </c>
      <c r="B61" s="9" t="str">
        <f>'бланки '!C50</f>
        <v>Муниципальное автономное общеобразовательное учреждение «Средняя общеобразовательная школа № 22»</v>
      </c>
      <c r="C61" s="9">
        <f>'для bus.gov.ru'!D50</f>
        <v>1296</v>
      </c>
      <c r="D61" s="9">
        <f>'для bus.gov.ru'!E50</f>
        <v>462</v>
      </c>
      <c r="E61" s="16">
        <f>'для bus.gov.ru'!F50</f>
        <v>0.35648148148148145</v>
      </c>
      <c r="F61" s="10" t="s">
        <v>159</v>
      </c>
      <c r="G61" s="11">
        <f>'Рейтинговая таблица организаций'!D50</f>
        <v>14</v>
      </c>
      <c r="H61" s="11">
        <f>'Рейтинговая таблица организаций'!E50</f>
        <v>14</v>
      </c>
      <c r="I61" s="10" t="s">
        <v>160</v>
      </c>
      <c r="J61" s="11">
        <f>'Рейтинговая таблица организаций'!F50</f>
        <v>53</v>
      </c>
      <c r="K61" s="11">
        <f>'Рейтинговая таблица организаций'!G50</f>
        <v>54</v>
      </c>
      <c r="L61" s="12" t="str">
        <f>IF('Рейтинговая таблица организаций'!H50&lt;1,"Отсутствуют или не функционируют дистанционные способы взаимодействия",(IF('Рейтинговая таблица организаций'!H50&lt;4,"В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61" s="18">
        <f>'Рейтинговая таблица организаций'!H50</f>
        <v>3</v>
      </c>
      <c r="N61" s="12">
        <f>IF('Рейтинговая таблица организаций'!H50&lt;1,0,(IF('Рейтинговая таблица организаций'!H50&lt;4,30,100)))</f>
        <v>30</v>
      </c>
      <c r="O61" s="12" t="s">
        <v>161</v>
      </c>
      <c r="P61" s="12">
        <f>'Рейтинговая таблица организаций'!I50</f>
        <v>316</v>
      </c>
      <c r="Q61" s="12">
        <f>'Рейтинговая таблица организаций'!J50</f>
        <v>333</v>
      </c>
      <c r="R61" s="12" t="s">
        <v>162</v>
      </c>
      <c r="S61" s="12">
        <f>'Рейтинговая таблица организаций'!K50</f>
        <v>337</v>
      </c>
      <c r="T61" s="12">
        <f>'Рейтинговая таблица организаций'!L50</f>
        <v>377</v>
      </c>
      <c r="U61" s="12" t="str">
        <f>IF('Рейтинговая таблица организаций'!U50&lt;1,"Отсутствуют комфортные условия",(IF('Рейтинговая таблица организаций'!U50&lt;5,"Количество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1" s="18">
        <f>'Рейтинговая таблица организаций'!U50</f>
        <v>5</v>
      </c>
      <c r="W61" s="12">
        <f>IF('Рейтинговая таблица организаций'!U50&lt;1,0,(IF('Рейтинговая таблица организаций'!U50&lt;4,20,100)))</f>
        <v>100</v>
      </c>
      <c r="X61" s="12" t="s">
        <v>163</v>
      </c>
      <c r="Y61" s="12">
        <f>'Рейтинговая таблица организаций'!X50</f>
        <v>368</v>
      </c>
      <c r="Z61" s="12">
        <f>'Рейтинговая таблица организаций'!Y50</f>
        <v>462</v>
      </c>
      <c r="AA61" s="12" t="str">
        <f>IF('Рейтинговая таблица организаций'!AD50&lt;1,"Отсутствуют условия доступности для инвалидов",(IF('Рейтинговая таблица организаций'!AD50&lt;5,"Количество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1" s="17">
        <f>'Рейтинговая таблица организаций'!AD50</f>
        <v>2</v>
      </c>
      <c r="AC61" s="12">
        <f>IF('Рейтинговая таблица организаций'!AD50&lt;1,0,(IF('Рейтинговая таблица организаций'!AD50&lt;5,20,100)))</f>
        <v>20</v>
      </c>
      <c r="AD61" s="12" t="str">
        <f>IF('Рейтинговая таблица организаций'!AE50&lt;1,"Отсутствуют условия доступности, позволяющие инвалидам получать услуги наравне с другими",(IF('Рейтинговая таблица организаций'!AE50&lt;5,"Количество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61" s="18">
        <f>'Рейтинговая таблица организаций'!AE50</f>
        <v>4</v>
      </c>
      <c r="AF61" s="12">
        <f>IF('Рейтинговая таблица организаций'!AE50&lt;1,0,(IF('Рейтинговая таблица организаций'!AE50&lt;5,20,100)))</f>
        <v>20</v>
      </c>
      <c r="AG61" s="12" t="s">
        <v>164</v>
      </c>
      <c r="AH61" s="12">
        <f>'Рейтинговая таблица организаций'!AF50</f>
        <v>12</v>
      </c>
      <c r="AI61" s="12">
        <f>'Рейтинговая таблица организаций'!AG50</f>
        <v>16</v>
      </c>
      <c r="AJ61" s="12" t="s">
        <v>165</v>
      </c>
      <c r="AK61" s="12">
        <f>'Рейтинговая таблица организаций'!AL50</f>
        <v>406</v>
      </c>
      <c r="AL61" s="12">
        <f>'Рейтинговая таблица организаций'!AM50</f>
        <v>462</v>
      </c>
      <c r="AM61" s="12" t="s">
        <v>166</v>
      </c>
      <c r="AN61" s="12">
        <f>'Рейтинговая таблица организаций'!AN50</f>
        <v>394</v>
      </c>
      <c r="AO61" s="12">
        <f>'Рейтинговая таблица организаций'!AO50</f>
        <v>462</v>
      </c>
      <c r="AP61" s="12" t="s">
        <v>167</v>
      </c>
      <c r="AQ61" s="12">
        <f>'Рейтинговая таблица организаций'!AP50</f>
        <v>337</v>
      </c>
      <c r="AR61" s="12">
        <f>'Рейтинговая таблица организаций'!AQ50</f>
        <v>360</v>
      </c>
      <c r="AS61" s="12" t="s">
        <v>168</v>
      </c>
      <c r="AT61" s="12">
        <f>'Рейтинговая таблица организаций'!AV50</f>
        <v>395</v>
      </c>
      <c r="AU61" s="12">
        <f>'Рейтинговая таблица организаций'!AW50</f>
        <v>462</v>
      </c>
      <c r="AV61" s="12" t="s">
        <v>169</v>
      </c>
      <c r="AW61" s="12">
        <f>'Рейтинговая таблица организаций'!AX50</f>
        <v>419</v>
      </c>
      <c r="AX61" s="12">
        <f>'Рейтинговая таблица организаций'!AY50</f>
        <v>462</v>
      </c>
      <c r="AY61" s="12" t="s">
        <v>170</v>
      </c>
      <c r="AZ61" s="12">
        <f>'Рейтинговая таблица организаций'!AZ50</f>
        <v>406</v>
      </c>
      <c r="BA61" s="12">
        <f>'Рейтинговая таблица организаций'!BA50</f>
        <v>462</v>
      </c>
    </row>
    <row r="62" spans="1:53" ht="15.75">
      <c r="A62" s="9">
        <f>'бланки '!D51</f>
        <v>46</v>
      </c>
      <c r="B62" s="9" t="str">
        <f>'бланки '!C51</f>
        <v>Муниципальное автономное общеобразовательное учреждение «Средняя общеобразовательная школа № 23»</v>
      </c>
      <c r="C62" s="9">
        <f>'для bus.gov.ru'!D51</f>
        <v>600</v>
      </c>
      <c r="D62" s="9">
        <f>'для bus.gov.ru'!E51</f>
        <v>295</v>
      </c>
      <c r="E62" s="16">
        <f>'для bus.gov.ru'!F51</f>
        <v>0.49166666666666664</v>
      </c>
      <c r="F62" s="10" t="s">
        <v>159</v>
      </c>
      <c r="G62" s="11">
        <f>'Рейтинговая таблица организаций'!D51</f>
        <v>14</v>
      </c>
      <c r="H62" s="11">
        <f>'Рейтинговая таблица организаций'!E51</f>
        <v>14</v>
      </c>
      <c r="I62" s="10" t="s">
        <v>160</v>
      </c>
      <c r="J62" s="11">
        <f>'Рейтинговая таблица организаций'!F51</f>
        <v>52</v>
      </c>
      <c r="K62" s="11">
        <f>'Рейтинговая таблица организаций'!G51</f>
        <v>54</v>
      </c>
      <c r="L62" s="12" t="str">
        <f>IF('Рейтинговая таблица организаций'!H51&lt;1,"Отсутствуют или не функционируют дистанционные способы взаимодействия",(IF('Рейтинговая таблица организаций'!H51&lt;4,"В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2" s="18">
        <f>'Рейтинговая таблица организаций'!H51</f>
        <v>4</v>
      </c>
      <c r="N62" s="12">
        <f>IF('Рейтинговая таблица организаций'!H51&lt;1,0,(IF('Рейтинговая таблица организаций'!H51&lt;4,30,100)))</f>
        <v>100</v>
      </c>
      <c r="O62" s="12" t="s">
        <v>161</v>
      </c>
      <c r="P62" s="12">
        <f>'Рейтинговая таблица организаций'!I51</f>
        <v>185</v>
      </c>
      <c r="Q62" s="12">
        <f>'Рейтинговая таблица организаций'!J51</f>
        <v>191</v>
      </c>
      <c r="R62" s="12" t="s">
        <v>162</v>
      </c>
      <c r="S62" s="12">
        <f>'Рейтинговая таблица организаций'!K51</f>
        <v>213</v>
      </c>
      <c r="T62" s="12">
        <f>'Рейтинговая таблица организаций'!L51</f>
        <v>224</v>
      </c>
      <c r="U62" s="12" t="str">
        <f>IF('Рейтинговая таблица организаций'!U51&lt;1,"Отсутствуют комфортные условия",(IF('Рейтинговая таблица организаций'!U51&lt;5,"Количество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2" s="18">
        <f>'Рейтинговая таблица организаций'!U51</f>
        <v>5</v>
      </c>
      <c r="W62" s="12">
        <f>IF('Рейтинговая таблица организаций'!U51&lt;1,0,(IF('Рейтинговая таблица организаций'!U51&lt;4,20,100)))</f>
        <v>100</v>
      </c>
      <c r="X62" s="12" t="s">
        <v>163</v>
      </c>
      <c r="Y62" s="12">
        <f>'Рейтинговая таблица организаций'!X51</f>
        <v>235</v>
      </c>
      <c r="Z62" s="12">
        <f>'Рейтинговая таблица организаций'!Y51</f>
        <v>295</v>
      </c>
      <c r="AA62" s="12" t="str">
        <f>IF('Рейтинговая таблица организаций'!AD51&lt;1,"Отсутствуют условия доступности для инвалидов",(IF('Рейтинговая таблица организаций'!AD51&lt;5,"Количество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2" s="17">
        <f>'Рейтинговая таблица организаций'!AD51</f>
        <v>3</v>
      </c>
      <c r="AC62" s="12">
        <f>IF('Рейтинговая таблица организаций'!AD51&lt;1,0,(IF('Рейтинговая таблица организаций'!AD51&lt;5,20,100)))</f>
        <v>20</v>
      </c>
      <c r="AD62" s="12" t="str">
        <f>IF('Рейтинговая таблица организаций'!AE51&lt;1,"Отсутствуют условия доступности, позволяющие инвалидам получать услуги наравне с другими",(IF('Рейтинговая таблица организаций'!AE51&lt;5,"Количество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2" s="18">
        <f>'Рейтинговая таблица организаций'!AE51</f>
        <v>5</v>
      </c>
      <c r="AF62" s="12">
        <f>IF('Рейтинговая таблица организаций'!AE51&lt;1,0,(IF('Рейтинговая таблица организаций'!AE51&lt;5,20,100)))</f>
        <v>100</v>
      </c>
      <c r="AG62" s="12" t="s">
        <v>164</v>
      </c>
      <c r="AH62" s="12">
        <f>'Рейтинговая таблица организаций'!AF51</f>
        <v>16</v>
      </c>
      <c r="AI62" s="12">
        <f>'Рейтинговая таблица организаций'!AG51</f>
        <v>19</v>
      </c>
      <c r="AJ62" s="12" t="s">
        <v>165</v>
      </c>
      <c r="AK62" s="12">
        <f>'Рейтинговая таблица организаций'!AL51</f>
        <v>266</v>
      </c>
      <c r="AL62" s="12">
        <f>'Рейтинговая таблица организаций'!AM51</f>
        <v>295</v>
      </c>
      <c r="AM62" s="12" t="s">
        <v>166</v>
      </c>
      <c r="AN62" s="12">
        <f>'Рейтинговая таблица организаций'!AN51</f>
        <v>272</v>
      </c>
      <c r="AO62" s="12">
        <f>'Рейтинговая таблица организаций'!AO51</f>
        <v>295</v>
      </c>
      <c r="AP62" s="12" t="s">
        <v>167</v>
      </c>
      <c r="AQ62" s="12">
        <f>'Рейтинговая таблица организаций'!AP51</f>
        <v>204</v>
      </c>
      <c r="AR62" s="12">
        <f>'Рейтинговая таблица организаций'!AQ51</f>
        <v>208</v>
      </c>
      <c r="AS62" s="12" t="s">
        <v>168</v>
      </c>
      <c r="AT62" s="12">
        <f>'Рейтинговая таблица организаций'!AV51</f>
        <v>238</v>
      </c>
      <c r="AU62" s="12">
        <f>'Рейтинговая таблица организаций'!AW51</f>
        <v>295</v>
      </c>
      <c r="AV62" s="12" t="s">
        <v>169</v>
      </c>
      <c r="AW62" s="12">
        <f>'Рейтинговая таблица организаций'!AX51</f>
        <v>272</v>
      </c>
      <c r="AX62" s="12">
        <f>'Рейтинговая таблица организаций'!AY51</f>
        <v>295</v>
      </c>
      <c r="AY62" s="12" t="s">
        <v>170</v>
      </c>
      <c r="AZ62" s="12">
        <f>'Рейтинговая таблица организаций'!AZ51</f>
        <v>268</v>
      </c>
      <c r="BA62" s="12">
        <f>'Рейтинговая таблица организаций'!BA51</f>
        <v>295</v>
      </c>
    </row>
    <row r="63" spans="1:53" ht="15.75">
      <c r="A63" s="9">
        <f>'бланки '!D52</f>
        <v>47</v>
      </c>
      <c r="B63" s="9" t="str">
        <f>'бланки '!C52</f>
        <v>Муниципальное автономное общеобразовательное учреждение «Средняя общеобразовательная школа № 24»</v>
      </c>
      <c r="C63" s="9">
        <f>'для bus.gov.ru'!D52</f>
        <v>24</v>
      </c>
      <c r="D63" s="9">
        <f>'для bus.gov.ru'!E52</f>
        <v>9</v>
      </c>
      <c r="E63" s="16">
        <f>'для bus.gov.ru'!F52</f>
        <v>0.375</v>
      </c>
      <c r="F63" s="10" t="s">
        <v>159</v>
      </c>
      <c r="G63" s="11">
        <f>'Рейтинговая таблица организаций'!D52</f>
        <v>14</v>
      </c>
      <c r="H63" s="11">
        <f>'Рейтинговая таблица организаций'!E52</f>
        <v>14</v>
      </c>
      <c r="I63" s="10" t="s">
        <v>160</v>
      </c>
      <c r="J63" s="11">
        <f>'Рейтинговая таблица организаций'!F52</f>
        <v>47.5</v>
      </c>
      <c r="K63" s="11">
        <f>'Рейтинговая таблица организаций'!G52</f>
        <v>54</v>
      </c>
      <c r="L63" s="12" t="str">
        <f>IF('Рейтинговая таблица организаций'!H52&lt;1,"Отсутствуют или не функционируют дистанционные способы взаимодействия",(IF('Рейтинговая таблица организаций'!H52&lt;4,"В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63" s="18">
        <f>'Рейтинговая таблица организаций'!H52</f>
        <v>3</v>
      </c>
      <c r="N63" s="12">
        <f>IF('Рейтинговая таблица организаций'!H52&lt;1,0,(IF('Рейтинговая таблица организаций'!H52&lt;4,30,100)))</f>
        <v>30</v>
      </c>
      <c r="O63" s="12" t="s">
        <v>161</v>
      </c>
      <c r="P63" s="12">
        <f>'Рейтинговая таблица организаций'!I52</f>
        <v>8</v>
      </c>
      <c r="Q63" s="12">
        <f>'Рейтинговая таблица организаций'!J52</f>
        <v>9</v>
      </c>
      <c r="R63" s="12" t="s">
        <v>162</v>
      </c>
      <c r="S63" s="12">
        <f>'Рейтинговая таблица организаций'!K52</f>
        <v>8</v>
      </c>
      <c r="T63" s="12">
        <f>'Рейтинговая таблица организаций'!L52</f>
        <v>8</v>
      </c>
      <c r="U63" s="12" t="str">
        <f>IF('Рейтинговая таблица организаций'!U52&lt;1,"Отсутствуют комфортные условия",(IF('Рейтинговая таблица организаций'!U52&lt;5,"Количество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3" s="18">
        <f>'Рейтинговая таблица организаций'!U52</f>
        <v>5</v>
      </c>
      <c r="W63" s="12">
        <f>IF('Рейтинговая таблица организаций'!U52&lt;1,0,(IF('Рейтинговая таблица организаций'!U52&lt;4,20,100)))</f>
        <v>100</v>
      </c>
      <c r="X63" s="12" t="s">
        <v>163</v>
      </c>
      <c r="Y63" s="12">
        <f>'Рейтинговая таблица организаций'!X52</f>
        <v>9</v>
      </c>
      <c r="Z63" s="12">
        <f>'Рейтинговая таблица организаций'!Y52</f>
        <v>9</v>
      </c>
      <c r="AA63" s="12" t="str">
        <f>IF('Рейтинговая таблица организаций'!AD52&lt;1,"Отсутствуют условия доступности для инвалидов",(IF('Рейтинговая таблица организаций'!AD52&lt;5,"Количество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3" s="17">
        <f>'Рейтинговая таблица организаций'!AD52</f>
        <v>2</v>
      </c>
      <c r="AC63" s="12">
        <f>IF('Рейтинговая таблица организаций'!AD52&lt;1,0,(IF('Рейтинговая таблица организаций'!AD52&lt;5,20,100)))</f>
        <v>20</v>
      </c>
      <c r="AD63" s="12" t="str">
        <f>IF('Рейтинговая таблица организаций'!AE52&lt;1,"Отсутствуют условия доступности, позволяющие инвалидам получать услуги наравне с другими",(IF('Рейтинговая таблица организаций'!AE52&lt;5,"Количество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3" s="18">
        <f>'Рейтинговая таблица организаций'!AE52</f>
        <v>5</v>
      </c>
      <c r="AF63" s="12">
        <f>IF('Рейтинговая таблица организаций'!AE52&lt;1,0,(IF('Рейтинговая таблица организаций'!AE52&lt;5,20,100)))</f>
        <v>100</v>
      </c>
      <c r="AG63" s="12" t="s">
        <v>164</v>
      </c>
      <c r="AH63" s="12">
        <f>'Рейтинговая таблица организаций'!AF52</f>
        <v>1</v>
      </c>
      <c r="AI63" s="12">
        <f>'Рейтинговая таблица организаций'!AG52</f>
        <v>1</v>
      </c>
      <c r="AJ63" s="12" t="s">
        <v>165</v>
      </c>
      <c r="AK63" s="12">
        <f>'Рейтинговая таблица организаций'!AL52</f>
        <v>8</v>
      </c>
      <c r="AL63" s="12">
        <f>'Рейтинговая таблица организаций'!AM52</f>
        <v>9</v>
      </c>
      <c r="AM63" s="12" t="s">
        <v>166</v>
      </c>
      <c r="AN63" s="12">
        <f>'Рейтинговая таблица организаций'!AN52</f>
        <v>9</v>
      </c>
      <c r="AO63" s="12">
        <f>'Рейтинговая таблица организаций'!AO52</f>
        <v>9</v>
      </c>
      <c r="AP63" s="12" t="s">
        <v>167</v>
      </c>
      <c r="AQ63" s="12">
        <f>'Рейтинговая таблица организаций'!AP52</f>
        <v>7</v>
      </c>
      <c r="AR63" s="12">
        <f>'Рейтинговая таблица организаций'!AQ52</f>
        <v>7</v>
      </c>
      <c r="AS63" s="12" t="s">
        <v>168</v>
      </c>
      <c r="AT63" s="12">
        <f>'Рейтинговая таблица организаций'!AV52</f>
        <v>8</v>
      </c>
      <c r="AU63" s="12">
        <f>'Рейтинговая таблица организаций'!AW52</f>
        <v>9</v>
      </c>
      <c r="AV63" s="12" t="s">
        <v>169</v>
      </c>
      <c r="AW63" s="12">
        <f>'Рейтинговая таблица организаций'!AX52</f>
        <v>9</v>
      </c>
      <c r="AX63" s="12">
        <f>'Рейтинговая таблица организаций'!AY52</f>
        <v>9</v>
      </c>
      <c r="AY63" s="12" t="s">
        <v>170</v>
      </c>
      <c r="AZ63" s="12">
        <f>'Рейтинговая таблица организаций'!AZ52</f>
        <v>8</v>
      </c>
      <c r="BA63" s="12">
        <f>'Рейтинговая таблица организаций'!BA52</f>
        <v>9</v>
      </c>
    </row>
    <row r="64" spans="1:53" ht="15.75">
      <c r="A64" s="9">
        <f>'бланки '!D53</f>
        <v>48</v>
      </c>
      <c r="B64" s="9" t="str">
        <f>'бланки '!C53</f>
        <v>Муниципальное автономное общеобразовательное учреждение «Средняя общеобразовательная школа № 25»</v>
      </c>
      <c r="C64" s="9">
        <f>'для bus.gov.ru'!D53</f>
        <v>1239</v>
      </c>
      <c r="D64" s="9">
        <f>'для bus.gov.ru'!E53</f>
        <v>589</v>
      </c>
      <c r="E64" s="16">
        <f>'для bus.gov.ru'!F53</f>
        <v>0.47538337368845845</v>
      </c>
      <c r="F64" s="10" t="s">
        <v>159</v>
      </c>
      <c r="G64" s="11">
        <f>'Рейтинговая таблица организаций'!D53</f>
        <v>14</v>
      </c>
      <c r="H64" s="11">
        <f>'Рейтинговая таблица организаций'!E53</f>
        <v>14</v>
      </c>
      <c r="I64" s="10" t="s">
        <v>160</v>
      </c>
      <c r="J64" s="11">
        <f>'Рейтинговая таблица организаций'!F53</f>
        <v>54</v>
      </c>
      <c r="K64" s="11">
        <f>'Рейтинговая таблица организаций'!G53</f>
        <v>54</v>
      </c>
      <c r="L64" s="12" t="str">
        <f>IF('Рейтинговая таблица организаций'!H53&lt;1,"Отсутствуют или не функционируют дистанционные способы взаимодействия",(IF('Рейтинговая таблица организаций'!H53&lt;4,"В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4" s="18">
        <f>'Рейтинговая таблица организаций'!H53</f>
        <v>4</v>
      </c>
      <c r="N64" s="12">
        <f>IF('Рейтинговая таблица организаций'!H53&lt;1,0,(IF('Рейтинговая таблица организаций'!H53&lt;4,30,100)))</f>
        <v>100</v>
      </c>
      <c r="O64" s="12" t="s">
        <v>161</v>
      </c>
      <c r="P64" s="12">
        <f>'Рейтинговая таблица организаций'!I53</f>
        <v>529</v>
      </c>
      <c r="Q64" s="12">
        <f>'Рейтинговая таблица организаций'!J53</f>
        <v>534</v>
      </c>
      <c r="R64" s="12" t="s">
        <v>162</v>
      </c>
      <c r="S64" s="12">
        <f>'Рейтинговая таблица организаций'!K53</f>
        <v>549</v>
      </c>
      <c r="T64" s="12">
        <f>'Рейтинговая таблица организаций'!L53</f>
        <v>564</v>
      </c>
      <c r="U64" s="12" t="str">
        <f>IF('Рейтинговая таблица организаций'!U53&lt;1,"Отсутствуют комфортные условия",(IF('Рейтинговая таблица организаций'!U53&lt;5,"Количество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4" s="18">
        <f>'Рейтинговая таблица организаций'!U53</f>
        <v>5</v>
      </c>
      <c r="W64" s="12">
        <f>IF('Рейтинговая таблица организаций'!U53&lt;1,0,(IF('Рейтинговая таблица организаций'!U53&lt;4,20,100)))</f>
        <v>100</v>
      </c>
      <c r="X64" s="12" t="s">
        <v>163</v>
      </c>
      <c r="Y64" s="12">
        <f>'Рейтинговая таблица организаций'!X53</f>
        <v>549</v>
      </c>
      <c r="Z64" s="12">
        <f>'Рейтинговая таблица организаций'!Y53</f>
        <v>589</v>
      </c>
      <c r="AA64" s="12" t="str">
        <f>IF('Рейтинговая таблица организаций'!AD53&lt;1,"Отсутствуют условия доступности для инвалидов",(IF('Рейтинговая таблица организаций'!AD53&lt;5,"Количество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4" s="17">
        <f>'Рейтинговая таблица организаций'!AD53</f>
        <v>2</v>
      </c>
      <c r="AC64" s="12">
        <f>IF('Рейтинговая таблица организаций'!AD53&lt;1,0,(IF('Рейтинговая таблица организаций'!AD53&lt;5,20,100)))</f>
        <v>20</v>
      </c>
      <c r="AD64" s="12" t="str">
        <f>IF('Рейтинговая таблица организаций'!AE53&lt;1,"Отсутствуют условия доступности, позволяющие инвалидам получать услуги наравне с другими",(IF('Рейтинговая таблица организаций'!AE53&lt;5,"Количество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64" s="18">
        <f>'Рейтинговая таблица организаций'!AE53</f>
        <v>4</v>
      </c>
      <c r="AF64" s="12">
        <f>IF('Рейтинговая таблица организаций'!AE53&lt;1,0,(IF('Рейтинговая таблица организаций'!AE53&lt;5,20,100)))</f>
        <v>20</v>
      </c>
      <c r="AG64" s="12" t="s">
        <v>164</v>
      </c>
      <c r="AH64" s="12">
        <f>'Рейтинговая таблица организаций'!AF53</f>
        <v>13</v>
      </c>
      <c r="AI64" s="12">
        <f>'Рейтинговая таблица организаций'!AG53</f>
        <v>16</v>
      </c>
      <c r="AJ64" s="12" t="s">
        <v>165</v>
      </c>
      <c r="AK64" s="12">
        <f>'Рейтинговая таблица организаций'!AL53</f>
        <v>571</v>
      </c>
      <c r="AL64" s="12">
        <f>'Рейтинговая таблица организаций'!AM53</f>
        <v>589</v>
      </c>
      <c r="AM64" s="12" t="s">
        <v>166</v>
      </c>
      <c r="AN64" s="12">
        <f>'Рейтинговая таблица организаций'!AN53</f>
        <v>568</v>
      </c>
      <c r="AO64" s="12">
        <f>'Рейтинговая таблица организаций'!AO53</f>
        <v>589</v>
      </c>
      <c r="AP64" s="12" t="s">
        <v>167</v>
      </c>
      <c r="AQ64" s="12">
        <f>'Рейтинговая таблица организаций'!AP53</f>
        <v>501</v>
      </c>
      <c r="AR64" s="12">
        <f>'Рейтинговая таблица организаций'!AQ53</f>
        <v>508</v>
      </c>
      <c r="AS64" s="12" t="s">
        <v>168</v>
      </c>
      <c r="AT64" s="12">
        <f>'Рейтинговая таблица организаций'!AV53</f>
        <v>578</v>
      </c>
      <c r="AU64" s="12">
        <f>'Рейтинговая таблица организаций'!AW53</f>
        <v>589</v>
      </c>
      <c r="AV64" s="12" t="s">
        <v>169</v>
      </c>
      <c r="AW64" s="12">
        <f>'Рейтинговая таблица организаций'!AX53</f>
        <v>578</v>
      </c>
      <c r="AX64" s="12">
        <f>'Рейтинговая таблица организаций'!AY53</f>
        <v>589</v>
      </c>
      <c r="AY64" s="12" t="s">
        <v>170</v>
      </c>
      <c r="AZ64" s="12">
        <f>'Рейтинговая таблица организаций'!AZ53</f>
        <v>582</v>
      </c>
      <c r="BA64" s="12">
        <f>'Рейтинговая таблица организаций'!BA53</f>
        <v>589</v>
      </c>
    </row>
    <row r="65" spans="1:53" ht="15.75">
      <c r="A65" s="9">
        <f>'бланки '!D54</f>
        <v>49</v>
      </c>
      <c r="B65" s="9" t="str">
        <f>'бланки '!C54</f>
        <v>Муниципальное автономное общеобразовательное учреждение «Средняя общеобразовательная школа № 26»</v>
      </c>
      <c r="C65" s="9">
        <f>'для bus.gov.ru'!D54</f>
        <v>1158</v>
      </c>
      <c r="D65" s="9">
        <f>'для bus.gov.ru'!E54</f>
        <v>643</v>
      </c>
      <c r="E65" s="16">
        <f>'для bus.gov.ru'!F54</f>
        <v>0.55526770293609673</v>
      </c>
      <c r="F65" s="10" t="s">
        <v>159</v>
      </c>
      <c r="G65" s="11">
        <f>'Рейтинговая таблица организаций'!D54</f>
        <v>14</v>
      </c>
      <c r="H65" s="11">
        <f>'Рейтинговая таблица организаций'!E54</f>
        <v>14</v>
      </c>
      <c r="I65" s="10" t="s">
        <v>160</v>
      </c>
      <c r="J65" s="11">
        <f>'Рейтинговая таблица организаций'!F54</f>
        <v>53</v>
      </c>
      <c r="K65" s="11">
        <f>'Рейтинговая таблица организаций'!G54</f>
        <v>54</v>
      </c>
      <c r="L65" s="12" t="str">
        <f>IF('Рейтинговая таблица организаций'!H54&lt;1,"Отсутствуют или не функционируют дистанционные способы взаимодействия",(IF('Рейтинговая таблица организаций'!H54&lt;4,"В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5" s="18">
        <f>'Рейтинговая таблица организаций'!H54</f>
        <v>4</v>
      </c>
      <c r="N65" s="12">
        <f>IF('Рейтинговая таблица организаций'!H54&lt;1,0,(IF('Рейтинговая таблица организаций'!H54&lt;4,30,100)))</f>
        <v>100</v>
      </c>
      <c r="O65" s="12" t="s">
        <v>161</v>
      </c>
      <c r="P65" s="12">
        <f>'Рейтинговая таблица организаций'!I54</f>
        <v>638</v>
      </c>
      <c r="Q65" s="12">
        <f>'Рейтинговая таблица организаций'!J54</f>
        <v>638</v>
      </c>
      <c r="R65" s="12" t="s">
        <v>162</v>
      </c>
      <c r="S65" s="12">
        <f>'Рейтинговая таблица организаций'!K54</f>
        <v>636</v>
      </c>
      <c r="T65" s="12">
        <f>'Рейтинговая таблица организаций'!L54</f>
        <v>637</v>
      </c>
      <c r="U65" s="12" t="str">
        <f>IF('Рейтинговая таблица организаций'!U54&lt;1,"Отсутствуют комфортные условия",(IF('Рейтинговая таблица организаций'!U54&lt;5,"Количество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5" s="18">
        <f>'Рейтинговая таблица организаций'!U54</f>
        <v>5</v>
      </c>
      <c r="W65" s="12">
        <f>IF('Рейтинговая таблица организаций'!U54&lt;1,0,(IF('Рейтинговая таблица организаций'!U54&lt;4,20,100)))</f>
        <v>100</v>
      </c>
      <c r="X65" s="12" t="s">
        <v>163</v>
      </c>
      <c r="Y65" s="12">
        <f>'Рейтинговая таблица организаций'!X54</f>
        <v>641</v>
      </c>
      <c r="Z65" s="12">
        <f>'Рейтинговая таблица организаций'!Y54</f>
        <v>643</v>
      </c>
      <c r="AA65" s="12" t="str">
        <f>IF('Рейтинговая таблица организаций'!AD54&lt;1,"Отсутствуют условия доступности для инвалидов",(IF('Рейтинговая таблица организаций'!AD54&lt;5,"Количество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5" s="17">
        <f>'Рейтинговая таблица организаций'!AD54</f>
        <v>2</v>
      </c>
      <c r="AC65" s="12">
        <f>IF('Рейтинговая таблица организаций'!AD54&lt;1,0,(IF('Рейтинговая таблица организаций'!AD54&lt;5,20,100)))</f>
        <v>20</v>
      </c>
      <c r="AD65" s="12" t="str">
        <f>IF('Рейтинговая таблица организаций'!AE54&lt;1,"Отсутствуют условия доступности, позволяющие инвалидам получать услуги наравне с другими",(IF('Рейтинговая таблица организаций'!AE54&lt;5,"Количество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5" s="18">
        <f>'Рейтинговая таблица организаций'!AE54</f>
        <v>6</v>
      </c>
      <c r="AF65" s="12">
        <f>IF('Рейтинговая таблица организаций'!AE54&lt;1,0,(IF('Рейтинговая таблица организаций'!AE54&lt;5,20,100)))</f>
        <v>100</v>
      </c>
      <c r="AG65" s="12" t="s">
        <v>164</v>
      </c>
      <c r="AH65" s="12">
        <f>'Рейтинговая таблица организаций'!AF54</f>
        <v>16</v>
      </c>
      <c r="AI65" s="12">
        <f>'Рейтинговая таблица организаций'!AG54</f>
        <v>19</v>
      </c>
      <c r="AJ65" s="12" t="s">
        <v>165</v>
      </c>
      <c r="AK65" s="12">
        <f>'Рейтинговая таблица организаций'!AL54</f>
        <v>642</v>
      </c>
      <c r="AL65" s="12">
        <f>'Рейтинговая таблица организаций'!AM54</f>
        <v>643</v>
      </c>
      <c r="AM65" s="12" t="s">
        <v>166</v>
      </c>
      <c r="AN65" s="12">
        <f>'Рейтинговая таблица организаций'!AN54</f>
        <v>642</v>
      </c>
      <c r="AO65" s="12">
        <f>'Рейтинговая таблица организаций'!AO54</f>
        <v>643</v>
      </c>
      <c r="AP65" s="12" t="s">
        <v>167</v>
      </c>
      <c r="AQ65" s="12">
        <f>'Рейтинговая таблица организаций'!AP54</f>
        <v>631</v>
      </c>
      <c r="AR65" s="12">
        <f>'Рейтинговая таблица организаций'!AQ54</f>
        <v>632</v>
      </c>
      <c r="AS65" s="12" t="s">
        <v>168</v>
      </c>
      <c r="AT65" s="12">
        <f>'Рейтинговая таблица организаций'!AV54</f>
        <v>642</v>
      </c>
      <c r="AU65" s="12">
        <f>'Рейтинговая таблица организаций'!AW54</f>
        <v>643</v>
      </c>
      <c r="AV65" s="12" t="s">
        <v>169</v>
      </c>
      <c r="AW65" s="12">
        <f>'Рейтинговая таблица организаций'!AX54</f>
        <v>642</v>
      </c>
      <c r="AX65" s="12">
        <f>'Рейтинговая таблица организаций'!AY54</f>
        <v>643</v>
      </c>
      <c r="AY65" s="12" t="s">
        <v>170</v>
      </c>
      <c r="AZ65" s="12">
        <f>'Рейтинговая таблица организаций'!AZ54</f>
        <v>642</v>
      </c>
      <c r="BA65" s="12">
        <f>'Рейтинговая таблица организаций'!BA54</f>
        <v>643</v>
      </c>
    </row>
    <row r="66" spans="1:53" ht="15.75">
      <c r="A66" s="9">
        <f>'бланки '!D55</f>
        <v>50</v>
      </c>
      <c r="B66" s="9" t="str">
        <f>'бланки '!C55</f>
        <v>Муниципальное автономное общеобразовательное учреждение «Лингвистическая гимназия № 27»</v>
      </c>
      <c r="C66" s="9">
        <f>'для bus.gov.ru'!D55</f>
        <v>1481</v>
      </c>
      <c r="D66" s="9">
        <f>'для bus.gov.ru'!E55</f>
        <v>822</v>
      </c>
      <c r="E66" s="16">
        <f>'для bus.gov.ru'!F55</f>
        <v>0.55503038487508438</v>
      </c>
      <c r="F66" s="10" t="s">
        <v>159</v>
      </c>
      <c r="G66" s="11">
        <f>'Рейтинговая таблица организаций'!D55</f>
        <v>14</v>
      </c>
      <c r="H66" s="11">
        <f>'Рейтинговая таблица организаций'!E55</f>
        <v>14</v>
      </c>
      <c r="I66" s="10" t="s">
        <v>160</v>
      </c>
      <c r="J66" s="11">
        <f>'Рейтинговая таблица организаций'!F55</f>
        <v>53.5</v>
      </c>
      <c r="K66" s="11">
        <f>'Рейтинговая таблица организаций'!G55</f>
        <v>54</v>
      </c>
      <c r="L66" s="12" t="str">
        <f>IF('Рейтинговая таблица организаций'!H55&lt;1,"Отсутствуют или не функционируют дистанционные способы взаимодействия",(IF('Рейтинговая таблица организаций'!H55&lt;4,"В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6" s="18">
        <f>'Рейтинговая таблица организаций'!H55</f>
        <v>4</v>
      </c>
      <c r="N66" s="12">
        <f>IF('Рейтинговая таблица организаций'!H55&lt;1,0,(IF('Рейтинговая таблица организаций'!H55&lt;4,30,100)))</f>
        <v>100</v>
      </c>
      <c r="O66" s="12" t="s">
        <v>161</v>
      </c>
      <c r="P66" s="12">
        <f>'Рейтинговая таблица организаций'!I55</f>
        <v>632</v>
      </c>
      <c r="Q66" s="12">
        <f>'Рейтинговая таблица организаций'!J55</f>
        <v>642</v>
      </c>
      <c r="R66" s="12" t="s">
        <v>162</v>
      </c>
      <c r="S66" s="12">
        <f>'Рейтинговая таблица организаций'!K55</f>
        <v>668</v>
      </c>
      <c r="T66" s="12">
        <f>'Рейтинговая таблица организаций'!L55</f>
        <v>704</v>
      </c>
      <c r="U66" s="12" t="str">
        <f>IF('Рейтинговая таблица организаций'!U55&lt;1,"Отсутствуют комфортные условия",(IF('Рейтинговая таблица организаций'!U55&lt;5,"Количество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6" s="18">
        <f>'Рейтинговая таблица организаций'!U55</f>
        <v>5</v>
      </c>
      <c r="W66" s="12">
        <f>IF('Рейтинговая таблица организаций'!U55&lt;1,0,(IF('Рейтинговая таблица организаций'!U55&lt;4,20,100)))</f>
        <v>100</v>
      </c>
      <c r="X66" s="12" t="s">
        <v>163</v>
      </c>
      <c r="Y66" s="12">
        <f>'Рейтинговая таблица организаций'!X55</f>
        <v>760</v>
      </c>
      <c r="Z66" s="12">
        <f>'Рейтинговая таблица организаций'!Y55</f>
        <v>822</v>
      </c>
      <c r="AA66" s="12" t="str">
        <f>IF('Рейтинговая таблица организаций'!AD55&lt;1,"Отсутствуют условия доступности для инвалидов",(IF('Рейтинговая таблица организаций'!AD55&lt;5,"Количество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66" s="17">
        <f>'Рейтинговая таблица организаций'!AD55</f>
        <v>6</v>
      </c>
      <c r="AC66" s="12">
        <f>IF('Рейтинговая таблица организаций'!AD55&lt;1,0,(IF('Рейтинговая таблица организаций'!AD55&lt;5,20,100)))</f>
        <v>100</v>
      </c>
      <c r="AD66" s="12" t="str">
        <f>IF('Рейтинговая таблица организаций'!AE55&lt;1,"Отсутствуют условия доступности, позволяющие инвалидам получать услуги наравне с другими",(IF('Рейтинговая таблица организаций'!AE55&lt;5,"Количество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6" s="18">
        <f>'Рейтинговая таблица организаций'!AE55</f>
        <v>6</v>
      </c>
      <c r="AF66" s="12">
        <f>IF('Рейтинговая таблица организаций'!AE55&lt;1,0,(IF('Рейтинговая таблица организаций'!AE55&lt;5,20,100)))</f>
        <v>100</v>
      </c>
      <c r="AG66" s="12" t="s">
        <v>164</v>
      </c>
      <c r="AH66" s="12">
        <f>'Рейтинговая таблица организаций'!AF55</f>
        <v>18</v>
      </c>
      <c r="AI66" s="12">
        <f>'Рейтинговая таблица организаций'!AG55</f>
        <v>24</v>
      </c>
      <c r="AJ66" s="12" t="s">
        <v>165</v>
      </c>
      <c r="AK66" s="12">
        <f>'Рейтинговая таблица организаций'!AL55</f>
        <v>779</v>
      </c>
      <c r="AL66" s="12">
        <f>'Рейтинговая таблица организаций'!AM55</f>
        <v>822</v>
      </c>
      <c r="AM66" s="12" t="s">
        <v>166</v>
      </c>
      <c r="AN66" s="12">
        <f>'Рейтинговая таблица организаций'!AN55</f>
        <v>782</v>
      </c>
      <c r="AO66" s="12">
        <f>'Рейтинговая таблица организаций'!AO55</f>
        <v>822</v>
      </c>
      <c r="AP66" s="12" t="s">
        <v>167</v>
      </c>
      <c r="AQ66" s="12">
        <f>'Рейтинговая таблица организаций'!AP55</f>
        <v>595</v>
      </c>
      <c r="AR66" s="12">
        <f>'Рейтинговая таблица организаций'!AQ55</f>
        <v>606</v>
      </c>
      <c r="AS66" s="12" t="s">
        <v>168</v>
      </c>
      <c r="AT66" s="12">
        <f>'Рейтинговая таблица организаций'!AV55</f>
        <v>781</v>
      </c>
      <c r="AU66" s="12">
        <f>'Рейтинговая таблица организаций'!AW55</f>
        <v>822</v>
      </c>
      <c r="AV66" s="12" t="s">
        <v>169</v>
      </c>
      <c r="AW66" s="12">
        <f>'Рейтинговая таблица организаций'!AX55</f>
        <v>803</v>
      </c>
      <c r="AX66" s="12">
        <f>'Рейтинговая таблица организаций'!AY55</f>
        <v>822</v>
      </c>
      <c r="AY66" s="12" t="s">
        <v>170</v>
      </c>
      <c r="AZ66" s="12">
        <f>'Рейтинговая таблица организаций'!AZ55</f>
        <v>790</v>
      </c>
      <c r="BA66" s="12">
        <f>'Рейтинговая таблица организаций'!BA55</f>
        <v>822</v>
      </c>
    </row>
    <row r="67" spans="1:53" ht="15.75">
      <c r="A67" s="9">
        <f>'бланки '!D56</f>
        <v>51</v>
      </c>
      <c r="B67" s="9" t="str">
        <f>'бланки '!C56</f>
        <v>Муниципальное автономное общеобразовательное учреждение «Средняя общеобразовательная школа № 28»</v>
      </c>
      <c r="C67" s="9">
        <f>'для bus.gov.ru'!D56</f>
        <v>1492</v>
      </c>
      <c r="D67" s="9">
        <f>'для bus.gov.ru'!E56</f>
        <v>468</v>
      </c>
      <c r="E67" s="16">
        <f>'для bus.gov.ru'!F56</f>
        <v>0.31367292225201071</v>
      </c>
      <c r="F67" s="10" t="s">
        <v>159</v>
      </c>
      <c r="G67" s="11">
        <f>'Рейтинговая таблица организаций'!D56</f>
        <v>13.5</v>
      </c>
      <c r="H67" s="11">
        <f>'Рейтинговая таблица организаций'!E56</f>
        <v>14</v>
      </c>
      <c r="I67" s="10" t="s">
        <v>160</v>
      </c>
      <c r="J67" s="11">
        <f>'Рейтинговая таблица организаций'!F56</f>
        <v>54.5</v>
      </c>
      <c r="K67" s="11">
        <f>'Рейтинговая таблица организаций'!G56</f>
        <v>55</v>
      </c>
      <c r="L67" s="12" t="str">
        <f>IF('Рейтинговая таблица организаций'!H56&lt;1,"Отсутствуют или не функционируют дистанционные способы взаимодействия",(IF('Рейтинговая таблица организаций'!H56&lt;4,"В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67" s="18">
        <f>'Рейтинговая таблица организаций'!H56</f>
        <v>3</v>
      </c>
      <c r="N67" s="12">
        <f>IF('Рейтинговая таблица организаций'!H56&lt;1,0,(IF('Рейтинговая таблица организаций'!H56&lt;4,30,100)))</f>
        <v>30</v>
      </c>
      <c r="O67" s="12" t="s">
        <v>161</v>
      </c>
      <c r="P67" s="12">
        <f>'Рейтинговая таблица организаций'!I56</f>
        <v>330</v>
      </c>
      <c r="Q67" s="12">
        <f>'Рейтинговая таблица организаций'!J56</f>
        <v>350</v>
      </c>
      <c r="R67" s="12" t="s">
        <v>162</v>
      </c>
      <c r="S67" s="12">
        <f>'Рейтинговая таблица организаций'!K56</f>
        <v>365</v>
      </c>
      <c r="T67" s="12">
        <f>'Рейтинговая таблица организаций'!L56</f>
        <v>402</v>
      </c>
      <c r="U67" s="12" t="str">
        <f>IF('Рейтинговая таблица организаций'!U56&lt;1,"Отсутствуют комфортные условия",(IF('Рейтинговая таблица организаций'!U56&lt;5,"Количество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7" s="18">
        <f>'Рейтинговая таблица организаций'!U56</f>
        <v>5</v>
      </c>
      <c r="W67" s="12">
        <f>IF('Рейтинговая таблица организаций'!U56&lt;1,0,(IF('Рейтинговая таблица организаций'!U56&lt;4,20,100)))</f>
        <v>100</v>
      </c>
      <c r="X67" s="12" t="s">
        <v>163</v>
      </c>
      <c r="Y67" s="12">
        <f>'Рейтинговая таблица организаций'!X56</f>
        <v>383</v>
      </c>
      <c r="Z67" s="12">
        <f>'Рейтинговая таблица организаций'!Y56</f>
        <v>468</v>
      </c>
      <c r="AA67" s="12" t="str">
        <f>IF('Рейтинговая таблица организаций'!AD56&lt;1,"Отсутствуют условия доступности для инвалидов",(IF('Рейтинговая таблица организаций'!AD56&lt;5,"Количество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7" s="17">
        <f>'Рейтинговая таблица организаций'!AD56</f>
        <v>3</v>
      </c>
      <c r="AC67" s="12">
        <f>IF('Рейтинговая таблица организаций'!AD56&lt;1,0,(IF('Рейтинговая таблица организаций'!AD56&lt;5,20,100)))</f>
        <v>20</v>
      </c>
      <c r="AD67" s="12" t="str">
        <f>IF('Рейтинговая таблица организаций'!AE56&lt;1,"Отсутствуют условия доступности, позволяющие инвалидам получать услуги наравне с другими",(IF('Рейтинговая таблица организаций'!AE56&lt;5,"Количество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7" s="18">
        <f>'Рейтинговая таблица организаций'!AE56</f>
        <v>5</v>
      </c>
      <c r="AF67" s="12">
        <f>IF('Рейтинговая таблица организаций'!AE56&lt;1,0,(IF('Рейтинговая таблица организаций'!AE56&lt;5,20,100)))</f>
        <v>100</v>
      </c>
      <c r="AG67" s="12" t="s">
        <v>164</v>
      </c>
      <c r="AH67" s="12">
        <f>'Рейтинговая таблица организаций'!AF56</f>
        <v>8</v>
      </c>
      <c r="AI67" s="12">
        <f>'Рейтинговая таблица организаций'!AG56</f>
        <v>10</v>
      </c>
      <c r="AJ67" s="12" t="s">
        <v>165</v>
      </c>
      <c r="AK67" s="12">
        <f>'Рейтинговая таблица организаций'!AL56</f>
        <v>430</v>
      </c>
      <c r="AL67" s="12">
        <f>'Рейтинговая таблица организаций'!AM56</f>
        <v>468</v>
      </c>
      <c r="AM67" s="12" t="s">
        <v>166</v>
      </c>
      <c r="AN67" s="12">
        <f>'Рейтинговая таблица организаций'!AN56</f>
        <v>428</v>
      </c>
      <c r="AO67" s="12">
        <f>'Рейтинговая таблица организаций'!AO56</f>
        <v>468</v>
      </c>
      <c r="AP67" s="12" t="s">
        <v>167</v>
      </c>
      <c r="AQ67" s="12">
        <f>'Рейтинговая таблица организаций'!AP56</f>
        <v>337</v>
      </c>
      <c r="AR67" s="12">
        <f>'Рейтинговая таблица организаций'!AQ56</f>
        <v>346</v>
      </c>
      <c r="AS67" s="12" t="s">
        <v>168</v>
      </c>
      <c r="AT67" s="12">
        <f>'Рейтинговая таблица организаций'!AV56</f>
        <v>403</v>
      </c>
      <c r="AU67" s="12">
        <f>'Рейтинговая таблица организаций'!AW56</f>
        <v>468</v>
      </c>
      <c r="AV67" s="12" t="s">
        <v>169</v>
      </c>
      <c r="AW67" s="12">
        <f>'Рейтинговая таблица организаций'!AX56</f>
        <v>433</v>
      </c>
      <c r="AX67" s="12">
        <f>'Рейтинговая таблица организаций'!AY56</f>
        <v>468</v>
      </c>
      <c r="AY67" s="12" t="s">
        <v>170</v>
      </c>
      <c r="AZ67" s="12">
        <f>'Рейтинговая таблица организаций'!AZ56</f>
        <v>423</v>
      </c>
      <c r="BA67" s="12">
        <f>'Рейтинговая таблица организаций'!BA56</f>
        <v>468</v>
      </c>
    </row>
    <row r="68" spans="1:53" ht="15.75">
      <c r="A68" s="9">
        <f>'бланки '!D57</f>
        <v>52</v>
      </c>
      <c r="B68" s="9" t="str">
        <f>'бланки '!C57</f>
        <v>Муниципальное автономное общеобразовательное учреждение «Средняя общеобразовательная школа № 29»</v>
      </c>
      <c r="C68" s="9">
        <f>'для bus.gov.ru'!D57</f>
        <v>1005</v>
      </c>
      <c r="D68" s="9">
        <f>'для bus.gov.ru'!E57</f>
        <v>508</v>
      </c>
      <c r="E68" s="16">
        <f>'для bus.gov.ru'!F57</f>
        <v>0.50547263681592036</v>
      </c>
      <c r="F68" s="10" t="s">
        <v>159</v>
      </c>
      <c r="G68" s="11">
        <f>'Рейтинговая таблица организаций'!D57</f>
        <v>14</v>
      </c>
      <c r="H68" s="11">
        <f>'Рейтинговая таблица организаций'!E57</f>
        <v>14</v>
      </c>
      <c r="I68" s="10" t="s">
        <v>160</v>
      </c>
      <c r="J68" s="11">
        <f>'Рейтинговая таблица организаций'!F57</f>
        <v>53.5</v>
      </c>
      <c r="K68" s="11">
        <f>'Рейтинговая таблица организаций'!G57</f>
        <v>54</v>
      </c>
      <c r="L68" s="12" t="str">
        <f>IF('Рейтинговая таблица организаций'!H57&lt;1,"Отсутствуют или не функционируют дистанционные способы взаимодействия",(IF('Рейтинговая таблица организаций'!H57&lt;4,"В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8" s="18">
        <f>'Рейтинговая таблица организаций'!H57</f>
        <v>4</v>
      </c>
      <c r="N68" s="12">
        <f>IF('Рейтинговая таблица организаций'!H57&lt;1,0,(IF('Рейтинговая таблица организаций'!H57&lt;4,30,100)))</f>
        <v>100</v>
      </c>
      <c r="O68" s="12" t="s">
        <v>161</v>
      </c>
      <c r="P68" s="12">
        <f>'Рейтинговая таблица организаций'!I57</f>
        <v>321</v>
      </c>
      <c r="Q68" s="12">
        <f>'Рейтинговая таблица организаций'!J57</f>
        <v>342</v>
      </c>
      <c r="R68" s="12" t="s">
        <v>162</v>
      </c>
      <c r="S68" s="12">
        <f>'Рейтинговая таблица организаций'!K57</f>
        <v>364</v>
      </c>
      <c r="T68" s="12">
        <f>'Рейтинговая таблица организаций'!L57</f>
        <v>432</v>
      </c>
      <c r="U68" s="12" t="str">
        <f>IF('Рейтинговая таблица организаций'!U57&lt;1,"Отсутствуют комфортные условия",(IF('Рейтинговая таблица организаций'!U57&lt;5,"Количество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8" s="18">
        <f>'Рейтинговая таблица организаций'!U57</f>
        <v>5</v>
      </c>
      <c r="W68" s="12">
        <f>IF('Рейтинговая таблица организаций'!U57&lt;1,0,(IF('Рейтинговая таблица организаций'!U57&lt;4,20,100)))</f>
        <v>100</v>
      </c>
      <c r="X68" s="12" t="s">
        <v>163</v>
      </c>
      <c r="Y68" s="12">
        <f>'Рейтинговая таблица организаций'!X57</f>
        <v>447</v>
      </c>
      <c r="Z68" s="12">
        <f>'Рейтинговая таблица организаций'!Y57</f>
        <v>508</v>
      </c>
      <c r="AA68" s="12" t="str">
        <f>IF('Рейтинговая таблица организаций'!AD57&lt;1,"Отсутствуют условия доступности для инвалидов",(IF('Рейтинговая таблица организаций'!AD57&lt;5,"Количество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8" s="17">
        <f>'Рейтинговая таблица организаций'!AD57</f>
        <v>3</v>
      </c>
      <c r="AC68" s="12">
        <f>IF('Рейтинговая таблица организаций'!AD57&lt;1,0,(IF('Рейтинговая таблица организаций'!AD57&lt;5,20,100)))</f>
        <v>20</v>
      </c>
      <c r="AD68" s="12" t="str">
        <f>IF('Рейтинговая таблица организаций'!AE57&lt;1,"Отсутствуют условия доступности, позволяющие инвалидам получать услуги наравне с другими",(IF('Рейтинговая таблица организаций'!AE57&lt;5,"Количество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68" s="18">
        <f>'Рейтинговая таблица организаций'!AE57</f>
        <v>5</v>
      </c>
      <c r="AF68" s="12">
        <f>IF('Рейтинговая таблица организаций'!AE57&lt;1,0,(IF('Рейтинговая таблица организаций'!AE57&lt;5,20,100)))</f>
        <v>100</v>
      </c>
      <c r="AG68" s="12" t="s">
        <v>164</v>
      </c>
      <c r="AH68" s="12">
        <f>'Рейтинговая таблица организаций'!AF57</f>
        <v>8</v>
      </c>
      <c r="AI68" s="12">
        <f>'Рейтинговая таблица организаций'!AG57</f>
        <v>9</v>
      </c>
      <c r="AJ68" s="12" t="s">
        <v>165</v>
      </c>
      <c r="AK68" s="12">
        <f>'Рейтинговая таблица организаций'!AL57</f>
        <v>462</v>
      </c>
      <c r="AL68" s="12">
        <f>'Рейтинговая таблица организаций'!AM57</f>
        <v>508</v>
      </c>
      <c r="AM68" s="12" t="s">
        <v>166</v>
      </c>
      <c r="AN68" s="12">
        <f>'Рейтинговая таблица организаций'!AN57</f>
        <v>446</v>
      </c>
      <c r="AO68" s="12">
        <f>'Рейтинговая таблица организаций'!AO57</f>
        <v>508</v>
      </c>
      <c r="AP68" s="12" t="s">
        <v>167</v>
      </c>
      <c r="AQ68" s="12">
        <f>'Рейтинговая таблица организаций'!AP57</f>
        <v>356</v>
      </c>
      <c r="AR68" s="12">
        <f>'Рейтинговая таблица организаций'!AQ57</f>
        <v>373</v>
      </c>
      <c r="AS68" s="12" t="s">
        <v>168</v>
      </c>
      <c r="AT68" s="12">
        <f>'Рейтинговая таблица организаций'!AV57</f>
        <v>421</v>
      </c>
      <c r="AU68" s="12">
        <f>'Рейтинговая таблица организаций'!AW57</f>
        <v>508</v>
      </c>
      <c r="AV68" s="12" t="s">
        <v>169</v>
      </c>
      <c r="AW68" s="12">
        <f>'Рейтинговая таблица организаций'!AX57</f>
        <v>461</v>
      </c>
      <c r="AX68" s="12">
        <f>'Рейтинговая таблица организаций'!AY57</f>
        <v>508</v>
      </c>
      <c r="AY68" s="12" t="s">
        <v>170</v>
      </c>
      <c r="AZ68" s="12">
        <f>'Рейтинговая таблица организаций'!AZ57</f>
        <v>440</v>
      </c>
      <c r="BA68" s="12">
        <f>'Рейтинговая таблица организаций'!BA57</f>
        <v>508</v>
      </c>
    </row>
    <row r="69" spans="1:53" ht="15.75">
      <c r="A69" s="9">
        <f>'бланки '!D58</f>
        <v>53</v>
      </c>
      <c r="B69" s="9" t="str">
        <f>'бланки '!C58</f>
        <v>Муниципальное автономное общеобразовательное учреждение «Средняя общеобразовательная школа № 30»</v>
      </c>
      <c r="C69" s="9">
        <f>'для bus.gov.ru'!D58</f>
        <v>35</v>
      </c>
      <c r="D69" s="9">
        <f>'для bus.gov.ru'!E58</f>
        <v>21</v>
      </c>
      <c r="E69" s="16">
        <f>'для bus.gov.ru'!F58</f>
        <v>0.6</v>
      </c>
      <c r="F69" s="10" t="s">
        <v>159</v>
      </c>
      <c r="G69" s="11">
        <f>'Рейтинговая таблица организаций'!D58</f>
        <v>13</v>
      </c>
      <c r="H69" s="11">
        <f>'Рейтинговая таблица организаций'!E58</f>
        <v>14</v>
      </c>
      <c r="I69" s="10" t="s">
        <v>160</v>
      </c>
      <c r="J69" s="11">
        <f>'Рейтинговая таблица организаций'!F58</f>
        <v>41</v>
      </c>
      <c r="K69" s="11">
        <f>'Рейтинговая таблица организаций'!G58</f>
        <v>54</v>
      </c>
      <c r="L69" s="12" t="str">
        <f>IF('Рейтинговая таблица организаций'!H58&lt;1,"Отсутствуют или не функционируют дистанционные способы взаимодействия",(IF('Рейтинговая таблица организаций'!H58&lt;4,"В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69" s="18">
        <f>'Рейтинговая таблица организаций'!H58</f>
        <v>4</v>
      </c>
      <c r="N69" s="12">
        <f>IF('Рейтинговая таблица организаций'!H58&lt;1,0,(IF('Рейтинговая таблица организаций'!H58&lt;4,30,100)))</f>
        <v>100</v>
      </c>
      <c r="O69" s="12" t="s">
        <v>161</v>
      </c>
      <c r="P69" s="12">
        <f>'Рейтинговая таблица организаций'!I58</f>
        <v>20</v>
      </c>
      <c r="Q69" s="12">
        <f>'Рейтинговая таблица организаций'!J58</f>
        <v>20</v>
      </c>
      <c r="R69" s="12" t="s">
        <v>162</v>
      </c>
      <c r="S69" s="12">
        <f>'Рейтинговая таблица организаций'!K58</f>
        <v>19</v>
      </c>
      <c r="T69" s="12">
        <f>'Рейтинговая таблица организаций'!L58</f>
        <v>19</v>
      </c>
      <c r="U69" s="12" t="str">
        <f>IF('Рейтинговая таблица организаций'!U58&lt;1,"Отсутствуют комфортные условия",(IF('Рейтинговая таблица организаций'!U58&lt;5,"Количество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69" s="18">
        <f>'Рейтинговая таблица организаций'!U58</f>
        <v>5</v>
      </c>
      <c r="W69" s="12">
        <f>IF('Рейтинговая таблица организаций'!U58&lt;1,0,(IF('Рейтинговая таблица организаций'!U58&lt;4,20,100)))</f>
        <v>100</v>
      </c>
      <c r="X69" s="12" t="s">
        <v>163</v>
      </c>
      <c r="Y69" s="12">
        <f>'Рейтинговая таблица организаций'!X58</f>
        <v>19</v>
      </c>
      <c r="Z69" s="12">
        <f>'Рейтинговая таблица организаций'!Y58</f>
        <v>21</v>
      </c>
      <c r="AA69" s="12" t="str">
        <f>IF('Рейтинговая таблица организаций'!AD58&lt;1,"Отсутствуют условия доступности для инвалидов",(IF('Рейтинговая таблица организаций'!AD58&lt;5,"Количество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69" s="17">
        <f>'Рейтинговая таблица организаций'!AD58</f>
        <v>3</v>
      </c>
      <c r="AC69" s="12">
        <f>IF('Рейтинговая таблица организаций'!AD58&lt;1,0,(IF('Рейтинговая таблица организаций'!AD58&lt;5,20,100)))</f>
        <v>20</v>
      </c>
      <c r="AD69" s="12" t="str">
        <f>IF('Рейтинговая таблица организаций'!AE58&lt;1,"Отсутствуют условия доступности, позволяющие инвалидам получать услуги наравне с другими",(IF('Рейтинговая таблица организаций'!AE58&lt;5,"Количество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69" s="18">
        <f>'Рейтинговая таблица организаций'!AE58</f>
        <v>3</v>
      </c>
      <c r="AF69" s="12">
        <f>IF('Рейтинговая таблица организаций'!AE58&lt;1,0,(IF('Рейтинговая таблица организаций'!AE58&lt;5,20,100)))</f>
        <v>20</v>
      </c>
      <c r="AG69" s="12" t="s">
        <v>164</v>
      </c>
      <c r="AH69" s="12">
        <f>'Рейтинговая таблица организаций'!AF58</f>
        <v>2</v>
      </c>
      <c r="AI69" s="12">
        <f>'Рейтинговая таблица организаций'!AG58</f>
        <v>2</v>
      </c>
      <c r="AJ69" s="12" t="s">
        <v>165</v>
      </c>
      <c r="AK69" s="12">
        <f>'Рейтинговая таблица организаций'!AL58</f>
        <v>20</v>
      </c>
      <c r="AL69" s="12">
        <f>'Рейтинговая таблица организаций'!AM58</f>
        <v>21</v>
      </c>
      <c r="AM69" s="12" t="s">
        <v>166</v>
      </c>
      <c r="AN69" s="12">
        <f>'Рейтинговая таблица организаций'!AN58</f>
        <v>20</v>
      </c>
      <c r="AO69" s="12">
        <f>'Рейтинговая таблица организаций'!AO58</f>
        <v>21</v>
      </c>
      <c r="AP69" s="12" t="s">
        <v>167</v>
      </c>
      <c r="AQ69" s="12">
        <f>'Рейтинговая таблица организаций'!AP58</f>
        <v>20</v>
      </c>
      <c r="AR69" s="12">
        <f>'Рейтинговая таблица организаций'!AQ58</f>
        <v>20</v>
      </c>
      <c r="AS69" s="12" t="s">
        <v>168</v>
      </c>
      <c r="AT69" s="12">
        <f>'Рейтинговая таблица организаций'!AV58</f>
        <v>18</v>
      </c>
      <c r="AU69" s="12">
        <f>'Рейтинговая таблица организаций'!AW58</f>
        <v>21</v>
      </c>
      <c r="AV69" s="12" t="s">
        <v>169</v>
      </c>
      <c r="AW69" s="12">
        <f>'Рейтинговая таблица организаций'!AX58</f>
        <v>20</v>
      </c>
      <c r="AX69" s="12">
        <f>'Рейтинговая таблица организаций'!AY58</f>
        <v>21</v>
      </c>
      <c r="AY69" s="12" t="s">
        <v>170</v>
      </c>
      <c r="AZ69" s="12">
        <f>'Рейтинговая таблица организаций'!AZ58</f>
        <v>17</v>
      </c>
      <c r="BA69" s="12">
        <f>'Рейтинговая таблица организаций'!BA58</f>
        <v>21</v>
      </c>
    </row>
    <row r="70" spans="1:53" ht="15.75">
      <c r="A70" s="9">
        <f>'бланки '!D59</f>
        <v>54</v>
      </c>
      <c r="B70" s="9" t="str">
        <f>'бланки '!C59</f>
        <v>Муниципальное автономное общеобразовательное учреждение «Ягринская гимназия»</v>
      </c>
      <c r="C70" s="9">
        <f>'для bus.gov.ru'!D59</f>
        <v>909</v>
      </c>
      <c r="D70" s="9">
        <f>'для bus.gov.ru'!E59</f>
        <v>290</v>
      </c>
      <c r="E70" s="16">
        <f>'для bus.gov.ru'!F59</f>
        <v>0.31903190319031904</v>
      </c>
      <c r="F70" s="10" t="s">
        <v>159</v>
      </c>
      <c r="G70" s="11">
        <f>'Рейтинговая таблица организаций'!D59</f>
        <v>4.5</v>
      </c>
      <c r="H70" s="11">
        <f>'Рейтинговая таблица организаций'!E59</f>
        <v>10</v>
      </c>
      <c r="I70" s="10" t="s">
        <v>160</v>
      </c>
      <c r="J70" s="11">
        <f>'Рейтинговая таблица организаций'!F59</f>
        <v>34</v>
      </c>
      <c r="K70" s="11">
        <f>'Рейтинговая таблица организаций'!G59</f>
        <v>47</v>
      </c>
      <c r="L70" s="12" t="str">
        <f>IF('Рейтинговая таблица организаций'!H59&lt;1,"Отсутствуют или не функционируют дистанционные способы взаимодействия",(IF('Рейтинговая таблица организаций'!H59&lt;4,"В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0" s="18">
        <f>'Рейтинговая таблица организаций'!H59</f>
        <v>4</v>
      </c>
      <c r="N70" s="12">
        <f>IF('Рейтинговая таблица организаций'!H59&lt;1,0,(IF('Рейтинговая таблица организаций'!H59&lt;4,30,100)))</f>
        <v>100</v>
      </c>
      <c r="O70" s="12" t="s">
        <v>161</v>
      </c>
      <c r="P70" s="12">
        <f>'Рейтинговая таблица организаций'!I59</f>
        <v>202</v>
      </c>
      <c r="Q70" s="12">
        <f>'Рейтинговая таблица организаций'!J59</f>
        <v>208</v>
      </c>
      <c r="R70" s="12" t="s">
        <v>162</v>
      </c>
      <c r="S70" s="12">
        <f>'Рейтинговая таблица организаций'!K59</f>
        <v>198</v>
      </c>
      <c r="T70" s="12">
        <f>'Рейтинговая таблица организаций'!L59</f>
        <v>202</v>
      </c>
      <c r="U70" s="12" t="str">
        <f>IF('Рейтинговая таблица организаций'!U59&lt;1,"Отсутствуют комфортные условия",(IF('Рейтинговая таблица организаций'!U59&lt;5,"Количество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0" s="18">
        <f>'Рейтинговая таблица организаций'!U59</f>
        <v>5</v>
      </c>
      <c r="W70" s="12">
        <f>IF('Рейтинговая таблица организаций'!U59&lt;1,0,(IF('Рейтинговая таблица организаций'!U59&lt;4,20,100)))</f>
        <v>100</v>
      </c>
      <c r="X70" s="12" t="s">
        <v>163</v>
      </c>
      <c r="Y70" s="12">
        <f>'Рейтинговая таблица организаций'!X59</f>
        <v>259</v>
      </c>
      <c r="Z70" s="12">
        <f>'Рейтинговая таблица организаций'!Y59</f>
        <v>290</v>
      </c>
      <c r="AA70" s="12" t="str">
        <f>IF('Рейтинговая таблица организаций'!AD59&lt;1,"Отсутствуют условия доступности для инвалидов",(IF('Рейтинговая таблица организаций'!AD59&lt;5,"Количество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0" s="17">
        <f>'Рейтинговая таблица организаций'!AD59</f>
        <v>2</v>
      </c>
      <c r="AC70" s="12">
        <f>IF('Рейтинговая таблица организаций'!AD59&lt;1,0,(IF('Рейтинговая таблица организаций'!AD59&lt;5,20,100)))</f>
        <v>20</v>
      </c>
      <c r="AD70" s="12" t="str">
        <f>IF('Рейтинговая таблица организаций'!AE59&lt;1,"Отсутствуют условия доступности, позволяющие инвалидам получать услуги наравне с другими",(IF('Рейтинговая таблица организаций'!AE59&lt;5,"Количество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70" s="18">
        <f>'Рейтинговая таблица организаций'!AE59</f>
        <v>3</v>
      </c>
      <c r="AF70" s="12">
        <f>IF('Рейтинговая таблица организаций'!AE59&lt;1,0,(IF('Рейтинговая таблица организаций'!AE59&lt;5,20,100)))</f>
        <v>20</v>
      </c>
      <c r="AG70" s="12" t="s">
        <v>164</v>
      </c>
      <c r="AH70" s="12">
        <f>'Рейтинговая таблица организаций'!AF59</f>
        <v>3</v>
      </c>
      <c r="AI70" s="12">
        <f>'Рейтинговая таблица организаций'!AG59</f>
        <v>4</v>
      </c>
      <c r="AJ70" s="12" t="s">
        <v>165</v>
      </c>
      <c r="AK70" s="12">
        <f>'Рейтинговая таблица организаций'!AL59</f>
        <v>284</v>
      </c>
      <c r="AL70" s="12">
        <f>'Рейтинговая таблица организаций'!AM59</f>
        <v>290</v>
      </c>
      <c r="AM70" s="12" t="s">
        <v>166</v>
      </c>
      <c r="AN70" s="12">
        <f>'Рейтинговая таблица организаций'!AN59</f>
        <v>287</v>
      </c>
      <c r="AO70" s="12">
        <f>'Рейтинговая таблица организаций'!AO59</f>
        <v>290</v>
      </c>
      <c r="AP70" s="12" t="s">
        <v>167</v>
      </c>
      <c r="AQ70" s="12">
        <f>'Рейтинговая таблица организаций'!AP59</f>
        <v>216</v>
      </c>
      <c r="AR70" s="12">
        <f>'Рейтинговая таблица организаций'!AQ59</f>
        <v>216</v>
      </c>
      <c r="AS70" s="12" t="s">
        <v>168</v>
      </c>
      <c r="AT70" s="12">
        <f>'Рейтинговая таблица организаций'!AV59</f>
        <v>287</v>
      </c>
      <c r="AU70" s="12">
        <f>'Рейтинговая таблица организаций'!AW59</f>
        <v>290</v>
      </c>
      <c r="AV70" s="12" t="s">
        <v>169</v>
      </c>
      <c r="AW70" s="12">
        <f>'Рейтинговая таблица организаций'!AX59</f>
        <v>283</v>
      </c>
      <c r="AX70" s="12">
        <f>'Рейтинговая таблица организаций'!AY59</f>
        <v>290</v>
      </c>
      <c r="AY70" s="12" t="s">
        <v>170</v>
      </c>
      <c r="AZ70" s="12">
        <f>'Рейтинговая таблица организаций'!AZ59</f>
        <v>288</v>
      </c>
      <c r="BA70" s="12">
        <f>'Рейтинговая таблица организаций'!BA59</f>
        <v>290</v>
      </c>
    </row>
    <row r="71" spans="1:53" ht="15.75">
      <c r="A71" s="9">
        <f>'бланки '!D60</f>
        <v>55</v>
      </c>
      <c r="B71" s="9" t="str">
        <f>'бланки '!C60</f>
        <v>Муниципальное автономное общеобразовательное учреждение «Средняя общеобразовательная школа № 36»</v>
      </c>
      <c r="C71" s="9">
        <f>'для bus.gov.ru'!D60</f>
        <v>1720</v>
      </c>
      <c r="D71" s="9">
        <f>'для bus.gov.ru'!E60</f>
        <v>593</v>
      </c>
      <c r="E71" s="16">
        <f>'для bus.gov.ru'!F60</f>
        <v>0.3447674418604651</v>
      </c>
      <c r="F71" s="10" t="s">
        <v>159</v>
      </c>
      <c r="G71" s="11">
        <f>'Рейтинговая таблица организаций'!D60</f>
        <v>7</v>
      </c>
      <c r="H71" s="11">
        <f>'Рейтинговая таблица организаций'!E60</f>
        <v>10</v>
      </c>
      <c r="I71" s="10" t="s">
        <v>160</v>
      </c>
      <c r="J71" s="11">
        <f>'Рейтинговая таблица организаций'!F60</f>
        <v>27</v>
      </c>
      <c r="K71" s="11">
        <f>'Рейтинговая таблица организаций'!G60</f>
        <v>49</v>
      </c>
      <c r="L71" s="12" t="str">
        <f>IF('Рейтинговая таблица организаций'!H60&lt;1,"Отсутствуют или не функционируют дистанционные способы взаимодействия",(IF('Рейтинговая таблица организаций'!H60&lt;4,"В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71" s="18">
        <f>'Рейтинговая таблица организаций'!H60</f>
        <v>2</v>
      </c>
      <c r="N71" s="12">
        <f>IF('Рейтинговая таблица организаций'!H60&lt;1,0,(IF('Рейтинговая таблица организаций'!H60&lt;4,30,100)))</f>
        <v>30</v>
      </c>
      <c r="O71" s="12" t="s">
        <v>161</v>
      </c>
      <c r="P71" s="12">
        <f>'Рейтинговая таблица организаций'!I60</f>
        <v>441</v>
      </c>
      <c r="Q71" s="12">
        <f>'Рейтинговая таблица организаций'!J60</f>
        <v>446</v>
      </c>
      <c r="R71" s="12" t="s">
        <v>162</v>
      </c>
      <c r="S71" s="12">
        <f>'Рейтинговая таблица организаций'!K60</f>
        <v>449</v>
      </c>
      <c r="T71" s="12">
        <f>'Рейтинговая таблица организаций'!L60</f>
        <v>465</v>
      </c>
      <c r="U71" s="12" t="str">
        <f>IF('Рейтинговая таблица организаций'!U60&lt;1,"Отсутствуют комфортные условия",(IF('Рейтинговая таблица организаций'!U60&lt;5,"Количество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1" s="18">
        <f>'Рейтинговая таблица организаций'!U60</f>
        <v>5</v>
      </c>
      <c r="W71" s="12">
        <f>IF('Рейтинговая таблица организаций'!U60&lt;1,0,(IF('Рейтинговая таблица организаций'!U60&lt;4,20,100)))</f>
        <v>100</v>
      </c>
      <c r="X71" s="12" t="s">
        <v>163</v>
      </c>
      <c r="Y71" s="12">
        <f>'Рейтинговая таблица организаций'!X60</f>
        <v>554</v>
      </c>
      <c r="Z71" s="12">
        <f>'Рейтинговая таблица организаций'!Y60</f>
        <v>593</v>
      </c>
      <c r="AA71" s="12" t="str">
        <f>IF('Рейтинговая таблица организаций'!AD60&lt;1,"Отсутствуют условия доступности для инвалидов",(IF('Рейтинговая таблица организаций'!AD60&lt;5,"Количество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1" s="17">
        <f>'Рейтинговая таблица организаций'!AD60</f>
        <v>3</v>
      </c>
      <c r="AC71" s="12">
        <f>IF('Рейтинговая таблица организаций'!AD60&lt;1,0,(IF('Рейтинговая таблица организаций'!AD60&lt;5,20,100)))</f>
        <v>20</v>
      </c>
      <c r="AD71" s="12" t="str">
        <f>IF('Рейтинговая таблица организаций'!AE60&lt;1,"Отсутствуют условия доступности, позволяющие инвалидам получать услуги наравне с другими",(IF('Рейтинговая таблица организаций'!AE60&lt;5,"Количество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71" s="18">
        <f>'Рейтинговая таблица организаций'!AE60</f>
        <v>4</v>
      </c>
      <c r="AF71" s="12">
        <f>IF('Рейтинговая таблица организаций'!AE60&lt;1,0,(IF('Рейтинговая таблица организаций'!AE60&lt;5,20,100)))</f>
        <v>20</v>
      </c>
      <c r="AG71" s="12" t="s">
        <v>164</v>
      </c>
      <c r="AH71" s="12">
        <f>'Рейтинговая таблица организаций'!AF60</f>
        <v>26</v>
      </c>
      <c r="AI71" s="12">
        <f>'Рейтинговая таблица организаций'!AG60</f>
        <v>27</v>
      </c>
      <c r="AJ71" s="12" t="s">
        <v>165</v>
      </c>
      <c r="AK71" s="12">
        <f>'Рейтинговая таблица организаций'!AL60</f>
        <v>578</v>
      </c>
      <c r="AL71" s="12">
        <f>'Рейтинговая таблица организаций'!AM60</f>
        <v>593</v>
      </c>
      <c r="AM71" s="12" t="s">
        <v>166</v>
      </c>
      <c r="AN71" s="12">
        <f>'Рейтинговая таблица организаций'!AN60</f>
        <v>579</v>
      </c>
      <c r="AO71" s="12">
        <f>'Рейтинговая таблица организаций'!AO60</f>
        <v>593</v>
      </c>
      <c r="AP71" s="12" t="s">
        <v>167</v>
      </c>
      <c r="AQ71" s="12">
        <f>'Рейтинговая таблица организаций'!AP60</f>
        <v>444</v>
      </c>
      <c r="AR71" s="12">
        <f>'Рейтинговая таблица организаций'!AQ60</f>
        <v>449</v>
      </c>
      <c r="AS71" s="12" t="s">
        <v>168</v>
      </c>
      <c r="AT71" s="12">
        <f>'Рейтинговая таблица организаций'!AV60</f>
        <v>577</v>
      </c>
      <c r="AU71" s="12">
        <f>'Рейтинговая таблица организаций'!AW60</f>
        <v>593</v>
      </c>
      <c r="AV71" s="12" t="s">
        <v>169</v>
      </c>
      <c r="AW71" s="12">
        <f>'Рейтинговая таблица организаций'!AX60</f>
        <v>574</v>
      </c>
      <c r="AX71" s="12">
        <f>'Рейтинговая таблица организаций'!AY60</f>
        <v>593</v>
      </c>
      <c r="AY71" s="12" t="s">
        <v>170</v>
      </c>
      <c r="AZ71" s="12">
        <f>'Рейтинговая таблица организаций'!AZ60</f>
        <v>578</v>
      </c>
      <c r="BA71" s="12">
        <f>'Рейтинговая таблица организаций'!BA60</f>
        <v>593</v>
      </c>
    </row>
    <row r="72" spans="1:53" ht="15.75">
      <c r="A72" s="9">
        <f>'бланки '!D61</f>
        <v>56</v>
      </c>
      <c r="B72" s="9" t="str">
        <f>'бланки '!C61</f>
        <v>Муниципальное бюджетное образовательное учреждение дополнительного образования «Спортивная школа № 1»</v>
      </c>
      <c r="C72" s="9">
        <f>'для bus.gov.ru'!D61</f>
        <v>1468</v>
      </c>
      <c r="D72" s="9">
        <f>'для bus.gov.ru'!E61</f>
        <v>499</v>
      </c>
      <c r="E72" s="16">
        <f>'для bus.gov.ru'!F61</f>
        <v>0.33991825613079019</v>
      </c>
      <c r="F72" s="10" t="s">
        <v>159</v>
      </c>
      <c r="G72" s="11">
        <f>'Рейтинговая таблица организаций'!D61</f>
        <v>11</v>
      </c>
      <c r="H72" s="11">
        <f>'Рейтинговая таблица организаций'!E61</f>
        <v>11</v>
      </c>
      <c r="I72" s="10" t="s">
        <v>160</v>
      </c>
      <c r="J72" s="11">
        <f>'Рейтинговая таблица организаций'!F61</f>
        <v>48</v>
      </c>
      <c r="K72" s="11">
        <f>'Рейтинговая таблица организаций'!G61</f>
        <v>49</v>
      </c>
      <c r="L72" s="12" t="str">
        <f>IF('Рейтинговая таблица организаций'!H61&lt;1,"Отсутствуют или не функционируют дистанционные способы взаимодействия",(IF('Рейтинговая таблица организаций'!H61&lt;4,"В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72" s="18">
        <f>'Рейтинговая таблица организаций'!H61</f>
        <v>3</v>
      </c>
      <c r="N72" s="12">
        <f>IF('Рейтинговая таблица организаций'!H61&lt;1,0,(IF('Рейтинговая таблица организаций'!H61&lt;4,30,100)))</f>
        <v>30</v>
      </c>
      <c r="O72" s="12" t="s">
        <v>161</v>
      </c>
      <c r="P72" s="12">
        <f>'Рейтинговая таблица организаций'!I61</f>
        <v>345</v>
      </c>
      <c r="Q72" s="12">
        <f>'Рейтинговая таблица организаций'!J61</f>
        <v>350</v>
      </c>
      <c r="R72" s="12" t="s">
        <v>162</v>
      </c>
      <c r="S72" s="12">
        <f>'Рейтинговая таблица организаций'!K61</f>
        <v>317</v>
      </c>
      <c r="T72" s="12">
        <f>'Рейтинговая таблица организаций'!L61</f>
        <v>332</v>
      </c>
      <c r="U72" s="12" t="str">
        <f>IF('Рейтинговая таблица организаций'!U61&lt;1,"Отсутствуют комфортные условия",(IF('Рейтинговая таблица организаций'!U61&lt;5,"Количество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2" s="18">
        <f>'Рейтинговая таблица организаций'!U61</f>
        <v>5</v>
      </c>
      <c r="W72" s="12">
        <f>IF('Рейтинговая таблица организаций'!U61&lt;1,0,(IF('Рейтинговая таблица организаций'!U61&lt;4,20,100)))</f>
        <v>100</v>
      </c>
      <c r="X72" s="12" t="s">
        <v>163</v>
      </c>
      <c r="Y72" s="12">
        <f>'Рейтинговая таблица организаций'!X61</f>
        <v>471</v>
      </c>
      <c r="Z72" s="12">
        <f>'Рейтинговая таблица организаций'!Y61</f>
        <v>499</v>
      </c>
      <c r="AA72" s="12" t="str">
        <f>IF('Рейтинговая таблица организаций'!AD61&lt;1,"Отсутствуют условия доступности для инвалидов",(IF('Рейтинговая таблица организаций'!AD61&lt;5,"Количество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2" s="17">
        <f>'Рейтинговая таблица организаций'!AD61</f>
        <v>3</v>
      </c>
      <c r="AC72" s="12">
        <f>IF('Рейтинговая таблица организаций'!AD61&lt;1,0,(IF('Рейтинговая таблица организаций'!AD61&lt;5,20,100)))</f>
        <v>20</v>
      </c>
      <c r="AD72" s="12" t="str">
        <f>IF('Рейтинговая таблица организаций'!AE61&lt;1,"Отсутствуют условия доступности, позволяющие инвалидам получать услуги наравне с другими",(IF('Рейтинговая таблица организаций'!AE61&lt;5,"Количество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72" s="18">
        <f>'Рейтинговая таблица организаций'!AE61</f>
        <v>3</v>
      </c>
      <c r="AF72" s="12">
        <f>IF('Рейтинговая таблица организаций'!AE61&lt;1,0,(IF('Рейтинговая таблица организаций'!AE61&lt;5,20,100)))</f>
        <v>20</v>
      </c>
      <c r="AG72" s="12" t="s">
        <v>164</v>
      </c>
      <c r="AH72" s="12">
        <f>'Рейтинговая таблица организаций'!AF61</f>
        <v>27</v>
      </c>
      <c r="AI72" s="12">
        <f>'Рейтинговая таблица организаций'!AG61</f>
        <v>29</v>
      </c>
      <c r="AJ72" s="12" t="s">
        <v>165</v>
      </c>
      <c r="AK72" s="12">
        <f>'Рейтинговая таблица организаций'!AL61</f>
        <v>490</v>
      </c>
      <c r="AL72" s="12">
        <f>'Рейтинговая таблица организаций'!AM61</f>
        <v>499</v>
      </c>
      <c r="AM72" s="12" t="s">
        <v>166</v>
      </c>
      <c r="AN72" s="12">
        <f>'Рейтинговая таблица организаций'!AN61</f>
        <v>491</v>
      </c>
      <c r="AO72" s="12">
        <f>'Рейтинговая таблица организаций'!AO61</f>
        <v>499</v>
      </c>
      <c r="AP72" s="12" t="s">
        <v>167</v>
      </c>
      <c r="AQ72" s="12">
        <f>'Рейтинговая таблица организаций'!AP61</f>
        <v>331</v>
      </c>
      <c r="AR72" s="12">
        <f>'Рейтинговая таблица организаций'!AQ61</f>
        <v>333</v>
      </c>
      <c r="AS72" s="12" t="s">
        <v>168</v>
      </c>
      <c r="AT72" s="12">
        <f>'Рейтинговая таблица организаций'!AV61</f>
        <v>486</v>
      </c>
      <c r="AU72" s="12">
        <f>'Рейтинговая таблица организаций'!AW61</f>
        <v>499</v>
      </c>
      <c r="AV72" s="12" t="s">
        <v>169</v>
      </c>
      <c r="AW72" s="12">
        <f>'Рейтинговая таблица организаций'!AX61</f>
        <v>480</v>
      </c>
      <c r="AX72" s="12">
        <f>'Рейтинговая таблица организаций'!AY61</f>
        <v>499</v>
      </c>
      <c r="AY72" s="12" t="s">
        <v>170</v>
      </c>
      <c r="AZ72" s="12">
        <f>'Рейтинговая таблица организаций'!AZ61</f>
        <v>485</v>
      </c>
      <c r="BA72" s="12">
        <f>'Рейтинговая таблица организаций'!BA61</f>
        <v>499</v>
      </c>
    </row>
    <row r="73" spans="1:53" ht="15.75">
      <c r="A73" s="9">
        <f>'бланки '!D62</f>
        <v>57</v>
      </c>
      <c r="B73" s="9" t="str">
        <f>'бланки '!C62</f>
        <v>Муниципальное бюджетное образовательное учреждение дополнительного образования «Спортивная школа № 2»</v>
      </c>
      <c r="C73" s="9">
        <f>'для bus.gov.ru'!D62</f>
        <v>1615</v>
      </c>
      <c r="D73" s="9">
        <f>'для bus.gov.ru'!E62</f>
        <v>820</v>
      </c>
      <c r="E73" s="16">
        <f>'для bus.gov.ru'!F62</f>
        <v>0.50773993808049533</v>
      </c>
      <c r="F73" s="10" t="s">
        <v>159</v>
      </c>
      <c r="G73" s="11">
        <f>'Рейтинговая таблица организаций'!D62</f>
        <v>11</v>
      </c>
      <c r="H73" s="11">
        <f>'Рейтинговая таблица организаций'!E62</f>
        <v>11</v>
      </c>
      <c r="I73" s="10" t="s">
        <v>160</v>
      </c>
      <c r="J73" s="11">
        <f>'Рейтинговая таблица организаций'!F62</f>
        <v>46</v>
      </c>
      <c r="K73" s="11">
        <f>'Рейтинговая таблица организаций'!G62</f>
        <v>47</v>
      </c>
      <c r="L73" s="12" t="str">
        <f>IF('Рейтинговая таблица организаций'!H62&lt;1,"Отсутствуют или не функционируют дистанционные способы взаимодействия",(IF('Рейтинговая таблица организаций'!H62&lt;4,"В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3" s="18">
        <f>'Рейтинговая таблица организаций'!H62</f>
        <v>4</v>
      </c>
      <c r="N73" s="12">
        <f>IF('Рейтинговая таблица организаций'!H62&lt;1,0,(IF('Рейтинговая таблица организаций'!H62&lt;4,30,100)))</f>
        <v>100</v>
      </c>
      <c r="O73" s="12" t="s">
        <v>161</v>
      </c>
      <c r="P73" s="12">
        <f>'Рейтинговая таблица организаций'!I62</f>
        <v>670</v>
      </c>
      <c r="Q73" s="12">
        <f>'Рейтинговая таблица организаций'!J62</f>
        <v>674</v>
      </c>
      <c r="R73" s="12" t="s">
        <v>162</v>
      </c>
      <c r="S73" s="12">
        <f>'Рейтинговая таблица организаций'!K62</f>
        <v>644</v>
      </c>
      <c r="T73" s="12">
        <f>'Рейтинговая таблица организаций'!L62</f>
        <v>648</v>
      </c>
      <c r="U73" s="12" t="str">
        <f>IF('Рейтинговая таблица организаций'!U62&lt;1,"Отсутствуют комфортные условия",(IF('Рейтинговая таблица организаций'!U62&lt;5,"Количество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3" s="18">
        <f>'Рейтинговая таблица организаций'!U62</f>
        <v>5</v>
      </c>
      <c r="W73" s="12">
        <f>IF('Рейтинговая таблица организаций'!U62&lt;1,0,(IF('Рейтинговая таблица организаций'!U62&lt;4,20,100)))</f>
        <v>100</v>
      </c>
      <c r="X73" s="12" t="s">
        <v>163</v>
      </c>
      <c r="Y73" s="12">
        <f>'Рейтинговая таблица организаций'!X62</f>
        <v>791</v>
      </c>
      <c r="Z73" s="12">
        <f>'Рейтинговая таблица организаций'!Y62</f>
        <v>820</v>
      </c>
      <c r="AA73" s="12" t="str">
        <f>IF('Рейтинговая таблица организаций'!AD62&lt;1,"Отсутствуют условия доступности для инвалидов",(IF('Рейтинговая таблица организаций'!AD62&lt;5,"Количество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3" s="17">
        <f>'Рейтинговая таблица организаций'!AD62</f>
        <v>3</v>
      </c>
      <c r="AC73" s="12">
        <f>IF('Рейтинговая таблица организаций'!AD62&lt;1,0,(IF('Рейтинговая таблица организаций'!AD62&lt;5,20,100)))</f>
        <v>20</v>
      </c>
      <c r="AD73" s="12" t="str">
        <f>IF('Рейтинговая таблица организаций'!AE62&lt;1,"Отсутствуют условия доступности, позволяющие инвалидам получать услуги наравне с другими",(IF('Рейтинговая таблица организаций'!AE62&lt;5,"Количество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73" s="18">
        <f>'Рейтинговая таблица организаций'!AE62</f>
        <v>3</v>
      </c>
      <c r="AF73" s="12">
        <f>IF('Рейтинговая таблица организаций'!AE62&lt;1,0,(IF('Рейтинговая таблица организаций'!AE62&lt;5,20,100)))</f>
        <v>20</v>
      </c>
      <c r="AG73" s="12" t="s">
        <v>164</v>
      </c>
      <c r="AH73" s="12">
        <f>'Рейтинговая таблица организаций'!AF62</f>
        <v>10</v>
      </c>
      <c r="AI73" s="12">
        <f>'Рейтинговая таблица организаций'!AG62</f>
        <v>13</v>
      </c>
      <c r="AJ73" s="12" t="s">
        <v>165</v>
      </c>
      <c r="AK73" s="12">
        <f>'Рейтинговая таблица организаций'!AL62</f>
        <v>819</v>
      </c>
      <c r="AL73" s="12">
        <f>'Рейтинговая таблица организаций'!AM62</f>
        <v>820</v>
      </c>
      <c r="AM73" s="12" t="s">
        <v>166</v>
      </c>
      <c r="AN73" s="12">
        <f>'Рейтинговая таблица организаций'!AN62</f>
        <v>819</v>
      </c>
      <c r="AO73" s="12">
        <f>'Рейтинговая таблица организаций'!AO62</f>
        <v>820</v>
      </c>
      <c r="AP73" s="12" t="s">
        <v>167</v>
      </c>
      <c r="AQ73" s="12">
        <f>'Рейтинговая таблица организаций'!AP62</f>
        <v>716</v>
      </c>
      <c r="AR73" s="12">
        <f>'Рейтинговая таблица организаций'!AQ62</f>
        <v>717</v>
      </c>
      <c r="AS73" s="12" t="s">
        <v>168</v>
      </c>
      <c r="AT73" s="12">
        <f>'Рейтинговая таблица организаций'!AV62</f>
        <v>818</v>
      </c>
      <c r="AU73" s="12">
        <f>'Рейтинговая таблица организаций'!AW62</f>
        <v>820</v>
      </c>
      <c r="AV73" s="12" t="s">
        <v>169</v>
      </c>
      <c r="AW73" s="12">
        <f>'Рейтинговая таблица организаций'!AX62</f>
        <v>818</v>
      </c>
      <c r="AX73" s="12">
        <f>'Рейтинговая таблица организаций'!AY62</f>
        <v>820</v>
      </c>
      <c r="AY73" s="12" t="s">
        <v>170</v>
      </c>
      <c r="AZ73" s="12">
        <f>'Рейтинговая таблица организаций'!AZ62</f>
        <v>819</v>
      </c>
      <c r="BA73" s="12">
        <f>'Рейтинговая таблица организаций'!BA62</f>
        <v>820</v>
      </c>
    </row>
    <row r="74" spans="1:53" ht="15.75">
      <c r="A74" s="9">
        <f>'бланки '!D63</f>
        <v>58</v>
      </c>
      <c r="B74" s="9" t="str">
        <f>'бланки '!C63</f>
        <v>Муниципальное бюджетное образовательное учреждение дополнительного образования «Детский морской центр «Североморец»</v>
      </c>
      <c r="C74" s="9">
        <f>'для bus.gov.ru'!D63</f>
        <v>1683</v>
      </c>
      <c r="D74" s="9">
        <f>'для bus.gov.ru'!E63</f>
        <v>600</v>
      </c>
      <c r="E74" s="16">
        <f>'для bus.gov.ru'!F63</f>
        <v>0.35650623885918004</v>
      </c>
      <c r="F74" s="10" t="s">
        <v>159</v>
      </c>
      <c r="G74" s="11">
        <f>'Рейтинговая таблица организаций'!D63</f>
        <v>10</v>
      </c>
      <c r="H74" s="11">
        <f>'Рейтинговая таблица организаций'!E63</f>
        <v>11</v>
      </c>
      <c r="I74" s="10" t="s">
        <v>160</v>
      </c>
      <c r="J74" s="11">
        <f>'Рейтинговая таблица организаций'!F63</f>
        <v>41</v>
      </c>
      <c r="K74" s="11">
        <f>'Рейтинговая таблица организаций'!G63</f>
        <v>47</v>
      </c>
      <c r="L74" s="12" t="str">
        <f>IF('Рейтинговая таблица организаций'!H63&lt;1,"Отсутствуют или не функционируют дистанционные способы взаимодействия",(IF('Рейтинговая таблица организаций'!H63&lt;4,"В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74" s="18">
        <f>'Рейтинговая таблица организаций'!H63</f>
        <v>2</v>
      </c>
      <c r="N74" s="12">
        <f>IF('Рейтинговая таблица организаций'!H63&lt;1,0,(IF('Рейтинговая таблица организаций'!H63&lt;4,30,100)))</f>
        <v>30</v>
      </c>
      <c r="O74" s="12" t="s">
        <v>161</v>
      </c>
      <c r="P74" s="12">
        <f>'Рейтинговая таблица организаций'!I63</f>
        <v>405</v>
      </c>
      <c r="Q74" s="12">
        <f>'Рейтинговая таблица организаций'!J63</f>
        <v>411</v>
      </c>
      <c r="R74" s="12" t="s">
        <v>162</v>
      </c>
      <c r="S74" s="12">
        <f>'Рейтинговая таблица организаций'!K63</f>
        <v>392</v>
      </c>
      <c r="T74" s="12">
        <f>'Рейтинговая таблица организаций'!L63</f>
        <v>414</v>
      </c>
      <c r="U74" s="12" t="str">
        <f>IF('Рейтинговая таблица организаций'!U63&lt;1,"Отсутствуют комфортные условия",(IF('Рейтинговая таблица организаций'!U63&lt;5,"Количество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4" s="18">
        <f>'Рейтинговая таблица организаций'!U63</f>
        <v>5</v>
      </c>
      <c r="W74" s="12">
        <f>IF('Рейтинговая таблица организаций'!U63&lt;1,0,(IF('Рейтинговая таблица организаций'!U63&lt;4,20,100)))</f>
        <v>100</v>
      </c>
      <c r="X74" s="12" t="s">
        <v>163</v>
      </c>
      <c r="Y74" s="12">
        <f>'Рейтинговая таблица организаций'!X63</f>
        <v>540</v>
      </c>
      <c r="Z74" s="12">
        <f>'Рейтинговая таблица организаций'!Y63</f>
        <v>600</v>
      </c>
      <c r="AA74" s="12" t="str">
        <f>IF('Рейтинговая таблица организаций'!AD63&lt;1,"Отсутствуют условия доступности для инвалидов",(IF('Рейтинговая таблица организаций'!AD63&lt;5,"Количество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4" s="17">
        <f>'Рейтинговая таблица организаций'!AD63</f>
        <v>3</v>
      </c>
      <c r="AC74" s="12">
        <f>IF('Рейтинговая таблица организаций'!AD63&lt;1,0,(IF('Рейтинговая таблица организаций'!AD63&lt;5,20,100)))</f>
        <v>20</v>
      </c>
      <c r="AD74" s="12" t="str">
        <f>IF('Рейтинговая таблица организаций'!AE63&lt;1,"Отсутствуют условия доступности, позволяющие инвалидам получать услуги наравне с другими",(IF('Рейтинговая таблица организаций'!AE63&lt;5,"Количество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74" s="18">
        <f>'Рейтинговая таблица организаций'!AE63</f>
        <v>5</v>
      </c>
      <c r="AF74" s="12">
        <f>IF('Рейтинговая таблица организаций'!AE63&lt;1,0,(IF('Рейтинговая таблица организаций'!AE63&lt;5,20,100)))</f>
        <v>100</v>
      </c>
      <c r="AG74" s="12" t="s">
        <v>164</v>
      </c>
      <c r="AH74" s="12">
        <f>'Рейтинговая таблица организаций'!AF63</f>
        <v>33</v>
      </c>
      <c r="AI74" s="12">
        <f>'Рейтинговая таблица организаций'!AG63</f>
        <v>34</v>
      </c>
      <c r="AJ74" s="12" t="s">
        <v>165</v>
      </c>
      <c r="AK74" s="12">
        <f>'Рейтинговая таблица организаций'!AL63</f>
        <v>588</v>
      </c>
      <c r="AL74" s="12">
        <f>'Рейтинговая таблица организаций'!AM63</f>
        <v>600</v>
      </c>
      <c r="AM74" s="12" t="s">
        <v>166</v>
      </c>
      <c r="AN74" s="12">
        <f>'Рейтинговая таблица организаций'!AN63</f>
        <v>591</v>
      </c>
      <c r="AO74" s="12">
        <f>'Рейтинговая таблица организаций'!AO63</f>
        <v>600</v>
      </c>
      <c r="AP74" s="12" t="s">
        <v>167</v>
      </c>
      <c r="AQ74" s="12">
        <f>'Рейтинговая таблица организаций'!AP63</f>
        <v>389</v>
      </c>
      <c r="AR74" s="12">
        <f>'Рейтинговая таблица организаций'!AQ63</f>
        <v>394</v>
      </c>
      <c r="AS74" s="12" t="s">
        <v>168</v>
      </c>
      <c r="AT74" s="12">
        <f>'Рейтинговая таблица организаций'!AV63</f>
        <v>591</v>
      </c>
      <c r="AU74" s="12">
        <f>'Рейтинговая таблица организаций'!AW63</f>
        <v>600</v>
      </c>
      <c r="AV74" s="12" t="s">
        <v>169</v>
      </c>
      <c r="AW74" s="12">
        <f>'Рейтинговая таблица организаций'!AX63</f>
        <v>578</v>
      </c>
      <c r="AX74" s="12">
        <f>'Рейтинговая таблица организаций'!AY63</f>
        <v>600</v>
      </c>
      <c r="AY74" s="12" t="s">
        <v>170</v>
      </c>
      <c r="AZ74" s="12">
        <f>'Рейтинговая таблица организаций'!AZ63</f>
        <v>577</v>
      </c>
      <c r="BA74" s="12">
        <f>'Рейтинговая таблица организаций'!BA63</f>
        <v>600</v>
      </c>
    </row>
    <row r="75" spans="1:53" ht="15.75">
      <c r="A75" s="9">
        <f>'бланки '!D64</f>
        <v>59</v>
      </c>
      <c r="B75" s="9" t="str">
        <f>'бланки '!C64</f>
        <v>Муниципальное автономное образовательное учреждение дополнительного образования «Детский центр культуры»</v>
      </c>
      <c r="C75" s="9">
        <f>'для bus.gov.ru'!D64</f>
        <v>2138</v>
      </c>
      <c r="D75" s="9">
        <f>'для bus.gov.ru'!E64</f>
        <v>648</v>
      </c>
      <c r="E75" s="16">
        <f>'для bus.gov.ru'!F64</f>
        <v>0.30308699719363891</v>
      </c>
      <c r="F75" s="10" t="s">
        <v>159</v>
      </c>
      <c r="G75" s="11">
        <f>'Рейтинговая таблица организаций'!D64</f>
        <v>11</v>
      </c>
      <c r="H75" s="11">
        <f>'Рейтинговая таблица организаций'!E64</f>
        <v>11</v>
      </c>
      <c r="I75" s="10" t="s">
        <v>160</v>
      </c>
      <c r="J75" s="11">
        <f>'Рейтинговая таблица организаций'!F64</f>
        <v>48</v>
      </c>
      <c r="K75" s="11">
        <f>'Рейтинговая таблица организаций'!G64</f>
        <v>49</v>
      </c>
      <c r="L75" s="12" t="str">
        <f>IF('Рейтинговая таблица организаций'!H64&lt;1,"Отсутствуют или не функционируют дистанционные способы взаимодействия",(IF('Рейтинговая таблица организаций'!H64&lt;4,"В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5" s="18">
        <f>'Рейтинговая таблица организаций'!H64</f>
        <v>4</v>
      </c>
      <c r="N75" s="12">
        <f>IF('Рейтинговая таблица организаций'!H64&lt;1,0,(IF('Рейтинговая таблица организаций'!H64&lt;4,30,100)))</f>
        <v>100</v>
      </c>
      <c r="O75" s="12" t="s">
        <v>161</v>
      </c>
      <c r="P75" s="12">
        <f>'Рейтинговая таблица организаций'!I64</f>
        <v>637</v>
      </c>
      <c r="Q75" s="12">
        <f>'Рейтинговая таблица организаций'!J64</f>
        <v>638</v>
      </c>
      <c r="R75" s="12" t="s">
        <v>162</v>
      </c>
      <c r="S75" s="12">
        <f>'Рейтинговая таблица организаций'!K64</f>
        <v>636</v>
      </c>
      <c r="T75" s="12">
        <f>'Рейтинговая таблица организаций'!L64</f>
        <v>636</v>
      </c>
      <c r="U75" s="12" t="str">
        <f>IF('Рейтинговая таблица организаций'!U64&lt;1,"Отсутствуют комфортные условия",(IF('Рейтинговая таблица организаций'!U64&lt;5,"Количество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5" s="18">
        <f>'Рейтинговая таблица организаций'!U64</f>
        <v>5</v>
      </c>
      <c r="W75" s="12">
        <f>IF('Рейтинговая таблица организаций'!U64&lt;1,0,(IF('Рейтинговая таблица организаций'!U64&lt;4,20,100)))</f>
        <v>100</v>
      </c>
      <c r="X75" s="12" t="s">
        <v>163</v>
      </c>
      <c r="Y75" s="12">
        <f>'Рейтинговая таблица организаций'!X64</f>
        <v>640</v>
      </c>
      <c r="Z75" s="12">
        <f>'Рейтинговая таблица организаций'!Y64</f>
        <v>648</v>
      </c>
      <c r="AA75" s="12" t="str">
        <f>IF('Рейтинговая таблица организаций'!AD64&lt;1,"Отсутствуют условия доступности для инвалидов",(IF('Рейтинговая таблица организаций'!AD64&lt;5,"Количество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75" s="17">
        <f>'Рейтинговая таблица организаций'!AD64</f>
        <v>6</v>
      </c>
      <c r="AC75" s="12">
        <f>IF('Рейтинговая таблица организаций'!AD64&lt;1,0,(IF('Рейтинговая таблица организаций'!AD64&lt;5,20,100)))</f>
        <v>100</v>
      </c>
      <c r="AD75" s="12" t="str">
        <f>IF('Рейтинговая таблица организаций'!AE64&lt;1,"Отсутствуют условия доступности, позволяющие инвалидам получать услуги наравне с другими",(IF('Рейтинговая таблица организаций'!AE64&lt;5,"Количество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75" s="18">
        <f>'Рейтинговая таблица организаций'!AE64</f>
        <v>5</v>
      </c>
      <c r="AF75" s="12">
        <f>IF('Рейтинговая таблица организаций'!AE64&lt;1,0,(IF('Рейтинговая таблица организаций'!AE64&lt;5,20,100)))</f>
        <v>100</v>
      </c>
      <c r="AG75" s="12" t="s">
        <v>164</v>
      </c>
      <c r="AH75" s="12">
        <f>'Рейтинговая таблица организаций'!AF64</f>
        <v>11</v>
      </c>
      <c r="AI75" s="12">
        <f>'Рейтинговая таблица организаций'!AG64</f>
        <v>11</v>
      </c>
      <c r="AJ75" s="12" t="s">
        <v>165</v>
      </c>
      <c r="AK75" s="12">
        <f>'Рейтинговая таблица организаций'!AL64</f>
        <v>646</v>
      </c>
      <c r="AL75" s="12">
        <f>'Рейтинговая таблица организаций'!AM64</f>
        <v>648</v>
      </c>
      <c r="AM75" s="12" t="s">
        <v>166</v>
      </c>
      <c r="AN75" s="12">
        <f>'Рейтинговая таблица организаций'!AN64</f>
        <v>648</v>
      </c>
      <c r="AO75" s="12">
        <f>'Рейтинговая таблица организаций'!AO64</f>
        <v>648</v>
      </c>
      <c r="AP75" s="12" t="s">
        <v>167</v>
      </c>
      <c r="AQ75" s="12">
        <f>'Рейтинговая таблица организаций'!AP64</f>
        <v>636</v>
      </c>
      <c r="AR75" s="12">
        <f>'Рейтинговая таблица организаций'!AQ64</f>
        <v>637</v>
      </c>
      <c r="AS75" s="12" t="s">
        <v>168</v>
      </c>
      <c r="AT75" s="12">
        <f>'Рейтинговая таблица организаций'!AV64</f>
        <v>647</v>
      </c>
      <c r="AU75" s="12">
        <f>'Рейтинговая таблица организаций'!AW64</f>
        <v>648</v>
      </c>
      <c r="AV75" s="12" t="s">
        <v>169</v>
      </c>
      <c r="AW75" s="12">
        <f>'Рейтинговая таблица организаций'!AX64</f>
        <v>646</v>
      </c>
      <c r="AX75" s="12">
        <f>'Рейтинговая таблица организаций'!AY64</f>
        <v>648</v>
      </c>
      <c r="AY75" s="12" t="s">
        <v>170</v>
      </c>
      <c r="AZ75" s="12">
        <f>'Рейтинговая таблица организаций'!AZ64</f>
        <v>648</v>
      </c>
      <c r="BA75" s="12">
        <f>'Рейтинговая таблица организаций'!BA64</f>
        <v>648</v>
      </c>
    </row>
    <row r="76" spans="1:53" ht="15.75">
      <c r="A76" s="9">
        <f>'бланки '!D65</f>
        <v>60</v>
      </c>
      <c r="B76" s="9" t="str">
        <f>'бланки '!C65</f>
        <v>Муниципальное бюджетное образовательное учреждение «Центр психолого-педагогической, медицинской и социальной помощи»</v>
      </c>
      <c r="C76" s="9">
        <f>'для bus.gov.ru'!D65</f>
        <v>9178</v>
      </c>
      <c r="D76" s="9">
        <f>'для bus.gov.ru'!E65</f>
        <v>1475</v>
      </c>
      <c r="E76" s="16">
        <f>'для bus.gov.ru'!F65</f>
        <v>0.16071039442144258</v>
      </c>
      <c r="F76" s="10" t="s">
        <v>159</v>
      </c>
      <c r="G76" s="11">
        <f>'Рейтинговая таблица организаций'!D65</f>
        <v>11</v>
      </c>
      <c r="H76" s="11">
        <f>'Рейтинговая таблица организаций'!E65</f>
        <v>11</v>
      </c>
      <c r="I76" s="10" t="s">
        <v>160</v>
      </c>
      <c r="J76" s="11">
        <f>'Рейтинговая таблица организаций'!F65</f>
        <v>47</v>
      </c>
      <c r="K76" s="11">
        <f>'Рейтинговая таблица организаций'!G65</f>
        <v>49</v>
      </c>
      <c r="L76" s="12" t="str">
        <f>IF('Рейтинговая таблица организаций'!H65&lt;1,"Отсутствуют или не функционируют дистанционные способы взаимодействия",(IF('Рейтинговая таблица организаций'!H65&lt;4,"В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6" s="18">
        <f>'Рейтинговая таблица организаций'!H65</f>
        <v>4</v>
      </c>
      <c r="N76" s="12">
        <f>IF('Рейтинговая таблица организаций'!H65&lt;1,0,(IF('Рейтинговая таблица организаций'!H65&lt;4,30,100)))</f>
        <v>100</v>
      </c>
      <c r="O76" s="12" t="s">
        <v>161</v>
      </c>
      <c r="P76" s="12">
        <f>'Рейтинговая таблица организаций'!I65</f>
        <v>1198</v>
      </c>
      <c r="Q76" s="12">
        <f>'Рейтинговая таблица организаций'!J65</f>
        <v>1216</v>
      </c>
      <c r="R76" s="12" t="s">
        <v>162</v>
      </c>
      <c r="S76" s="12">
        <f>'Рейтинговая таблица организаций'!K65</f>
        <v>1127</v>
      </c>
      <c r="T76" s="12">
        <f>'Рейтинговая таблица организаций'!L65</f>
        <v>1150</v>
      </c>
      <c r="U76" s="12" t="str">
        <f>IF('Рейтинговая таблица организаций'!U65&lt;1,"Отсутствуют комфортные условия",(IF('Рейтинговая таблица организаций'!U65&lt;5,"Количество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6" s="18">
        <f>'Рейтинговая таблица организаций'!U65</f>
        <v>5</v>
      </c>
      <c r="W76" s="12">
        <f>IF('Рейтинговая таблица организаций'!U65&lt;1,0,(IF('Рейтинговая таблица организаций'!U65&lt;4,20,100)))</f>
        <v>100</v>
      </c>
      <c r="X76" s="12" t="s">
        <v>163</v>
      </c>
      <c r="Y76" s="12">
        <f>'Рейтинговая таблица организаций'!X65</f>
        <v>1395</v>
      </c>
      <c r="Z76" s="12">
        <f>'Рейтинговая таблица организаций'!Y65</f>
        <v>1475</v>
      </c>
      <c r="AA76" s="12" t="str">
        <f>IF('Рейтинговая таблица организаций'!AD65&lt;1,"Отсутствуют условия доступности для инвалидов",(IF('Рейтинговая таблица организаций'!AD65&lt;5,"Количество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6" s="17">
        <f>'Рейтинговая таблица организаций'!AD65</f>
        <v>2</v>
      </c>
      <c r="AC76" s="12">
        <f>IF('Рейтинговая таблица организаций'!AD65&lt;1,0,(IF('Рейтинговая таблица организаций'!AD65&lt;5,20,100)))</f>
        <v>20</v>
      </c>
      <c r="AD76" s="12" t="str">
        <f>IF('Рейтинговая таблица организаций'!AE65&lt;1,"Отсутствуют условия доступности, позволяющие инвалидам получать услуги наравне с другими",(IF('Рейтинговая таблица организаций'!AE65&lt;5,"Количество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76" s="18">
        <f>'Рейтинговая таблица организаций'!AE65</f>
        <v>5</v>
      </c>
      <c r="AF76" s="12">
        <f>IF('Рейтинговая таблица организаций'!AE65&lt;1,0,(IF('Рейтинговая таблица организаций'!AE65&lt;5,20,100)))</f>
        <v>100</v>
      </c>
      <c r="AG76" s="12" t="s">
        <v>164</v>
      </c>
      <c r="AH76" s="12">
        <f>'Рейтинговая таблица организаций'!AF65</f>
        <v>39</v>
      </c>
      <c r="AI76" s="12">
        <f>'Рейтинговая таблица организаций'!AG65</f>
        <v>44</v>
      </c>
      <c r="AJ76" s="12" t="s">
        <v>165</v>
      </c>
      <c r="AK76" s="12">
        <f>'Рейтинговая таблица организаций'!AL65</f>
        <v>1460</v>
      </c>
      <c r="AL76" s="12">
        <f>'Рейтинговая таблица организаций'!AM65</f>
        <v>1475</v>
      </c>
      <c r="AM76" s="12" t="s">
        <v>166</v>
      </c>
      <c r="AN76" s="12">
        <f>'Рейтинговая таблица организаций'!AN65</f>
        <v>1458</v>
      </c>
      <c r="AO76" s="12">
        <f>'Рейтинговая таблица организаций'!AO65</f>
        <v>1475</v>
      </c>
      <c r="AP76" s="12" t="s">
        <v>167</v>
      </c>
      <c r="AQ76" s="12">
        <f>'Рейтинговая таблица организаций'!AP65</f>
        <v>1117</v>
      </c>
      <c r="AR76" s="12">
        <f>'Рейтинговая таблица организаций'!AQ65</f>
        <v>1118</v>
      </c>
      <c r="AS76" s="12" t="s">
        <v>168</v>
      </c>
      <c r="AT76" s="12">
        <f>'Рейтинговая таблица организаций'!AV65</f>
        <v>1464</v>
      </c>
      <c r="AU76" s="12">
        <f>'Рейтинговая таблица организаций'!AW65</f>
        <v>1475</v>
      </c>
      <c r="AV76" s="12" t="s">
        <v>169</v>
      </c>
      <c r="AW76" s="12">
        <f>'Рейтинговая таблица организаций'!AX65</f>
        <v>1448</v>
      </c>
      <c r="AX76" s="12">
        <f>'Рейтинговая таблица организаций'!AY65</f>
        <v>1475</v>
      </c>
      <c r="AY76" s="12" t="s">
        <v>170</v>
      </c>
      <c r="AZ76" s="12">
        <f>'Рейтинговая таблица организаций'!AZ65</f>
        <v>1466</v>
      </c>
      <c r="BA76" s="12">
        <f>'Рейтинговая таблица организаций'!BA65</f>
        <v>1475</v>
      </c>
    </row>
    <row r="77" spans="1:53" ht="15.75">
      <c r="A77" s="9">
        <f>'бланки '!D66</f>
        <v>61</v>
      </c>
      <c r="B77" s="9" t="str">
        <f>'бланки '!C66</f>
        <v>Муниципальное автономное образовательное учреждение дополнительного образования «Северный Кванториум»</v>
      </c>
      <c r="C77" s="9">
        <f>'для bus.gov.ru'!D66</f>
        <v>451</v>
      </c>
      <c r="D77" s="9">
        <f>'для bus.gov.ru'!E66</f>
        <v>433</v>
      </c>
      <c r="E77" s="16">
        <f>'для bus.gov.ru'!F66</f>
        <v>0.96008869179600886</v>
      </c>
      <c r="F77" s="10" t="s">
        <v>159</v>
      </c>
      <c r="G77" s="11">
        <f>'Рейтинговая таблица организаций'!D66</f>
        <v>11</v>
      </c>
      <c r="H77" s="11">
        <f>'Рейтинговая таблица организаций'!E66</f>
        <v>11</v>
      </c>
      <c r="I77" s="10" t="s">
        <v>160</v>
      </c>
      <c r="J77" s="11">
        <f>'Рейтинговая таблица организаций'!F66</f>
        <v>44</v>
      </c>
      <c r="K77" s="11">
        <f>'Рейтинговая таблица организаций'!G66</f>
        <v>47</v>
      </c>
      <c r="L77" s="12" t="str">
        <f>IF('Рейтинговая таблица организаций'!H66&lt;1,"Отсутствуют или не функционируют дистанционные способы взаимодействия",(IF('Рейтинговая таблица организаций'!H66&lt;4,"В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7" s="18">
        <f>'Рейтинговая таблица организаций'!H66</f>
        <v>4</v>
      </c>
      <c r="N77" s="12">
        <f>IF('Рейтинговая таблица организаций'!H66&lt;1,0,(IF('Рейтинговая таблица организаций'!H66&lt;4,30,100)))</f>
        <v>100</v>
      </c>
      <c r="O77" s="12" t="s">
        <v>161</v>
      </c>
      <c r="P77" s="12">
        <f>'Рейтинговая таблица организаций'!I66</f>
        <v>404</v>
      </c>
      <c r="Q77" s="12">
        <f>'Рейтинговая таблица организаций'!J66</f>
        <v>408</v>
      </c>
      <c r="R77" s="12" t="s">
        <v>162</v>
      </c>
      <c r="S77" s="12">
        <f>'Рейтинговая таблица организаций'!K66</f>
        <v>397</v>
      </c>
      <c r="T77" s="12">
        <f>'Рейтинговая таблица организаций'!L66</f>
        <v>402</v>
      </c>
      <c r="U77" s="12" t="str">
        <f>IF('Рейтинговая таблица организаций'!U66&lt;1,"Отсутствуют комфортные условия",(IF('Рейтинговая таблица организаций'!U66&lt;5,"Количество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7" s="18">
        <f>'Рейтинговая таблица организаций'!U66</f>
        <v>5</v>
      </c>
      <c r="W77" s="12">
        <f>IF('Рейтинговая таблица организаций'!U66&lt;1,0,(IF('Рейтинговая таблица организаций'!U66&lt;4,20,100)))</f>
        <v>100</v>
      </c>
      <c r="X77" s="12" t="s">
        <v>163</v>
      </c>
      <c r="Y77" s="12">
        <f>'Рейтинговая таблица организаций'!X66</f>
        <v>422</v>
      </c>
      <c r="Z77" s="12">
        <f>'Рейтинговая таблица организаций'!Y66</f>
        <v>433</v>
      </c>
      <c r="AA77" s="12" t="str">
        <f>IF('Рейтинговая таблица организаций'!AD66&lt;1,"Отсутствуют условия доступности для инвалидов",(IF('Рейтинговая таблица организаций'!AD66&lt;5,"Количество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7" s="17">
        <f>'Рейтинговая таблица организаций'!AD66</f>
        <v>4</v>
      </c>
      <c r="AC77" s="12">
        <f>IF('Рейтинговая таблица организаций'!AD66&lt;1,0,(IF('Рейтинговая таблица организаций'!AD66&lt;5,20,100)))</f>
        <v>20</v>
      </c>
      <c r="AD77" s="12" t="str">
        <f>IF('Рейтинговая таблица организаций'!AE66&lt;1,"Отсутствуют условия доступности, позволяющие инвалидам получать услуги наравне с другими",(IF('Рейтинговая таблица организаций'!AE66&lt;5,"Количество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77" s="18">
        <f>'Рейтинговая таблица организаций'!AE66</f>
        <v>4</v>
      </c>
      <c r="AF77" s="12">
        <f>IF('Рейтинговая таблица организаций'!AE66&lt;1,0,(IF('Рейтинговая таблица организаций'!AE66&lt;5,20,100)))</f>
        <v>20</v>
      </c>
      <c r="AG77" s="12" t="s">
        <v>164</v>
      </c>
      <c r="AH77" s="12">
        <f>'Рейтинговая таблица организаций'!AF66</f>
        <v>24</v>
      </c>
      <c r="AI77" s="12">
        <f>'Рейтинговая таблица организаций'!AG66</f>
        <v>25</v>
      </c>
      <c r="AJ77" s="12" t="s">
        <v>165</v>
      </c>
      <c r="AK77" s="12">
        <f>'Рейтинговая таблица организаций'!AL66</f>
        <v>432</v>
      </c>
      <c r="AL77" s="12">
        <f>'Рейтинговая таблица организаций'!AM66</f>
        <v>433</v>
      </c>
      <c r="AM77" s="12" t="s">
        <v>166</v>
      </c>
      <c r="AN77" s="12">
        <f>'Рейтинговая таблица организаций'!AN66</f>
        <v>431</v>
      </c>
      <c r="AO77" s="12">
        <f>'Рейтинговая таблица организаций'!AO66</f>
        <v>433</v>
      </c>
      <c r="AP77" s="12" t="s">
        <v>167</v>
      </c>
      <c r="AQ77" s="12">
        <f>'Рейтинговая таблица организаций'!AP66</f>
        <v>390</v>
      </c>
      <c r="AR77" s="12">
        <f>'Рейтинговая таблица организаций'!AQ66</f>
        <v>391</v>
      </c>
      <c r="AS77" s="12" t="s">
        <v>168</v>
      </c>
      <c r="AT77" s="12">
        <f>'Рейтинговая таблица организаций'!AV66</f>
        <v>431</v>
      </c>
      <c r="AU77" s="12">
        <f>'Рейтинговая таблица организаций'!AW66</f>
        <v>433</v>
      </c>
      <c r="AV77" s="12" t="s">
        <v>169</v>
      </c>
      <c r="AW77" s="12">
        <f>'Рейтинговая таблица организаций'!AX66</f>
        <v>431</v>
      </c>
      <c r="AX77" s="12">
        <f>'Рейтинговая таблица организаций'!AY66</f>
        <v>433</v>
      </c>
      <c r="AY77" s="12" t="s">
        <v>170</v>
      </c>
      <c r="AZ77" s="12">
        <f>'Рейтинговая таблица организаций'!AZ66</f>
        <v>430</v>
      </c>
      <c r="BA77" s="12">
        <f>'Рейтинговая таблица организаций'!BA66</f>
        <v>433</v>
      </c>
    </row>
    <row r="78" spans="1:53" ht="15.75">
      <c r="A78" s="9">
        <f>'бланки '!D67</f>
        <v>62</v>
      </c>
      <c r="B78" s="9" t="str">
        <f>'бланки '!C67</f>
        <v>Муниципальное автономное образовательное учреждение дополнительного образования Детско-юношеский центр</v>
      </c>
      <c r="C78" s="9">
        <f>'для bus.gov.ru'!D67</f>
        <v>507</v>
      </c>
      <c r="D78" s="9">
        <f>'для bus.gov.ru'!E67</f>
        <v>248</v>
      </c>
      <c r="E78" s="16">
        <f>'для bus.gov.ru'!F67</f>
        <v>0.48915187376725838</v>
      </c>
      <c r="F78" s="10" t="s">
        <v>159</v>
      </c>
      <c r="G78" s="11">
        <f>'Рейтинговая таблица организаций'!D67</f>
        <v>11</v>
      </c>
      <c r="H78" s="11">
        <f>'Рейтинговая таблица организаций'!E67</f>
        <v>11</v>
      </c>
      <c r="I78" s="10" t="s">
        <v>160</v>
      </c>
      <c r="J78" s="11">
        <f>'Рейтинговая таблица организаций'!F67</f>
        <v>43.5</v>
      </c>
      <c r="K78" s="11">
        <f>'Рейтинговая таблица организаций'!G67</f>
        <v>47</v>
      </c>
      <c r="L78" s="12" t="str">
        <f>IF('Рейтинговая таблица организаций'!H67&lt;1,"Отсутствуют или не функционируют дистанционные способы взаимодействия",(IF('Рейтинговая таблица организаций'!H67&lt;4,"В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8" s="18">
        <f>'Рейтинговая таблица организаций'!H67</f>
        <v>4</v>
      </c>
      <c r="N78" s="12">
        <f>IF('Рейтинговая таблица организаций'!H67&lt;1,0,(IF('Рейтинговая таблица организаций'!H67&lt;4,30,100)))</f>
        <v>100</v>
      </c>
      <c r="O78" s="12" t="s">
        <v>161</v>
      </c>
      <c r="P78" s="12">
        <f>'Рейтинговая таблица организаций'!I67</f>
        <v>246</v>
      </c>
      <c r="Q78" s="12">
        <f>'Рейтинговая таблица организаций'!J67</f>
        <v>246</v>
      </c>
      <c r="R78" s="12" t="s">
        <v>162</v>
      </c>
      <c r="S78" s="12">
        <f>'Рейтинговая таблица организаций'!K67</f>
        <v>247</v>
      </c>
      <c r="T78" s="12">
        <f>'Рейтинговая таблица организаций'!L67</f>
        <v>247</v>
      </c>
      <c r="U78" s="12" t="str">
        <f>IF('Рейтинговая таблица организаций'!U67&lt;1,"Отсутствуют комфортные условия",(IF('Рейтинговая таблица организаций'!U67&lt;5,"Количество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8" s="18">
        <f>'Рейтинговая таблица организаций'!U67</f>
        <v>5</v>
      </c>
      <c r="W78" s="12">
        <f>IF('Рейтинговая таблица организаций'!U67&lt;1,0,(IF('Рейтинговая таблица организаций'!U67&lt;4,20,100)))</f>
        <v>100</v>
      </c>
      <c r="X78" s="12" t="s">
        <v>163</v>
      </c>
      <c r="Y78" s="12">
        <f>'Рейтинговая таблица организаций'!X67</f>
        <v>248</v>
      </c>
      <c r="Z78" s="12">
        <f>'Рейтинговая таблица организаций'!Y67</f>
        <v>248</v>
      </c>
      <c r="AA78" s="12" t="str">
        <f>IF('Рейтинговая таблица организаций'!AD67&lt;1,"Отсутствуют условия доступности для инвалидов",(IF('Рейтинговая таблица организаций'!AD67&lt;5,"Количество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8" s="17">
        <f>'Рейтинговая таблица организаций'!AD67</f>
        <v>4</v>
      </c>
      <c r="AC78" s="12">
        <f>IF('Рейтинговая таблица организаций'!AD67&lt;1,0,(IF('Рейтинговая таблица организаций'!AD67&lt;5,20,100)))</f>
        <v>20</v>
      </c>
      <c r="AD78" s="12" t="str">
        <f>IF('Рейтинговая таблица организаций'!AE67&lt;1,"Отсутствуют условия доступности, позволяющие инвалидам получать услуги наравне с другими",(IF('Рейтинговая таблица организаций'!AE67&lt;5,"Количество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78" s="18">
        <f>'Рейтинговая таблица организаций'!AE67</f>
        <v>5</v>
      </c>
      <c r="AF78" s="12">
        <f>IF('Рейтинговая таблица организаций'!AE67&lt;1,0,(IF('Рейтинговая таблица организаций'!AE67&lt;5,20,100)))</f>
        <v>100</v>
      </c>
      <c r="AG78" s="12" t="s">
        <v>164</v>
      </c>
      <c r="AH78" s="12">
        <f>'Рейтинговая таблица организаций'!AF67</f>
        <v>5</v>
      </c>
      <c r="AI78" s="12">
        <f>'Рейтинговая таблица организаций'!AG67</f>
        <v>5</v>
      </c>
      <c r="AJ78" s="12" t="s">
        <v>165</v>
      </c>
      <c r="AK78" s="12">
        <f>'Рейтинговая таблица организаций'!AL67</f>
        <v>248</v>
      </c>
      <c r="AL78" s="12">
        <f>'Рейтинговая таблица организаций'!AM67</f>
        <v>248</v>
      </c>
      <c r="AM78" s="12" t="s">
        <v>166</v>
      </c>
      <c r="AN78" s="12">
        <f>'Рейтинговая таблица организаций'!AN67</f>
        <v>248</v>
      </c>
      <c r="AO78" s="12">
        <f>'Рейтинговая таблица организаций'!AO67</f>
        <v>248</v>
      </c>
      <c r="AP78" s="12" t="s">
        <v>167</v>
      </c>
      <c r="AQ78" s="12">
        <f>'Рейтинговая таблица организаций'!AP67</f>
        <v>241</v>
      </c>
      <c r="AR78" s="12">
        <f>'Рейтинговая таблица организаций'!AQ67</f>
        <v>241</v>
      </c>
      <c r="AS78" s="12" t="s">
        <v>168</v>
      </c>
      <c r="AT78" s="12">
        <f>'Рейтинговая таблица организаций'!AV67</f>
        <v>248</v>
      </c>
      <c r="AU78" s="12">
        <f>'Рейтинговая таблица организаций'!AW67</f>
        <v>248</v>
      </c>
      <c r="AV78" s="12" t="s">
        <v>169</v>
      </c>
      <c r="AW78" s="12">
        <f>'Рейтинговая таблица организаций'!AX67</f>
        <v>248</v>
      </c>
      <c r="AX78" s="12">
        <f>'Рейтинговая таблица организаций'!AY67</f>
        <v>248</v>
      </c>
      <c r="AY78" s="12" t="s">
        <v>170</v>
      </c>
      <c r="AZ78" s="12">
        <f>'Рейтинговая таблица организаций'!AZ67</f>
        <v>247</v>
      </c>
      <c r="BA78" s="12">
        <f>'Рейтинговая таблица организаций'!BA67</f>
        <v>248</v>
      </c>
    </row>
    <row r="79" spans="1:53" ht="15.75">
      <c r="A79" s="9">
        <f>'бланки '!D68</f>
        <v>63</v>
      </c>
      <c r="B79" s="9" t="str">
        <f>'бланки '!C68</f>
        <v>Муниципальное бюджетное учреждение дополнительного образования «Детская музыкальная школа № 3»</v>
      </c>
      <c r="C79" s="9">
        <f>'для bus.gov.ru'!D68</f>
        <v>410</v>
      </c>
      <c r="D79" s="9">
        <f>'для bus.gov.ru'!E68</f>
        <v>311</v>
      </c>
      <c r="E79" s="16">
        <f>'для bus.gov.ru'!F68</f>
        <v>0.75853658536585367</v>
      </c>
      <c r="F79" s="10" t="s">
        <v>159</v>
      </c>
      <c r="G79" s="11">
        <f>'Рейтинговая таблица организаций'!D68</f>
        <v>7</v>
      </c>
      <c r="H79" s="11">
        <f>'Рейтинговая таблица организаций'!E68</f>
        <v>11</v>
      </c>
      <c r="I79" s="10" t="s">
        <v>160</v>
      </c>
      <c r="J79" s="11">
        <f>'Рейтинговая таблица организаций'!F68</f>
        <v>42.5</v>
      </c>
      <c r="K79" s="11">
        <f>'Рейтинговая таблица организаций'!G68</f>
        <v>49</v>
      </c>
      <c r="L79" s="12" t="str">
        <f>IF('Рейтинговая таблица организаций'!H68&lt;1,"Отсутствуют или не функционируют дистанционные способы взаимодействия",(IF('Рейтинговая таблица организаций'!H68&lt;4,"В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79" s="18">
        <f>'Рейтинговая таблица организаций'!H68</f>
        <v>4</v>
      </c>
      <c r="N79" s="12">
        <f>IF('Рейтинговая таблица организаций'!H68&lt;1,0,(IF('Рейтинговая таблица организаций'!H68&lt;4,30,100)))</f>
        <v>100</v>
      </c>
      <c r="O79" s="12" t="s">
        <v>161</v>
      </c>
      <c r="P79" s="12">
        <f>'Рейтинговая таблица организаций'!I68</f>
        <v>277</v>
      </c>
      <c r="Q79" s="12">
        <f>'Рейтинговая таблица организаций'!J68</f>
        <v>285</v>
      </c>
      <c r="R79" s="12" t="s">
        <v>162</v>
      </c>
      <c r="S79" s="12">
        <f>'Рейтинговая таблица организаций'!K68</f>
        <v>263</v>
      </c>
      <c r="T79" s="12">
        <f>'Рейтинговая таблица организаций'!L68</f>
        <v>268</v>
      </c>
      <c r="U79" s="12" t="str">
        <f>IF('Рейтинговая таблица организаций'!U68&lt;1,"Отсутствуют комфортные условия",(IF('Рейтинговая таблица организаций'!U68&lt;5,"Количество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79" s="18">
        <f>'Рейтинговая таблица организаций'!U68</f>
        <v>5</v>
      </c>
      <c r="W79" s="12">
        <f>IF('Рейтинговая таблица организаций'!U68&lt;1,0,(IF('Рейтинговая таблица организаций'!U68&lt;4,20,100)))</f>
        <v>100</v>
      </c>
      <c r="X79" s="12" t="s">
        <v>163</v>
      </c>
      <c r="Y79" s="12">
        <f>'Рейтинговая таблица организаций'!X68</f>
        <v>282</v>
      </c>
      <c r="Z79" s="12">
        <f>'Рейтинговая таблица организаций'!Y68</f>
        <v>311</v>
      </c>
      <c r="AA79" s="12" t="str">
        <f>IF('Рейтинговая таблица организаций'!AD68&lt;1,"Отсутствуют условия доступности для инвалидов",(IF('Рейтинговая таблица организаций'!AD68&lt;5,"Количество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79" s="17">
        <f>'Рейтинговая таблица организаций'!AD68</f>
        <v>3</v>
      </c>
      <c r="AC79" s="12">
        <f>IF('Рейтинговая таблица организаций'!AD68&lt;1,0,(IF('Рейтинговая таблица организаций'!AD68&lt;5,20,100)))</f>
        <v>20</v>
      </c>
      <c r="AD79" s="12" t="str">
        <f>IF('Рейтинговая таблица организаций'!AE68&lt;1,"Отсутствуют условия доступности, позволяющие инвалидам получать услуги наравне с другими",(IF('Рейтинговая таблица организаций'!AE68&lt;5,"Количество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79" s="18">
        <f>'Рейтинговая таблица организаций'!AE68</f>
        <v>3</v>
      </c>
      <c r="AF79" s="12">
        <f>IF('Рейтинговая таблица организаций'!AE68&lt;1,0,(IF('Рейтинговая таблица организаций'!AE68&lt;5,20,100)))</f>
        <v>20</v>
      </c>
      <c r="AG79" s="12" t="s">
        <v>164</v>
      </c>
      <c r="AH79" s="12">
        <f>'Рейтинговая таблица организаций'!AF68</f>
        <v>14</v>
      </c>
      <c r="AI79" s="12">
        <f>'Рейтинговая таблица организаций'!AG68</f>
        <v>14</v>
      </c>
      <c r="AJ79" s="12" t="s">
        <v>165</v>
      </c>
      <c r="AK79" s="12">
        <f>'Рейтинговая таблица организаций'!AL68</f>
        <v>308</v>
      </c>
      <c r="AL79" s="12">
        <f>'Рейтинговая таблица организаций'!AM68</f>
        <v>311</v>
      </c>
      <c r="AM79" s="12" t="s">
        <v>166</v>
      </c>
      <c r="AN79" s="12">
        <f>'Рейтинговая таблица организаций'!AN68</f>
        <v>309</v>
      </c>
      <c r="AO79" s="12">
        <f>'Рейтинговая таблица организаций'!AO68</f>
        <v>311</v>
      </c>
      <c r="AP79" s="12" t="s">
        <v>167</v>
      </c>
      <c r="AQ79" s="12">
        <f>'Рейтинговая таблица организаций'!AP68</f>
        <v>249</v>
      </c>
      <c r="AR79" s="12">
        <f>'Рейтинговая таблица организаций'!AQ68</f>
        <v>252</v>
      </c>
      <c r="AS79" s="12" t="s">
        <v>168</v>
      </c>
      <c r="AT79" s="12">
        <f>'Рейтинговая таблица организаций'!AV68</f>
        <v>309</v>
      </c>
      <c r="AU79" s="12">
        <f>'Рейтинговая таблица организаций'!AW68</f>
        <v>311</v>
      </c>
      <c r="AV79" s="12" t="s">
        <v>169</v>
      </c>
      <c r="AW79" s="12">
        <f>'Рейтинговая таблица организаций'!AX68</f>
        <v>306</v>
      </c>
      <c r="AX79" s="12">
        <f>'Рейтинговая таблица организаций'!AY68</f>
        <v>311</v>
      </c>
      <c r="AY79" s="12" t="s">
        <v>170</v>
      </c>
      <c r="AZ79" s="12">
        <f>'Рейтинговая таблица организаций'!AZ68</f>
        <v>310</v>
      </c>
      <c r="BA79" s="12">
        <f>'Рейтинговая таблица организаций'!BA68</f>
        <v>311</v>
      </c>
    </row>
    <row r="80" spans="1:53" ht="15.75">
      <c r="A80" s="9">
        <f>'бланки '!D69</f>
        <v>64</v>
      </c>
      <c r="B80" s="9" t="str">
        <f>'бланки '!C69</f>
        <v>Муниципальное автономное учреждение дополнительного образования «Детская музыкальная школа № 36»</v>
      </c>
      <c r="C80" s="9">
        <f>'для bus.gov.ru'!D69</f>
        <v>631</v>
      </c>
      <c r="D80" s="9">
        <f>'для bus.gov.ru'!E69</f>
        <v>255</v>
      </c>
      <c r="E80" s="16">
        <f>'для bus.gov.ru'!F69</f>
        <v>0.40412044374009509</v>
      </c>
      <c r="F80" s="10" t="s">
        <v>159</v>
      </c>
      <c r="G80" s="11">
        <f>'Рейтинговая таблица организаций'!D69</f>
        <v>10</v>
      </c>
      <c r="H80" s="11">
        <f>'Рейтинговая таблица организаций'!E69</f>
        <v>11</v>
      </c>
      <c r="I80" s="10" t="s">
        <v>160</v>
      </c>
      <c r="J80" s="11">
        <f>'Рейтинговая таблица организаций'!F69</f>
        <v>39.5</v>
      </c>
      <c r="K80" s="11">
        <f>'Рейтинговая таблица организаций'!G69</f>
        <v>49</v>
      </c>
      <c r="L80" s="12" t="str">
        <f>IF('Рейтинговая таблица организаций'!H69&lt;1,"Отсутствуют или не функционируют дистанционные способы взаимодействия",(IF('Рейтинговая таблица организаций'!H69&lt;4,"В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80" s="18">
        <f>'Рейтинговая таблица организаций'!H69</f>
        <v>4</v>
      </c>
      <c r="N80" s="12">
        <f>IF('Рейтинговая таблица организаций'!H69&lt;1,0,(IF('Рейтинговая таблица организаций'!H69&lt;4,30,100)))</f>
        <v>100</v>
      </c>
      <c r="O80" s="12" t="s">
        <v>161</v>
      </c>
      <c r="P80" s="12">
        <f>'Рейтинговая таблица организаций'!I69</f>
        <v>228</v>
      </c>
      <c r="Q80" s="12">
        <f>'Рейтинговая таблица организаций'!J69</f>
        <v>229</v>
      </c>
      <c r="R80" s="12" t="s">
        <v>162</v>
      </c>
      <c r="S80" s="12">
        <f>'Рейтинговая таблица организаций'!K69</f>
        <v>242</v>
      </c>
      <c r="T80" s="12">
        <f>'Рейтинговая таблица организаций'!L69</f>
        <v>245</v>
      </c>
      <c r="U80" s="12" t="str">
        <f>IF('Рейтинговая таблица организаций'!U69&lt;1,"Отсутствуют комфортные условия",(IF('Рейтинговая таблица организаций'!U69&lt;5,"Количество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0" s="18">
        <f>'Рейтинговая таблица организаций'!U69</f>
        <v>5</v>
      </c>
      <c r="W80" s="12">
        <f>IF('Рейтинговая таблица организаций'!U69&lt;1,0,(IF('Рейтинговая таблица организаций'!U69&lt;4,20,100)))</f>
        <v>100</v>
      </c>
      <c r="X80" s="12" t="s">
        <v>163</v>
      </c>
      <c r="Y80" s="12">
        <f>'Рейтинговая таблица организаций'!X69</f>
        <v>249</v>
      </c>
      <c r="Z80" s="12">
        <f>'Рейтинговая таблица организаций'!Y69</f>
        <v>255</v>
      </c>
      <c r="AA80" s="12" t="str">
        <f>IF('Рейтинговая таблица организаций'!AD69&lt;1,"Отсутствуют условия доступности для инвалидов",(IF('Рейтинговая таблица организаций'!AD69&lt;5,"Количество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0" s="17">
        <f>'Рейтинговая таблица организаций'!AD69</f>
        <v>2</v>
      </c>
      <c r="AC80" s="12">
        <f>IF('Рейтинговая таблица организаций'!AD69&lt;1,0,(IF('Рейтинговая таблица организаций'!AD69&lt;5,20,100)))</f>
        <v>20</v>
      </c>
      <c r="AD80" s="12" t="str">
        <f>IF('Рейтинговая таблица организаций'!AE69&lt;1,"Отсутствуют условия доступности, позволяющие инвалидам получать услуги наравне с другими",(IF('Рейтинговая таблица организаций'!AE69&lt;5,"Количество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80" s="18">
        <f>'Рейтинговая таблица организаций'!AE69</f>
        <v>5</v>
      </c>
      <c r="AF80" s="12">
        <f>IF('Рейтинговая таблица организаций'!AE69&lt;1,0,(IF('Рейтинговая таблица организаций'!AE69&lt;5,20,100)))</f>
        <v>100</v>
      </c>
      <c r="AG80" s="12" t="s">
        <v>164</v>
      </c>
      <c r="AH80" s="12">
        <f>'Рейтинговая таблица организаций'!AF69</f>
        <v>6</v>
      </c>
      <c r="AI80" s="12">
        <f>'Рейтинговая таблица организаций'!AG69</f>
        <v>6</v>
      </c>
      <c r="AJ80" s="12" t="s">
        <v>165</v>
      </c>
      <c r="AK80" s="12">
        <f>'Рейтинговая таблица организаций'!AL69</f>
        <v>254</v>
      </c>
      <c r="AL80" s="12">
        <f>'Рейтинговая таблица организаций'!AM69</f>
        <v>255</v>
      </c>
      <c r="AM80" s="12" t="s">
        <v>166</v>
      </c>
      <c r="AN80" s="12">
        <f>'Рейтинговая таблица организаций'!AN69</f>
        <v>252</v>
      </c>
      <c r="AO80" s="12">
        <f>'Рейтинговая таблица организаций'!AO69</f>
        <v>255</v>
      </c>
      <c r="AP80" s="12" t="s">
        <v>167</v>
      </c>
      <c r="AQ80" s="12">
        <f>'Рейтинговая таблица организаций'!AP69</f>
        <v>241</v>
      </c>
      <c r="AR80" s="12">
        <f>'Рейтинговая таблица организаций'!AQ69</f>
        <v>242</v>
      </c>
      <c r="AS80" s="12" t="s">
        <v>168</v>
      </c>
      <c r="AT80" s="12">
        <f>'Рейтинговая таблица организаций'!AV69</f>
        <v>253</v>
      </c>
      <c r="AU80" s="12">
        <f>'Рейтинговая таблица организаций'!AW69</f>
        <v>255</v>
      </c>
      <c r="AV80" s="12" t="s">
        <v>169</v>
      </c>
      <c r="AW80" s="12">
        <f>'Рейтинговая таблица организаций'!AX69</f>
        <v>243</v>
      </c>
      <c r="AX80" s="12">
        <f>'Рейтинговая таблица организаций'!AY69</f>
        <v>255</v>
      </c>
      <c r="AY80" s="12" t="s">
        <v>170</v>
      </c>
      <c r="AZ80" s="12">
        <f>'Рейтинговая таблица организаций'!AZ69</f>
        <v>252</v>
      </c>
      <c r="BA80" s="12">
        <f>'Рейтинговая таблица организаций'!BA69</f>
        <v>255</v>
      </c>
    </row>
    <row r="81" spans="1:53" ht="15.75">
      <c r="A81" s="9">
        <f>'бланки '!D70</f>
        <v>65</v>
      </c>
      <c r="B81" s="9" t="str">
        <f>'бланки '!C70</f>
        <v>Муниципальное бюджетное учреждение дополнительного образования «Детская школа искусств № 34»</v>
      </c>
      <c r="C81" s="9">
        <f>'для bus.gov.ru'!D70</f>
        <v>156</v>
      </c>
      <c r="D81" s="9">
        <f>'для bus.gov.ru'!E70</f>
        <v>72</v>
      </c>
      <c r="E81" s="16">
        <f>'для bus.gov.ru'!F70</f>
        <v>0.46153846153846156</v>
      </c>
      <c r="F81" s="10" t="s">
        <v>159</v>
      </c>
      <c r="G81" s="11">
        <f>'Рейтинговая таблица организаций'!D70</f>
        <v>11</v>
      </c>
      <c r="H81" s="11">
        <f>'Рейтинговая таблица организаций'!E70</f>
        <v>11</v>
      </c>
      <c r="I81" s="10" t="s">
        <v>160</v>
      </c>
      <c r="J81" s="11">
        <f>'Рейтинговая таблица организаций'!F70</f>
        <v>47</v>
      </c>
      <c r="K81" s="11">
        <f>'Рейтинговая таблица организаций'!G70</f>
        <v>49</v>
      </c>
      <c r="L81" s="12" t="str">
        <f>IF('Рейтинговая таблица организаций'!H70&lt;1,"Отсутствуют или не функционируют дистанционные способы взаимодействия",(IF('Рейтинговая таблица организаций'!H70&lt;4,"В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81" s="18">
        <f>'Рейтинговая таблица организаций'!H70</f>
        <v>3</v>
      </c>
      <c r="N81" s="12">
        <f>IF('Рейтинговая таблица организаций'!H70&lt;1,0,(IF('Рейтинговая таблица организаций'!H70&lt;4,30,100)))</f>
        <v>30</v>
      </c>
      <c r="O81" s="12" t="s">
        <v>161</v>
      </c>
      <c r="P81" s="12">
        <f>'Рейтинговая таблица организаций'!I70</f>
        <v>56</v>
      </c>
      <c r="Q81" s="12">
        <f>'Рейтинговая таблица организаций'!J70</f>
        <v>57</v>
      </c>
      <c r="R81" s="12" t="s">
        <v>162</v>
      </c>
      <c r="S81" s="12">
        <f>'Рейтинговая таблица организаций'!K70</f>
        <v>50</v>
      </c>
      <c r="T81" s="12">
        <f>'Рейтинговая таблица организаций'!L70</f>
        <v>54</v>
      </c>
      <c r="U81" s="12" t="str">
        <f>IF('Рейтинговая таблица организаций'!U70&lt;1,"Отсутствуют комфортные условия",(IF('Рейтинговая таблица организаций'!U70&lt;5,"Количество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1" s="18">
        <f>'Рейтинговая таблица организаций'!U70</f>
        <v>5</v>
      </c>
      <c r="W81" s="12">
        <f>IF('Рейтинговая таблица организаций'!U70&lt;1,0,(IF('Рейтинговая таблица организаций'!U70&lt;4,20,100)))</f>
        <v>100</v>
      </c>
      <c r="X81" s="12" t="s">
        <v>163</v>
      </c>
      <c r="Y81" s="12">
        <f>'Рейтинговая таблица организаций'!X70</f>
        <v>60</v>
      </c>
      <c r="Z81" s="12">
        <f>'Рейтинговая таблица организаций'!Y70</f>
        <v>72</v>
      </c>
      <c r="AA81" s="12" t="str">
        <f>IF('Рейтинговая таблица организаций'!AD70&lt;1,"Отсутствуют условия доступности для инвалидов",(IF('Рейтинговая таблица организаций'!AD70&lt;5,"Количество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1" s="17">
        <f>'Рейтинговая таблица организаций'!AD70</f>
        <v>3</v>
      </c>
      <c r="AC81" s="12">
        <f>IF('Рейтинговая таблица организаций'!AD70&lt;1,0,(IF('Рейтинговая таблица организаций'!AD70&lt;5,20,100)))</f>
        <v>20</v>
      </c>
      <c r="AD81" s="12" t="str">
        <f>IF('Рейтинговая таблица организаций'!AE70&lt;1,"Отсутствуют условия доступности, позволяющие инвалидам получать услуги наравне с другими",(IF('Рейтинговая таблица организаций'!AE70&lt;5,"Количество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1" s="18">
        <f>'Рейтинговая таблица организаций'!AE70</f>
        <v>2</v>
      </c>
      <c r="AF81" s="12">
        <f>IF('Рейтинговая таблица организаций'!AE70&lt;1,0,(IF('Рейтинговая таблица организаций'!AE70&lt;5,20,100)))</f>
        <v>20</v>
      </c>
      <c r="AG81" s="12" t="s">
        <v>164</v>
      </c>
      <c r="AH81" s="12">
        <f>'Рейтинговая таблица организаций'!AF70</f>
        <v>1</v>
      </c>
      <c r="AI81" s="12">
        <f>'Рейтинговая таблица организаций'!AG70</f>
        <v>1</v>
      </c>
      <c r="AJ81" s="12" t="s">
        <v>165</v>
      </c>
      <c r="AK81" s="12">
        <f>'Рейтинговая таблица организаций'!AL70</f>
        <v>70</v>
      </c>
      <c r="AL81" s="12">
        <f>'Рейтинговая таблица организаций'!AM70</f>
        <v>72</v>
      </c>
      <c r="AM81" s="12" t="s">
        <v>166</v>
      </c>
      <c r="AN81" s="12">
        <f>'Рейтинговая таблица организаций'!AN70</f>
        <v>70</v>
      </c>
      <c r="AO81" s="12">
        <f>'Рейтинговая таблица организаций'!AO70</f>
        <v>72</v>
      </c>
      <c r="AP81" s="12" t="s">
        <v>167</v>
      </c>
      <c r="AQ81" s="12">
        <f>'Рейтинговая таблица организаций'!AP70</f>
        <v>58</v>
      </c>
      <c r="AR81" s="12">
        <f>'Рейтинговая таблица организаций'!AQ70</f>
        <v>58</v>
      </c>
      <c r="AS81" s="12" t="s">
        <v>168</v>
      </c>
      <c r="AT81" s="12">
        <f>'Рейтинговая таблица организаций'!AV70</f>
        <v>69</v>
      </c>
      <c r="AU81" s="12">
        <f>'Рейтинговая таблица организаций'!AW70</f>
        <v>72</v>
      </c>
      <c r="AV81" s="12" t="s">
        <v>169</v>
      </c>
      <c r="AW81" s="12">
        <f>'Рейтинговая таблица организаций'!AX70</f>
        <v>71</v>
      </c>
      <c r="AX81" s="12">
        <f>'Рейтинговая таблица организаций'!AY70</f>
        <v>72</v>
      </c>
      <c r="AY81" s="12" t="s">
        <v>170</v>
      </c>
      <c r="AZ81" s="12">
        <f>'Рейтинговая таблица организаций'!AZ70</f>
        <v>71</v>
      </c>
      <c r="BA81" s="12">
        <f>'Рейтинговая таблица организаций'!BA70</f>
        <v>72</v>
      </c>
    </row>
    <row r="82" spans="1:53" ht="15.75">
      <c r="A82" s="9">
        <f>'бланки '!D71</f>
        <v>66</v>
      </c>
      <c r="B82" s="9" t="str">
        <f>'бланки '!C71</f>
        <v>Муниципальное автономное учреждение дополнительного образования «Детская художественная школа № 2»</v>
      </c>
      <c r="C82" s="9">
        <f>'для bus.gov.ru'!D71</f>
        <v>301</v>
      </c>
      <c r="D82" s="9">
        <f>'для bus.gov.ru'!E71</f>
        <v>217</v>
      </c>
      <c r="E82" s="16">
        <f>'для bus.gov.ru'!F71</f>
        <v>0.72093023255813948</v>
      </c>
      <c r="F82" s="10" t="s">
        <v>159</v>
      </c>
      <c r="G82" s="11">
        <f>'Рейтинговая таблица организаций'!D71</f>
        <v>10</v>
      </c>
      <c r="H82" s="11">
        <f>'Рейтинговая таблица организаций'!E71</f>
        <v>10</v>
      </c>
      <c r="I82" s="10" t="s">
        <v>160</v>
      </c>
      <c r="J82" s="11">
        <f>'Рейтинговая таблица организаций'!F71</f>
        <v>48</v>
      </c>
      <c r="K82" s="11">
        <f>'Рейтинговая таблица организаций'!G71</f>
        <v>48</v>
      </c>
      <c r="L82" s="12" t="str">
        <f>IF('Рейтинговая таблица организаций'!H71&lt;1,"Отсутствуют или не функционируют дистанционные способы взаимодействия",(IF('Рейтинговая таблица организаций'!H71&lt;4,"В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82" s="18">
        <f>'Рейтинговая таблица организаций'!H71</f>
        <v>3</v>
      </c>
      <c r="N82" s="12">
        <f>IF('Рейтинговая таблица организаций'!H71&lt;1,0,(IF('Рейтинговая таблица организаций'!H71&lt;4,30,100)))</f>
        <v>30</v>
      </c>
      <c r="O82" s="12" t="s">
        <v>161</v>
      </c>
      <c r="P82" s="12">
        <f>'Рейтинговая таблица организаций'!I71</f>
        <v>205</v>
      </c>
      <c r="Q82" s="12">
        <f>'Рейтинговая таблица организаций'!J71</f>
        <v>205</v>
      </c>
      <c r="R82" s="12" t="s">
        <v>162</v>
      </c>
      <c r="S82" s="12">
        <f>'Рейтинговая таблица организаций'!K71</f>
        <v>185</v>
      </c>
      <c r="T82" s="12">
        <f>'Рейтинговая таблица организаций'!L71</f>
        <v>186</v>
      </c>
      <c r="U82" s="12" t="str">
        <f>IF('Рейтинговая таблица организаций'!U71&lt;1,"Отсутствуют комфортные условия",(IF('Рейтинговая таблица организаций'!U71&lt;5,"Количество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2" s="18">
        <f>'Рейтинговая таблица организаций'!U71</f>
        <v>5</v>
      </c>
      <c r="W82" s="12">
        <f>IF('Рейтинговая таблица организаций'!U71&lt;1,0,(IF('Рейтинговая таблица организаций'!U71&lt;4,20,100)))</f>
        <v>100</v>
      </c>
      <c r="X82" s="12" t="s">
        <v>163</v>
      </c>
      <c r="Y82" s="12">
        <f>'Рейтинговая таблица организаций'!X71</f>
        <v>214</v>
      </c>
      <c r="Z82" s="12">
        <f>'Рейтинговая таблица организаций'!Y71</f>
        <v>217</v>
      </c>
      <c r="AA82" s="12" t="str">
        <f>IF('Рейтинговая таблица организаций'!AD71&lt;1,"Отсутствуют условия доступности для инвалидов",(IF('Рейтинговая таблица организаций'!AD71&lt;5,"Количество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2" s="17">
        <f>'Рейтинговая таблица организаций'!AD71</f>
        <v>2</v>
      </c>
      <c r="AC82" s="12">
        <f>IF('Рейтинговая таблица организаций'!AD71&lt;1,0,(IF('Рейтинговая таблица организаций'!AD71&lt;5,20,100)))</f>
        <v>20</v>
      </c>
      <c r="AD82" s="12" t="str">
        <f>IF('Рейтинговая таблица организаций'!AE71&lt;1,"Отсутствуют условия доступности, позволяющие инвалидам получать услуги наравне с другими",(IF('Рейтинговая таблица организаций'!AE71&lt;5,"Количество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2" s="18">
        <f>'Рейтинговая таблица организаций'!AE71</f>
        <v>3</v>
      </c>
      <c r="AF82" s="12">
        <f>IF('Рейтинговая таблица организаций'!AE71&lt;1,0,(IF('Рейтинговая таблица организаций'!AE71&lt;5,20,100)))</f>
        <v>20</v>
      </c>
      <c r="AG82" s="12" t="s">
        <v>164</v>
      </c>
      <c r="AH82" s="12">
        <f>'Рейтинговая таблица организаций'!AF71</f>
        <v>8</v>
      </c>
      <c r="AI82" s="12">
        <f>'Рейтинговая таблица организаций'!AG71</f>
        <v>8</v>
      </c>
      <c r="AJ82" s="12" t="s">
        <v>165</v>
      </c>
      <c r="AK82" s="12">
        <f>'Рейтинговая таблица организаций'!AL71</f>
        <v>217</v>
      </c>
      <c r="AL82" s="12">
        <f>'Рейтинговая таблица организаций'!AM71</f>
        <v>217</v>
      </c>
      <c r="AM82" s="12" t="s">
        <v>166</v>
      </c>
      <c r="AN82" s="12">
        <f>'Рейтинговая таблица организаций'!AN71</f>
        <v>216</v>
      </c>
      <c r="AO82" s="12">
        <f>'Рейтинговая таблица организаций'!AO71</f>
        <v>217</v>
      </c>
      <c r="AP82" s="12" t="s">
        <v>167</v>
      </c>
      <c r="AQ82" s="12">
        <f>'Рейтинговая таблица организаций'!AP71</f>
        <v>195</v>
      </c>
      <c r="AR82" s="12">
        <f>'Рейтинговая таблица организаций'!AQ71</f>
        <v>196</v>
      </c>
      <c r="AS82" s="12" t="s">
        <v>168</v>
      </c>
      <c r="AT82" s="12">
        <f>'Рейтинговая таблица организаций'!AV71</f>
        <v>217</v>
      </c>
      <c r="AU82" s="12">
        <f>'Рейтинговая таблица организаций'!AW71</f>
        <v>217</v>
      </c>
      <c r="AV82" s="12" t="s">
        <v>169</v>
      </c>
      <c r="AW82" s="12">
        <f>'Рейтинговая таблица организаций'!AX71</f>
        <v>212</v>
      </c>
      <c r="AX82" s="12">
        <f>'Рейтинговая таблица организаций'!AY71</f>
        <v>217</v>
      </c>
      <c r="AY82" s="12" t="s">
        <v>170</v>
      </c>
      <c r="AZ82" s="12">
        <f>'Рейтинговая таблица организаций'!AZ71</f>
        <v>216</v>
      </c>
      <c r="BA82" s="12">
        <f>'Рейтинговая таблица организаций'!BA71</f>
        <v>217</v>
      </c>
    </row>
    <row r="83" spans="1:53" ht="15.75">
      <c r="A83" s="9">
        <f>'бланки '!D72</f>
        <v>67</v>
      </c>
      <c r="B83" s="9" t="str">
        <f>'бланки '!C72</f>
        <v>Муниципальное автономное учреждение дополнительного образования «Спортивная школа «Строитель»</v>
      </c>
      <c r="C83" s="9">
        <f>'для bus.gov.ru'!D72</f>
        <v>278</v>
      </c>
      <c r="D83" s="9">
        <f>'для bus.gov.ru'!E72</f>
        <v>110</v>
      </c>
      <c r="E83" s="16">
        <f>'для bus.gov.ru'!F72</f>
        <v>0.39568345323741005</v>
      </c>
      <c r="F83" s="10" t="s">
        <v>159</v>
      </c>
      <c r="G83" s="11">
        <f>'Рейтинговая таблица организаций'!D72</f>
        <v>10</v>
      </c>
      <c r="H83" s="11">
        <f>'Рейтинговая таблица организаций'!E72</f>
        <v>10</v>
      </c>
      <c r="I83" s="10" t="s">
        <v>160</v>
      </c>
      <c r="J83" s="11">
        <f>'Рейтинговая таблица организаций'!F72</f>
        <v>39</v>
      </c>
      <c r="K83" s="11">
        <f>'Рейтинговая таблица организаций'!G72</f>
        <v>43</v>
      </c>
      <c r="L83" s="12" t="str">
        <f>IF('Рейтинговая таблица организаций'!H72&lt;1,"Отсутствуют или не функционируют дистанционные способы взаимодействия",(IF('Рейтинговая таблица организаций'!H72&lt;4,"В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83" s="18">
        <f>'Рейтинговая таблица организаций'!H72</f>
        <v>4</v>
      </c>
      <c r="N83" s="12">
        <f>IF('Рейтинговая таблица организаций'!H72&lt;1,0,(IF('Рейтинговая таблица организаций'!H72&lt;4,30,100)))</f>
        <v>100</v>
      </c>
      <c r="O83" s="12" t="s">
        <v>161</v>
      </c>
      <c r="P83" s="12">
        <f>'Рейтинговая таблица организаций'!I72</f>
        <v>88</v>
      </c>
      <c r="Q83" s="12">
        <f>'Рейтинговая таблица организаций'!J72</f>
        <v>91</v>
      </c>
      <c r="R83" s="12" t="s">
        <v>162</v>
      </c>
      <c r="S83" s="12">
        <f>'Рейтинговая таблица организаций'!K72</f>
        <v>72</v>
      </c>
      <c r="T83" s="12">
        <f>'Рейтинговая таблица организаций'!L72</f>
        <v>74</v>
      </c>
      <c r="U83" s="12" t="str">
        <f>IF('Рейтинговая таблица организаций'!U72&lt;1,"Отсутствуют комфортные условия",(IF('Рейтинговая таблица организаций'!U72&lt;5,"Количество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3" s="18">
        <f>'Рейтинговая таблица организаций'!U72</f>
        <v>5</v>
      </c>
      <c r="W83" s="12">
        <f>IF('Рейтинговая таблица организаций'!U72&lt;1,0,(IF('Рейтинговая таблица организаций'!U72&lt;4,20,100)))</f>
        <v>100</v>
      </c>
      <c r="X83" s="12" t="s">
        <v>163</v>
      </c>
      <c r="Y83" s="12">
        <f>'Рейтинговая таблица организаций'!X72</f>
        <v>87</v>
      </c>
      <c r="Z83" s="12">
        <f>'Рейтинговая таблица организаций'!Y72</f>
        <v>110</v>
      </c>
      <c r="AA83" s="12" t="str">
        <f>IF('Рейтинговая таблица организаций'!AD72&lt;1,"Отсутствуют условия доступности для инвалидов",(IF('Рейтинговая таблица организаций'!AD72&lt;5,"Количество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3" s="17">
        <f>'Рейтинговая таблица организаций'!AD72</f>
        <v>1</v>
      </c>
      <c r="AC83" s="12">
        <f>IF('Рейтинговая таблица организаций'!AD72&lt;1,0,(IF('Рейтинговая таблица организаций'!AD72&lt;5,20,100)))</f>
        <v>20</v>
      </c>
      <c r="AD83" s="12" t="str">
        <f>IF('Рейтинговая таблица организаций'!AE72&lt;1,"Отсутствуют условия доступности, позволяющие инвалидам получать услуги наравне с другими",(IF('Рейтинговая таблица организаций'!AE72&lt;5,"Количество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3" s="18">
        <f>'Рейтинговая таблица организаций'!AE72</f>
        <v>3</v>
      </c>
      <c r="AF83" s="12">
        <f>IF('Рейтинговая таблица организаций'!AE72&lt;1,0,(IF('Рейтинговая таблица организаций'!AE72&lt;5,20,100)))</f>
        <v>20</v>
      </c>
      <c r="AG83" s="12" t="s">
        <v>164</v>
      </c>
      <c r="AH83" s="12">
        <f>'Рейтинговая таблица организаций'!AF72</f>
        <v>1</v>
      </c>
      <c r="AI83" s="12">
        <f>'Рейтинговая таблица организаций'!AG72</f>
        <v>1</v>
      </c>
      <c r="AJ83" s="12" t="s">
        <v>165</v>
      </c>
      <c r="AK83" s="12">
        <f>'Рейтинговая таблица организаций'!AL72</f>
        <v>103</v>
      </c>
      <c r="AL83" s="12">
        <f>'Рейтинговая таблица организаций'!AM72</f>
        <v>110</v>
      </c>
      <c r="AM83" s="12" t="s">
        <v>166</v>
      </c>
      <c r="AN83" s="12">
        <f>'Рейтинговая таблица организаций'!AN72</f>
        <v>103</v>
      </c>
      <c r="AO83" s="12">
        <f>'Рейтинговая таблица организаций'!AO72</f>
        <v>110</v>
      </c>
      <c r="AP83" s="12" t="s">
        <v>167</v>
      </c>
      <c r="AQ83" s="12">
        <f>'Рейтинговая таблица организаций'!AP72</f>
        <v>77</v>
      </c>
      <c r="AR83" s="12">
        <f>'Рейтинговая таблица организаций'!AQ72</f>
        <v>81</v>
      </c>
      <c r="AS83" s="12" t="s">
        <v>168</v>
      </c>
      <c r="AT83" s="12">
        <f>'Рейтинговая таблица организаций'!AV72</f>
        <v>100</v>
      </c>
      <c r="AU83" s="12">
        <f>'Рейтинговая таблица организаций'!AW72</f>
        <v>110</v>
      </c>
      <c r="AV83" s="12" t="s">
        <v>169</v>
      </c>
      <c r="AW83" s="12">
        <f>'Рейтинговая таблица организаций'!AX72</f>
        <v>107</v>
      </c>
      <c r="AX83" s="12">
        <f>'Рейтинговая таблица организаций'!AY72</f>
        <v>110</v>
      </c>
      <c r="AY83" s="12" t="s">
        <v>170</v>
      </c>
      <c r="AZ83" s="12">
        <f>'Рейтинговая таблица организаций'!AZ72</f>
        <v>100</v>
      </c>
      <c r="BA83" s="12">
        <f>'Рейтинговая таблица организаций'!BA72</f>
        <v>110</v>
      </c>
    </row>
    <row r="84" spans="1:53" ht="15.75">
      <c r="A84" s="9">
        <f>'бланки '!D73</f>
        <v>68</v>
      </c>
      <c r="B84" s="9" t="str">
        <f>'бланки '!C73</f>
        <v>Муниципальное дошкольное образовательное учреждение «Детский сад «Солнышко»</v>
      </c>
      <c r="C84" s="9">
        <f>'для bus.gov.ru'!D73</f>
        <v>238</v>
      </c>
      <c r="D84" s="9">
        <f>'для bus.gov.ru'!E73</f>
        <v>78</v>
      </c>
      <c r="E84" s="16">
        <f>'для bus.gov.ru'!F73</f>
        <v>0.32773109243697479</v>
      </c>
      <c r="F84" s="10" t="s">
        <v>159</v>
      </c>
      <c r="G84" s="11">
        <f>'Рейтинговая таблица организаций'!D73</f>
        <v>8.5</v>
      </c>
      <c r="H84" s="11">
        <f>'Рейтинговая таблица организаций'!E73</f>
        <v>10</v>
      </c>
      <c r="I84" s="10" t="s">
        <v>160</v>
      </c>
      <c r="J84" s="11">
        <f>'Рейтинговая таблица организаций'!F73</f>
        <v>43</v>
      </c>
      <c r="K84" s="11">
        <f>'Рейтинговая таблица организаций'!G73</f>
        <v>43</v>
      </c>
      <c r="L84" s="12" t="str">
        <f>IF('Рейтинговая таблица организаций'!H73&lt;1,"Отсутствуют или не функционируют дистанционные способы взаимодействия",(IF('Рейтинговая таблица организаций'!H73&lt;4,"В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84" s="18">
        <f>'Рейтинговая таблица организаций'!H73</f>
        <v>3</v>
      </c>
      <c r="N84" s="12">
        <f>IF('Рейтинговая таблица организаций'!H73&lt;1,0,(IF('Рейтинговая таблица организаций'!H73&lt;4,30,100)))</f>
        <v>30</v>
      </c>
      <c r="O84" s="12" t="s">
        <v>161</v>
      </c>
      <c r="P84" s="12">
        <f>'Рейтинговая таблица организаций'!I73</f>
        <v>66</v>
      </c>
      <c r="Q84" s="12">
        <f>'Рейтинговая таблица организаций'!J73</f>
        <v>66</v>
      </c>
      <c r="R84" s="12" t="s">
        <v>162</v>
      </c>
      <c r="S84" s="12">
        <f>'Рейтинговая таблица организаций'!K73</f>
        <v>57</v>
      </c>
      <c r="T84" s="12">
        <f>'Рейтинговая таблица организаций'!L73</f>
        <v>65</v>
      </c>
      <c r="U84" s="12" t="str">
        <f>IF('Рейтинговая таблица организаций'!U73&lt;1,"Отсутствуют комфортные условия",(IF('Рейтинговая таблица организаций'!U73&lt;5,"Количество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4" s="18">
        <f>'Рейтинговая таблица организаций'!U73</f>
        <v>5</v>
      </c>
      <c r="W84" s="12">
        <f>IF('Рейтинговая таблица организаций'!U73&lt;1,0,(IF('Рейтинговая таблица организаций'!U73&lt;4,20,100)))</f>
        <v>100</v>
      </c>
      <c r="X84" s="12" t="s">
        <v>163</v>
      </c>
      <c r="Y84" s="12">
        <f>'Рейтинговая таблица организаций'!X73</f>
        <v>72</v>
      </c>
      <c r="Z84" s="12">
        <f>'Рейтинговая таблица организаций'!Y73</f>
        <v>78</v>
      </c>
      <c r="AA84" s="12" t="str">
        <f>IF('Рейтинговая таблица организаций'!AD73&lt;1,"Отсутствуют условия доступности для инвалидов",(IF('Рейтинговая таблица организаций'!AD73&lt;5,"Количество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4" s="17">
        <f>'Рейтинговая таблица организаций'!AD73</f>
        <v>3</v>
      </c>
      <c r="AC84" s="12">
        <f>IF('Рейтинговая таблица организаций'!AD73&lt;1,0,(IF('Рейтинговая таблица организаций'!AD73&lt;5,20,100)))</f>
        <v>20</v>
      </c>
      <c r="AD84" s="12" t="str">
        <f>IF('Рейтинговая таблица организаций'!AE73&lt;1,"Отсутствуют условия доступности, позволяющие инвалидам получать услуги наравне с другими",(IF('Рейтинговая таблица организаций'!AE73&lt;5,"Количество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4" s="18">
        <f>'Рейтинговая таблица организаций'!AE73</f>
        <v>3</v>
      </c>
      <c r="AF84" s="12">
        <f>IF('Рейтинговая таблица организаций'!AE73&lt;1,0,(IF('Рейтинговая таблица организаций'!AE73&lt;5,20,100)))</f>
        <v>20</v>
      </c>
      <c r="AG84" s="12" t="s">
        <v>164</v>
      </c>
      <c r="AH84" s="12">
        <f>'Рейтинговая таблица организаций'!AF73</f>
        <v>1</v>
      </c>
      <c r="AI84" s="12">
        <f>'Рейтинговая таблица организаций'!AG73</f>
        <v>1</v>
      </c>
      <c r="AJ84" s="12" t="s">
        <v>165</v>
      </c>
      <c r="AK84" s="12">
        <f>'Рейтинговая таблица организаций'!AL73</f>
        <v>77</v>
      </c>
      <c r="AL84" s="12">
        <f>'Рейтинговая таблица организаций'!AM73</f>
        <v>78</v>
      </c>
      <c r="AM84" s="12" t="s">
        <v>166</v>
      </c>
      <c r="AN84" s="12">
        <f>'Рейтинговая таблица организаций'!AN73</f>
        <v>75</v>
      </c>
      <c r="AO84" s="12">
        <f>'Рейтинговая таблица организаций'!AO73</f>
        <v>78</v>
      </c>
      <c r="AP84" s="12" t="s">
        <v>167</v>
      </c>
      <c r="AQ84" s="12">
        <f>'Рейтинговая таблица организаций'!AP73</f>
        <v>64</v>
      </c>
      <c r="AR84" s="12">
        <f>'Рейтинговая таблица организаций'!AQ73</f>
        <v>64</v>
      </c>
      <c r="AS84" s="12" t="s">
        <v>168</v>
      </c>
      <c r="AT84" s="12">
        <f>'Рейтинговая таблица организаций'!AV73</f>
        <v>75</v>
      </c>
      <c r="AU84" s="12">
        <f>'Рейтинговая таблица организаций'!AW73</f>
        <v>78</v>
      </c>
      <c r="AV84" s="12" t="s">
        <v>169</v>
      </c>
      <c r="AW84" s="12">
        <f>'Рейтинговая таблица организаций'!AX73</f>
        <v>78</v>
      </c>
      <c r="AX84" s="12">
        <f>'Рейтинговая таблица организаций'!AY73</f>
        <v>78</v>
      </c>
      <c r="AY84" s="12" t="s">
        <v>170</v>
      </c>
      <c r="AZ84" s="12">
        <f>'Рейтинговая таблица организаций'!AZ73</f>
        <v>78</v>
      </c>
      <c r="BA84" s="12">
        <f>'Рейтинговая таблица организаций'!BA73</f>
        <v>78</v>
      </c>
    </row>
    <row r="85" spans="1:53" ht="15.75">
      <c r="A85" s="9">
        <f>'бланки '!D74</f>
        <v>69</v>
      </c>
      <c r="B85" s="9" t="str">
        <f>'бланки '!C74</f>
        <v>Муниципальное дошкольное образовательное учреждение «Детский сад №14 «Родничок» общеразвивающего вида»</v>
      </c>
      <c r="C85" s="9">
        <f>'для bus.gov.ru'!D74</f>
        <v>240</v>
      </c>
      <c r="D85" s="9">
        <f>'для bus.gov.ru'!E74</f>
        <v>101</v>
      </c>
      <c r="E85" s="16">
        <f>'для bus.gov.ru'!F74</f>
        <v>0.42083333333333334</v>
      </c>
      <c r="F85" s="10" t="s">
        <v>159</v>
      </c>
      <c r="G85" s="11">
        <f>'Рейтинговая таблица организаций'!D74</f>
        <v>10</v>
      </c>
      <c r="H85" s="11">
        <f>'Рейтинговая таблица организаций'!E74</f>
        <v>10</v>
      </c>
      <c r="I85" s="10" t="s">
        <v>160</v>
      </c>
      <c r="J85" s="11">
        <f>'Рейтинговая таблица организаций'!F74</f>
        <v>35</v>
      </c>
      <c r="K85" s="11">
        <f>'Рейтинговая таблица организаций'!G74</f>
        <v>43</v>
      </c>
      <c r="L85" s="12" t="str">
        <f>IF('Рейтинговая таблица организаций'!H74&lt;1,"Отсутствуют или не функционируют дистанционные способы взаимодействия",(IF('Рейтинговая таблица организаций'!H74&lt;4,"В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85" s="18">
        <f>'Рейтинговая таблица организаций'!H74</f>
        <v>2</v>
      </c>
      <c r="N85" s="12">
        <f>IF('Рейтинговая таблица организаций'!H74&lt;1,0,(IF('Рейтинговая таблица организаций'!H74&lt;4,30,100)))</f>
        <v>30</v>
      </c>
      <c r="O85" s="12" t="s">
        <v>161</v>
      </c>
      <c r="P85" s="12">
        <f>'Рейтинговая таблица организаций'!I74</f>
        <v>70</v>
      </c>
      <c r="Q85" s="12">
        <f>'Рейтинговая таблица организаций'!J74</f>
        <v>70</v>
      </c>
      <c r="R85" s="12" t="s">
        <v>162</v>
      </c>
      <c r="S85" s="12">
        <f>'Рейтинговая таблица организаций'!K74</f>
        <v>55</v>
      </c>
      <c r="T85" s="12">
        <f>'Рейтинговая таблица организаций'!L74</f>
        <v>58</v>
      </c>
      <c r="U85" s="12" t="str">
        <f>IF('Рейтинговая таблица организаций'!U74&lt;1,"Отсутствуют комфортные условия",(IF('Рейтинговая таблица организаций'!U74&lt;5,"Количество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5" s="18">
        <f>'Рейтинговая таблица организаций'!U74</f>
        <v>5</v>
      </c>
      <c r="W85" s="12">
        <f>IF('Рейтинговая таблица организаций'!U74&lt;1,0,(IF('Рейтинговая таблица организаций'!U74&lt;4,20,100)))</f>
        <v>100</v>
      </c>
      <c r="X85" s="12" t="s">
        <v>163</v>
      </c>
      <c r="Y85" s="12">
        <f>'Рейтинговая таблица организаций'!X74</f>
        <v>81</v>
      </c>
      <c r="Z85" s="12">
        <f>'Рейтинговая таблица организаций'!Y74</f>
        <v>101</v>
      </c>
      <c r="AA85" s="12" t="str">
        <f>IF('Рейтинговая таблица организаций'!AD74&lt;1,"Отсутствуют условия доступности для инвалидов",(IF('Рейтинговая таблица организаций'!AD74&lt;5,"Количество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5" s="17">
        <f>'Рейтинговая таблица организаций'!AD74</f>
        <v>2</v>
      </c>
      <c r="AC85" s="12">
        <f>IF('Рейтинговая таблица организаций'!AD74&lt;1,0,(IF('Рейтинговая таблица организаций'!AD74&lt;5,20,100)))</f>
        <v>20</v>
      </c>
      <c r="AD85" s="12" t="str">
        <f>IF('Рейтинговая таблица организаций'!AE74&lt;1,"Отсутствуют условия доступности, позволяющие инвалидам получать услуги наравне с другими",(IF('Рейтинговая таблица организаций'!AE74&lt;5,"Количество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5" s="18">
        <f>'Рейтинговая таблица организаций'!AE74</f>
        <v>3</v>
      </c>
      <c r="AF85" s="12">
        <f>IF('Рейтинговая таблица организаций'!AE74&lt;1,0,(IF('Рейтинговая таблица организаций'!AE74&lt;5,20,100)))</f>
        <v>20</v>
      </c>
      <c r="AG85" s="12" t="s">
        <v>164</v>
      </c>
      <c r="AH85" s="12">
        <f>'Рейтинговая таблица организаций'!AF74</f>
        <v>3</v>
      </c>
      <c r="AI85" s="12">
        <f>'Рейтинговая таблица организаций'!AG74</f>
        <v>4</v>
      </c>
      <c r="AJ85" s="12" t="s">
        <v>165</v>
      </c>
      <c r="AK85" s="12">
        <f>'Рейтинговая таблица организаций'!AL74</f>
        <v>95</v>
      </c>
      <c r="AL85" s="12">
        <f>'Рейтинговая таблица организаций'!AM74</f>
        <v>101</v>
      </c>
      <c r="AM85" s="12" t="s">
        <v>166</v>
      </c>
      <c r="AN85" s="12">
        <f>'Рейтинговая таблица организаций'!AN74</f>
        <v>98</v>
      </c>
      <c r="AO85" s="12">
        <f>'Рейтинговая таблица организаций'!AO74</f>
        <v>101</v>
      </c>
      <c r="AP85" s="12" t="s">
        <v>167</v>
      </c>
      <c r="AQ85" s="12">
        <f>'Рейтинговая таблица организаций'!AP74</f>
        <v>65</v>
      </c>
      <c r="AR85" s="12">
        <f>'Рейтинговая таблица организаций'!AQ74</f>
        <v>67</v>
      </c>
      <c r="AS85" s="12" t="s">
        <v>168</v>
      </c>
      <c r="AT85" s="12">
        <f>'Рейтинговая таблица организаций'!AV74</f>
        <v>91</v>
      </c>
      <c r="AU85" s="12">
        <f>'Рейтинговая таблица организаций'!AW74</f>
        <v>101</v>
      </c>
      <c r="AV85" s="12" t="s">
        <v>169</v>
      </c>
      <c r="AW85" s="12">
        <f>'Рейтинговая таблица организаций'!AX74</f>
        <v>98</v>
      </c>
      <c r="AX85" s="12">
        <f>'Рейтинговая таблица организаций'!AY74</f>
        <v>101</v>
      </c>
      <c r="AY85" s="12" t="s">
        <v>170</v>
      </c>
      <c r="AZ85" s="12">
        <f>'Рейтинговая таблица организаций'!AZ74</f>
        <v>96</v>
      </c>
      <c r="BA85" s="12">
        <f>'Рейтинговая таблица организаций'!BA74</f>
        <v>101</v>
      </c>
    </row>
    <row r="86" spans="1:53" ht="15.75">
      <c r="A86" s="9">
        <f>'бланки '!D75</f>
        <v>70</v>
      </c>
      <c r="B86" s="9" t="str">
        <f>'бланки '!C75</f>
        <v>Муниципальное дошкольное образовательное учреждение «Детский сад «Радуга»</v>
      </c>
      <c r="C86" s="9">
        <f>'для bus.gov.ru'!D75</f>
        <v>209</v>
      </c>
      <c r="D86" s="9">
        <f>'для bus.gov.ru'!E75</f>
        <v>157</v>
      </c>
      <c r="E86" s="16">
        <f>'для bus.gov.ru'!F75</f>
        <v>0.75119617224880386</v>
      </c>
      <c r="F86" s="10" t="s">
        <v>159</v>
      </c>
      <c r="G86" s="11">
        <f>'Рейтинговая таблица организаций'!D75</f>
        <v>10</v>
      </c>
      <c r="H86" s="11">
        <f>'Рейтинговая таблица организаций'!E75</f>
        <v>10</v>
      </c>
      <c r="I86" s="10" t="s">
        <v>160</v>
      </c>
      <c r="J86" s="11">
        <f>'Рейтинговая таблица организаций'!F75</f>
        <v>43</v>
      </c>
      <c r="K86" s="11">
        <f>'Рейтинговая таблица организаций'!G75</f>
        <v>43</v>
      </c>
      <c r="L86" s="12" t="str">
        <f>IF('Рейтинговая таблица организаций'!H75&lt;1,"Отсутствуют или не функционируют дистанционные способы взаимодействия",(IF('Рейтинговая таблица организаций'!H75&lt;4,"В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86" s="18">
        <f>'Рейтинговая таблица организаций'!H75</f>
        <v>4</v>
      </c>
      <c r="N86" s="12">
        <f>IF('Рейтинговая таблица организаций'!H75&lt;1,0,(IF('Рейтинговая таблица организаций'!H75&lt;4,30,100)))</f>
        <v>100</v>
      </c>
      <c r="O86" s="12" t="s">
        <v>161</v>
      </c>
      <c r="P86" s="12">
        <f>'Рейтинговая таблица организаций'!I75</f>
        <v>137</v>
      </c>
      <c r="Q86" s="12">
        <f>'Рейтинговая таблица организаций'!J75</f>
        <v>138</v>
      </c>
      <c r="R86" s="12" t="s">
        <v>162</v>
      </c>
      <c r="S86" s="12">
        <f>'Рейтинговая таблица организаций'!K75</f>
        <v>103</v>
      </c>
      <c r="T86" s="12">
        <f>'Рейтинговая таблица организаций'!L75</f>
        <v>105</v>
      </c>
      <c r="U86" s="12" t="str">
        <f>IF('Рейтинговая таблица организаций'!U75&lt;1,"Отсутствуют комфортные условия",(IF('Рейтинговая таблица организаций'!U75&lt;5,"Количество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6" s="18">
        <f>'Рейтинговая таблица организаций'!U75</f>
        <v>5</v>
      </c>
      <c r="W86" s="12">
        <f>IF('Рейтинговая таблица организаций'!U75&lt;1,0,(IF('Рейтинговая таблица организаций'!U75&lt;4,20,100)))</f>
        <v>100</v>
      </c>
      <c r="X86" s="12" t="s">
        <v>163</v>
      </c>
      <c r="Y86" s="12">
        <f>'Рейтинговая таблица организаций'!X75</f>
        <v>154</v>
      </c>
      <c r="Z86" s="12">
        <f>'Рейтинговая таблица организаций'!Y75</f>
        <v>157</v>
      </c>
      <c r="AA86" s="12" t="str">
        <f>IF('Рейтинговая таблица организаций'!AD75&lt;1,"Отсутствуют условия доступности для инвалидов",(IF('Рейтинговая таблица организаций'!AD75&lt;5,"Количество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6" s="17">
        <f>'Рейтинговая таблица организаций'!AD75</f>
        <v>2</v>
      </c>
      <c r="AC86" s="12">
        <f>IF('Рейтинговая таблица организаций'!AD75&lt;1,0,(IF('Рейтинговая таблица организаций'!AD75&lt;5,20,100)))</f>
        <v>20</v>
      </c>
      <c r="AD86" s="12" t="str">
        <f>IF('Рейтинговая таблица организаций'!AE75&lt;1,"Отсутствуют условия доступности, позволяющие инвалидам получать услуги наравне с другими",(IF('Рейтинговая таблица организаций'!AE75&lt;5,"Количество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86" s="18">
        <f>'Рейтинговая таблица организаций'!AE75</f>
        <v>5</v>
      </c>
      <c r="AF86" s="12">
        <f>IF('Рейтинговая таблица организаций'!AE75&lt;1,0,(IF('Рейтинговая таблица организаций'!AE75&lt;5,20,100)))</f>
        <v>100</v>
      </c>
      <c r="AG86" s="12" t="s">
        <v>164</v>
      </c>
      <c r="AH86" s="12">
        <f>'Рейтинговая таблица организаций'!AF75</f>
        <v>1</v>
      </c>
      <c r="AI86" s="12">
        <f>'Рейтинговая таблица организаций'!AG75</f>
        <v>1</v>
      </c>
      <c r="AJ86" s="12" t="s">
        <v>165</v>
      </c>
      <c r="AK86" s="12">
        <f>'Рейтинговая таблица организаций'!AL75</f>
        <v>157</v>
      </c>
      <c r="AL86" s="12">
        <f>'Рейтинговая таблица организаций'!AM75</f>
        <v>157</v>
      </c>
      <c r="AM86" s="12" t="s">
        <v>166</v>
      </c>
      <c r="AN86" s="12">
        <f>'Рейтинговая таблица организаций'!AN75</f>
        <v>157</v>
      </c>
      <c r="AO86" s="12">
        <f>'Рейтинговая таблица организаций'!AO75</f>
        <v>157</v>
      </c>
      <c r="AP86" s="12" t="s">
        <v>167</v>
      </c>
      <c r="AQ86" s="12">
        <f>'Рейтинговая таблица организаций'!AP75</f>
        <v>96</v>
      </c>
      <c r="AR86" s="12">
        <f>'Рейтинговая таблица организаций'!AQ75</f>
        <v>96</v>
      </c>
      <c r="AS86" s="12" t="s">
        <v>168</v>
      </c>
      <c r="AT86" s="12">
        <f>'Рейтинговая таблица организаций'!AV75</f>
        <v>156</v>
      </c>
      <c r="AU86" s="12">
        <f>'Рейтинговая таблица организаций'!AW75</f>
        <v>157</v>
      </c>
      <c r="AV86" s="12" t="s">
        <v>169</v>
      </c>
      <c r="AW86" s="12">
        <f>'Рейтинговая таблица организаций'!AX75</f>
        <v>157</v>
      </c>
      <c r="AX86" s="12">
        <f>'Рейтинговая таблица организаций'!AY75</f>
        <v>157</v>
      </c>
      <c r="AY86" s="12" t="s">
        <v>170</v>
      </c>
      <c r="AZ86" s="12">
        <f>'Рейтинговая таблица организаций'!AZ75</f>
        <v>156</v>
      </c>
      <c r="BA86" s="12">
        <f>'Рейтинговая таблица организаций'!BA75</f>
        <v>157</v>
      </c>
    </row>
    <row r="87" spans="1:53" ht="15.75">
      <c r="A87" s="9">
        <f>'бланки '!D76</f>
        <v>71</v>
      </c>
      <c r="B87" s="9" t="str">
        <f>'бланки '!C76</f>
        <v>Муниципальное дошкольное образовательное учреждение «Центр развития ребенка - Детский сад №17 «Малыш»</v>
      </c>
      <c r="C87" s="9">
        <f>'для bus.gov.ru'!D76</f>
        <v>289</v>
      </c>
      <c r="D87" s="9">
        <f>'для bus.gov.ru'!E76</f>
        <v>135</v>
      </c>
      <c r="E87" s="16">
        <f>'для bus.gov.ru'!F76</f>
        <v>0.4671280276816609</v>
      </c>
      <c r="F87" s="10" t="s">
        <v>159</v>
      </c>
      <c r="G87" s="11">
        <f>'Рейтинговая таблица организаций'!D76</f>
        <v>10</v>
      </c>
      <c r="H87" s="11">
        <f>'Рейтинговая таблица организаций'!E76</f>
        <v>10</v>
      </c>
      <c r="I87" s="10" t="s">
        <v>160</v>
      </c>
      <c r="J87" s="11">
        <f>'Рейтинговая таблица организаций'!F76</f>
        <v>48</v>
      </c>
      <c r="K87" s="11">
        <f>'Рейтинговая таблица организаций'!G76</f>
        <v>48</v>
      </c>
      <c r="L87" s="12" t="str">
        <f>IF('Рейтинговая таблица организаций'!H76&lt;1,"Отсутствуют или не функционируют дистанционные способы взаимодействия",(IF('Рейтинговая таблица организаций'!H76&lt;4,"В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87" s="18">
        <f>'Рейтинговая таблица организаций'!H76</f>
        <v>4</v>
      </c>
      <c r="N87" s="12">
        <f>IF('Рейтинговая таблица организаций'!H76&lt;1,0,(IF('Рейтинговая таблица организаций'!H76&lt;4,30,100)))</f>
        <v>100</v>
      </c>
      <c r="O87" s="12" t="s">
        <v>161</v>
      </c>
      <c r="P87" s="12">
        <f>'Рейтинговая таблица организаций'!I76</f>
        <v>131</v>
      </c>
      <c r="Q87" s="12">
        <f>'Рейтинговая таблица организаций'!J76</f>
        <v>133</v>
      </c>
      <c r="R87" s="12" t="s">
        <v>162</v>
      </c>
      <c r="S87" s="12">
        <f>'Рейтинговая таблица организаций'!K76</f>
        <v>133</v>
      </c>
      <c r="T87" s="12">
        <f>'Рейтинговая таблица организаций'!L76</f>
        <v>133</v>
      </c>
      <c r="U87" s="12" t="str">
        <f>IF('Рейтинговая таблица организаций'!U76&lt;1,"Отсутствуют комфортные условия",(IF('Рейтинговая таблица организаций'!U76&lt;5,"Количество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7" s="18">
        <f>'Рейтинговая таблица организаций'!U76</f>
        <v>5</v>
      </c>
      <c r="W87" s="12">
        <f>IF('Рейтинговая таблица организаций'!U76&lt;1,0,(IF('Рейтинговая таблица организаций'!U76&lt;4,20,100)))</f>
        <v>100</v>
      </c>
      <c r="X87" s="12" t="s">
        <v>163</v>
      </c>
      <c r="Y87" s="12">
        <f>'Рейтинговая таблица организаций'!X76</f>
        <v>135</v>
      </c>
      <c r="Z87" s="12">
        <f>'Рейтинговая таблица организаций'!Y76</f>
        <v>135</v>
      </c>
      <c r="AA87" s="12" t="str">
        <f>IF('Рейтинговая таблица организаций'!AD76&lt;1,"Отсутствуют условия доступности для инвалидов",(IF('Рейтинговая таблица организаций'!AD76&lt;5,"Количество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7" s="17">
        <f>'Рейтинговая таблица организаций'!AD76</f>
        <v>3</v>
      </c>
      <c r="AC87" s="12">
        <f>IF('Рейтинговая таблица организаций'!AD76&lt;1,0,(IF('Рейтинговая таблица организаций'!AD76&lt;5,20,100)))</f>
        <v>20</v>
      </c>
      <c r="AD87" s="12" t="str">
        <f>IF('Рейтинговая таблица организаций'!AE76&lt;1,"Отсутствуют условия доступности, позволяющие инвалидам получать услуги наравне с другими",(IF('Рейтинговая таблица организаций'!AE76&lt;5,"Количество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7" s="18">
        <f>'Рейтинговая таблица организаций'!AE76</f>
        <v>2</v>
      </c>
      <c r="AF87" s="12">
        <f>IF('Рейтинговая таблица организаций'!AE76&lt;1,0,(IF('Рейтинговая таблица организаций'!AE76&lt;5,20,100)))</f>
        <v>20</v>
      </c>
      <c r="AG87" s="12" t="s">
        <v>164</v>
      </c>
      <c r="AH87" s="12">
        <f>'Рейтинговая таблица организаций'!AF76</f>
        <v>6</v>
      </c>
      <c r="AI87" s="12">
        <f>'Рейтинговая таблица организаций'!AG76</f>
        <v>7</v>
      </c>
      <c r="AJ87" s="12" t="s">
        <v>165</v>
      </c>
      <c r="AK87" s="12">
        <f>'Рейтинговая таблица организаций'!AL76</f>
        <v>135</v>
      </c>
      <c r="AL87" s="12">
        <f>'Рейтинговая таблица организаций'!AM76</f>
        <v>135</v>
      </c>
      <c r="AM87" s="12" t="s">
        <v>166</v>
      </c>
      <c r="AN87" s="12">
        <f>'Рейтинговая таблица организаций'!AN76</f>
        <v>135</v>
      </c>
      <c r="AO87" s="12">
        <f>'Рейтинговая таблица организаций'!AO76</f>
        <v>135</v>
      </c>
      <c r="AP87" s="12" t="s">
        <v>167</v>
      </c>
      <c r="AQ87" s="12">
        <f>'Рейтинговая таблица организаций'!AP76</f>
        <v>135</v>
      </c>
      <c r="AR87" s="12">
        <f>'Рейтинговая таблица организаций'!AQ76</f>
        <v>135</v>
      </c>
      <c r="AS87" s="12" t="s">
        <v>168</v>
      </c>
      <c r="AT87" s="12">
        <f>'Рейтинговая таблица организаций'!AV76</f>
        <v>135</v>
      </c>
      <c r="AU87" s="12">
        <f>'Рейтинговая таблица организаций'!AW76</f>
        <v>135</v>
      </c>
      <c r="AV87" s="12" t="s">
        <v>169</v>
      </c>
      <c r="AW87" s="12">
        <f>'Рейтинговая таблица организаций'!AX76</f>
        <v>135</v>
      </c>
      <c r="AX87" s="12">
        <f>'Рейтинговая таблица организаций'!AY76</f>
        <v>135</v>
      </c>
      <c r="AY87" s="12" t="s">
        <v>170</v>
      </c>
      <c r="AZ87" s="12">
        <f>'Рейтинговая таблица организаций'!AZ76</f>
        <v>135</v>
      </c>
      <c r="BA87" s="12">
        <f>'Рейтинговая таблица организаций'!BA76</f>
        <v>135</v>
      </c>
    </row>
    <row r="88" spans="1:53" ht="15.75">
      <c r="A88" s="9">
        <f>'бланки '!D77</f>
        <v>72</v>
      </c>
      <c r="B88" s="9" t="str">
        <f>'бланки '!C77</f>
        <v>Муниципальное дошкольное образовательное учреждение «Детский сад «Лесовичок»</v>
      </c>
      <c r="C88" s="9">
        <f>'для bus.gov.ru'!D77</f>
        <v>1104</v>
      </c>
      <c r="D88" s="9">
        <f>'для bus.gov.ru'!E77</f>
        <v>121</v>
      </c>
      <c r="E88" s="16">
        <f>'для bus.gov.ru'!F77</f>
        <v>0.10960144927536232</v>
      </c>
      <c r="F88" s="10" t="s">
        <v>159</v>
      </c>
      <c r="G88" s="11">
        <f>'Рейтинговая таблица организаций'!D77</f>
        <v>12.5</v>
      </c>
      <c r="H88" s="11">
        <f>'Рейтинговая таблица организаций'!E77</f>
        <v>14</v>
      </c>
      <c r="I88" s="10" t="s">
        <v>160</v>
      </c>
      <c r="J88" s="11">
        <f>'Рейтинговая таблица организаций'!F77</f>
        <v>55</v>
      </c>
      <c r="K88" s="11">
        <f>'Рейтинговая таблица организаций'!G77</f>
        <v>55</v>
      </c>
      <c r="L88" s="12" t="str">
        <f>IF('Рейтинговая таблица организаций'!H77&lt;1,"Отсутствуют или не функционируют дистанционные способы взаимодействия",(IF('Рейтинговая таблица организаций'!H77&lt;4,"В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88" s="18">
        <f>'Рейтинговая таблица организаций'!H77</f>
        <v>4</v>
      </c>
      <c r="N88" s="12">
        <f>IF('Рейтинговая таблица организаций'!H77&lt;1,0,(IF('Рейтинговая таблица организаций'!H77&lt;4,30,100)))</f>
        <v>100</v>
      </c>
      <c r="O88" s="12" t="s">
        <v>161</v>
      </c>
      <c r="P88" s="12">
        <f>'Рейтинговая таблица организаций'!I77</f>
        <v>78</v>
      </c>
      <c r="Q88" s="12">
        <f>'Рейтинговая таблица организаций'!J77</f>
        <v>79</v>
      </c>
      <c r="R88" s="12" t="s">
        <v>162</v>
      </c>
      <c r="S88" s="12">
        <f>'Рейтинговая таблица организаций'!K77</f>
        <v>102</v>
      </c>
      <c r="T88" s="12">
        <f>'Рейтинговая таблица организаций'!L77</f>
        <v>106</v>
      </c>
      <c r="U88" s="12" t="str">
        <f>IF('Рейтинговая таблица организаций'!U77&lt;1,"Отсутствуют комфортные условия",(IF('Рейтинговая таблица организаций'!U77&lt;5,"Количество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8" s="18">
        <f>'Рейтинговая таблица организаций'!U77</f>
        <v>5</v>
      </c>
      <c r="W88" s="12">
        <f>IF('Рейтинговая таблица организаций'!U77&lt;1,0,(IF('Рейтинговая таблица организаций'!U77&lt;4,20,100)))</f>
        <v>100</v>
      </c>
      <c r="X88" s="12" t="s">
        <v>163</v>
      </c>
      <c r="Y88" s="12">
        <f>'Рейтинговая таблица организаций'!X77</f>
        <v>101</v>
      </c>
      <c r="Z88" s="12">
        <f>'Рейтинговая таблица организаций'!Y77</f>
        <v>121</v>
      </c>
      <c r="AA88" s="12" t="str">
        <f>IF('Рейтинговая таблица организаций'!AD77&lt;1,"Отсутствуют условия доступности для инвалидов",(IF('Рейтинговая таблица организаций'!AD77&lt;5,"Количество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8" s="17">
        <f>'Рейтинговая таблица организаций'!AD77</f>
        <v>2</v>
      </c>
      <c r="AC88" s="12">
        <f>IF('Рейтинговая таблица организаций'!AD77&lt;1,0,(IF('Рейтинговая таблица организаций'!AD77&lt;5,20,100)))</f>
        <v>20</v>
      </c>
      <c r="AD88" s="12" t="str">
        <f>IF('Рейтинговая таблица организаций'!AE77&lt;1,"Отсутствуют условия доступности, позволяющие инвалидам получать услуги наравне с другими",(IF('Рейтинговая таблица организаций'!AE77&lt;5,"Количество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8" s="18">
        <f>'Рейтинговая таблица организаций'!AE77</f>
        <v>3</v>
      </c>
      <c r="AF88" s="12">
        <f>IF('Рейтинговая таблица организаций'!AE77&lt;1,0,(IF('Рейтинговая таблица организаций'!AE77&lt;5,20,100)))</f>
        <v>20</v>
      </c>
      <c r="AG88" s="12" t="s">
        <v>164</v>
      </c>
      <c r="AH88" s="12">
        <f>'Рейтинговая таблица организаций'!AF77</f>
        <v>3</v>
      </c>
      <c r="AI88" s="12">
        <f>'Рейтинговая таблица организаций'!AG77</f>
        <v>4</v>
      </c>
      <c r="AJ88" s="12" t="s">
        <v>165</v>
      </c>
      <c r="AK88" s="12">
        <f>'Рейтинговая таблица организаций'!AL77</f>
        <v>117</v>
      </c>
      <c r="AL88" s="12">
        <f>'Рейтинговая таблица организаций'!AM77</f>
        <v>121</v>
      </c>
      <c r="AM88" s="12" t="s">
        <v>166</v>
      </c>
      <c r="AN88" s="12">
        <f>'Рейтинговая таблица организаций'!AN77</f>
        <v>107</v>
      </c>
      <c r="AO88" s="12">
        <f>'Рейтинговая таблица организаций'!AO77</f>
        <v>121</v>
      </c>
      <c r="AP88" s="12" t="s">
        <v>167</v>
      </c>
      <c r="AQ88" s="12">
        <f>'Рейтинговая таблица организаций'!AP77</f>
        <v>85</v>
      </c>
      <c r="AR88" s="12">
        <f>'Рейтинговая таблица организаций'!AQ77</f>
        <v>88</v>
      </c>
      <c r="AS88" s="12" t="s">
        <v>168</v>
      </c>
      <c r="AT88" s="12">
        <f>'Рейтинговая таблица организаций'!AV77</f>
        <v>116</v>
      </c>
      <c r="AU88" s="12">
        <f>'Рейтинговая таблица организаций'!AW77</f>
        <v>121</v>
      </c>
      <c r="AV88" s="12" t="s">
        <v>169</v>
      </c>
      <c r="AW88" s="12">
        <f>'Рейтинговая таблица организаций'!AX77</f>
        <v>100</v>
      </c>
      <c r="AX88" s="12">
        <f>'Рейтинговая таблица организаций'!AY77</f>
        <v>121</v>
      </c>
      <c r="AY88" s="12" t="s">
        <v>170</v>
      </c>
      <c r="AZ88" s="12">
        <f>'Рейтинговая таблица организаций'!AZ77</f>
        <v>115</v>
      </c>
      <c r="BA88" s="12">
        <f>'Рейтинговая таблица организаций'!BA77</f>
        <v>121</v>
      </c>
    </row>
    <row r="89" spans="1:53" ht="15.75">
      <c r="A89" s="9">
        <f>'бланки '!D78</f>
        <v>73</v>
      </c>
      <c r="B89" s="9" t="str">
        <f>'бланки '!C78</f>
        <v>Муниципальное дошкольное образовательное учреждение «Детский сад «Чебурашка»</v>
      </c>
      <c r="C89" s="9">
        <f>'для bus.gov.ru'!D78</f>
        <v>1382</v>
      </c>
      <c r="D89" s="9">
        <f>'для bus.gov.ru'!E78</f>
        <v>525</v>
      </c>
      <c r="E89" s="16">
        <f>'для bus.gov.ru'!F78</f>
        <v>0.37988422575976843</v>
      </c>
      <c r="F89" s="10" t="s">
        <v>159</v>
      </c>
      <c r="G89" s="11">
        <f>'Рейтинговая таблица организаций'!D78</f>
        <v>11.5</v>
      </c>
      <c r="H89" s="11">
        <f>'Рейтинговая таблица организаций'!E78</f>
        <v>14</v>
      </c>
      <c r="I89" s="10" t="s">
        <v>160</v>
      </c>
      <c r="J89" s="11">
        <f>'Рейтинговая таблица организаций'!F78</f>
        <v>51</v>
      </c>
      <c r="K89" s="11">
        <f>'Рейтинговая таблица организаций'!G78</f>
        <v>55</v>
      </c>
      <c r="L89" s="12" t="str">
        <f>IF('Рейтинговая таблица организаций'!H78&lt;1,"Отсутствуют или не функционируют дистанционные способы взаимодействия",(IF('Рейтинговая таблица организаций'!H78&lt;4,"В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89" s="18">
        <f>'Рейтинговая таблица организаций'!H78</f>
        <v>4</v>
      </c>
      <c r="N89" s="12">
        <f>IF('Рейтинговая таблица организаций'!H78&lt;1,0,(IF('Рейтинговая таблица организаций'!H78&lt;4,30,100)))</f>
        <v>100</v>
      </c>
      <c r="O89" s="12" t="s">
        <v>161</v>
      </c>
      <c r="P89" s="12">
        <f>'Рейтинговая таблица организаций'!I78</f>
        <v>307</v>
      </c>
      <c r="Q89" s="12">
        <f>'Рейтинговая таблица организаций'!J78</f>
        <v>335</v>
      </c>
      <c r="R89" s="12" t="s">
        <v>162</v>
      </c>
      <c r="S89" s="12">
        <f>'Рейтинговая таблица организаций'!K78</f>
        <v>362</v>
      </c>
      <c r="T89" s="12">
        <f>'Рейтинговая таблица организаций'!L78</f>
        <v>405</v>
      </c>
      <c r="U89" s="12" t="str">
        <f>IF('Рейтинговая таблица организаций'!U78&lt;1,"Отсутствуют комфортные условия",(IF('Рейтинговая таблица организаций'!U78&lt;5,"Количество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89" s="18">
        <f>'Рейтинговая таблица организаций'!U78</f>
        <v>5</v>
      </c>
      <c r="W89" s="12">
        <f>IF('Рейтинговая таблица организаций'!U78&lt;1,0,(IF('Рейтинговая таблица организаций'!U78&lt;4,20,100)))</f>
        <v>100</v>
      </c>
      <c r="X89" s="12" t="s">
        <v>163</v>
      </c>
      <c r="Y89" s="12">
        <f>'Рейтинговая таблица организаций'!X78</f>
        <v>414</v>
      </c>
      <c r="Z89" s="12">
        <f>'Рейтинговая таблица организаций'!Y78</f>
        <v>525</v>
      </c>
      <c r="AA89" s="12" t="str">
        <f>IF('Рейтинговая таблица организаций'!AD78&lt;1,"Отсутствуют условия доступности для инвалидов",(IF('Рейтинговая таблица организаций'!AD78&lt;5,"Количество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89" s="17">
        <f>'Рейтинговая таблица организаций'!AD78</f>
        <v>4</v>
      </c>
      <c r="AC89" s="12">
        <f>IF('Рейтинговая таблица организаций'!AD78&lt;1,0,(IF('Рейтинговая таблица организаций'!AD78&lt;5,20,100)))</f>
        <v>20</v>
      </c>
      <c r="AD89" s="12" t="str">
        <f>IF('Рейтинговая таблица организаций'!AE78&lt;1,"Отсутствуют условия доступности, позволяющие инвалидам получать услуги наравне с другими",(IF('Рейтинговая таблица организаций'!AE78&lt;5,"Количество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89" s="18">
        <f>'Рейтинговая таблица организаций'!AE78</f>
        <v>3</v>
      </c>
      <c r="AF89" s="12">
        <f>IF('Рейтинговая таблица организаций'!AE78&lt;1,0,(IF('Рейтинговая таблица организаций'!AE78&lt;5,20,100)))</f>
        <v>20</v>
      </c>
      <c r="AG89" s="12" t="s">
        <v>164</v>
      </c>
      <c r="AH89" s="12">
        <f>'Рейтинговая таблица организаций'!AF78</f>
        <v>19</v>
      </c>
      <c r="AI89" s="12">
        <f>'Рейтинговая таблица организаций'!AG78</f>
        <v>25</v>
      </c>
      <c r="AJ89" s="12" t="s">
        <v>165</v>
      </c>
      <c r="AK89" s="12">
        <f>'Рейтинговая таблица организаций'!AL78</f>
        <v>463</v>
      </c>
      <c r="AL89" s="12">
        <f>'Рейтинговая таблица организаций'!AM78</f>
        <v>525</v>
      </c>
      <c r="AM89" s="12" t="s">
        <v>166</v>
      </c>
      <c r="AN89" s="12">
        <f>'Рейтинговая таблица организаций'!AN78</f>
        <v>438</v>
      </c>
      <c r="AO89" s="12">
        <f>'Рейтинговая таблица организаций'!AO78</f>
        <v>525</v>
      </c>
      <c r="AP89" s="12" t="s">
        <v>167</v>
      </c>
      <c r="AQ89" s="12">
        <f>'Рейтинговая таблица организаций'!AP78</f>
        <v>345</v>
      </c>
      <c r="AR89" s="12">
        <f>'Рейтинговая таблица организаций'!AQ78</f>
        <v>366</v>
      </c>
      <c r="AS89" s="12" t="s">
        <v>168</v>
      </c>
      <c r="AT89" s="12">
        <f>'Рейтинговая таблица организаций'!AV78</f>
        <v>437</v>
      </c>
      <c r="AU89" s="12">
        <f>'Рейтинговая таблица организаций'!AW78</f>
        <v>525</v>
      </c>
      <c r="AV89" s="12" t="s">
        <v>169</v>
      </c>
      <c r="AW89" s="12">
        <f>'Рейтинговая таблица организаций'!AX78</f>
        <v>432</v>
      </c>
      <c r="AX89" s="12">
        <f>'Рейтинговая таблица организаций'!AY78</f>
        <v>525</v>
      </c>
      <c r="AY89" s="12" t="s">
        <v>170</v>
      </c>
      <c r="AZ89" s="12">
        <f>'Рейтинговая таблица организаций'!AZ78</f>
        <v>436</v>
      </c>
      <c r="BA89" s="12">
        <f>'Рейтинговая таблица организаций'!BA78</f>
        <v>525</v>
      </c>
    </row>
    <row r="90" spans="1:53" ht="15.75">
      <c r="A90" s="9">
        <f>'бланки '!D79</f>
        <v>74</v>
      </c>
      <c r="B90" s="9" t="str">
        <f>'бланки '!C79</f>
        <v>Муниципальное образовательное учреждение «Средняя общеобразовательная школа № 2 имени В.И. Захарова»</v>
      </c>
      <c r="C90" s="9">
        <f>'для bus.gov.ru'!D79</f>
        <v>989</v>
      </c>
      <c r="D90" s="9">
        <f>'для bus.gov.ru'!E79</f>
        <v>376</v>
      </c>
      <c r="E90" s="16">
        <f>'для bus.gov.ru'!F79</f>
        <v>0.38018200202224467</v>
      </c>
      <c r="F90" s="10" t="s">
        <v>159</v>
      </c>
      <c r="G90" s="11">
        <f>'Рейтинговая таблица организаций'!D79</f>
        <v>14</v>
      </c>
      <c r="H90" s="11">
        <f>'Рейтинговая таблица организаций'!E79</f>
        <v>14</v>
      </c>
      <c r="I90" s="10" t="s">
        <v>160</v>
      </c>
      <c r="J90" s="11">
        <f>'Рейтинговая таблица организаций'!F79</f>
        <v>54</v>
      </c>
      <c r="K90" s="11">
        <f>'Рейтинговая таблица организаций'!G79</f>
        <v>54</v>
      </c>
      <c r="L90" s="12" t="str">
        <f>IF('Рейтинговая таблица организаций'!H79&lt;1,"Отсутствуют или не функционируют дистанционные способы взаимодействия",(IF('Рейтинговая таблица организаций'!H79&lt;4,"В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90" s="18">
        <f>'Рейтинговая таблица организаций'!H79</f>
        <v>4</v>
      </c>
      <c r="N90" s="12">
        <f>IF('Рейтинговая таблица организаций'!H79&lt;1,0,(IF('Рейтинговая таблица организаций'!H79&lt;4,30,100)))</f>
        <v>100</v>
      </c>
      <c r="O90" s="12" t="s">
        <v>161</v>
      </c>
      <c r="P90" s="12">
        <f>'Рейтинговая таблица организаций'!I79</f>
        <v>373</v>
      </c>
      <c r="Q90" s="12">
        <f>'Рейтинговая таблица организаций'!J79</f>
        <v>374</v>
      </c>
      <c r="R90" s="12" t="s">
        <v>162</v>
      </c>
      <c r="S90" s="12">
        <f>'Рейтинговая таблица организаций'!K79</f>
        <v>371</v>
      </c>
      <c r="T90" s="12">
        <f>'Рейтинговая таблица организаций'!L79</f>
        <v>371</v>
      </c>
      <c r="U90" s="12" t="str">
        <f>IF('Рейтинговая таблица организаций'!U79&lt;1,"Отсутствуют комфортные условия",(IF('Рейтинговая таблица организаций'!U79&lt;5,"Количество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0" s="18">
        <f>'Рейтинговая таблица организаций'!U79</f>
        <v>5</v>
      </c>
      <c r="W90" s="12">
        <f>IF('Рейтинговая таблица организаций'!U79&lt;1,0,(IF('Рейтинговая таблица организаций'!U79&lt;4,20,100)))</f>
        <v>100</v>
      </c>
      <c r="X90" s="12" t="s">
        <v>163</v>
      </c>
      <c r="Y90" s="12">
        <f>'Рейтинговая таблица организаций'!X79</f>
        <v>373</v>
      </c>
      <c r="Z90" s="12">
        <f>'Рейтинговая таблица организаций'!Y79</f>
        <v>376</v>
      </c>
      <c r="AA90" s="12" t="str">
        <f>IF('Рейтинговая таблица организаций'!AD79&lt;1,"Отсутствуют условия доступности для инвалидов",(IF('Рейтинговая таблица организаций'!AD79&lt;5,"Количество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0" s="17">
        <f>'Рейтинговая таблица организаций'!AD79</f>
        <v>3</v>
      </c>
      <c r="AC90" s="12">
        <f>IF('Рейтинговая таблица организаций'!AD79&lt;1,0,(IF('Рейтинговая таблица организаций'!AD79&lt;5,20,100)))</f>
        <v>20</v>
      </c>
      <c r="AD90" s="12" t="str">
        <f>IF('Рейтинговая таблица организаций'!AE79&lt;1,"Отсутствуют условия доступности, позволяющие инвалидам получать услуги наравне с другими",(IF('Рейтинговая таблица организаций'!AE79&lt;5,"Количество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0" s="18">
        <f>'Рейтинговая таблица организаций'!AE79</f>
        <v>3</v>
      </c>
      <c r="AF90" s="12">
        <f>IF('Рейтинговая таблица организаций'!AE79&lt;1,0,(IF('Рейтинговая таблица организаций'!AE79&lt;5,20,100)))</f>
        <v>20</v>
      </c>
      <c r="AG90" s="12" t="s">
        <v>164</v>
      </c>
      <c r="AH90" s="12">
        <f>'Рейтинговая таблица организаций'!AF79</f>
        <v>6</v>
      </c>
      <c r="AI90" s="12">
        <f>'Рейтинговая таблица организаций'!AG79</f>
        <v>6</v>
      </c>
      <c r="AJ90" s="12" t="s">
        <v>165</v>
      </c>
      <c r="AK90" s="12">
        <f>'Рейтинговая таблица организаций'!AL79</f>
        <v>376</v>
      </c>
      <c r="AL90" s="12">
        <f>'Рейтинговая таблица организаций'!AM79</f>
        <v>376</v>
      </c>
      <c r="AM90" s="12" t="s">
        <v>166</v>
      </c>
      <c r="AN90" s="12">
        <f>'Рейтинговая таблица организаций'!AN79</f>
        <v>376</v>
      </c>
      <c r="AO90" s="12">
        <f>'Рейтинговая таблица организаций'!AO79</f>
        <v>376</v>
      </c>
      <c r="AP90" s="12" t="s">
        <v>167</v>
      </c>
      <c r="AQ90" s="12">
        <f>'Рейтинговая таблица организаций'!AP79</f>
        <v>373</v>
      </c>
      <c r="AR90" s="12">
        <f>'Рейтинговая таблица организаций'!AQ79</f>
        <v>373</v>
      </c>
      <c r="AS90" s="12" t="s">
        <v>168</v>
      </c>
      <c r="AT90" s="12">
        <f>'Рейтинговая таблица организаций'!AV79</f>
        <v>374</v>
      </c>
      <c r="AU90" s="12">
        <f>'Рейтинговая таблица организаций'!AW79</f>
        <v>376</v>
      </c>
      <c r="AV90" s="12" t="s">
        <v>169</v>
      </c>
      <c r="AW90" s="12">
        <f>'Рейтинговая таблица организаций'!AX79</f>
        <v>374</v>
      </c>
      <c r="AX90" s="12">
        <f>'Рейтинговая таблица организаций'!AY79</f>
        <v>376</v>
      </c>
      <c r="AY90" s="12" t="s">
        <v>170</v>
      </c>
      <c r="AZ90" s="12">
        <f>'Рейтинговая таблица организаций'!AZ79</f>
        <v>375</v>
      </c>
      <c r="BA90" s="12">
        <f>'Рейтинговая таблица организаций'!BA79</f>
        <v>376</v>
      </c>
    </row>
    <row r="91" spans="1:53" ht="15.75">
      <c r="A91" s="9">
        <f>'бланки '!D80</f>
        <v>75</v>
      </c>
      <c r="B91" s="9" t="str">
        <f>'бланки '!C80</f>
        <v>Муниципальное образовательное учреждение «Средняя общеобразовательная школа № 3»</v>
      </c>
      <c r="C91" s="9">
        <f>'для bus.gov.ru'!D80</f>
        <v>1288</v>
      </c>
      <c r="D91" s="9">
        <f>'для bus.gov.ru'!E80</f>
        <v>400</v>
      </c>
      <c r="E91" s="16">
        <f>'для bus.gov.ru'!F80</f>
        <v>0.3105590062111801</v>
      </c>
      <c r="F91" s="10" t="s">
        <v>159</v>
      </c>
      <c r="G91" s="11">
        <f>'Рейтинговая таблица организаций'!D80</f>
        <v>13</v>
      </c>
      <c r="H91" s="11">
        <f>'Рейтинговая таблица организаций'!E80</f>
        <v>14</v>
      </c>
      <c r="I91" s="10" t="s">
        <v>160</v>
      </c>
      <c r="J91" s="11">
        <f>'Рейтинговая таблица организаций'!F80</f>
        <v>51.5</v>
      </c>
      <c r="K91" s="11">
        <f>'Рейтинговая таблица организаций'!G80</f>
        <v>54</v>
      </c>
      <c r="L91" s="12" t="str">
        <f>IF('Рейтинговая таблица организаций'!H80&lt;1,"Отсутствуют или не функционируют дистанционные способы взаимодействия",(IF('Рейтинговая таблица организаций'!H80&lt;4,"В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91" s="18">
        <f>'Рейтинговая таблица организаций'!H80</f>
        <v>4</v>
      </c>
      <c r="N91" s="12">
        <f>IF('Рейтинговая таблица организаций'!H80&lt;1,0,(IF('Рейтинговая таблица организаций'!H80&lt;4,30,100)))</f>
        <v>100</v>
      </c>
      <c r="O91" s="12" t="s">
        <v>161</v>
      </c>
      <c r="P91" s="12">
        <f>'Рейтинговая таблица организаций'!I80</f>
        <v>232</v>
      </c>
      <c r="Q91" s="12">
        <f>'Рейтинговая таблица организаций'!J80</f>
        <v>246</v>
      </c>
      <c r="R91" s="12" t="s">
        <v>162</v>
      </c>
      <c r="S91" s="12">
        <f>'Рейтинговая таблица организаций'!K80</f>
        <v>270</v>
      </c>
      <c r="T91" s="12">
        <f>'Рейтинговая таблица организаций'!L80</f>
        <v>291</v>
      </c>
      <c r="U91" s="12" t="str">
        <f>IF('Рейтинговая таблица организаций'!U80&lt;1,"Отсутствуют комфортные условия",(IF('Рейтинговая таблица организаций'!U80&lt;5,"Количество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1" s="18">
        <f>'Рейтинговая таблица организаций'!U80</f>
        <v>5</v>
      </c>
      <c r="W91" s="12">
        <f>IF('Рейтинговая таблица организаций'!U80&lt;1,0,(IF('Рейтинговая таблица организаций'!U80&lt;4,20,100)))</f>
        <v>100</v>
      </c>
      <c r="X91" s="12" t="s">
        <v>163</v>
      </c>
      <c r="Y91" s="12">
        <f>'Рейтинговая таблица организаций'!X80</f>
        <v>303</v>
      </c>
      <c r="Z91" s="12">
        <f>'Рейтинговая таблица организаций'!Y80</f>
        <v>400</v>
      </c>
      <c r="AA91" s="12" t="str">
        <f>IF('Рейтинговая таблица организаций'!AD80&lt;1,"Отсутствуют условия доступности для инвалидов",(IF('Рейтинговая таблица организаций'!AD80&lt;5,"Количество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1" s="17">
        <f>'Рейтинговая таблица организаций'!AD80</f>
        <v>2</v>
      </c>
      <c r="AC91" s="12">
        <f>IF('Рейтинговая таблица организаций'!AD80&lt;1,0,(IF('Рейтинговая таблица организаций'!AD80&lt;5,20,100)))</f>
        <v>20</v>
      </c>
      <c r="AD91" s="12" t="str">
        <f>IF('Рейтинговая таблица организаций'!AE80&lt;1,"Отсутствуют условия доступности, позволяющие инвалидам получать услуги наравне с другими",(IF('Рейтинговая таблица организаций'!AE80&lt;5,"Количество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1" s="18">
        <f>'Рейтинговая таблица организаций'!AE80</f>
        <v>4</v>
      </c>
      <c r="AF91" s="12">
        <f>IF('Рейтинговая таблица организаций'!AE80&lt;1,0,(IF('Рейтинговая таблица организаций'!AE80&lt;5,20,100)))</f>
        <v>20</v>
      </c>
      <c r="AG91" s="12" t="s">
        <v>164</v>
      </c>
      <c r="AH91" s="12">
        <f>'Рейтинговая таблица организаций'!AF80</f>
        <v>7</v>
      </c>
      <c r="AI91" s="12">
        <f>'Рейтинговая таблица организаций'!AG80</f>
        <v>9</v>
      </c>
      <c r="AJ91" s="12" t="s">
        <v>165</v>
      </c>
      <c r="AK91" s="12">
        <f>'Рейтинговая таблица организаций'!AL80</f>
        <v>369</v>
      </c>
      <c r="AL91" s="12">
        <f>'Рейтинговая таблица организаций'!AM80</f>
        <v>400</v>
      </c>
      <c r="AM91" s="12" t="s">
        <v>166</v>
      </c>
      <c r="AN91" s="12">
        <f>'Рейтинговая таблица организаций'!AN80</f>
        <v>365</v>
      </c>
      <c r="AO91" s="12">
        <f>'Рейтинговая таблица организаций'!AO80</f>
        <v>400</v>
      </c>
      <c r="AP91" s="12" t="s">
        <v>167</v>
      </c>
      <c r="AQ91" s="12">
        <f>'Рейтинговая таблица организаций'!AP80</f>
        <v>257</v>
      </c>
      <c r="AR91" s="12">
        <f>'Рейтинговая таблица организаций'!AQ80</f>
        <v>265</v>
      </c>
      <c r="AS91" s="12" t="s">
        <v>168</v>
      </c>
      <c r="AT91" s="12">
        <f>'Рейтинговая таблица организаций'!AV80</f>
        <v>337</v>
      </c>
      <c r="AU91" s="12">
        <f>'Рейтинговая таблица организаций'!AW80</f>
        <v>400</v>
      </c>
      <c r="AV91" s="12" t="s">
        <v>169</v>
      </c>
      <c r="AW91" s="12">
        <f>'Рейтинговая таблица организаций'!AX80</f>
        <v>360</v>
      </c>
      <c r="AX91" s="12">
        <f>'Рейтинговая таблица организаций'!AY80</f>
        <v>400</v>
      </c>
      <c r="AY91" s="12" t="s">
        <v>170</v>
      </c>
      <c r="AZ91" s="12">
        <f>'Рейтинговая таблица организаций'!AZ80</f>
        <v>359</v>
      </c>
      <c r="BA91" s="12">
        <f>'Рейтинговая таблица организаций'!BA80</f>
        <v>400</v>
      </c>
    </row>
    <row r="92" spans="1:53" ht="15.75">
      <c r="A92" s="9">
        <f>'бланки '!D81</f>
        <v>76</v>
      </c>
      <c r="B92" s="9" t="str">
        <f>'бланки '!C81</f>
        <v>Муниципальное образовательное учреждение «Средняя общеобразовательная школа № 6»</v>
      </c>
      <c r="C92" s="9">
        <f>'для bus.gov.ru'!D81</f>
        <v>645</v>
      </c>
      <c r="D92" s="9">
        <f>'для bus.gov.ru'!E81</f>
        <v>122</v>
      </c>
      <c r="E92" s="16">
        <f>'для bus.gov.ru'!F81</f>
        <v>0.18914728682170542</v>
      </c>
      <c r="F92" s="10" t="s">
        <v>159</v>
      </c>
      <c r="G92" s="11">
        <f>'Рейтинговая таблица организаций'!D81</f>
        <v>14</v>
      </c>
      <c r="H92" s="11">
        <f>'Рейтинговая таблица организаций'!E81</f>
        <v>14</v>
      </c>
      <c r="I92" s="10" t="s">
        <v>160</v>
      </c>
      <c r="J92" s="11">
        <f>'Рейтинговая таблица организаций'!F81</f>
        <v>54</v>
      </c>
      <c r="K92" s="11">
        <f>'Рейтинговая таблица организаций'!G81</f>
        <v>54</v>
      </c>
      <c r="L92" s="12" t="str">
        <f>IF('Рейтинговая таблица организаций'!H81&lt;1,"Отсутствуют или не функционируют дистанционные способы взаимодействия",(IF('Рейтинговая таблица организаций'!H81&lt;4,"В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92" s="18">
        <f>'Рейтинговая таблица организаций'!H81</f>
        <v>2</v>
      </c>
      <c r="N92" s="12">
        <f>IF('Рейтинговая таблица организаций'!H81&lt;1,0,(IF('Рейтинговая таблица организаций'!H81&lt;4,30,100)))</f>
        <v>30</v>
      </c>
      <c r="O92" s="12" t="s">
        <v>161</v>
      </c>
      <c r="P92" s="12">
        <f>'Рейтинговая таблица организаций'!I81</f>
        <v>80</v>
      </c>
      <c r="Q92" s="12">
        <f>'Рейтинговая таблица организаций'!J81</f>
        <v>81</v>
      </c>
      <c r="R92" s="12" t="s">
        <v>162</v>
      </c>
      <c r="S92" s="12">
        <f>'Рейтинговая таблица организаций'!K81</f>
        <v>104</v>
      </c>
      <c r="T92" s="12">
        <f>'Рейтинговая таблица организаций'!L81</f>
        <v>107</v>
      </c>
      <c r="U92" s="12" t="str">
        <f>IF('Рейтинговая таблица организаций'!U81&lt;1,"Отсутствуют комфортные условия",(IF('Рейтинговая таблица организаций'!U81&lt;5,"Количество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2" s="18">
        <f>'Рейтинговая таблица организаций'!U81</f>
        <v>5</v>
      </c>
      <c r="W92" s="12">
        <f>IF('Рейтинговая таблица организаций'!U81&lt;1,0,(IF('Рейтинговая таблица организаций'!U81&lt;4,20,100)))</f>
        <v>100</v>
      </c>
      <c r="X92" s="12" t="s">
        <v>163</v>
      </c>
      <c r="Y92" s="12">
        <f>'Рейтинговая таблица организаций'!X81</f>
        <v>103</v>
      </c>
      <c r="Z92" s="12">
        <f>'Рейтинговая таблица организаций'!Y81</f>
        <v>122</v>
      </c>
      <c r="AA92" s="12" t="str">
        <f>IF('Рейтинговая таблица организаций'!AD81&lt;1,"Отсутствуют условия доступности для инвалидов",(IF('Рейтинговая таблица организаций'!AD81&lt;5,"Количество условий доступности организации для инвалидов (от одного до четырех)","Наличие пяти и более условий доступности для инвалидов")))</f>
        <v>Отсутствуют условия доступности для инвалидов</v>
      </c>
      <c r="AB92" s="17">
        <f>'Рейтинговая таблица организаций'!AD81</f>
        <v>0</v>
      </c>
      <c r="AC92" s="12">
        <f>IF('Рейтинговая таблица организаций'!AD81&lt;1,0,(IF('Рейтинговая таблица организаций'!AD81&lt;5,20,100)))</f>
        <v>0</v>
      </c>
      <c r="AD92" s="12" t="str">
        <f>IF('Рейтинговая таблица организаций'!AE81&lt;1,"Отсутствуют условия доступности, позволяющие инвалидам получать услуги наравне с другими",(IF('Рейтинговая таблица организаций'!AE81&lt;5,"Количество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2" s="18">
        <f>'Рейтинговая таблица организаций'!AE81</f>
        <v>3</v>
      </c>
      <c r="AF92" s="12">
        <f>IF('Рейтинговая таблица организаций'!AE81&lt;1,0,(IF('Рейтинговая таблица организаций'!AE81&lt;5,20,100)))</f>
        <v>20</v>
      </c>
      <c r="AG92" s="12" t="s">
        <v>164</v>
      </c>
      <c r="AH92" s="12">
        <f>'Рейтинговая таблица организаций'!AF81</f>
        <v>2</v>
      </c>
      <c r="AI92" s="12">
        <f>'Рейтинговая таблица организаций'!AG81</f>
        <v>2</v>
      </c>
      <c r="AJ92" s="12" t="s">
        <v>165</v>
      </c>
      <c r="AK92" s="12">
        <f>'Рейтинговая таблица организаций'!AL81</f>
        <v>120</v>
      </c>
      <c r="AL92" s="12">
        <f>'Рейтинговая таблица организаций'!AM81</f>
        <v>122</v>
      </c>
      <c r="AM92" s="12" t="s">
        <v>166</v>
      </c>
      <c r="AN92" s="12">
        <f>'Рейтинговая таблица организаций'!AN81</f>
        <v>107</v>
      </c>
      <c r="AO92" s="12">
        <f>'Рейтинговая таблица организаций'!AO81</f>
        <v>122</v>
      </c>
      <c r="AP92" s="12" t="s">
        <v>167</v>
      </c>
      <c r="AQ92" s="12">
        <f>'Рейтинговая таблица организаций'!AP81</f>
        <v>80</v>
      </c>
      <c r="AR92" s="12">
        <f>'Рейтинговая таблица организаций'!AQ81</f>
        <v>82</v>
      </c>
      <c r="AS92" s="12" t="s">
        <v>168</v>
      </c>
      <c r="AT92" s="12">
        <f>'Рейтинговая таблица организаций'!AV81</f>
        <v>116</v>
      </c>
      <c r="AU92" s="12">
        <f>'Рейтинговая таблица организаций'!AW81</f>
        <v>122</v>
      </c>
      <c r="AV92" s="12" t="s">
        <v>169</v>
      </c>
      <c r="AW92" s="12">
        <f>'Рейтинговая таблица организаций'!AX81</f>
        <v>121</v>
      </c>
      <c r="AX92" s="12">
        <f>'Рейтинговая таблица организаций'!AY81</f>
        <v>122</v>
      </c>
      <c r="AY92" s="12" t="s">
        <v>170</v>
      </c>
      <c r="AZ92" s="12">
        <f>'Рейтинговая таблица организаций'!AZ81</f>
        <v>114</v>
      </c>
      <c r="BA92" s="12">
        <f>'Рейтинговая таблица организаций'!BA81</f>
        <v>122</v>
      </c>
    </row>
    <row r="93" spans="1:53" ht="15.75">
      <c r="A93" s="9">
        <f>'бланки '!D82</f>
        <v>77</v>
      </c>
      <c r="B93" s="9" t="str">
        <f>'бланки '!C82</f>
        <v>Муниципальное образовательное учреждение «Средняя общеобразовательная школа № 7»</v>
      </c>
      <c r="C93" s="9">
        <f>'для bus.gov.ru'!D82</f>
        <v>2271</v>
      </c>
      <c r="D93" s="9">
        <f>'для bus.gov.ru'!E82</f>
        <v>749</v>
      </c>
      <c r="E93" s="16">
        <f>'для bus.gov.ru'!F82</f>
        <v>0.32981065609863497</v>
      </c>
      <c r="F93" s="10" t="s">
        <v>159</v>
      </c>
      <c r="G93" s="11">
        <f>'Рейтинговая таблица организаций'!D82</f>
        <v>10</v>
      </c>
      <c r="H93" s="11">
        <f>'Рейтинговая таблица организаций'!E82</f>
        <v>11</v>
      </c>
      <c r="I93" s="10" t="s">
        <v>160</v>
      </c>
      <c r="J93" s="11">
        <f>'Рейтинговая таблица организаций'!F82</f>
        <v>46</v>
      </c>
      <c r="K93" s="11">
        <f>'Рейтинговая таблица организаций'!G82</f>
        <v>49</v>
      </c>
      <c r="L93" s="12" t="str">
        <f>IF('Рейтинговая таблица организаций'!H82&lt;1,"Отсутствуют или не функционируют дистанционные способы взаимодействия",(IF('Рейтинговая таблица организаций'!H82&lt;4,"В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93" s="18">
        <f>'Рейтинговая таблица организаций'!H82</f>
        <v>4</v>
      </c>
      <c r="N93" s="12">
        <f>IF('Рейтинговая таблица организаций'!H82&lt;1,0,(IF('Рейтинговая таблица организаций'!H82&lt;4,30,100)))</f>
        <v>100</v>
      </c>
      <c r="O93" s="12" t="s">
        <v>161</v>
      </c>
      <c r="P93" s="12">
        <f>'Рейтинговая таблица организаций'!I82</f>
        <v>545</v>
      </c>
      <c r="Q93" s="12">
        <f>'Рейтинговая таблица организаций'!J82</f>
        <v>566</v>
      </c>
      <c r="R93" s="12" t="s">
        <v>162</v>
      </c>
      <c r="S93" s="12">
        <f>'Рейтинговая таблица организаций'!K82</f>
        <v>564</v>
      </c>
      <c r="T93" s="12">
        <f>'Рейтинговая таблица организаций'!L82</f>
        <v>583</v>
      </c>
      <c r="U93" s="12" t="str">
        <f>IF('Рейтинговая таблица организаций'!U82&lt;1,"Отсутствуют комфортные условия",(IF('Рейтинговая таблица организаций'!U82&lt;5,"Количество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3" s="18">
        <f>'Рейтинговая таблица организаций'!U82</f>
        <v>5</v>
      </c>
      <c r="W93" s="12">
        <f>IF('Рейтинговая таблица организаций'!U82&lt;1,0,(IF('Рейтинговая таблица организаций'!U82&lt;4,20,100)))</f>
        <v>100</v>
      </c>
      <c r="X93" s="12" t="s">
        <v>163</v>
      </c>
      <c r="Y93" s="12">
        <f>'Рейтинговая таблица организаций'!X82</f>
        <v>687</v>
      </c>
      <c r="Z93" s="12">
        <f>'Рейтинговая таблица организаций'!Y82</f>
        <v>749</v>
      </c>
      <c r="AA93" s="12" t="str">
        <f>IF('Рейтинговая таблица организаций'!AD82&lt;1,"Отсутствуют условия доступности для инвалидов",(IF('Рейтинговая таблица организаций'!AD82&lt;5,"Количество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3" s="17">
        <f>'Рейтинговая таблица организаций'!AD82</f>
        <v>3</v>
      </c>
      <c r="AC93" s="12">
        <f>IF('Рейтинговая таблица организаций'!AD82&lt;1,0,(IF('Рейтинговая таблица организаций'!AD82&lt;5,20,100)))</f>
        <v>20</v>
      </c>
      <c r="AD93" s="12" t="str">
        <f>IF('Рейтинговая таблица организаций'!AE82&lt;1,"Отсутствуют условия доступности, позволяющие инвалидам получать услуги наравне с другими",(IF('Рейтинговая таблица организаций'!AE82&lt;5,"Количество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3" s="18">
        <f>'Рейтинговая таблица организаций'!AE82</f>
        <v>2</v>
      </c>
      <c r="AF93" s="12">
        <f>IF('Рейтинговая таблица организаций'!AE82&lt;1,0,(IF('Рейтинговая таблица организаций'!AE82&lt;5,20,100)))</f>
        <v>20</v>
      </c>
      <c r="AG93" s="12" t="s">
        <v>164</v>
      </c>
      <c r="AH93" s="12">
        <f>'Рейтинговая таблица организаций'!AF82</f>
        <v>49</v>
      </c>
      <c r="AI93" s="12">
        <f>'Рейтинговая таблица организаций'!AG82</f>
        <v>51</v>
      </c>
      <c r="AJ93" s="12" t="s">
        <v>165</v>
      </c>
      <c r="AK93" s="12">
        <f>'Рейтинговая таблица организаций'!AL82</f>
        <v>728</v>
      </c>
      <c r="AL93" s="12">
        <f>'Рейтинговая таблица организаций'!AM82</f>
        <v>749</v>
      </c>
      <c r="AM93" s="12" t="s">
        <v>166</v>
      </c>
      <c r="AN93" s="12">
        <f>'Рейтинговая таблица организаций'!AN82</f>
        <v>741</v>
      </c>
      <c r="AO93" s="12">
        <f>'Рейтинговая таблица организаций'!AO82</f>
        <v>749</v>
      </c>
      <c r="AP93" s="12" t="s">
        <v>167</v>
      </c>
      <c r="AQ93" s="12">
        <f>'Рейтинговая таблица организаций'!AP82</f>
        <v>569</v>
      </c>
      <c r="AR93" s="12">
        <f>'Рейтинговая таблица организаций'!AQ82</f>
        <v>576</v>
      </c>
      <c r="AS93" s="12" t="s">
        <v>168</v>
      </c>
      <c r="AT93" s="12">
        <f>'Рейтинговая таблица организаций'!AV82</f>
        <v>733</v>
      </c>
      <c r="AU93" s="12">
        <f>'Рейтинговая таблица организаций'!AW82</f>
        <v>749</v>
      </c>
      <c r="AV93" s="12" t="s">
        <v>169</v>
      </c>
      <c r="AW93" s="12">
        <f>'Рейтинговая таблица организаций'!AX82</f>
        <v>731</v>
      </c>
      <c r="AX93" s="12">
        <f>'Рейтинговая таблица организаций'!AY82</f>
        <v>749</v>
      </c>
      <c r="AY93" s="12" t="s">
        <v>170</v>
      </c>
      <c r="AZ93" s="12">
        <f>'Рейтинговая таблица организаций'!AZ82</f>
        <v>733</v>
      </c>
      <c r="BA93" s="12">
        <f>'Рейтинговая таблица организаций'!BA82</f>
        <v>749</v>
      </c>
    </row>
    <row r="94" spans="1:53" ht="15.75">
      <c r="A94" s="9">
        <f>'бланки '!D83</f>
        <v>78</v>
      </c>
      <c r="B94" s="9" t="str">
        <f>'бланки '!C83</f>
        <v>Муниципальное образовательное учреждение «Новодвинская гимназия»</v>
      </c>
      <c r="C94" s="9">
        <f>'для bus.gov.ru'!D83</f>
        <v>98</v>
      </c>
      <c r="D94" s="9">
        <f>'для bus.gov.ru'!E83</f>
        <v>88</v>
      </c>
      <c r="E94" s="16">
        <f>'для bus.gov.ru'!F83</f>
        <v>0.89795918367346939</v>
      </c>
      <c r="F94" s="10" t="s">
        <v>159</v>
      </c>
      <c r="G94" s="11">
        <f>'Рейтинговая таблица организаций'!D83</f>
        <v>10.5</v>
      </c>
      <c r="H94" s="11">
        <f>'Рейтинговая таблица организаций'!E83</f>
        <v>10</v>
      </c>
      <c r="I94" s="10" t="s">
        <v>160</v>
      </c>
      <c r="J94" s="11">
        <f>'Рейтинговая таблица организаций'!F83</f>
        <v>50.5</v>
      </c>
      <c r="K94" s="11">
        <f>'Рейтинговая таблица организаций'!G83</f>
        <v>49</v>
      </c>
      <c r="L94" s="12" t="str">
        <f>IF('Рейтинговая таблица организаций'!H83&lt;1,"Отсутствуют или не функционируют дистанционные способы взаимодействия",(IF('Рейтинговая таблица организаций'!H83&lt;4,"В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94" s="18">
        <f>'Рейтинговая таблица организаций'!H83</f>
        <v>2</v>
      </c>
      <c r="N94" s="12">
        <f>IF('Рейтинговая таблица организаций'!H83&lt;1,0,(IF('Рейтинговая таблица организаций'!H83&lt;4,30,100)))</f>
        <v>30</v>
      </c>
      <c r="O94" s="12" t="s">
        <v>161</v>
      </c>
      <c r="P94" s="12">
        <f>'Рейтинговая таблица организаций'!I83</f>
        <v>63</v>
      </c>
      <c r="Q94" s="12">
        <f>'Рейтинговая таблица организаций'!J83</f>
        <v>64</v>
      </c>
      <c r="R94" s="12" t="s">
        <v>162</v>
      </c>
      <c r="S94" s="12">
        <f>'Рейтинговая таблица организаций'!K83</f>
        <v>56</v>
      </c>
      <c r="T94" s="12">
        <f>'Рейтинговая таблица организаций'!L83</f>
        <v>62</v>
      </c>
      <c r="U94" s="12" t="str">
        <f>IF('Рейтинговая таблица организаций'!U83&lt;1,"Отсутствуют комфортные условия",(IF('Рейтинговая таблица организаций'!U83&lt;5,"Количество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4" s="18">
        <f>'Рейтинговая таблица организаций'!U83</f>
        <v>5</v>
      </c>
      <c r="W94" s="12">
        <f>IF('Рейтинговая таблица организаций'!U83&lt;1,0,(IF('Рейтинговая таблица организаций'!U83&lt;4,20,100)))</f>
        <v>100</v>
      </c>
      <c r="X94" s="12" t="s">
        <v>163</v>
      </c>
      <c r="Y94" s="12">
        <f>'Рейтинговая таблица организаций'!X83</f>
        <v>66</v>
      </c>
      <c r="Z94" s="12">
        <f>'Рейтинговая таблица организаций'!Y83</f>
        <v>88</v>
      </c>
      <c r="AA94" s="12" t="str">
        <f>IF('Рейтинговая таблица организаций'!AD83&lt;1,"Отсутствуют условия доступности для инвалидов",(IF('Рейтинговая таблица организаций'!AD83&lt;5,"Количество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4" s="17">
        <f>'Рейтинговая таблица организаций'!AD83</f>
        <v>3</v>
      </c>
      <c r="AC94" s="12">
        <f>IF('Рейтинговая таблица организаций'!AD83&lt;1,0,(IF('Рейтинговая таблица организаций'!AD83&lt;5,20,100)))</f>
        <v>20</v>
      </c>
      <c r="AD94" s="12" t="str">
        <f>IF('Рейтинговая таблица организаций'!AE83&lt;1,"Отсутствуют условия доступности, позволяющие инвалидам получать услуги наравне с другими",(IF('Рейтинговая таблица организаций'!AE83&lt;5,"Количество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4" s="18">
        <f>'Рейтинговая таблица организаций'!AE83</f>
        <v>3</v>
      </c>
      <c r="AF94" s="12">
        <f>IF('Рейтинговая таблица организаций'!AE83&lt;1,0,(IF('Рейтинговая таблица организаций'!AE83&lt;5,20,100)))</f>
        <v>20</v>
      </c>
      <c r="AG94" s="12" t="s">
        <v>164</v>
      </c>
      <c r="AH94" s="12">
        <f>'Рейтинговая таблица организаций'!AF83</f>
        <v>3</v>
      </c>
      <c r="AI94" s="12">
        <f>'Рейтинговая таблица организаций'!AG83</f>
        <v>3</v>
      </c>
      <c r="AJ94" s="12" t="s">
        <v>165</v>
      </c>
      <c r="AK94" s="12">
        <f>'Рейтинговая таблица организаций'!AL83</f>
        <v>80</v>
      </c>
      <c r="AL94" s="12">
        <f>'Рейтинговая таблица организаций'!AM83</f>
        <v>88</v>
      </c>
      <c r="AM94" s="12" t="s">
        <v>166</v>
      </c>
      <c r="AN94" s="12">
        <f>'Рейтинговая таблица организаций'!AN83</f>
        <v>83</v>
      </c>
      <c r="AO94" s="12">
        <f>'Рейтинговая таблица организаций'!AO83</f>
        <v>88</v>
      </c>
      <c r="AP94" s="12" t="s">
        <v>167</v>
      </c>
      <c r="AQ94" s="12">
        <f>'Рейтинговая таблица организаций'!AP83</f>
        <v>67</v>
      </c>
      <c r="AR94" s="12">
        <f>'Рейтинговая таблица организаций'!AQ83</f>
        <v>69</v>
      </c>
      <c r="AS94" s="12" t="s">
        <v>168</v>
      </c>
      <c r="AT94" s="12">
        <f>'Рейтинговая таблица организаций'!AV83</f>
        <v>84</v>
      </c>
      <c r="AU94" s="12">
        <f>'Рейтинговая таблица организаций'!AW83</f>
        <v>88</v>
      </c>
      <c r="AV94" s="12" t="s">
        <v>169</v>
      </c>
      <c r="AW94" s="12">
        <f>'Рейтинговая таблица организаций'!AX83</f>
        <v>81</v>
      </c>
      <c r="AX94" s="12">
        <f>'Рейтинговая таблица организаций'!AY83</f>
        <v>88</v>
      </c>
      <c r="AY94" s="12" t="s">
        <v>170</v>
      </c>
      <c r="AZ94" s="12">
        <f>'Рейтинговая таблица организаций'!AZ83</f>
        <v>80</v>
      </c>
      <c r="BA94" s="12">
        <f>'Рейтинговая таблица организаций'!BA83</f>
        <v>88</v>
      </c>
    </row>
    <row r="95" spans="1:53" ht="15.75">
      <c r="A95" s="9">
        <f>'бланки '!D84</f>
        <v>79</v>
      </c>
      <c r="B95" s="9" t="str">
        <f>'бланки '!C84</f>
        <v>Муниципальное образовательное учреждение дополнительного образования «Дом детского творчества»</v>
      </c>
      <c r="C95" s="9">
        <f>'для bus.gov.ru'!D84</f>
        <v>406</v>
      </c>
      <c r="D95" s="9">
        <f>'для bus.gov.ru'!E84</f>
        <v>190</v>
      </c>
      <c r="E95" s="16">
        <f>'для bus.gov.ru'!F84</f>
        <v>0.46798029556650245</v>
      </c>
      <c r="F95" s="10" t="s">
        <v>159</v>
      </c>
      <c r="G95" s="11">
        <f>'Рейтинговая таблица организаций'!D84</f>
        <v>10.5</v>
      </c>
      <c r="H95" s="11">
        <f>'Рейтинговая таблица организаций'!E84</f>
        <v>11</v>
      </c>
      <c r="I95" s="10" t="s">
        <v>160</v>
      </c>
      <c r="J95" s="11">
        <f>'Рейтинговая таблица организаций'!F84</f>
        <v>43.5</v>
      </c>
      <c r="K95" s="11">
        <f>'Рейтинговая таблица организаций'!G84</f>
        <v>47</v>
      </c>
      <c r="L95" s="12" t="str">
        <f>IF('Рейтинговая таблица организаций'!H84&lt;1,"Отсутствуют или не функционируют дистанционные способы взаимодействия",(IF('Рейтинговая таблица организаций'!H84&lt;4,"В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95" s="18">
        <f>'Рейтинговая таблица организаций'!H84</f>
        <v>4</v>
      </c>
      <c r="N95" s="12">
        <f>IF('Рейтинговая таблица организаций'!H84&lt;1,0,(IF('Рейтинговая таблица организаций'!H84&lt;4,30,100)))</f>
        <v>100</v>
      </c>
      <c r="O95" s="12" t="s">
        <v>161</v>
      </c>
      <c r="P95" s="12">
        <f>'Рейтинговая таблица организаций'!I84</f>
        <v>142</v>
      </c>
      <c r="Q95" s="12">
        <f>'Рейтинговая таблица организаций'!J84</f>
        <v>143</v>
      </c>
      <c r="R95" s="12" t="s">
        <v>162</v>
      </c>
      <c r="S95" s="12">
        <f>'Рейтинговая таблица организаций'!K84</f>
        <v>156</v>
      </c>
      <c r="T95" s="12">
        <f>'Рейтинговая таблица организаций'!L84</f>
        <v>161</v>
      </c>
      <c r="U95" s="12" t="str">
        <f>IF('Рейтинговая таблица организаций'!U84&lt;1,"Отсутствуют комфортные условия",(IF('Рейтинговая таблица организаций'!U84&lt;5,"Количество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5" s="18">
        <f>'Рейтинговая таблица организаций'!U84</f>
        <v>5</v>
      </c>
      <c r="W95" s="12">
        <f>IF('Рейтинговая таблица организаций'!U84&lt;1,0,(IF('Рейтинговая таблица организаций'!U84&lt;4,20,100)))</f>
        <v>100</v>
      </c>
      <c r="X95" s="12" t="s">
        <v>163</v>
      </c>
      <c r="Y95" s="12">
        <f>'Рейтинговая таблица организаций'!X84</f>
        <v>176</v>
      </c>
      <c r="Z95" s="12">
        <f>'Рейтинговая таблица организаций'!Y84</f>
        <v>190</v>
      </c>
      <c r="AA95" s="12" t="str">
        <f>IF('Рейтинговая таблица организаций'!AD84&lt;1,"Отсутствуют условия доступности для инвалидов",(IF('Рейтинговая таблица организаций'!AD84&lt;5,"Количество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5" s="17">
        <f>'Рейтинговая таблица организаций'!AD84</f>
        <v>2</v>
      </c>
      <c r="AC95" s="12">
        <f>IF('Рейтинговая таблица организаций'!AD84&lt;1,0,(IF('Рейтинговая таблица организаций'!AD84&lt;5,20,100)))</f>
        <v>20</v>
      </c>
      <c r="AD95" s="12" t="str">
        <f>IF('Рейтинговая таблица организаций'!AE84&lt;1,"Отсутствуют условия доступности, позволяющие инвалидам получать услуги наравне с другими",(IF('Рейтинговая таблица организаций'!AE84&lt;5,"Количество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5" s="18">
        <f>'Рейтинговая таблица организаций'!AE84</f>
        <v>3</v>
      </c>
      <c r="AF95" s="12">
        <f>IF('Рейтинговая таблица организаций'!AE84&lt;1,0,(IF('Рейтинговая таблица организаций'!AE84&lt;5,20,100)))</f>
        <v>20</v>
      </c>
      <c r="AG95" s="12" t="s">
        <v>164</v>
      </c>
      <c r="AH95" s="12">
        <f>'Рейтинговая таблица организаций'!AF84</f>
        <v>5</v>
      </c>
      <c r="AI95" s="12">
        <f>'Рейтинговая таблица организаций'!AG84</f>
        <v>5</v>
      </c>
      <c r="AJ95" s="12" t="s">
        <v>165</v>
      </c>
      <c r="AK95" s="12">
        <f>'Рейтинговая таблица организаций'!AL84</f>
        <v>178</v>
      </c>
      <c r="AL95" s="12">
        <f>'Рейтинговая таблица организаций'!AM84</f>
        <v>190</v>
      </c>
      <c r="AM95" s="12" t="s">
        <v>166</v>
      </c>
      <c r="AN95" s="12">
        <f>'Рейтинговая таблица организаций'!AN84</f>
        <v>183</v>
      </c>
      <c r="AO95" s="12">
        <f>'Рейтинговая таблица организаций'!AO84</f>
        <v>190</v>
      </c>
      <c r="AP95" s="12" t="s">
        <v>167</v>
      </c>
      <c r="AQ95" s="12">
        <f>'Рейтинговая таблица организаций'!AP84</f>
        <v>148</v>
      </c>
      <c r="AR95" s="12">
        <f>'Рейтинговая таблица организаций'!AQ84</f>
        <v>152</v>
      </c>
      <c r="AS95" s="12" t="s">
        <v>168</v>
      </c>
      <c r="AT95" s="12">
        <f>'Рейтинговая таблица организаций'!AV84</f>
        <v>184</v>
      </c>
      <c r="AU95" s="12">
        <f>'Рейтинговая таблица организаций'!AW84</f>
        <v>190</v>
      </c>
      <c r="AV95" s="12" t="s">
        <v>169</v>
      </c>
      <c r="AW95" s="12">
        <f>'Рейтинговая таблица организаций'!AX84</f>
        <v>181</v>
      </c>
      <c r="AX95" s="12">
        <f>'Рейтинговая таблица организаций'!AY84</f>
        <v>190</v>
      </c>
      <c r="AY95" s="12" t="s">
        <v>170</v>
      </c>
      <c r="AZ95" s="12">
        <f>'Рейтинговая таблица организаций'!AZ84</f>
        <v>185</v>
      </c>
      <c r="BA95" s="12">
        <f>'Рейтинговая таблица организаций'!BA84</f>
        <v>190</v>
      </c>
    </row>
    <row r="96" spans="1:53" ht="15.75">
      <c r="A96" s="9">
        <f>'бланки '!D85</f>
        <v>80</v>
      </c>
      <c r="B96" s="9" t="str">
        <f>'бланки '!C85</f>
        <v>Муниципальное бюджетное учреждение дополнительного образования «Новодвинская спортивная школа имени С.В. Быкова»</v>
      </c>
      <c r="C96" s="9">
        <f>'для bus.gov.ru'!D85</f>
        <v>173</v>
      </c>
      <c r="D96" s="9">
        <f>'для bus.gov.ru'!E85</f>
        <v>79</v>
      </c>
      <c r="E96" s="16">
        <f>'для bus.gov.ru'!F85</f>
        <v>0.45664739884393063</v>
      </c>
      <c r="F96" s="10" t="s">
        <v>159</v>
      </c>
      <c r="G96" s="11">
        <f>'Рейтинговая таблица организаций'!D85</f>
        <v>14</v>
      </c>
      <c r="H96" s="11">
        <f>'Рейтинговая таблица организаций'!E85</f>
        <v>14</v>
      </c>
      <c r="I96" s="10" t="s">
        <v>160</v>
      </c>
      <c r="J96" s="11">
        <f>'Рейтинговая таблица организаций'!F85</f>
        <v>51.5</v>
      </c>
      <c r="K96" s="11">
        <f>'Рейтинговая таблица организаций'!G85</f>
        <v>54</v>
      </c>
      <c r="L96" s="12" t="str">
        <f>IF('Рейтинговая таблица организаций'!H85&lt;1,"Отсутствуют или не функционируют дистанционные способы взаимодействия",(IF('Рейтинговая таблица организаций'!H85&lt;4,"В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96" s="18">
        <f>'Рейтинговая таблица организаций'!H85</f>
        <v>3</v>
      </c>
      <c r="N96" s="12">
        <f>IF('Рейтинговая таблица организаций'!H85&lt;1,0,(IF('Рейтинговая таблица организаций'!H85&lt;4,30,100)))</f>
        <v>30</v>
      </c>
      <c r="O96" s="12" t="s">
        <v>161</v>
      </c>
      <c r="P96" s="12">
        <f>'Рейтинговая таблица организаций'!I85</f>
        <v>52</v>
      </c>
      <c r="Q96" s="12">
        <f>'Рейтинговая таблица организаций'!J85</f>
        <v>52</v>
      </c>
      <c r="R96" s="12" t="s">
        <v>162</v>
      </c>
      <c r="S96" s="12">
        <f>'Рейтинговая таблица организаций'!K85</f>
        <v>51</v>
      </c>
      <c r="T96" s="12">
        <f>'Рейтинговая таблица организаций'!L85</f>
        <v>54</v>
      </c>
      <c r="U96" s="12" t="str">
        <f>IF('Рейтинговая таблица организаций'!U85&lt;1,"Отсутствуют комфортные условия",(IF('Рейтинговая таблица организаций'!U85&lt;5,"Количество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6" s="18">
        <f>'Рейтинговая таблица организаций'!U85</f>
        <v>5</v>
      </c>
      <c r="W96" s="12">
        <f>IF('Рейтинговая таблица организаций'!U85&lt;1,0,(IF('Рейтинговая таблица организаций'!U85&lt;4,20,100)))</f>
        <v>100</v>
      </c>
      <c r="X96" s="12" t="s">
        <v>163</v>
      </c>
      <c r="Y96" s="12">
        <f>'Рейтинговая таблица организаций'!X85</f>
        <v>66</v>
      </c>
      <c r="Z96" s="12">
        <f>'Рейтинговая таблица организаций'!Y85</f>
        <v>79</v>
      </c>
      <c r="AA96" s="12" t="str">
        <f>IF('Рейтинговая таблица организаций'!AD85&lt;1,"Отсутствуют условия доступности для инвалидов",(IF('Рейтинговая таблица организаций'!AD85&lt;5,"Количество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6" s="17">
        <f>'Рейтинговая таблица организаций'!AD85</f>
        <v>3</v>
      </c>
      <c r="AC96" s="12">
        <f>IF('Рейтинговая таблица организаций'!AD85&lt;1,0,(IF('Рейтинговая таблица организаций'!AD85&lt;5,20,100)))</f>
        <v>20</v>
      </c>
      <c r="AD96" s="12" t="str">
        <f>IF('Рейтинговая таблица организаций'!AE85&lt;1,"Отсутствуют условия доступности, позволяющие инвалидам получать услуги наравне с другими",(IF('Рейтинговая таблица организаций'!AE85&lt;5,"Количество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6" s="18">
        <f>'Рейтинговая таблица организаций'!AE85</f>
        <v>3</v>
      </c>
      <c r="AF96" s="12">
        <f>IF('Рейтинговая таблица организаций'!AE85&lt;1,0,(IF('Рейтинговая таблица организаций'!AE85&lt;5,20,100)))</f>
        <v>20</v>
      </c>
      <c r="AG96" s="12" t="s">
        <v>164</v>
      </c>
      <c r="AH96" s="12">
        <f>'Рейтинговая таблица организаций'!AF85</f>
        <v>3</v>
      </c>
      <c r="AI96" s="12">
        <f>'Рейтинговая таблица организаций'!AG85</f>
        <v>4</v>
      </c>
      <c r="AJ96" s="12" t="s">
        <v>165</v>
      </c>
      <c r="AK96" s="12">
        <f>'Рейтинговая таблица организаций'!AL85</f>
        <v>64</v>
      </c>
      <c r="AL96" s="12">
        <f>'Рейтинговая таблица организаций'!AM85</f>
        <v>79</v>
      </c>
      <c r="AM96" s="12" t="s">
        <v>166</v>
      </c>
      <c r="AN96" s="12">
        <f>'Рейтинговая таблица организаций'!AN85</f>
        <v>62</v>
      </c>
      <c r="AO96" s="12">
        <f>'Рейтинговая таблица организаций'!AO85</f>
        <v>79</v>
      </c>
      <c r="AP96" s="12" t="s">
        <v>167</v>
      </c>
      <c r="AQ96" s="12">
        <f>'Рейтинговая таблица организаций'!AP85</f>
        <v>52</v>
      </c>
      <c r="AR96" s="12">
        <f>'Рейтинговая таблица организаций'!AQ85</f>
        <v>57</v>
      </c>
      <c r="AS96" s="12" t="s">
        <v>168</v>
      </c>
      <c r="AT96" s="12">
        <f>'Рейтинговая таблица организаций'!AV85</f>
        <v>56</v>
      </c>
      <c r="AU96" s="12">
        <f>'Рейтинговая таблица организаций'!AW85</f>
        <v>79</v>
      </c>
      <c r="AV96" s="12" t="s">
        <v>169</v>
      </c>
      <c r="AW96" s="12">
        <f>'Рейтинговая таблица организаций'!AX85</f>
        <v>75</v>
      </c>
      <c r="AX96" s="12">
        <f>'Рейтинговая таблица организаций'!AY85</f>
        <v>79</v>
      </c>
      <c r="AY96" s="12" t="s">
        <v>170</v>
      </c>
      <c r="AZ96" s="12">
        <f>'Рейтинговая таблица организаций'!AZ85</f>
        <v>68</v>
      </c>
      <c r="BA96" s="12">
        <f>'Рейтинговая таблица организаций'!BA85</f>
        <v>79</v>
      </c>
    </row>
    <row r="97" spans="1:53" ht="15.75">
      <c r="A97" s="9">
        <f>'бланки '!D86</f>
        <v>81</v>
      </c>
      <c r="B97" s="9" t="str">
        <f>'бланки '!C86</f>
        <v>Муниципальное бюджетное учреждение дополнительного образования «Новодвинская детская школа искусств»</v>
      </c>
      <c r="C97" s="9">
        <f>'для bus.gov.ru'!D86</f>
        <v>156</v>
      </c>
      <c r="D97" s="9">
        <f>'для bus.gov.ru'!E86</f>
        <v>36</v>
      </c>
      <c r="E97" s="16">
        <f>'для bus.gov.ru'!F86</f>
        <v>0.23076923076923078</v>
      </c>
      <c r="F97" s="10" t="s">
        <v>159</v>
      </c>
      <c r="G97" s="11">
        <f>'Рейтинговая таблица организаций'!D86</f>
        <v>14</v>
      </c>
      <c r="H97" s="11">
        <f>'Рейтинговая таблица организаций'!E86</f>
        <v>14</v>
      </c>
      <c r="I97" s="10" t="s">
        <v>160</v>
      </c>
      <c r="J97" s="11">
        <f>'Рейтинговая таблица организаций'!F86</f>
        <v>54</v>
      </c>
      <c r="K97" s="11">
        <f>'Рейтинговая таблица организаций'!G86</f>
        <v>59</v>
      </c>
      <c r="L97" s="12" t="str">
        <f>IF('Рейтинговая таблица организаций'!H86&lt;1,"Отсутствуют или не функционируют дистанционные способы взаимодействия",(IF('Рейтинговая таблица организаций'!H86&lt;4,"В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97" s="18">
        <f>'Рейтинговая таблица организаций'!H86</f>
        <v>3</v>
      </c>
      <c r="N97" s="12">
        <f>IF('Рейтинговая таблица организаций'!H86&lt;1,0,(IF('Рейтинговая таблица организаций'!H86&lt;4,30,100)))</f>
        <v>30</v>
      </c>
      <c r="O97" s="12" t="s">
        <v>161</v>
      </c>
      <c r="P97" s="12">
        <f>'Рейтинговая таблица организаций'!I86</f>
        <v>27</v>
      </c>
      <c r="Q97" s="12">
        <f>'Рейтинговая таблица организаций'!J86</f>
        <v>27</v>
      </c>
      <c r="R97" s="12" t="s">
        <v>162</v>
      </c>
      <c r="S97" s="12">
        <f>'Рейтинговая таблица организаций'!K86</f>
        <v>22</v>
      </c>
      <c r="T97" s="12">
        <f>'Рейтинговая таблица организаций'!L86</f>
        <v>23</v>
      </c>
      <c r="U97" s="12" t="str">
        <f>IF('Рейтинговая таблица организаций'!U86&lt;1,"Отсутствуют комфортные условия",(IF('Рейтинговая таблица организаций'!U86&lt;5,"Количество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7" s="18">
        <f>'Рейтинговая таблица организаций'!U86</f>
        <v>5</v>
      </c>
      <c r="W97" s="12">
        <f>IF('Рейтинговая таблица организаций'!U86&lt;1,0,(IF('Рейтинговая таблица организаций'!U86&lt;4,20,100)))</f>
        <v>100</v>
      </c>
      <c r="X97" s="12" t="s">
        <v>163</v>
      </c>
      <c r="Y97" s="12">
        <f>'Рейтинговая таблица организаций'!X86</f>
        <v>32</v>
      </c>
      <c r="Z97" s="12">
        <f>'Рейтинговая таблица организаций'!Y86</f>
        <v>36</v>
      </c>
      <c r="AA97" s="12" t="str">
        <f>IF('Рейтинговая таблица организаций'!AD86&lt;1,"Отсутствуют условия доступности для инвалидов",(IF('Рейтинговая таблица организаций'!AD86&lt;5,"Количество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7" s="17">
        <f>'Рейтинговая таблица организаций'!AD86</f>
        <v>4</v>
      </c>
      <c r="AC97" s="12">
        <f>IF('Рейтинговая таблица организаций'!AD86&lt;1,0,(IF('Рейтинговая таблица организаций'!AD86&lt;5,20,100)))</f>
        <v>20</v>
      </c>
      <c r="AD97" s="12" t="str">
        <f>IF('Рейтинговая таблица организаций'!AE86&lt;1,"Отсутствуют условия доступности, позволяющие инвалидам получать услуги наравне с другими",(IF('Рейтинговая таблица организаций'!AE86&lt;5,"Количество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7" s="18">
        <f>'Рейтинговая таблица организаций'!AE86</f>
        <v>4</v>
      </c>
      <c r="AF97" s="12">
        <f>IF('Рейтинговая таблица организаций'!AE86&lt;1,0,(IF('Рейтинговая таблица организаций'!AE86&lt;5,20,100)))</f>
        <v>20</v>
      </c>
      <c r="AG97" s="12" t="s">
        <v>164</v>
      </c>
      <c r="AH97" s="12">
        <f>'Рейтинговая таблица организаций'!AF86</f>
        <v>1</v>
      </c>
      <c r="AI97" s="12">
        <f>'Рейтинговая таблица организаций'!AG86</f>
        <v>1</v>
      </c>
      <c r="AJ97" s="12" t="s">
        <v>165</v>
      </c>
      <c r="AK97" s="12">
        <f>'Рейтинговая таблица организаций'!AL86</f>
        <v>35</v>
      </c>
      <c r="AL97" s="12">
        <f>'Рейтинговая таблица организаций'!AM86</f>
        <v>36</v>
      </c>
      <c r="AM97" s="12" t="s">
        <v>166</v>
      </c>
      <c r="AN97" s="12">
        <f>'Рейтинговая таблица организаций'!AN86</f>
        <v>36</v>
      </c>
      <c r="AO97" s="12">
        <f>'Рейтинговая таблица организаций'!AO86</f>
        <v>36</v>
      </c>
      <c r="AP97" s="12" t="s">
        <v>167</v>
      </c>
      <c r="AQ97" s="12">
        <f>'Рейтинговая таблица организаций'!AP86</f>
        <v>26</v>
      </c>
      <c r="AR97" s="12">
        <f>'Рейтинговая таблица организаций'!AQ86</f>
        <v>26</v>
      </c>
      <c r="AS97" s="12" t="s">
        <v>168</v>
      </c>
      <c r="AT97" s="12">
        <f>'Рейтинговая таблица организаций'!AV86</f>
        <v>36</v>
      </c>
      <c r="AU97" s="12">
        <f>'Рейтинговая таблица организаций'!AW86</f>
        <v>36</v>
      </c>
      <c r="AV97" s="12" t="s">
        <v>169</v>
      </c>
      <c r="AW97" s="12">
        <f>'Рейтинговая таблица организаций'!AX86</f>
        <v>36</v>
      </c>
      <c r="AX97" s="12">
        <f>'Рейтинговая таблица организаций'!AY86</f>
        <v>36</v>
      </c>
      <c r="AY97" s="12" t="s">
        <v>170</v>
      </c>
      <c r="AZ97" s="12">
        <f>'Рейтинговая таблица организаций'!AZ86</f>
        <v>36</v>
      </c>
      <c r="BA97" s="12">
        <f>'Рейтинговая таблица организаций'!BA86</f>
        <v>36</v>
      </c>
    </row>
    <row r="98" spans="1:53" ht="15.75">
      <c r="A98" s="9">
        <f>'бланки '!D87</f>
        <v>82</v>
      </c>
      <c r="B98" s="9" t="str">
        <f>'бланки '!C87</f>
        <v>Муниципальное бюджетное образовательное учреждение Верхнетоемского муниципального округа «Авнюгская средняя общеобразовательная школа»</v>
      </c>
      <c r="C98" s="9">
        <f>'для bus.gov.ru'!D87</f>
        <v>525</v>
      </c>
      <c r="D98" s="9">
        <f>'для bus.gov.ru'!E87</f>
        <v>135</v>
      </c>
      <c r="E98" s="16">
        <f>'для bus.gov.ru'!F87</f>
        <v>0.25714285714285712</v>
      </c>
      <c r="F98" s="10" t="s">
        <v>159</v>
      </c>
      <c r="G98" s="11">
        <f>'Рейтинговая таблица организаций'!D87</f>
        <v>14</v>
      </c>
      <c r="H98" s="11">
        <f>'Рейтинговая таблица организаций'!E87</f>
        <v>14</v>
      </c>
      <c r="I98" s="10" t="s">
        <v>160</v>
      </c>
      <c r="J98" s="11">
        <f>'Рейтинговая таблица организаций'!F87</f>
        <v>53.5</v>
      </c>
      <c r="K98" s="11">
        <f>'Рейтинговая таблица организаций'!G87</f>
        <v>54</v>
      </c>
      <c r="L98" s="12" t="str">
        <f>IF('Рейтинговая таблица организаций'!H87&lt;1,"Отсутствуют или не функционируют дистанционные способы взаимодействия",(IF('Рейтинговая таблица организаций'!H87&lt;4,"В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98" s="18">
        <f>'Рейтинговая таблица организаций'!H87</f>
        <v>2</v>
      </c>
      <c r="N98" s="12">
        <f>IF('Рейтинговая таблица организаций'!H87&lt;1,0,(IF('Рейтинговая таблица организаций'!H87&lt;4,30,100)))</f>
        <v>30</v>
      </c>
      <c r="O98" s="12" t="s">
        <v>161</v>
      </c>
      <c r="P98" s="12">
        <f>'Рейтинговая таблица организаций'!I87</f>
        <v>104</v>
      </c>
      <c r="Q98" s="12">
        <f>'Рейтинговая таблица организаций'!J87</f>
        <v>107</v>
      </c>
      <c r="R98" s="12" t="s">
        <v>162</v>
      </c>
      <c r="S98" s="12">
        <f>'Рейтинговая таблица организаций'!K87</f>
        <v>89</v>
      </c>
      <c r="T98" s="12">
        <f>'Рейтинговая таблица организаций'!L87</f>
        <v>92</v>
      </c>
      <c r="U98" s="12" t="str">
        <f>IF('Рейтинговая таблица организаций'!U87&lt;1,"Отсутствуют комфортные условия",(IF('Рейтинговая таблица организаций'!U87&lt;5,"Количество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98" s="18">
        <f>'Рейтинговая таблица организаций'!U87</f>
        <v>5</v>
      </c>
      <c r="W98" s="12">
        <f>IF('Рейтинговая таблица организаций'!U87&lt;1,0,(IF('Рейтинговая таблица организаций'!U87&lt;4,20,100)))</f>
        <v>100</v>
      </c>
      <c r="X98" s="12" t="s">
        <v>163</v>
      </c>
      <c r="Y98" s="12">
        <f>'Рейтинговая таблица организаций'!X87</f>
        <v>105</v>
      </c>
      <c r="Z98" s="12">
        <f>'Рейтинговая таблица организаций'!Y87</f>
        <v>135</v>
      </c>
      <c r="AA98" s="12" t="str">
        <f>IF('Рейтинговая таблица организаций'!AD87&lt;1,"Отсутствуют условия доступности для инвалидов",(IF('Рейтинговая таблица организаций'!AD87&lt;5,"Количество условий доступности организации для инвалидов (от одного до четырех)","Наличие пяти и более условий доступности для инвалидов")))</f>
        <v>Отсутствуют условия доступности для инвалидов</v>
      </c>
      <c r="AB98" s="17">
        <f>'Рейтинговая таблица организаций'!AD87</f>
        <v>0</v>
      </c>
      <c r="AC98" s="12">
        <f>IF('Рейтинговая таблица организаций'!AD87&lt;1,0,(IF('Рейтинговая таблица организаций'!AD87&lt;5,20,100)))</f>
        <v>0</v>
      </c>
      <c r="AD98" s="12" t="str">
        <f>IF('Рейтинговая таблица организаций'!AE87&lt;1,"Отсутствуют условия доступности, позволяющие инвалидам получать услуги наравне с другими",(IF('Рейтинговая таблица организаций'!AE87&lt;5,"Количество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8" s="18">
        <f>'Рейтинговая таблица организаций'!AE87</f>
        <v>3</v>
      </c>
      <c r="AF98" s="12">
        <f>IF('Рейтинговая таблица организаций'!AE87&lt;1,0,(IF('Рейтинговая таблица организаций'!AE87&lt;5,20,100)))</f>
        <v>20</v>
      </c>
      <c r="AG98" s="12" t="s">
        <v>164</v>
      </c>
      <c r="AH98" s="12">
        <f>'Рейтинговая таблица организаций'!AF87</f>
        <v>6</v>
      </c>
      <c r="AI98" s="12">
        <f>'Рейтинговая таблица организаций'!AG87</f>
        <v>7</v>
      </c>
      <c r="AJ98" s="12" t="s">
        <v>165</v>
      </c>
      <c r="AK98" s="12">
        <f>'Рейтинговая таблица организаций'!AL87</f>
        <v>131</v>
      </c>
      <c r="AL98" s="12">
        <f>'Рейтинговая таблица организаций'!AM87</f>
        <v>135</v>
      </c>
      <c r="AM98" s="12" t="s">
        <v>166</v>
      </c>
      <c r="AN98" s="12">
        <f>'Рейтинговая таблица организаций'!AN87</f>
        <v>130</v>
      </c>
      <c r="AO98" s="12">
        <f>'Рейтинговая таблица организаций'!AO87</f>
        <v>135</v>
      </c>
      <c r="AP98" s="12" t="s">
        <v>167</v>
      </c>
      <c r="AQ98" s="12">
        <f>'Рейтинговая таблица организаций'!AP87</f>
        <v>97</v>
      </c>
      <c r="AR98" s="12">
        <f>'Рейтинговая таблица организаций'!AQ87</f>
        <v>102</v>
      </c>
      <c r="AS98" s="12" t="s">
        <v>168</v>
      </c>
      <c r="AT98" s="12">
        <f>'Рейтинговая таблица организаций'!AV87</f>
        <v>115</v>
      </c>
      <c r="AU98" s="12">
        <f>'Рейтинговая таблица организаций'!AW87</f>
        <v>135</v>
      </c>
      <c r="AV98" s="12" t="s">
        <v>169</v>
      </c>
      <c r="AW98" s="12">
        <f>'Рейтинговая таблица организаций'!AX87</f>
        <v>113</v>
      </c>
      <c r="AX98" s="12">
        <f>'Рейтинговая таблица организаций'!AY87</f>
        <v>135</v>
      </c>
      <c r="AY98" s="12" t="s">
        <v>170</v>
      </c>
      <c r="AZ98" s="12">
        <f>'Рейтинговая таблица организаций'!AZ87</f>
        <v>123</v>
      </c>
      <c r="BA98" s="12">
        <f>'Рейтинговая таблица организаций'!BA87</f>
        <v>135</v>
      </c>
    </row>
    <row r="99" spans="1:53" ht="15.75">
      <c r="A99" s="9">
        <f>'бланки '!D88</f>
        <v>83</v>
      </c>
      <c r="B99" s="9" t="str">
        <f>'бланки '!C88</f>
        <v>Муниципальное бюджетное образовательное учреждение Верхнетоемского муниципального округа «Афанасьевская средняя общеобразовательная школа»</v>
      </c>
      <c r="C99" s="9">
        <f>'для bus.gov.ru'!D88</f>
        <v>27</v>
      </c>
      <c r="D99" s="9">
        <f>'для bus.gov.ru'!E88</f>
        <v>9</v>
      </c>
      <c r="E99" s="16">
        <f>'для bus.gov.ru'!F88</f>
        <v>0.33333333333333331</v>
      </c>
      <c r="F99" s="10" t="s">
        <v>159</v>
      </c>
      <c r="G99" s="11">
        <f>'Рейтинговая таблица организаций'!D88</f>
        <v>14</v>
      </c>
      <c r="H99" s="11">
        <f>'Рейтинговая таблица организаций'!E88</f>
        <v>14</v>
      </c>
      <c r="I99" s="10" t="s">
        <v>160</v>
      </c>
      <c r="J99" s="11">
        <f>'Рейтинговая таблица организаций'!F88</f>
        <v>58</v>
      </c>
      <c r="K99" s="11">
        <f>'Рейтинговая таблица организаций'!G88</f>
        <v>59</v>
      </c>
      <c r="L99" s="12" t="str">
        <f>IF('Рейтинговая таблица организаций'!H88&lt;1,"Отсутствуют или не функционируют дистанционные способы взаимодействия",(IF('Рейтинговая таблица организаций'!H88&lt;4,"В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99" s="18">
        <f>'Рейтинговая таблица организаций'!H88</f>
        <v>4</v>
      </c>
      <c r="N99" s="12">
        <f>IF('Рейтинговая таблица организаций'!H88&lt;1,0,(IF('Рейтинговая таблица организаций'!H88&lt;4,30,100)))</f>
        <v>100</v>
      </c>
      <c r="O99" s="12" t="s">
        <v>161</v>
      </c>
      <c r="P99" s="12">
        <f>'Рейтинговая таблица организаций'!I88</f>
        <v>8</v>
      </c>
      <c r="Q99" s="12">
        <f>'Рейтинговая таблица организаций'!J88</f>
        <v>9</v>
      </c>
      <c r="R99" s="12" t="s">
        <v>162</v>
      </c>
      <c r="S99" s="12">
        <f>'Рейтинговая таблица организаций'!K88</f>
        <v>6</v>
      </c>
      <c r="T99" s="12">
        <f>'Рейтинговая таблица организаций'!L88</f>
        <v>8</v>
      </c>
      <c r="U99" s="12" t="str">
        <f>IF('Рейтинговая таблица организаций'!U88&lt;1,"Отсутствуют комфортные условия",(IF('Рейтинговая таблица организаций'!U88&lt;5,"Количество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Количество комфортных условий для предоставления услуг (от одного до четырех включительно)</v>
      </c>
      <c r="V99" s="18">
        <f>'Рейтинговая таблица организаций'!U88</f>
        <v>4</v>
      </c>
      <c r="W99" s="12">
        <f>IF('Рейтинговая таблица организаций'!U88&lt;1,0,(IF('Рейтинговая таблица организаций'!U88&lt;4,20,100)))</f>
        <v>100</v>
      </c>
      <c r="X99" s="12" t="s">
        <v>163</v>
      </c>
      <c r="Y99" s="12">
        <f>'Рейтинговая таблица организаций'!X88</f>
        <v>7</v>
      </c>
      <c r="Z99" s="12">
        <f>'Рейтинговая таблица организаций'!Y88</f>
        <v>9</v>
      </c>
      <c r="AA99" s="12" t="str">
        <f>IF('Рейтинговая таблица организаций'!AD88&lt;1,"Отсутствуют условия доступности для инвалидов",(IF('Рейтинговая таблица организаций'!AD88&lt;5,"Количество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99" s="17">
        <f>'Рейтинговая таблица организаций'!AD88</f>
        <v>1</v>
      </c>
      <c r="AC99" s="12">
        <f>IF('Рейтинговая таблица организаций'!AD88&lt;1,0,(IF('Рейтинговая таблица организаций'!AD88&lt;5,20,100)))</f>
        <v>20</v>
      </c>
      <c r="AD99" s="12" t="str">
        <f>IF('Рейтинговая таблица организаций'!AE88&lt;1,"Отсутствуют условия доступности, позволяющие инвалидам получать услуги наравне с другими",(IF('Рейтинговая таблица организаций'!AE88&lt;5,"Количество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99" s="18">
        <f>'Рейтинговая таблица организаций'!AE88</f>
        <v>3</v>
      </c>
      <c r="AF99" s="12">
        <f>IF('Рейтинговая таблица организаций'!AE88&lt;1,0,(IF('Рейтинговая таблица организаций'!AE88&lt;5,20,100)))</f>
        <v>20</v>
      </c>
      <c r="AG99" s="12" t="s">
        <v>164</v>
      </c>
      <c r="AH99" s="12">
        <f>'Рейтинговая таблица организаций'!AF88</f>
        <v>1</v>
      </c>
      <c r="AI99" s="12">
        <f>'Рейтинговая таблица организаций'!AG88</f>
        <v>1</v>
      </c>
      <c r="AJ99" s="12" t="s">
        <v>165</v>
      </c>
      <c r="AK99" s="12">
        <f>'Рейтинговая таблица организаций'!AL88</f>
        <v>7</v>
      </c>
      <c r="AL99" s="12">
        <f>'Рейтинговая таблица организаций'!AM88</f>
        <v>9</v>
      </c>
      <c r="AM99" s="12" t="s">
        <v>166</v>
      </c>
      <c r="AN99" s="12">
        <f>'Рейтинговая таблица организаций'!AN88</f>
        <v>8</v>
      </c>
      <c r="AO99" s="12">
        <f>'Рейтинговая таблица организаций'!AO88</f>
        <v>9</v>
      </c>
      <c r="AP99" s="12" t="s">
        <v>167</v>
      </c>
      <c r="AQ99" s="12">
        <f>'Рейтинговая таблица организаций'!AP88</f>
        <v>8</v>
      </c>
      <c r="AR99" s="12">
        <f>'Рейтинговая таблица организаций'!AQ88</f>
        <v>8</v>
      </c>
      <c r="AS99" s="12" t="s">
        <v>168</v>
      </c>
      <c r="AT99" s="12">
        <f>'Рейтинговая таблица организаций'!AV88</f>
        <v>7</v>
      </c>
      <c r="AU99" s="12">
        <f>'Рейтинговая таблица организаций'!AW88</f>
        <v>9</v>
      </c>
      <c r="AV99" s="12" t="s">
        <v>169</v>
      </c>
      <c r="AW99" s="12">
        <f>'Рейтинговая таблица организаций'!AX88</f>
        <v>8</v>
      </c>
      <c r="AX99" s="12">
        <f>'Рейтинговая таблица организаций'!AY88</f>
        <v>9</v>
      </c>
      <c r="AY99" s="12" t="s">
        <v>170</v>
      </c>
      <c r="AZ99" s="12">
        <f>'Рейтинговая таблица организаций'!AZ88</f>
        <v>6</v>
      </c>
      <c r="BA99" s="12">
        <f>'Рейтинговая таблица организаций'!BA88</f>
        <v>9</v>
      </c>
    </row>
    <row r="100" spans="1:53" ht="15.75">
      <c r="A100" s="9">
        <f>'бланки '!D89</f>
        <v>84</v>
      </c>
      <c r="B100" s="9" t="str">
        <f>'бланки '!C89</f>
        <v>Муниципальное бюджетное образовательное учреждение Верхнетоемского муниципального округа «Верхнетоемская средняя общеобразовательная школа»</v>
      </c>
      <c r="C100" s="9">
        <f>'для bus.gov.ru'!D89</f>
        <v>144</v>
      </c>
      <c r="D100" s="9">
        <f>'для bus.gov.ru'!E89</f>
        <v>33</v>
      </c>
      <c r="E100" s="16">
        <f>'для bus.gov.ru'!F89</f>
        <v>0.22916666666666666</v>
      </c>
      <c r="F100" s="10" t="s">
        <v>159</v>
      </c>
      <c r="G100" s="11">
        <f>'Рейтинговая таблица организаций'!D89</f>
        <v>13</v>
      </c>
      <c r="H100" s="11">
        <f>'Рейтинговая таблица организаций'!E89</f>
        <v>14</v>
      </c>
      <c r="I100" s="10" t="s">
        <v>160</v>
      </c>
      <c r="J100" s="11">
        <f>'Рейтинговая таблица организаций'!F89</f>
        <v>57</v>
      </c>
      <c r="K100" s="11">
        <f>'Рейтинговая таблица организаций'!G89</f>
        <v>57</v>
      </c>
      <c r="L100" s="12" t="str">
        <f>IF('Рейтинговая таблица организаций'!H89&lt;1,"Отсутствуют или не функционируют дистанционные способы взаимодействия",(IF('Рейтинговая таблица организаций'!H89&lt;4,"В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00" s="18">
        <f>'Рейтинговая таблица организаций'!H89</f>
        <v>3</v>
      </c>
      <c r="N100" s="12">
        <f>IF('Рейтинговая таблица организаций'!H89&lt;1,0,(IF('Рейтинговая таблица организаций'!H89&lt;4,30,100)))</f>
        <v>30</v>
      </c>
      <c r="O100" s="12" t="s">
        <v>161</v>
      </c>
      <c r="P100" s="12">
        <f>'Рейтинговая таблица организаций'!I89</f>
        <v>29</v>
      </c>
      <c r="Q100" s="12">
        <f>'Рейтинговая таблица организаций'!J89</f>
        <v>31</v>
      </c>
      <c r="R100" s="12" t="s">
        <v>162</v>
      </c>
      <c r="S100" s="12">
        <f>'Рейтинговая таблица организаций'!K89</f>
        <v>29</v>
      </c>
      <c r="T100" s="12">
        <f>'Рейтинговая таблица организаций'!L89</f>
        <v>30</v>
      </c>
      <c r="U100" s="12" t="str">
        <f>IF('Рейтинговая таблица организаций'!U89&lt;1,"Отсутствуют комфортные условия",(IF('Рейтинговая таблица организаций'!U89&lt;5,"Количество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0" s="18">
        <f>'Рейтинговая таблица организаций'!U89</f>
        <v>5</v>
      </c>
      <c r="W100" s="12">
        <f>IF('Рейтинговая таблица организаций'!U89&lt;1,0,(IF('Рейтинговая таблица организаций'!U89&lt;4,20,100)))</f>
        <v>100</v>
      </c>
      <c r="X100" s="12" t="s">
        <v>163</v>
      </c>
      <c r="Y100" s="12">
        <f>'Рейтинговая таблица организаций'!X89</f>
        <v>25</v>
      </c>
      <c r="Z100" s="12">
        <f>'Рейтинговая таблица организаций'!Y89</f>
        <v>33</v>
      </c>
      <c r="AA100" s="12" t="str">
        <f>IF('Рейтинговая таблица организаций'!AD89&lt;1,"Отсутствуют условия доступности для инвалидов",(IF('Рейтинговая таблица организаций'!AD89&lt;5,"Количество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00" s="17">
        <f>'Рейтинговая таблица организаций'!AD89</f>
        <v>6</v>
      </c>
      <c r="AC100" s="12">
        <f>IF('Рейтинговая таблица организаций'!AD89&lt;1,0,(IF('Рейтинговая таблица организаций'!AD89&lt;5,20,100)))</f>
        <v>100</v>
      </c>
      <c r="AD100" s="12" t="str">
        <f>IF('Рейтинговая таблица организаций'!AE89&lt;1,"Отсутствуют условия доступности, позволяющие инвалидам получать услуги наравне с другими",(IF('Рейтинговая таблица организаций'!AE89&lt;5,"Количество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00" s="18">
        <f>'Рейтинговая таблица организаций'!AE89</f>
        <v>6</v>
      </c>
      <c r="AF100" s="12">
        <f>IF('Рейтинговая таблица организаций'!AE89&lt;1,0,(IF('Рейтинговая таблица организаций'!AE89&lt;5,20,100)))</f>
        <v>100</v>
      </c>
      <c r="AG100" s="12" t="s">
        <v>164</v>
      </c>
      <c r="AH100" s="12">
        <f>'Рейтинговая таблица организаций'!AF89</f>
        <v>1</v>
      </c>
      <c r="AI100" s="12">
        <f>'Рейтинговая таблица организаций'!AG89</f>
        <v>1</v>
      </c>
      <c r="AJ100" s="12" t="s">
        <v>165</v>
      </c>
      <c r="AK100" s="12">
        <f>'Рейтинговая таблица организаций'!AL89</f>
        <v>33</v>
      </c>
      <c r="AL100" s="12">
        <f>'Рейтинговая таблица организаций'!AM89</f>
        <v>33</v>
      </c>
      <c r="AM100" s="12" t="s">
        <v>166</v>
      </c>
      <c r="AN100" s="12">
        <f>'Рейтинговая таблица организаций'!AN89</f>
        <v>32</v>
      </c>
      <c r="AO100" s="12">
        <f>'Рейтинговая таблица организаций'!AO89</f>
        <v>33</v>
      </c>
      <c r="AP100" s="12" t="s">
        <v>167</v>
      </c>
      <c r="AQ100" s="12">
        <f>'Рейтинговая таблица организаций'!AP89</f>
        <v>27</v>
      </c>
      <c r="AR100" s="12">
        <f>'Рейтинговая таблица организаций'!AQ89</f>
        <v>27</v>
      </c>
      <c r="AS100" s="12" t="s">
        <v>168</v>
      </c>
      <c r="AT100" s="12">
        <f>'Рейтинговая таблица организаций'!AV89</f>
        <v>27</v>
      </c>
      <c r="AU100" s="12">
        <f>'Рейтинговая таблица организаций'!AW89</f>
        <v>33</v>
      </c>
      <c r="AV100" s="12" t="s">
        <v>169</v>
      </c>
      <c r="AW100" s="12">
        <f>'Рейтинговая таблица организаций'!AX89</f>
        <v>31</v>
      </c>
      <c r="AX100" s="12">
        <f>'Рейтинговая таблица организаций'!AY89</f>
        <v>33</v>
      </c>
      <c r="AY100" s="12" t="s">
        <v>170</v>
      </c>
      <c r="AZ100" s="12">
        <f>'Рейтинговая таблица организаций'!AZ89</f>
        <v>31</v>
      </c>
      <c r="BA100" s="12">
        <f>'Рейтинговая таблица организаций'!BA89</f>
        <v>33</v>
      </c>
    </row>
    <row r="101" spans="1:53" ht="15.75">
      <c r="A101" s="9">
        <f>'бланки '!D90</f>
        <v>85</v>
      </c>
      <c r="B101" s="9" t="str">
        <f>'бланки '!C90</f>
        <v>Муниципальное бюджетное образовательное учреждение Верхнетоемского муниципального округа «Выйская средняя общеобразовательная школа»</v>
      </c>
      <c r="C101" s="9">
        <f>'для bus.gov.ru'!D90</f>
        <v>40</v>
      </c>
      <c r="D101" s="9">
        <f>'для bus.gov.ru'!E90</f>
        <v>20</v>
      </c>
      <c r="E101" s="16">
        <f>'для bus.gov.ru'!F90</f>
        <v>0.5</v>
      </c>
      <c r="F101" s="10" t="s">
        <v>159</v>
      </c>
      <c r="G101" s="11">
        <f>'Рейтинговая таблица организаций'!D90</f>
        <v>13</v>
      </c>
      <c r="H101" s="11">
        <f>'Рейтинговая таблица организаций'!E90</f>
        <v>14</v>
      </c>
      <c r="I101" s="10" t="s">
        <v>160</v>
      </c>
      <c r="J101" s="11">
        <f>'Рейтинговая таблица организаций'!F90</f>
        <v>52.5</v>
      </c>
      <c r="K101" s="11">
        <f>'Рейтинговая таблица организаций'!G90</f>
        <v>54</v>
      </c>
      <c r="L101" s="12" t="str">
        <f>IF('Рейтинговая таблица организаций'!H90&lt;1,"Отсутствуют или не функционируют дистанционные способы взаимодействия",(IF('Рейтинговая таблица организаций'!H90&lt;4,"В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01" s="18">
        <f>'Рейтинговая таблица организаций'!H90</f>
        <v>3</v>
      </c>
      <c r="N101" s="12">
        <f>IF('Рейтинговая таблица организаций'!H90&lt;1,0,(IF('Рейтинговая таблица организаций'!H90&lt;4,30,100)))</f>
        <v>30</v>
      </c>
      <c r="O101" s="12" t="s">
        <v>161</v>
      </c>
      <c r="P101" s="12">
        <f>'Рейтинговая таблица организаций'!I90</f>
        <v>17</v>
      </c>
      <c r="Q101" s="12">
        <f>'Рейтинговая таблица организаций'!J90</f>
        <v>17</v>
      </c>
      <c r="R101" s="12" t="s">
        <v>162</v>
      </c>
      <c r="S101" s="12">
        <f>'Рейтинговая таблица организаций'!K90</f>
        <v>9</v>
      </c>
      <c r="T101" s="12">
        <f>'Рейтинговая таблица организаций'!L90</f>
        <v>11</v>
      </c>
      <c r="U101" s="12" t="str">
        <f>IF('Рейтинговая таблица организаций'!U90&lt;1,"Отсутствуют комфортные условия",(IF('Рейтинговая таблица организаций'!U90&lt;5,"Количество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1" s="18">
        <f>'Рейтинговая таблица организаций'!U90</f>
        <v>5</v>
      </c>
      <c r="W101" s="12">
        <f>IF('Рейтинговая таблица организаций'!U90&lt;1,0,(IF('Рейтинговая таблица организаций'!U90&lt;4,20,100)))</f>
        <v>100</v>
      </c>
      <c r="X101" s="12" t="s">
        <v>163</v>
      </c>
      <c r="Y101" s="12">
        <f>'Рейтинговая таблица организаций'!X90</f>
        <v>16</v>
      </c>
      <c r="Z101" s="12">
        <f>'Рейтинговая таблица организаций'!Y90</f>
        <v>20</v>
      </c>
      <c r="AA101" s="12" t="str">
        <f>IF('Рейтинговая таблица организаций'!AD90&lt;1,"Отсутствуют условия доступности для инвалидов",(IF('Рейтинговая таблица организаций'!AD90&lt;5,"Количество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01" s="17">
        <f>'Рейтинговая таблица организаций'!AD90</f>
        <v>3</v>
      </c>
      <c r="AC101" s="12">
        <f>IF('Рейтинговая таблица организаций'!AD90&lt;1,0,(IF('Рейтинговая таблица организаций'!AD90&lt;5,20,100)))</f>
        <v>20</v>
      </c>
      <c r="AD101" s="12" t="str">
        <f>IF('Рейтинговая таблица организаций'!AE90&lt;1,"Отсутствуют условия доступности, позволяющие инвалидам получать услуги наравне с другими",(IF('Рейтинговая таблица организаций'!AE90&lt;5,"Количество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1" s="18">
        <f>'Рейтинговая таблица организаций'!AE90</f>
        <v>3</v>
      </c>
      <c r="AF101" s="12">
        <f>IF('Рейтинговая таблица организаций'!AE90&lt;1,0,(IF('Рейтинговая таблица организаций'!AE90&lt;5,20,100)))</f>
        <v>20</v>
      </c>
      <c r="AG101" s="12" t="s">
        <v>164</v>
      </c>
      <c r="AH101" s="12">
        <f>'Рейтинговая таблица организаций'!AF90</f>
        <v>1</v>
      </c>
      <c r="AI101" s="12">
        <f>'Рейтинговая таблица организаций'!AG90</f>
        <v>1</v>
      </c>
      <c r="AJ101" s="12" t="s">
        <v>165</v>
      </c>
      <c r="AK101" s="12">
        <f>'Рейтинговая таблица организаций'!AL90</f>
        <v>18</v>
      </c>
      <c r="AL101" s="12">
        <f>'Рейтинговая таблица организаций'!AM90</f>
        <v>20</v>
      </c>
      <c r="AM101" s="12" t="s">
        <v>166</v>
      </c>
      <c r="AN101" s="12">
        <f>'Рейтинговая таблица организаций'!AN90</f>
        <v>20</v>
      </c>
      <c r="AO101" s="12">
        <f>'Рейтинговая таблица организаций'!AO90</f>
        <v>20</v>
      </c>
      <c r="AP101" s="12" t="s">
        <v>167</v>
      </c>
      <c r="AQ101" s="12">
        <f>'Рейтинговая таблица организаций'!AP90</f>
        <v>13</v>
      </c>
      <c r="AR101" s="12">
        <f>'Рейтинговая таблица организаций'!AQ90</f>
        <v>14</v>
      </c>
      <c r="AS101" s="12" t="s">
        <v>168</v>
      </c>
      <c r="AT101" s="12">
        <f>'Рейтинговая таблица организаций'!AV90</f>
        <v>16</v>
      </c>
      <c r="AU101" s="12">
        <f>'Рейтинговая таблица организаций'!AW90</f>
        <v>20</v>
      </c>
      <c r="AV101" s="12" t="s">
        <v>169</v>
      </c>
      <c r="AW101" s="12">
        <f>'Рейтинговая таблица организаций'!AX90</f>
        <v>17</v>
      </c>
      <c r="AX101" s="12">
        <f>'Рейтинговая таблица организаций'!AY90</f>
        <v>20</v>
      </c>
      <c r="AY101" s="12" t="s">
        <v>170</v>
      </c>
      <c r="AZ101" s="12">
        <f>'Рейтинговая таблица организаций'!AZ90</f>
        <v>20</v>
      </c>
      <c r="BA101" s="12">
        <f>'Рейтинговая таблица организаций'!BA90</f>
        <v>20</v>
      </c>
    </row>
    <row r="102" spans="1:53" ht="15.75">
      <c r="A102" s="9">
        <f>'бланки '!D91</f>
        <v>86</v>
      </c>
      <c r="B102" s="9" t="str">
        <f>'бланки '!C91</f>
        <v>Муниципальное бюджетное образовательное учреждение Верхнетоемского муниципального округа «Горковская средняя общеобразовательная школа»</v>
      </c>
      <c r="C102" s="9">
        <f>'для bus.gov.ru'!D91</f>
        <v>320</v>
      </c>
      <c r="D102" s="9">
        <f>'для bus.gov.ru'!E91</f>
        <v>53</v>
      </c>
      <c r="E102" s="16">
        <f>'для bus.gov.ru'!F91</f>
        <v>0.16562499999999999</v>
      </c>
      <c r="F102" s="10" t="s">
        <v>159</v>
      </c>
      <c r="G102" s="11">
        <f>'Рейтинговая таблица организаций'!D91</f>
        <v>12</v>
      </c>
      <c r="H102" s="11">
        <f>'Рейтинговая таблица организаций'!E91</f>
        <v>14</v>
      </c>
      <c r="I102" s="10" t="s">
        <v>160</v>
      </c>
      <c r="J102" s="11">
        <f>'Рейтинговая таблица организаций'!F91</f>
        <v>50</v>
      </c>
      <c r="K102" s="11">
        <f>'Рейтинговая таблица организаций'!G91</f>
        <v>54</v>
      </c>
      <c r="L102" s="12" t="str">
        <f>IF('Рейтинговая таблица организаций'!H91&lt;1,"Отсутствуют или не функционируют дистанционные способы взаимодействия",(IF('Рейтинговая таблица организаций'!H91&lt;4,"В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02" s="18">
        <f>'Рейтинговая таблица организаций'!H91</f>
        <v>4</v>
      </c>
      <c r="N102" s="12">
        <f>IF('Рейтинговая таблица организаций'!H91&lt;1,0,(IF('Рейтинговая таблица организаций'!H91&lt;4,30,100)))</f>
        <v>100</v>
      </c>
      <c r="O102" s="12" t="s">
        <v>161</v>
      </c>
      <c r="P102" s="12">
        <f>'Рейтинговая таблица организаций'!I91</f>
        <v>39</v>
      </c>
      <c r="Q102" s="12">
        <f>'Рейтинговая таблица организаций'!J91</f>
        <v>41</v>
      </c>
      <c r="R102" s="12" t="s">
        <v>162</v>
      </c>
      <c r="S102" s="12">
        <f>'Рейтинговая таблица организаций'!K91</f>
        <v>31</v>
      </c>
      <c r="T102" s="12">
        <f>'Рейтинговая таблица организаций'!L91</f>
        <v>36</v>
      </c>
      <c r="U102" s="12" t="str">
        <f>IF('Рейтинговая таблица организаций'!U91&lt;1,"Отсутствуют комфортные условия",(IF('Рейтинговая таблица организаций'!U91&lt;5,"Количество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2" s="18">
        <f>'Рейтинговая таблица организаций'!U91</f>
        <v>5</v>
      </c>
      <c r="W102" s="12">
        <f>IF('Рейтинговая таблица организаций'!U91&lt;1,0,(IF('Рейтинговая таблица организаций'!U91&lt;4,20,100)))</f>
        <v>100</v>
      </c>
      <c r="X102" s="12" t="s">
        <v>163</v>
      </c>
      <c r="Y102" s="12">
        <f>'Рейтинговая таблица организаций'!X91</f>
        <v>43</v>
      </c>
      <c r="Z102" s="12">
        <f>'Рейтинговая таблица организаций'!Y91</f>
        <v>53</v>
      </c>
      <c r="AA102" s="12" t="str">
        <f>IF('Рейтинговая таблица организаций'!AD91&lt;1,"Отсутствуют условия доступности для инвалидов",(IF('Рейтинговая таблица организаций'!AD91&lt;5,"Количество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02" s="17">
        <f>'Рейтинговая таблица организаций'!AD91</f>
        <v>3</v>
      </c>
      <c r="AC102" s="12">
        <f>IF('Рейтинговая таблица организаций'!AD91&lt;1,0,(IF('Рейтинговая таблица организаций'!AD91&lt;5,20,100)))</f>
        <v>20</v>
      </c>
      <c r="AD102" s="12" t="str">
        <f>IF('Рейтинговая таблица организаций'!AE91&lt;1,"Отсутствуют условия доступности, позволяющие инвалидам получать услуги наравне с другими",(IF('Рейтинговая таблица организаций'!AE91&lt;5,"Количество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2" s="18">
        <f>'Рейтинговая таблица организаций'!AE91</f>
        <v>4</v>
      </c>
      <c r="AF102" s="12">
        <f>IF('Рейтинговая таблица организаций'!AE91&lt;1,0,(IF('Рейтинговая таблица организаций'!AE91&lt;5,20,100)))</f>
        <v>20</v>
      </c>
      <c r="AG102" s="12" t="s">
        <v>164</v>
      </c>
      <c r="AH102" s="12">
        <f>'Рейтинговая таблица организаций'!AF91</f>
        <v>1</v>
      </c>
      <c r="AI102" s="12">
        <f>'Рейтинговая таблица организаций'!AG91</f>
        <v>1</v>
      </c>
      <c r="AJ102" s="12" t="s">
        <v>165</v>
      </c>
      <c r="AK102" s="12">
        <f>'Рейтинговая таблица организаций'!AL91</f>
        <v>42</v>
      </c>
      <c r="AL102" s="12">
        <f>'Рейтинговая таблица организаций'!AM91</f>
        <v>53</v>
      </c>
      <c r="AM102" s="12" t="s">
        <v>166</v>
      </c>
      <c r="AN102" s="12">
        <f>'Рейтинговая таблица организаций'!AN91</f>
        <v>49</v>
      </c>
      <c r="AO102" s="12">
        <f>'Рейтинговая таблица организаций'!AO91</f>
        <v>53</v>
      </c>
      <c r="AP102" s="12" t="s">
        <v>167</v>
      </c>
      <c r="AQ102" s="12">
        <f>'Рейтинговая таблица организаций'!AP91</f>
        <v>30</v>
      </c>
      <c r="AR102" s="12">
        <f>'Рейтинговая таблица организаций'!AQ91</f>
        <v>34</v>
      </c>
      <c r="AS102" s="12" t="s">
        <v>168</v>
      </c>
      <c r="AT102" s="12">
        <f>'Рейтинговая таблица организаций'!AV91</f>
        <v>42</v>
      </c>
      <c r="AU102" s="12">
        <f>'Рейтинговая таблица организаций'!AW91</f>
        <v>53</v>
      </c>
      <c r="AV102" s="12" t="s">
        <v>169</v>
      </c>
      <c r="AW102" s="12">
        <f>'Рейтинговая таблица организаций'!AX91</f>
        <v>50</v>
      </c>
      <c r="AX102" s="12">
        <f>'Рейтинговая таблица организаций'!AY91</f>
        <v>53</v>
      </c>
      <c r="AY102" s="12" t="s">
        <v>170</v>
      </c>
      <c r="AZ102" s="12">
        <f>'Рейтинговая таблица организаций'!AZ91</f>
        <v>44</v>
      </c>
      <c r="BA102" s="12">
        <f>'Рейтинговая таблица организаций'!BA91</f>
        <v>53</v>
      </c>
    </row>
    <row r="103" spans="1:53" ht="15.75">
      <c r="A103" s="9">
        <f>'бланки '!D92</f>
        <v>87</v>
      </c>
      <c r="B103" s="9" t="str">
        <f>'бланки '!C92</f>
        <v>Муниципальное бюджетное образовательное учреждение Верхнетоемского муниципального округа «Зеленниковская средняя общеобразовательная школа»</v>
      </c>
      <c r="C103" s="9">
        <f>'для bus.gov.ru'!D92</f>
        <v>24</v>
      </c>
      <c r="D103" s="9">
        <f>'для bus.gov.ru'!E92</f>
        <v>14</v>
      </c>
      <c r="E103" s="16">
        <f>'для bus.gov.ru'!F92</f>
        <v>0.58333333333333337</v>
      </c>
      <c r="F103" s="10" t="s">
        <v>159</v>
      </c>
      <c r="G103" s="11">
        <f>'Рейтинговая таблица организаций'!D92</f>
        <v>14</v>
      </c>
      <c r="H103" s="11">
        <f>'Рейтинговая таблица организаций'!E92</f>
        <v>14</v>
      </c>
      <c r="I103" s="10" t="s">
        <v>160</v>
      </c>
      <c r="J103" s="11">
        <f>'Рейтинговая таблица организаций'!F92</f>
        <v>53.5</v>
      </c>
      <c r="K103" s="11">
        <f>'Рейтинговая таблица организаций'!G92</f>
        <v>54</v>
      </c>
      <c r="L103" s="12" t="str">
        <f>IF('Рейтинговая таблица организаций'!H92&lt;1,"Отсутствуют или не функционируют дистанционные способы взаимодействия",(IF('Рейтинговая таблица организаций'!H92&lt;4,"В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03" s="18">
        <f>'Рейтинговая таблица организаций'!H92</f>
        <v>4</v>
      </c>
      <c r="N103" s="12">
        <f>IF('Рейтинговая таблица организаций'!H92&lt;1,0,(IF('Рейтинговая таблица организаций'!H92&lt;4,30,100)))</f>
        <v>100</v>
      </c>
      <c r="O103" s="12" t="s">
        <v>161</v>
      </c>
      <c r="P103" s="12">
        <f>'Рейтинговая таблица организаций'!I92</f>
        <v>14</v>
      </c>
      <c r="Q103" s="12">
        <f>'Рейтинговая таблица организаций'!J92</f>
        <v>14</v>
      </c>
      <c r="R103" s="12" t="s">
        <v>162</v>
      </c>
      <c r="S103" s="12">
        <f>'Рейтинговая таблица организаций'!K92</f>
        <v>14</v>
      </c>
      <c r="T103" s="12">
        <f>'Рейтинговая таблица организаций'!L92</f>
        <v>14</v>
      </c>
      <c r="U103" s="12" t="str">
        <f>IF('Рейтинговая таблица организаций'!U92&lt;1,"Отсутствуют комфортные условия",(IF('Рейтинговая таблица организаций'!U92&lt;5,"Количество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3" s="18">
        <f>'Рейтинговая таблица организаций'!U92</f>
        <v>5</v>
      </c>
      <c r="W103" s="12">
        <f>IF('Рейтинговая таблица организаций'!U92&lt;1,0,(IF('Рейтинговая таблица организаций'!U92&lt;4,20,100)))</f>
        <v>100</v>
      </c>
      <c r="X103" s="12" t="s">
        <v>163</v>
      </c>
      <c r="Y103" s="12">
        <f>'Рейтинговая таблица организаций'!X92</f>
        <v>14</v>
      </c>
      <c r="Z103" s="12">
        <f>'Рейтинговая таблица организаций'!Y92</f>
        <v>14</v>
      </c>
      <c r="AA103" s="12" t="str">
        <f>IF('Рейтинговая таблица организаций'!AD92&lt;1,"Отсутствуют условия доступности для инвалидов",(IF('Рейтинговая таблица организаций'!AD92&lt;5,"Количество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03" s="17">
        <f>'Рейтинговая таблица организаций'!AD92</f>
        <v>6</v>
      </c>
      <c r="AC103" s="12">
        <f>IF('Рейтинговая таблица организаций'!AD92&lt;1,0,(IF('Рейтинговая таблица организаций'!AD92&lt;5,20,100)))</f>
        <v>100</v>
      </c>
      <c r="AD103" s="12" t="str">
        <f>IF('Рейтинговая таблица организаций'!AE92&lt;1,"Отсутствуют условия доступности, позволяющие инвалидам получать услуги наравне с другими",(IF('Рейтинговая таблица организаций'!AE92&lt;5,"Количество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3" s="18">
        <f>'Рейтинговая таблица организаций'!AE92</f>
        <v>4</v>
      </c>
      <c r="AF103" s="12">
        <f>IF('Рейтинговая таблица организаций'!AE92&lt;1,0,(IF('Рейтинговая таблица организаций'!AE92&lt;5,20,100)))</f>
        <v>20</v>
      </c>
      <c r="AG103" s="12" t="s">
        <v>164</v>
      </c>
      <c r="AH103" s="12">
        <f>'Рейтинговая таблица организаций'!AF92</f>
        <v>2</v>
      </c>
      <c r="AI103" s="12">
        <f>'Рейтинговая таблица организаций'!AG92</f>
        <v>2</v>
      </c>
      <c r="AJ103" s="12" t="s">
        <v>165</v>
      </c>
      <c r="AK103" s="12">
        <f>'Рейтинговая таблица организаций'!AL92</f>
        <v>14</v>
      </c>
      <c r="AL103" s="12">
        <f>'Рейтинговая таблица организаций'!AM92</f>
        <v>14</v>
      </c>
      <c r="AM103" s="12" t="s">
        <v>166</v>
      </c>
      <c r="AN103" s="12">
        <f>'Рейтинговая таблица организаций'!AN92</f>
        <v>14</v>
      </c>
      <c r="AO103" s="12">
        <f>'Рейтинговая таблица организаций'!AO92</f>
        <v>14</v>
      </c>
      <c r="AP103" s="12" t="s">
        <v>167</v>
      </c>
      <c r="AQ103" s="12">
        <f>'Рейтинговая таблица организаций'!AP92</f>
        <v>14</v>
      </c>
      <c r="AR103" s="12">
        <f>'Рейтинговая таблица организаций'!AQ92</f>
        <v>14</v>
      </c>
      <c r="AS103" s="12" t="s">
        <v>168</v>
      </c>
      <c r="AT103" s="12">
        <f>'Рейтинговая таблица организаций'!AV92</f>
        <v>14</v>
      </c>
      <c r="AU103" s="12">
        <f>'Рейтинговая таблица организаций'!AW92</f>
        <v>14</v>
      </c>
      <c r="AV103" s="12" t="s">
        <v>169</v>
      </c>
      <c r="AW103" s="12">
        <f>'Рейтинговая таблица организаций'!AX92</f>
        <v>14</v>
      </c>
      <c r="AX103" s="12">
        <f>'Рейтинговая таблица организаций'!AY92</f>
        <v>14</v>
      </c>
      <c r="AY103" s="12" t="s">
        <v>170</v>
      </c>
      <c r="AZ103" s="12">
        <f>'Рейтинговая таблица организаций'!AZ92</f>
        <v>14</v>
      </c>
      <c r="BA103" s="12">
        <f>'Рейтинговая таблица организаций'!BA92</f>
        <v>14</v>
      </c>
    </row>
    <row r="104" spans="1:53" ht="15.75">
      <c r="A104" s="9">
        <f>'бланки '!D93</f>
        <v>88</v>
      </c>
      <c r="B104" s="9" t="str">
        <f>'бланки '!C93</f>
        <v>Муниципальное бюджетное образовательное учреждение Верхнетоемского муниципального округа «Корниловская средняя общеобразовательная школа»</v>
      </c>
      <c r="C104" s="9">
        <f>'для bus.gov.ru'!D93</f>
        <v>250</v>
      </c>
      <c r="D104" s="9">
        <f>'для bus.gov.ru'!E93</f>
        <v>113</v>
      </c>
      <c r="E104" s="16">
        <f>'для bus.gov.ru'!F93</f>
        <v>0.45200000000000001</v>
      </c>
      <c r="F104" s="10" t="s">
        <v>159</v>
      </c>
      <c r="G104" s="11">
        <f>'Рейтинговая таблица организаций'!D93</f>
        <v>10</v>
      </c>
      <c r="H104" s="11">
        <f>'Рейтинговая таблица организаций'!E93</f>
        <v>10</v>
      </c>
      <c r="I104" s="10" t="s">
        <v>160</v>
      </c>
      <c r="J104" s="11">
        <f>'Рейтинговая таблица организаций'!F93</f>
        <v>39</v>
      </c>
      <c r="K104" s="11">
        <f>'Рейтинговая таблица организаций'!G93</f>
        <v>47</v>
      </c>
      <c r="L104" s="12" t="str">
        <f>IF('Рейтинговая таблица организаций'!H93&lt;1,"Отсутствуют или не функционируют дистанционные способы взаимодействия",(IF('Рейтинговая таблица организаций'!H93&lt;4,"В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04" s="18">
        <f>'Рейтинговая таблица организаций'!H93</f>
        <v>2</v>
      </c>
      <c r="N104" s="12">
        <f>IF('Рейтинговая таблица организаций'!H93&lt;1,0,(IF('Рейтинговая таблица организаций'!H93&lt;4,30,100)))</f>
        <v>30</v>
      </c>
      <c r="O104" s="12" t="s">
        <v>161</v>
      </c>
      <c r="P104" s="12">
        <f>'Рейтинговая таблица организаций'!I93</f>
        <v>69</v>
      </c>
      <c r="Q104" s="12">
        <f>'Рейтинговая таблица организаций'!J93</f>
        <v>73</v>
      </c>
      <c r="R104" s="12" t="s">
        <v>162</v>
      </c>
      <c r="S104" s="12">
        <f>'Рейтинговая таблица организаций'!K93</f>
        <v>68</v>
      </c>
      <c r="T104" s="12">
        <f>'Рейтинговая таблица организаций'!L93</f>
        <v>69</v>
      </c>
      <c r="U104" s="12" t="str">
        <f>IF('Рейтинговая таблица организаций'!U93&lt;1,"Отсутствуют комфортные условия",(IF('Рейтинговая таблица организаций'!U93&lt;5,"Количество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4" s="18">
        <f>'Рейтинговая таблица организаций'!U93</f>
        <v>5</v>
      </c>
      <c r="W104" s="12">
        <f>IF('Рейтинговая таблица организаций'!U93&lt;1,0,(IF('Рейтинговая таблица организаций'!U93&lt;4,20,100)))</f>
        <v>100</v>
      </c>
      <c r="X104" s="12" t="s">
        <v>163</v>
      </c>
      <c r="Y104" s="12">
        <f>'Рейтинговая таблица организаций'!X93</f>
        <v>94</v>
      </c>
      <c r="Z104" s="12">
        <f>'Рейтинговая таблица организаций'!Y93</f>
        <v>113</v>
      </c>
      <c r="AA104" s="12" t="str">
        <f>IF('Рейтинговая таблица организаций'!AD93&lt;1,"Отсутствуют условия доступности для инвалидов",(IF('Рейтинговая таблица организаций'!AD93&lt;5,"Количество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04" s="17">
        <f>'Рейтинговая таблица организаций'!AD93</f>
        <v>3</v>
      </c>
      <c r="AC104" s="12">
        <f>IF('Рейтинговая таблица организаций'!AD93&lt;1,0,(IF('Рейтинговая таблица организаций'!AD93&lt;5,20,100)))</f>
        <v>20</v>
      </c>
      <c r="AD104" s="12" t="str">
        <f>IF('Рейтинговая таблица организаций'!AE93&lt;1,"Отсутствуют условия доступности, позволяющие инвалидам получать услуги наравне с другими",(IF('Рейтинговая таблица организаций'!AE93&lt;5,"Количество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4" s="18">
        <f>'Рейтинговая таблица организаций'!AE93</f>
        <v>3</v>
      </c>
      <c r="AF104" s="12">
        <f>IF('Рейтинговая таблица организаций'!AE93&lt;1,0,(IF('Рейтинговая таблица организаций'!AE93&lt;5,20,100)))</f>
        <v>20</v>
      </c>
      <c r="AG104" s="12" t="s">
        <v>164</v>
      </c>
      <c r="AH104" s="12">
        <f>'Рейтинговая таблица организаций'!AF93</f>
        <v>1</v>
      </c>
      <c r="AI104" s="12">
        <f>'Рейтинговая таблица организаций'!AG93</f>
        <v>1</v>
      </c>
      <c r="AJ104" s="12" t="s">
        <v>165</v>
      </c>
      <c r="AK104" s="12">
        <f>'Рейтинговая таблица организаций'!AL93</f>
        <v>111</v>
      </c>
      <c r="AL104" s="12">
        <f>'Рейтинговая таблица организаций'!AM93</f>
        <v>113</v>
      </c>
      <c r="AM104" s="12" t="s">
        <v>166</v>
      </c>
      <c r="AN104" s="12">
        <f>'Рейтинговая таблица организаций'!AN93</f>
        <v>113</v>
      </c>
      <c r="AO104" s="12">
        <f>'Рейтинговая таблица организаций'!AO93</f>
        <v>113</v>
      </c>
      <c r="AP104" s="12" t="s">
        <v>167</v>
      </c>
      <c r="AQ104" s="12">
        <f>'Рейтинговая таблица организаций'!AP93</f>
        <v>88</v>
      </c>
      <c r="AR104" s="12">
        <f>'Рейтинговая таблица организаций'!AQ93</f>
        <v>88</v>
      </c>
      <c r="AS104" s="12" t="s">
        <v>168</v>
      </c>
      <c r="AT104" s="12">
        <f>'Рейтинговая таблица организаций'!AV93</f>
        <v>113</v>
      </c>
      <c r="AU104" s="12">
        <f>'Рейтинговая таблица организаций'!AW93</f>
        <v>113</v>
      </c>
      <c r="AV104" s="12" t="s">
        <v>169</v>
      </c>
      <c r="AW104" s="12">
        <f>'Рейтинговая таблица организаций'!AX93</f>
        <v>109</v>
      </c>
      <c r="AX104" s="12">
        <f>'Рейтинговая таблица организаций'!AY93</f>
        <v>113</v>
      </c>
      <c r="AY104" s="12" t="s">
        <v>170</v>
      </c>
      <c r="AZ104" s="12">
        <f>'Рейтинговая таблица организаций'!AZ93</f>
        <v>113</v>
      </c>
      <c r="BA104" s="12">
        <f>'Рейтинговая таблица организаций'!BA93</f>
        <v>113</v>
      </c>
    </row>
    <row r="105" spans="1:53" ht="15.75">
      <c r="A105" s="9">
        <f>'бланки '!D94</f>
        <v>89</v>
      </c>
      <c r="B105" s="9" t="str">
        <f>'бланки '!C94</f>
        <v>Муниципальное бюджетное образовательное учреждение Верхнетоемского муниципального округа «Нижнетоемская средняя общеобразовательная школа»</v>
      </c>
      <c r="C105" s="9">
        <f>'для bus.gov.ru'!D94</f>
        <v>106</v>
      </c>
      <c r="D105" s="9">
        <f>'для bus.gov.ru'!E94</f>
        <v>81</v>
      </c>
      <c r="E105" s="16">
        <f>'для bus.gov.ru'!F94</f>
        <v>0.76415094339622647</v>
      </c>
      <c r="F105" s="10" t="s">
        <v>159</v>
      </c>
      <c r="G105" s="11">
        <f>'Рейтинговая таблица организаций'!D94</f>
        <v>11</v>
      </c>
      <c r="H105" s="11">
        <f>'Рейтинговая таблица организаций'!E94</f>
        <v>11</v>
      </c>
      <c r="I105" s="10" t="s">
        <v>160</v>
      </c>
      <c r="J105" s="11">
        <f>'Рейтинговая таблица организаций'!F94</f>
        <v>43</v>
      </c>
      <c r="K105" s="11">
        <f>'Рейтинговая таблица организаций'!G94</f>
        <v>49</v>
      </c>
      <c r="L105" s="12" t="str">
        <f>IF('Рейтинговая таблица организаций'!H94&lt;1,"Отсутствуют или не функционируют дистанционные способы взаимодействия",(IF('Рейтинговая таблица организаций'!H94&lt;4,"В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05" s="18">
        <f>'Рейтинговая таблица организаций'!H94</f>
        <v>4</v>
      </c>
      <c r="N105" s="12">
        <f>IF('Рейтинговая таблица организаций'!H94&lt;1,0,(IF('Рейтинговая таблица организаций'!H94&lt;4,30,100)))</f>
        <v>100</v>
      </c>
      <c r="O105" s="12" t="s">
        <v>161</v>
      </c>
      <c r="P105" s="12">
        <f>'Рейтинговая таблица организаций'!I94</f>
        <v>65</v>
      </c>
      <c r="Q105" s="12">
        <f>'Рейтинговая таблица организаций'!J94</f>
        <v>65</v>
      </c>
      <c r="R105" s="12" t="s">
        <v>162</v>
      </c>
      <c r="S105" s="12">
        <f>'Рейтинговая таблица организаций'!K94</f>
        <v>53</v>
      </c>
      <c r="T105" s="12">
        <f>'Рейтинговая таблица организаций'!L94</f>
        <v>54</v>
      </c>
      <c r="U105" s="12" t="str">
        <f>IF('Рейтинговая таблица организаций'!U94&lt;1,"Отсутствуют комфортные условия",(IF('Рейтинговая таблица организаций'!U94&lt;5,"Количество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5" s="18">
        <f>'Рейтинговая таблица организаций'!U94</f>
        <v>5</v>
      </c>
      <c r="W105" s="12">
        <f>IF('Рейтинговая таблица организаций'!U94&lt;1,0,(IF('Рейтинговая таблица организаций'!U94&lt;4,20,100)))</f>
        <v>100</v>
      </c>
      <c r="X105" s="12" t="s">
        <v>163</v>
      </c>
      <c r="Y105" s="12">
        <f>'Рейтинговая таблица организаций'!X94</f>
        <v>67</v>
      </c>
      <c r="Z105" s="12">
        <f>'Рейтинговая таблица организаций'!Y94</f>
        <v>81</v>
      </c>
      <c r="AA105" s="12" t="str">
        <f>IF('Рейтинговая таблица организаций'!AD94&lt;1,"Отсутствуют условия доступности для инвалидов",(IF('Рейтинговая таблица организаций'!AD94&lt;5,"Количество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05" s="17">
        <f>'Рейтинговая таблица организаций'!AD94</f>
        <v>3</v>
      </c>
      <c r="AC105" s="12">
        <f>IF('Рейтинговая таблица организаций'!AD94&lt;1,0,(IF('Рейтинговая таблица организаций'!AD94&lt;5,20,100)))</f>
        <v>20</v>
      </c>
      <c r="AD105" s="12" t="str">
        <f>IF('Рейтинговая таблица организаций'!AE94&lt;1,"Отсутствуют условия доступности, позволяющие инвалидам получать услуги наравне с другими",(IF('Рейтинговая таблица организаций'!AE94&lt;5,"Количество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5" s="18">
        <f>'Рейтинговая таблица организаций'!AE94</f>
        <v>4</v>
      </c>
      <c r="AF105" s="12">
        <f>IF('Рейтинговая таблица организаций'!AE94&lt;1,0,(IF('Рейтинговая таблица организаций'!AE94&lt;5,20,100)))</f>
        <v>20</v>
      </c>
      <c r="AG105" s="12" t="s">
        <v>164</v>
      </c>
      <c r="AH105" s="12">
        <f>'Рейтинговая таблица организаций'!AF94</f>
        <v>1</v>
      </c>
      <c r="AI105" s="12">
        <f>'Рейтинговая таблица организаций'!AG94</f>
        <v>1</v>
      </c>
      <c r="AJ105" s="12" t="s">
        <v>165</v>
      </c>
      <c r="AK105" s="12">
        <f>'Рейтинговая таблица организаций'!AL94</f>
        <v>80</v>
      </c>
      <c r="AL105" s="12">
        <f>'Рейтинговая таблица организаций'!AM94</f>
        <v>81</v>
      </c>
      <c r="AM105" s="12" t="s">
        <v>166</v>
      </c>
      <c r="AN105" s="12">
        <f>'Рейтинговая таблица организаций'!AN94</f>
        <v>81</v>
      </c>
      <c r="AO105" s="12">
        <f>'Рейтинговая таблица организаций'!AO94</f>
        <v>81</v>
      </c>
      <c r="AP105" s="12" t="s">
        <v>167</v>
      </c>
      <c r="AQ105" s="12">
        <f>'Рейтинговая таблица организаций'!AP94</f>
        <v>66</v>
      </c>
      <c r="AR105" s="12">
        <f>'Рейтинговая таблица организаций'!AQ94</f>
        <v>66</v>
      </c>
      <c r="AS105" s="12" t="s">
        <v>168</v>
      </c>
      <c r="AT105" s="12">
        <f>'Рейтинговая таблица организаций'!AV94</f>
        <v>80</v>
      </c>
      <c r="AU105" s="12">
        <f>'Рейтинговая таблица организаций'!AW94</f>
        <v>81</v>
      </c>
      <c r="AV105" s="12" t="s">
        <v>169</v>
      </c>
      <c r="AW105" s="12">
        <f>'Рейтинговая таблица организаций'!AX94</f>
        <v>81</v>
      </c>
      <c r="AX105" s="12">
        <f>'Рейтинговая таблица организаций'!AY94</f>
        <v>81</v>
      </c>
      <c r="AY105" s="12" t="s">
        <v>170</v>
      </c>
      <c r="AZ105" s="12">
        <f>'Рейтинговая таблица организаций'!AZ94</f>
        <v>80</v>
      </c>
      <c r="BA105" s="12">
        <f>'Рейтинговая таблица организаций'!BA94</f>
        <v>81</v>
      </c>
    </row>
    <row r="106" spans="1:53" ht="15.75">
      <c r="A106" s="9">
        <f>'бланки '!D95</f>
        <v>90</v>
      </c>
      <c r="B106" s="9" t="str">
        <f>'бланки '!C95</f>
        <v>Муниципальное бюджетное образовательное учреждение дополнительного образования Верхнетоемского муниципального округа «Верхнетоемский центр дополнительного образования»</v>
      </c>
      <c r="C106" s="9">
        <f>'для bus.gov.ru'!D95</f>
        <v>1189</v>
      </c>
      <c r="D106" s="9">
        <f>'для bus.gov.ru'!E95</f>
        <v>420</v>
      </c>
      <c r="E106" s="16">
        <f>'для bus.gov.ru'!F95</f>
        <v>0.35323801513877207</v>
      </c>
      <c r="F106" s="10" t="s">
        <v>159</v>
      </c>
      <c r="G106" s="11">
        <f>'Рейтинговая таблица организаций'!D95</f>
        <v>13.5</v>
      </c>
      <c r="H106" s="11">
        <f>'Рейтинговая таблица организаций'!E95</f>
        <v>14</v>
      </c>
      <c r="I106" s="10" t="s">
        <v>160</v>
      </c>
      <c r="J106" s="11">
        <f>'Рейтинговая таблица организаций'!F95</f>
        <v>50</v>
      </c>
      <c r="K106" s="11">
        <f>'Рейтинговая таблица организаций'!G95</f>
        <v>57</v>
      </c>
      <c r="L106" s="12" t="str">
        <f>IF('Рейтинговая таблица организаций'!H95&lt;1,"Отсутствуют или не функционируют дистанционные способы взаимодействия",(IF('Рейтинговая таблица организаций'!H95&lt;4,"В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06" s="18">
        <f>'Рейтинговая таблица организаций'!H95</f>
        <v>3</v>
      </c>
      <c r="N106" s="12">
        <f>IF('Рейтинговая таблица организаций'!H95&lt;1,0,(IF('Рейтинговая таблица организаций'!H95&lt;4,30,100)))</f>
        <v>30</v>
      </c>
      <c r="O106" s="12" t="s">
        <v>161</v>
      </c>
      <c r="P106" s="12">
        <f>'Рейтинговая таблица организаций'!I95</f>
        <v>221</v>
      </c>
      <c r="Q106" s="12">
        <f>'Рейтинговая таблица организаций'!J95</f>
        <v>229</v>
      </c>
      <c r="R106" s="12" t="s">
        <v>162</v>
      </c>
      <c r="S106" s="12">
        <f>'Рейтинговая таблица организаций'!K95</f>
        <v>229</v>
      </c>
      <c r="T106" s="12">
        <f>'Рейтинговая таблица организаций'!L95</f>
        <v>243</v>
      </c>
      <c r="U106" s="12" t="str">
        <f>IF('Рейтинговая таблица организаций'!U95&lt;1,"Отсутствуют комфортные условия",(IF('Рейтинговая таблица организаций'!U95&lt;5,"Количество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6" s="18">
        <f>'Рейтинговая таблица организаций'!U95</f>
        <v>5</v>
      </c>
      <c r="W106" s="12">
        <f>IF('Рейтинговая таблица организаций'!U95&lt;1,0,(IF('Рейтинговая таблица организаций'!U95&lt;4,20,100)))</f>
        <v>100</v>
      </c>
      <c r="X106" s="12" t="s">
        <v>163</v>
      </c>
      <c r="Y106" s="12">
        <f>'Рейтинговая таблица организаций'!X95</f>
        <v>355</v>
      </c>
      <c r="Z106" s="12">
        <f>'Рейтинговая таблица организаций'!Y95</f>
        <v>420</v>
      </c>
      <c r="AA106" s="12" t="str">
        <f>IF('Рейтинговая таблица организаций'!AD95&lt;1,"Отсутствуют условия доступности для инвалидов",(IF('Рейтинговая таблица организаций'!AD95&lt;5,"Количество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06" s="17">
        <f>'Рейтинговая таблица организаций'!AD95</f>
        <v>5</v>
      </c>
      <c r="AC106" s="12">
        <f>IF('Рейтинговая таблица организаций'!AD95&lt;1,0,(IF('Рейтинговая таблица организаций'!AD95&lt;5,20,100)))</f>
        <v>100</v>
      </c>
      <c r="AD106" s="12" t="str">
        <f>IF('Рейтинговая таблица организаций'!AE95&lt;1,"Отсутствуют условия доступности, позволяющие инвалидам получать услуги наравне с другими",(IF('Рейтинговая таблица организаций'!AE95&lt;5,"Количество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6" s="18">
        <f>'Рейтинговая таблица организаций'!AE95</f>
        <v>4</v>
      </c>
      <c r="AF106" s="12">
        <f>IF('Рейтинговая таблица организаций'!AE95&lt;1,0,(IF('Рейтинговая таблица организаций'!AE95&lt;5,20,100)))</f>
        <v>20</v>
      </c>
      <c r="AG106" s="12" t="s">
        <v>164</v>
      </c>
      <c r="AH106" s="12">
        <f>'Рейтинговая таблица организаций'!AF95</f>
        <v>14</v>
      </c>
      <c r="AI106" s="12">
        <f>'Рейтинговая таблица организаций'!AG95</f>
        <v>15</v>
      </c>
      <c r="AJ106" s="12" t="s">
        <v>165</v>
      </c>
      <c r="AK106" s="12">
        <f>'Рейтинговая таблица организаций'!AL95</f>
        <v>362</v>
      </c>
      <c r="AL106" s="12">
        <f>'Рейтинговая таблица организаций'!AM95</f>
        <v>420</v>
      </c>
      <c r="AM106" s="12" t="s">
        <v>166</v>
      </c>
      <c r="AN106" s="12">
        <f>'Рейтинговая таблица организаций'!AN95</f>
        <v>390</v>
      </c>
      <c r="AO106" s="12">
        <f>'Рейтинговая таблица организаций'!AO95</f>
        <v>420</v>
      </c>
      <c r="AP106" s="12" t="s">
        <v>167</v>
      </c>
      <c r="AQ106" s="12">
        <f>'Рейтинговая таблица организаций'!AP95</f>
        <v>237</v>
      </c>
      <c r="AR106" s="12">
        <f>'Рейтинговая таблица организаций'!AQ95</f>
        <v>245</v>
      </c>
      <c r="AS106" s="12" t="s">
        <v>168</v>
      </c>
      <c r="AT106" s="12">
        <f>'Рейтинговая таблица организаций'!AV95</f>
        <v>368</v>
      </c>
      <c r="AU106" s="12">
        <f>'Рейтинговая таблица организаций'!AW95</f>
        <v>420</v>
      </c>
      <c r="AV106" s="12" t="s">
        <v>169</v>
      </c>
      <c r="AW106" s="12">
        <f>'Рейтинговая таблица организаций'!AX95</f>
        <v>395</v>
      </c>
      <c r="AX106" s="12">
        <f>'Рейтинговая таблица организаций'!AY95</f>
        <v>420</v>
      </c>
      <c r="AY106" s="12" t="s">
        <v>170</v>
      </c>
      <c r="AZ106" s="12">
        <f>'Рейтинговая таблица организаций'!AZ95</f>
        <v>382</v>
      </c>
      <c r="BA106" s="12">
        <f>'Рейтинговая таблица организаций'!BA95</f>
        <v>420</v>
      </c>
    </row>
    <row r="107" spans="1:53" ht="15.75">
      <c r="A107" s="9">
        <f>'бланки '!D96</f>
        <v>91</v>
      </c>
      <c r="B107" s="9" t="str">
        <f>'бланки '!C96</f>
        <v>Муниципальное бюджетное учреждение дополнительного образования Верхнетоемского муниципального округа «Детская школа искусств №25»</v>
      </c>
      <c r="C107" s="9">
        <f>'для bus.gov.ru'!D96</f>
        <v>157</v>
      </c>
      <c r="D107" s="9">
        <f>'для bus.gov.ru'!E96</f>
        <v>94</v>
      </c>
      <c r="E107" s="16">
        <f>'для bus.gov.ru'!F96</f>
        <v>0.59872611464968151</v>
      </c>
      <c r="F107" s="10" t="s">
        <v>159</v>
      </c>
      <c r="G107" s="11">
        <f>'Рейтинговая таблица организаций'!D96</f>
        <v>14</v>
      </c>
      <c r="H107" s="11">
        <f>'Рейтинговая таблица организаций'!E96</f>
        <v>14</v>
      </c>
      <c r="I107" s="10" t="s">
        <v>160</v>
      </c>
      <c r="J107" s="11">
        <f>'Рейтинговая таблица организаций'!F96</f>
        <v>46.5</v>
      </c>
      <c r="K107" s="11">
        <f>'Рейтинговая таблица организаций'!G96</f>
        <v>54</v>
      </c>
      <c r="L107" s="12" t="str">
        <f>IF('Рейтинговая таблица организаций'!H96&lt;1,"Отсутствуют или не функционируют дистанционные способы взаимодействия",(IF('Рейтинговая таблица организаций'!H96&lt;4,"В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07" s="18">
        <f>'Рейтинговая таблица организаций'!H96</f>
        <v>4</v>
      </c>
      <c r="N107" s="12">
        <f>IF('Рейтинговая таблица организаций'!H96&lt;1,0,(IF('Рейтинговая таблица организаций'!H96&lt;4,30,100)))</f>
        <v>100</v>
      </c>
      <c r="O107" s="12" t="s">
        <v>161</v>
      </c>
      <c r="P107" s="12">
        <f>'Рейтинговая таблица организаций'!I96</f>
        <v>64</v>
      </c>
      <c r="Q107" s="12">
        <f>'Рейтинговая таблица организаций'!J96</f>
        <v>67</v>
      </c>
      <c r="R107" s="12" t="s">
        <v>162</v>
      </c>
      <c r="S107" s="12">
        <f>'Рейтинговая таблица организаций'!K96</f>
        <v>57</v>
      </c>
      <c r="T107" s="12">
        <f>'Рейтинговая таблица организаций'!L96</f>
        <v>59</v>
      </c>
      <c r="U107" s="12" t="str">
        <f>IF('Рейтинговая таблица организаций'!U96&lt;1,"Отсутствуют комфортные условия",(IF('Рейтинговая таблица организаций'!U96&lt;5,"Количество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7" s="18">
        <f>'Рейтинговая таблица организаций'!U96</f>
        <v>5</v>
      </c>
      <c r="W107" s="12">
        <f>IF('Рейтинговая таблица организаций'!U96&lt;1,0,(IF('Рейтинговая таблица организаций'!U96&lt;4,20,100)))</f>
        <v>100</v>
      </c>
      <c r="X107" s="12" t="s">
        <v>163</v>
      </c>
      <c r="Y107" s="12">
        <f>'Рейтинговая таблица организаций'!X96</f>
        <v>82</v>
      </c>
      <c r="Z107" s="12">
        <f>'Рейтинговая таблица организаций'!Y96</f>
        <v>94</v>
      </c>
      <c r="AA107" s="12" t="str">
        <f>IF('Рейтинговая таблица организаций'!AD96&lt;1,"Отсутствуют условия доступности для инвалидов",(IF('Рейтинговая таблица организаций'!AD96&lt;5,"Количество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07" s="17">
        <f>'Рейтинговая таблица организаций'!AD96</f>
        <v>3</v>
      </c>
      <c r="AC107" s="12">
        <f>IF('Рейтинговая таблица организаций'!AD96&lt;1,0,(IF('Рейтинговая таблица организаций'!AD96&lt;5,20,100)))</f>
        <v>20</v>
      </c>
      <c r="AD107" s="12" t="str">
        <f>IF('Рейтинговая таблица организаций'!AE96&lt;1,"Отсутствуют условия доступности, позволяющие инвалидам получать услуги наравне с другими",(IF('Рейтинговая таблица организаций'!AE96&lt;5,"Количество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7" s="18">
        <f>'Рейтинговая таблица организаций'!AE96</f>
        <v>4</v>
      </c>
      <c r="AF107" s="12">
        <f>IF('Рейтинговая таблица организаций'!AE96&lt;1,0,(IF('Рейтинговая таблица организаций'!AE96&lt;5,20,100)))</f>
        <v>20</v>
      </c>
      <c r="AG107" s="12" t="s">
        <v>164</v>
      </c>
      <c r="AH107" s="12">
        <f>'Рейтинговая таблица организаций'!AF96</f>
        <v>2</v>
      </c>
      <c r="AI107" s="12">
        <f>'Рейтинговая таблица организаций'!AG96</f>
        <v>2</v>
      </c>
      <c r="AJ107" s="12" t="s">
        <v>165</v>
      </c>
      <c r="AK107" s="12">
        <f>'Рейтинговая таблица организаций'!AL96</f>
        <v>83</v>
      </c>
      <c r="AL107" s="12">
        <f>'Рейтинговая таблица организаций'!AM96</f>
        <v>94</v>
      </c>
      <c r="AM107" s="12" t="s">
        <v>166</v>
      </c>
      <c r="AN107" s="12">
        <f>'Рейтинговая таблица организаций'!AN96</f>
        <v>84</v>
      </c>
      <c r="AO107" s="12">
        <f>'Рейтинговая таблица организаций'!AO96</f>
        <v>94</v>
      </c>
      <c r="AP107" s="12" t="s">
        <v>167</v>
      </c>
      <c r="AQ107" s="12">
        <f>'Рейтинговая таблица организаций'!AP96</f>
        <v>64</v>
      </c>
      <c r="AR107" s="12">
        <f>'Рейтинговая таблица организаций'!AQ96</f>
        <v>66</v>
      </c>
      <c r="AS107" s="12" t="s">
        <v>168</v>
      </c>
      <c r="AT107" s="12">
        <f>'Рейтинговая таблица организаций'!AV96</f>
        <v>73</v>
      </c>
      <c r="AU107" s="12">
        <f>'Рейтинговая таблица организаций'!AW96</f>
        <v>94</v>
      </c>
      <c r="AV107" s="12" t="s">
        <v>169</v>
      </c>
      <c r="AW107" s="12">
        <f>'Рейтинговая таблица организаций'!AX96</f>
        <v>89</v>
      </c>
      <c r="AX107" s="12">
        <f>'Рейтинговая таблица организаций'!AY96</f>
        <v>94</v>
      </c>
      <c r="AY107" s="12" t="s">
        <v>170</v>
      </c>
      <c r="AZ107" s="12">
        <f>'Рейтинговая таблица организаций'!AZ96</f>
        <v>83</v>
      </c>
      <c r="BA107" s="12">
        <f>'Рейтинговая таблица организаций'!BA96</f>
        <v>94</v>
      </c>
    </row>
    <row r="108" spans="1:53" ht="15.75">
      <c r="A108" s="9">
        <f>'бланки '!D97</f>
        <v>92</v>
      </c>
      <c r="B108" s="9" t="str">
        <f>'бланки '!C97</f>
        <v>Муниципальное бюджетное Общеобразовательное учреждение «Березниковская средняя школа имени Героя Советского Союза Коробова Вадима Константиновича»</v>
      </c>
      <c r="C108" s="9">
        <f>'для bus.gov.ru'!D97</f>
        <v>180</v>
      </c>
      <c r="D108" s="9">
        <f>'для bus.gov.ru'!E97</f>
        <v>71</v>
      </c>
      <c r="E108" s="16">
        <f>'для bus.gov.ru'!F97</f>
        <v>0.39444444444444443</v>
      </c>
      <c r="F108" s="10" t="s">
        <v>159</v>
      </c>
      <c r="G108" s="11">
        <f>'Рейтинговая таблица организаций'!D97</f>
        <v>14</v>
      </c>
      <c r="H108" s="11">
        <f>'Рейтинговая таблица организаций'!E97</f>
        <v>14</v>
      </c>
      <c r="I108" s="10" t="s">
        <v>160</v>
      </c>
      <c r="J108" s="11">
        <f>'Рейтинговая таблица организаций'!F97</f>
        <v>54</v>
      </c>
      <c r="K108" s="11">
        <f>'Рейтинговая таблица организаций'!G97</f>
        <v>54</v>
      </c>
      <c r="L108" s="12" t="str">
        <f>IF('Рейтинговая таблица организаций'!H97&lt;1,"Отсутствуют или не функционируют дистанционные способы взаимодействия",(IF('Рейтинговая таблица организаций'!H97&lt;4,"В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08" s="18">
        <f>'Рейтинговая таблица организаций'!H97</f>
        <v>4</v>
      </c>
      <c r="N108" s="12">
        <f>IF('Рейтинговая таблица организаций'!H97&lt;1,0,(IF('Рейтинговая таблица организаций'!H97&lt;4,30,100)))</f>
        <v>100</v>
      </c>
      <c r="O108" s="12" t="s">
        <v>161</v>
      </c>
      <c r="P108" s="12">
        <f>'Рейтинговая таблица организаций'!I97</f>
        <v>53</v>
      </c>
      <c r="Q108" s="12">
        <f>'Рейтинговая таблица организаций'!J97</f>
        <v>55</v>
      </c>
      <c r="R108" s="12" t="s">
        <v>162</v>
      </c>
      <c r="S108" s="12">
        <f>'Рейтинговая таблица организаций'!K97</f>
        <v>53</v>
      </c>
      <c r="T108" s="12">
        <f>'Рейтинговая таблица организаций'!L97</f>
        <v>54</v>
      </c>
      <c r="U108" s="12" t="str">
        <f>IF('Рейтинговая таблица организаций'!U97&lt;1,"Отсутствуют комфортные условия",(IF('Рейтинговая таблица организаций'!U97&lt;5,"Количество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8" s="18">
        <f>'Рейтинговая таблица организаций'!U97</f>
        <v>5</v>
      </c>
      <c r="W108" s="12">
        <f>IF('Рейтинговая таблица организаций'!U97&lt;1,0,(IF('Рейтинговая таблица организаций'!U97&lt;4,20,100)))</f>
        <v>100</v>
      </c>
      <c r="X108" s="12" t="s">
        <v>163</v>
      </c>
      <c r="Y108" s="12">
        <f>'Рейтинговая таблица организаций'!X97</f>
        <v>67</v>
      </c>
      <c r="Z108" s="12">
        <f>'Рейтинговая таблица организаций'!Y97</f>
        <v>71</v>
      </c>
      <c r="AA108" s="12" t="str">
        <f>IF('Рейтинговая таблица организаций'!AD97&lt;1,"Отсутствуют условия доступности для инвалидов",(IF('Рейтинговая таблица организаций'!AD97&lt;5,"Количество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08" s="17">
        <f>'Рейтинговая таблица организаций'!AD97</f>
        <v>6</v>
      </c>
      <c r="AC108" s="12">
        <f>IF('Рейтинговая таблица организаций'!AD97&lt;1,0,(IF('Рейтинговая таблица организаций'!AD97&lt;5,20,100)))</f>
        <v>100</v>
      </c>
      <c r="AD108" s="12" t="str">
        <f>IF('Рейтинговая таблица организаций'!AE97&lt;1,"Отсутствуют условия доступности, позволяющие инвалидам получать услуги наравне с другими",(IF('Рейтинговая таблица организаций'!AE97&lt;5,"Количество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8" s="18">
        <f>'Рейтинговая таблица организаций'!AE97</f>
        <v>4</v>
      </c>
      <c r="AF108" s="12">
        <f>IF('Рейтинговая таблица организаций'!AE97&lt;1,0,(IF('Рейтинговая таблица организаций'!AE97&lt;5,20,100)))</f>
        <v>20</v>
      </c>
      <c r="AG108" s="12" t="s">
        <v>164</v>
      </c>
      <c r="AH108" s="12">
        <f>'Рейтинговая таблица организаций'!AF97</f>
        <v>3</v>
      </c>
      <c r="AI108" s="12">
        <f>'Рейтинговая таблица организаций'!AG97</f>
        <v>4</v>
      </c>
      <c r="AJ108" s="12" t="s">
        <v>165</v>
      </c>
      <c r="AK108" s="12">
        <f>'Рейтинговая таблица организаций'!AL97</f>
        <v>69</v>
      </c>
      <c r="AL108" s="12">
        <f>'Рейтинговая таблица организаций'!AM97</f>
        <v>71</v>
      </c>
      <c r="AM108" s="12" t="s">
        <v>166</v>
      </c>
      <c r="AN108" s="12">
        <f>'Рейтинговая таблица организаций'!AN97</f>
        <v>66</v>
      </c>
      <c r="AO108" s="12">
        <f>'Рейтинговая таблица организаций'!AO97</f>
        <v>71</v>
      </c>
      <c r="AP108" s="12" t="s">
        <v>167</v>
      </c>
      <c r="AQ108" s="12">
        <f>'Рейтинговая таблица организаций'!AP97</f>
        <v>52</v>
      </c>
      <c r="AR108" s="12">
        <f>'Рейтинговая таблица организаций'!AQ97</f>
        <v>53</v>
      </c>
      <c r="AS108" s="12" t="s">
        <v>168</v>
      </c>
      <c r="AT108" s="12">
        <f>'Рейтинговая таблица организаций'!AV97</f>
        <v>63</v>
      </c>
      <c r="AU108" s="12">
        <f>'Рейтинговая таблица организаций'!AW97</f>
        <v>71</v>
      </c>
      <c r="AV108" s="12" t="s">
        <v>169</v>
      </c>
      <c r="AW108" s="12">
        <f>'Рейтинговая таблица организаций'!AX97</f>
        <v>66</v>
      </c>
      <c r="AX108" s="12">
        <f>'Рейтинговая таблица организаций'!AY97</f>
        <v>71</v>
      </c>
      <c r="AY108" s="12" t="s">
        <v>170</v>
      </c>
      <c r="AZ108" s="12">
        <f>'Рейтинговая таблица организаций'!AZ97</f>
        <v>68</v>
      </c>
      <c r="BA108" s="12">
        <f>'Рейтинговая таблица организаций'!BA97</f>
        <v>71</v>
      </c>
    </row>
    <row r="109" spans="1:53" ht="15.75">
      <c r="A109" s="9">
        <f>'бланки '!D98</f>
        <v>93</v>
      </c>
      <c r="B109" s="9" t="str">
        <f>'бланки '!C98</f>
        <v>Муниципальное бюджетное общеобразовательное учреждение «Рочегодская средняя школа»</v>
      </c>
      <c r="C109" s="9">
        <f>'для bus.gov.ru'!D98</f>
        <v>124</v>
      </c>
      <c r="D109" s="9">
        <f>'для bus.gov.ru'!E98</f>
        <v>84</v>
      </c>
      <c r="E109" s="16">
        <f>'для bus.gov.ru'!F98</f>
        <v>0.67741935483870963</v>
      </c>
      <c r="F109" s="10" t="s">
        <v>159</v>
      </c>
      <c r="G109" s="11">
        <f>'Рейтинговая таблица организаций'!D98</f>
        <v>14</v>
      </c>
      <c r="H109" s="11">
        <f>'Рейтинговая таблица организаций'!E98</f>
        <v>14</v>
      </c>
      <c r="I109" s="10" t="s">
        <v>160</v>
      </c>
      <c r="J109" s="11">
        <f>'Рейтинговая таблица организаций'!F98</f>
        <v>39</v>
      </c>
      <c r="K109" s="11">
        <f>'Рейтинговая таблица организаций'!G98</f>
        <v>54</v>
      </c>
      <c r="L109" s="12" t="str">
        <f>IF('Рейтинговая таблица организаций'!H98&lt;1,"Отсутствуют или не функционируют дистанционные способы взаимодействия",(IF('Рейтинговая таблица организаций'!H98&lt;4,"В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09" s="18">
        <f>'Рейтинговая таблица организаций'!H98</f>
        <v>4</v>
      </c>
      <c r="N109" s="12">
        <f>IF('Рейтинговая таблица организаций'!H98&lt;1,0,(IF('Рейтинговая таблица организаций'!H98&lt;4,30,100)))</f>
        <v>100</v>
      </c>
      <c r="O109" s="12" t="s">
        <v>161</v>
      </c>
      <c r="P109" s="12">
        <f>'Рейтинговая таблица организаций'!I98</f>
        <v>74</v>
      </c>
      <c r="Q109" s="12">
        <f>'Рейтинговая таблица организаций'!J98</f>
        <v>75</v>
      </c>
      <c r="R109" s="12" t="s">
        <v>162</v>
      </c>
      <c r="S109" s="12">
        <f>'Рейтинговая таблица организаций'!K98</f>
        <v>59</v>
      </c>
      <c r="T109" s="12">
        <f>'Рейтинговая таблица организаций'!L98</f>
        <v>60</v>
      </c>
      <c r="U109" s="12" t="str">
        <f>IF('Рейтинговая таблица организаций'!U98&lt;1,"Отсутствуют комфортные условия",(IF('Рейтинговая таблица организаций'!U98&lt;5,"Количество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09" s="18">
        <f>'Рейтинговая таблица организаций'!U98</f>
        <v>5</v>
      </c>
      <c r="W109" s="12">
        <f>IF('Рейтинговая таблица организаций'!U98&lt;1,0,(IF('Рейтинговая таблица организаций'!U98&lt;4,20,100)))</f>
        <v>100</v>
      </c>
      <c r="X109" s="12" t="s">
        <v>163</v>
      </c>
      <c r="Y109" s="12">
        <f>'Рейтинговая таблица организаций'!X98</f>
        <v>79</v>
      </c>
      <c r="Z109" s="12">
        <f>'Рейтинговая таблица организаций'!Y98</f>
        <v>84</v>
      </c>
      <c r="AA109" s="12" t="str">
        <f>IF('Рейтинговая таблица организаций'!AD98&lt;1,"Отсутствуют условия доступности для инвалидов",(IF('Рейтинговая таблица организаций'!AD98&lt;5,"Количество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09" s="17">
        <f>'Рейтинговая таблица организаций'!AD98</f>
        <v>4</v>
      </c>
      <c r="AC109" s="12">
        <f>IF('Рейтинговая таблица организаций'!AD98&lt;1,0,(IF('Рейтинговая таблица организаций'!AD98&lt;5,20,100)))</f>
        <v>20</v>
      </c>
      <c r="AD109" s="12" t="str">
        <f>IF('Рейтинговая таблица организаций'!AE98&lt;1,"Отсутствуют условия доступности, позволяющие инвалидам получать услуги наравне с другими",(IF('Рейтинговая таблица организаций'!AE98&lt;5,"Количество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09" s="18">
        <f>'Рейтинговая таблица организаций'!AE98</f>
        <v>3</v>
      </c>
      <c r="AF109" s="12">
        <f>IF('Рейтинговая таблица организаций'!AE98&lt;1,0,(IF('Рейтинговая таблица организаций'!AE98&lt;5,20,100)))</f>
        <v>20</v>
      </c>
      <c r="AG109" s="12" t="s">
        <v>164</v>
      </c>
      <c r="AH109" s="12">
        <f>'Рейтинговая таблица организаций'!AF98</f>
        <v>5</v>
      </c>
      <c r="AI109" s="12">
        <f>'Рейтинговая таблица организаций'!AG98</f>
        <v>6</v>
      </c>
      <c r="AJ109" s="12" t="s">
        <v>165</v>
      </c>
      <c r="AK109" s="12">
        <f>'Рейтинговая таблица организаций'!AL98</f>
        <v>80</v>
      </c>
      <c r="AL109" s="12">
        <f>'Рейтинговая таблица организаций'!AM98</f>
        <v>84</v>
      </c>
      <c r="AM109" s="12" t="s">
        <v>166</v>
      </c>
      <c r="AN109" s="12">
        <f>'Рейтинговая таблица организаций'!AN98</f>
        <v>77</v>
      </c>
      <c r="AO109" s="12">
        <f>'Рейтинговая таблица организаций'!AO98</f>
        <v>84</v>
      </c>
      <c r="AP109" s="12" t="s">
        <v>167</v>
      </c>
      <c r="AQ109" s="12">
        <f>'Рейтинговая таблица организаций'!AP98</f>
        <v>59</v>
      </c>
      <c r="AR109" s="12">
        <f>'Рейтинговая таблица организаций'!AQ98</f>
        <v>59</v>
      </c>
      <c r="AS109" s="12" t="s">
        <v>168</v>
      </c>
      <c r="AT109" s="12">
        <f>'Рейтинговая таблица организаций'!AV98</f>
        <v>74</v>
      </c>
      <c r="AU109" s="12">
        <f>'Рейтинговая таблица организаций'!AW98</f>
        <v>84</v>
      </c>
      <c r="AV109" s="12" t="s">
        <v>169</v>
      </c>
      <c r="AW109" s="12">
        <f>'Рейтинговая таблица организаций'!AX98</f>
        <v>82</v>
      </c>
      <c r="AX109" s="12">
        <f>'Рейтинговая таблица организаций'!AY98</f>
        <v>84</v>
      </c>
      <c r="AY109" s="12" t="s">
        <v>170</v>
      </c>
      <c r="AZ109" s="12">
        <f>'Рейтинговая таблица организаций'!AZ98</f>
        <v>81</v>
      </c>
      <c r="BA109" s="12">
        <f>'Рейтинговая таблица организаций'!BA98</f>
        <v>84</v>
      </c>
    </row>
    <row r="110" spans="1:53" ht="15.75">
      <c r="A110" s="9">
        <f>'бланки '!D99</f>
        <v>94</v>
      </c>
      <c r="B110" s="9" t="str">
        <f>'бланки '!C99</f>
        <v>Муниципальное бюджетное общеобразовательное учреждение «Сельменьгская средняя школа»</v>
      </c>
      <c r="C110" s="9">
        <f>'для bus.gov.ru'!D99</f>
        <v>45</v>
      </c>
      <c r="D110" s="9">
        <f>'для bus.gov.ru'!E99</f>
        <v>21</v>
      </c>
      <c r="E110" s="16">
        <f>'для bus.gov.ru'!F99</f>
        <v>0.46666666666666667</v>
      </c>
      <c r="F110" s="10" t="s">
        <v>159</v>
      </c>
      <c r="G110" s="11">
        <f>'Рейтинговая таблица организаций'!D99</f>
        <v>14</v>
      </c>
      <c r="H110" s="11">
        <f>'Рейтинговая таблица организаций'!E99</f>
        <v>14</v>
      </c>
      <c r="I110" s="10" t="s">
        <v>160</v>
      </c>
      <c r="J110" s="11">
        <f>'Рейтинговая таблица организаций'!F99</f>
        <v>52</v>
      </c>
      <c r="K110" s="11">
        <f>'Рейтинговая таблица организаций'!G99</f>
        <v>54</v>
      </c>
      <c r="L110" s="12" t="str">
        <f>IF('Рейтинговая таблица организаций'!H99&lt;1,"Отсутствуют или не функционируют дистанционные способы взаимодействия",(IF('Рейтинговая таблица организаций'!H99&lt;4,"В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10" s="18">
        <f>'Рейтинговая таблица организаций'!H99</f>
        <v>3</v>
      </c>
      <c r="N110" s="12">
        <f>IF('Рейтинговая таблица организаций'!H99&lt;1,0,(IF('Рейтинговая таблица организаций'!H99&lt;4,30,100)))</f>
        <v>30</v>
      </c>
      <c r="O110" s="12" t="s">
        <v>161</v>
      </c>
      <c r="P110" s="12">
        <f>'Рейтинговая таблица организаций'!I99</f>
        <v>15</v>
      </c>
      <c r="Q110" s="12">
        <f>'Рейтинговая таблица организаций'!J99</f>
        <v>15</v>
      </c>
      <c r="R110" s="12" t="s">
        <v>162</v>
      </c>
      <c r="S110" s="12">
        <f>'Рейтинговая таблица организаций'!K99</f>
        <v>11</v>
      </c>
      <c r="T110" s="12">
        <f>'Рейтинговая таблица организаций'!L99</f>
        <v>11</v>
      </c>
      <c r="U110" s="12" t="str">
        <f>IF('Рейтинговая таблица организаций'!U99&lt;1,"Отсутствуют комфортные условия",(IF('Рейтинговая таблица организаций'!U99&lt;5,"Количество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0" s="18">
        <f>'Рейтинговая таблица организаций'!U99</f>
        <v>5</v>
      </c>
      <c r="W110" s="12">
        <f>IF('Рейтинговая таблица организаций'!U99&lt;1,0,(IF('Рейтинговая таблица организаций'!U99&lt;4,20,100)))</f>
        <v>100</v>
      </c>
      <c r="X110" s="12" t="s">
        <v>163</v>
      </c>
      <c r="Y110" s="12">
        <f>'Рейтинговая таблица организаций'!X99</f>
        <v>20</v>
      </c>
      <c r="Z110" s="12">
        <f>'Рейтинговая таблица организаций'!Y99</f>
        <v>21</v>
      </c>
      <c r="AA110" s="12" t="str">
        <f>IF('Рейтинговая таблица организаций'!AD99&lt;1,"Отсутствуют условия доступности для инвалидов",(IF('Рейтинговая таблица организаций'!AD99&lt;5,"Количество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0" s="17">
        <f>'Рейтинговая таблица организаций'!AD99</f>
        <v>3</v>
      </c>
      <c r="AC110" s="12">
        <f>IF('Рейтинговая таблица организаций'!AD99&lt;1,0,(IF('Рейтинговая таблица организаций'!AD99&lt;5,20,100)))</f>
        <v>20</v>
      </c>
      <c r="AD110" s="12" t="str">
        <f>IF('Рейтинговая таблица организаций'!AE99&lt;1,"Отсутствуют условия доступности, позволяющие инвалидам получать услуги наравне с другими",(IF('Рейтинговая таблица организаций'!AE99&lt;5,"Количество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0" s="18">
        <f>'Рейтинговая таблица организаций'!AE99</f>
        <v>3</v>
      </c>
      <c r="AF110" s="12">
        <f>IF('Рейтинговая таблица организаций'!AE99&lt;1,0,(IF('Рейтинговая таблица организаций'!AE99&lt;5,20,100)))</f>
        <v>20</v>
      </c>
      <c r="AG110" s="12" t="s">
        <v>164</v>
      </c>
      <c r="AH110" s="12">
        <f>'Рейтинговая таблица организаций'!AF99</f>
        <v>1</v>
      </c>
      <c r="AI110" s="12">
        <f>'Рейтинговая таблица организаций'!AG99</f>
        <v>1</v>
      </c>
      <c r="AJ110" s="12" t="s">
        <v>165</v>
      </c>
      <c r="AK110" s="12">
        <f>'Рейтинговая таблица организаций'!AL99</f>
        <v>20</v>
      </c>
      <c r="AL110" s="12">
        <f>'Рейтинговая таблица организаций'!AM99</f>
        <v>21</v>
      </c>
      <c r="AM110" s="12" t="s">
        <v>166</v>
      </c>
      <c r="AN110" s="12">
        <f>'Рейтинговая таблица организаций'!AN99</f>
        <v>20</v>
      </c>
      <c r="AO110" s="12">
        <f>'Рейтинговая таблица организаций'!AO99</f>
        <v>21</v>
      </c>
      <c r="AP110" s="12" t="s">
        <v>167</v>
      </c>
      <c r="AQ110" s="12">
        <f>'Рейтинговая таблица организаций'!AP99</f>
        <v>13</v>
      </c>
      <c r="AR110" s="12">
        <f>'Рейтинговая таблица организаций'!AQ99</f>
        <v>13</v>
      </c>
      <c r="AS110" s="12" t="s">
        <v>168</v>
      </c>
      <c r="AT110" s="12">
        <f>'Рейтинговая таблица организаций'!AV99</f>
        <v>18</v>
      </c>
      <c r="AU110" s="12">
        <f>'Рейтинговая таблица организаций'!AW99</f>
        <v>21</v>
      </c>
      <c r="AV110" s="12" t="s">
        <v>169</v>
      </c>
      <c r="AW110" s="12">
        <f>'Рейтинговая таблица организаций'!AX99</f>
        <v>20</v>
      </c>
      <c r="AX110" s="12">
        <f>'Рейтинговая таблица организаций'!AY99</f>
        <v>21</v>
      </c>
      <c r="AY110" s="12" t="s">
        <v>170</v>
      </c>
      <c r="AZ110" s="12">
        <f>'Рейтинговая таблица организаций'!AZ99</f>
        <v>20</v>
      </c>
      <c r="BA110" s="12">
        <f>'Рейтинговая таблица организаций'!BA99</f>
        <v>21</v>
      </c>
    </row>
    <row r="111" spans="1:53" ht="15.75">
      <c r="A111" s="9">
        <f>'бланки '!D100</f>
        <v>95</v>
      </c>
      <c r="B111" s="9" t="str">
        <f>'бланки '!C100</f>
        <v>Муниципальное бюджетное общеобразовательное учреждение «Хетовская средняя школа»</v>
      </c>
      <c r="C111" s="9">
        <f>'для bus.gov.ru'!D100</f>
        <v>43</v>
      </c>
      <c r="D111" s="9">
        <f>'для bus.gov.ru'!E100</f>
        <v>18</v>
      </c>
      <c r="E111" s="16">
        <f>'для bus.gov.ru'!F100</f>
        <v>0.41860465116279072</v>
      </c>
      <c r="F111" s="10" t="s">
        <v>159</v>
      </c>
      <c r="G111" s="11">
        <f>'Рейтинговая таблица организаций'!D100</f>
        <v>10</v>
      </c>
      <c r="H111" s="11">
        <f>'Рейтинговая таблица организаций'!E100</f>
        <v>14</v>
      </c>
      <c r="I111" s="10" t="s">
        <v>160</v>
      </c>
      <c r="J111" s="11">
        <f>'Рейтинговая таблица организаций'!F100</f>
        <v>43</v>
      </c>
      <c r="K111" s="11">
        <f>'Рейтинговая таблица организаций'!G100</f>
        <v>54</v>
      </c>
      <c r="L111" s="12" t="str">
        <f>IF('Рейтинговая таблица организаций'!H100&lt;1,"Отсутствуют или не функционируют дистанционные способы взаимодействия",(IF('Рейтинговая таблица организаций'!H100&lt;4,"В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11" s="18">
        <f>'Рейтинговая таблица организаций'!H100</f>
        <v>3</v>
      </c>
      <c r="N111" s="12">
        <f>IF('Рейтинговая таблица организаций'!H100&lt;1,0,(IF('Рейтинговая таблица организаций'!H100&lt;4,30,100)))</f>
        <v>30</v>
      </c>
      <c r="O111" s="12" t="s">
        <v>161</v>
      </c>
      <c r="P111" s="12">
        <f>'Рейтинговая таблица организаций'!I100</f>
        <v>17</v>
      </c>
      <c r="Q111" s="12">
        <f>'Рейтинговая таблица организаций'!J100</f>
        <v>17</v>
      </c>
      <c r="R111" s="12" t="s">
        <v>162</v>
      </c>
      <c r="S111" s="12">
        <f>'Рейтинговая таблица организаций'!K100</f>
        <v>15</v>
      </c>
      <c r="T111" s="12">
        <f>'Рейтинговая таблица организаций'!L100</f>
        <v>15</v>
      </c>
      <c r="U111" s="12" t="str">
        <f>IF('Рейтинговая таблица организаций'!U100&lt;1,"Отсутствуют комфортные условия",(IF('Рейтинговая таблица организаций'!U100&lt;5,"Количество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1" s="18">
        <f>'Рейтинговая таблица организаций'!U100</f>
        <v>5</v>
      </c>
      <c r="W111" s="12">
        <f>IF('Рейтинговая таблица организаций'!U100&lt;1,0,(IF('Рейтинговая таблица организаций'!U100&lt;4,20,100)))</f>
        <v>100</v>
      </c>
      <c r="X111" s="12" t="s">
        <v>163</v>
      </c>
      <c r="Y111" s="12">
        <f>'Рейтинговая таблица организаций'!X100</f>
        <v>17</v>
      </c>
      <c r="Z111" s="12">
        <f>'Рейтинговая таблица организаций'!Y100</f>
        <v>18</v>
      </c>
      <c r="AA111" s="12" t="str">
        <f>IF('Рейтинговая таблица организаций'!AD100&lt;1,"Отсутствуют условия доступности для инвалидов",(IF('Рейтинговая таблица организаций'!AD100&lt;5,"Количество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1" s="17">
        <f>'Рейтинговая таблица организаций'!AD100</f>
        <v>3</v>
      </c>
      <c r="AC111" s="12">
        <f>IF('Рейтинговая таблица организаций'!AD100&lt;1,0,(IF('Рейтинговая таблица организаций'!AD100&lt;5,20,100)))</f>
        <v>20</v>
      </c>
      <c r="AD111" s="12" t="str">
        <f>IF('Рейтинговая таблица организаций'!AE100&lt;1,"Отсутствуют условия доступности, позволяющие инвалидам получать услуги наравне с другими",(IF('Рейтинговая таблица организаций'!AE100&lt;5,"Количество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11" s="18">
        <f>'Рейтинговая таблица организаций'!AE100</f>
        <v>5</v>
      </c>
      <c r="AF111" s="12">
        <f>IF('Рейтинговая таблица организаций'!AE100&lt;1,0,(IF('Рейтинговая таблица организаций'!AE100&lt;5,20,100)))</f>
        <v>100</v>
      </c>
      <c r="AG111" s="12" t="s">
        <v>164</v>
      </c>
      <c r="AH111" s="12">
        <f>'Рейтинговая таблица организаций'!AF100</f>
        <v>1</v>
      </c>
      <c r="AI111" s="12">
        <f>'Рейтинговая таблица организаций'!AG100</f>
        <v>1</v>
      </c>
      <c r="AJ111" s="12" t="s">
        <v>165</v>
      </c>
      <c r="AK111" s="12">
        <f>'Рейтинговая таблица организаций'!AL100</f>
        <v>18</v>
      </c>
      <c r="AL111" s="12">
        <f>'Рейтинговая таблица организаций'!AM100</f>
        <v>18</v>
      </c>
      <c r="AM111" s="12" t="s">
        <v>166</v>
      </c>
      <c r="AN111" s="12">
        <f>'Рейтинговая таблица организаций'!AN100</f>
        <v>18</v>
      </c>
      <c r="AO111" s="12">
        <f>'Рейтинговая таблица организаций'!AO100</f>
        <v>18</v>
      </c>
      <c r="AP111" s="12" t="s">
        <v>167</v>
      </c>
      <c r="AQ111" s="12">
        <f>'Рейтинговая таблица организаций'!AP100</f>
        <v>15</v>
      </c>
      <c r="AR111" s="12">
        <f>'Рейтинговая таблица организаций'!AQ100</f>
        <v>15</v>
      </c>
      <c r="AS111" s="12" t="s">
        <v>168</v>
      </c>
      <c r="AT111" s="12">
        <f>'Рейтинговая таблица организаций'!AV100</f>
        <v>17</v>
      </c>
      <c r="AU111" s="12">
        <f>'Рейтинговая таблица организаций'!AW100</f>
        <v>18</v>
      </c>
      <c r="AV111" s="12" t="s">
        <v>169</v>
      </c>
      <c r="AW111" s="12">
        <f>'Рейтинговая таблица организаций'!AX100</f>
        <v>18</v>
      </c>
      <c r="AX111" s="12">
        <f>'Рейтинговая таблица организаций'!AY100</f>
        <v>18</v>
      </c>
      <c r="AY111" s="12" t="s">
        <v>170</v>
      </c>
      <c r="AZ111" s="12">
        <f>'Рейтинговая таблица организаций'!AZ100</f>
        <v>17</v>
      </c>
      <c r="BA111" s="12">
        <f>'Рейтинговая таблица организаций'!BA100</f>
        <v>18</v>
      </c>
    </row>
    <row r="112" spans="1:53" ht="15.75">
      <c r="A112" s="9">
        <f>'бланки '!D101</f>
        <v>96</v>
      </c>
      <c r="B112" s="9" t="str">
        <f>'бланки '!C101</f>
        <v>Муниципальное бюджетное общеобразовательное учреждение «Важская основная школа»</v>
      </c>
      <c r="C112" s="9">
        <f>'для bus.gov.ru'!D101</f>
        <v>229</v>
      </c>
      <c r="D112" s="9">
        <f>'для bus.gov.ru'!E101</f>
        <v>126</v>
      </c>
      <c r="E112" s="16">
        <f>'для bus.gov.ru'!F101</f>
        <v>0.55021834061135366</v>
      </c>
      <c r="F112" s="10" t="s">
        <v>159</v>
      </c>
      <c r="G112" s="11">
        <f>'Рейтинговая таблица организаций'!D101</f>
        <v>9</v>
      </c>
      <c r="H112" s="11">
        <f>'Рейтинговая таблица организаций'!E101</f>
        <v>11</v>
      </c>
      <c r="I112" s="10" t="s">
        <v>160</v>
      </c>
      <c r="J112" s="11">
        <f>'Рейтинговая таблица организаций'!F101</f>
        <v>35.5</v>
      </c>
      <c r="K112" s="11">
        <f>'Рейтинговая таблица организаций'!G101</f>
        <v>49</v>
      </c>
      <c r="L112" s="12" t="str">
        <f>IF('Рейтинговая таблица организаций'!H101&lt;1,"Отсутствуют или не функционируют дистанционные способы взаимодействия",(IF('Рейтинговая таблица организаций'!H101&lt;4,"В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12" s="18">
        <f>'Рейтинговая таблица организаций'!H101</f>
        <v>4</v>
      </c>
      <c r="N112" s="12">
        <f>IF('Рейтинговая таблица организаций'!H101&lt;1,0,(IF('Рейтинговая таблица организаций'!H101&lt;4,30,100)))</f>
        <v>100</v>
      </c>
      <c r="O112" s="12" t="s">
        <v>161</v>
      </c>
      <c r="P112" s="12">
        <f>'Рейтинговая таблица организаций'!I101</f>
        <v>86</v>
      </c>
      <c r="Q112" s="12">
        <f>'Рейтинговая таблица организаций'!J101</f>
        <v>89</v>
      </c>
      <c r="R112" s="12" t="s">
        <v>162</v>
      </c>
      <c r="S112" s="12">
        <f>'Рейтинговая таблица организаций'!K101</f>
        <v>70</v>
      </c>
      <c r="T112" s="12">
        <f>'Рейтинговая таблица организаций'!L101</f>
        <v>72</v>
      </c>
      <c r="U112" s="12" t="str">
        <f>IF('Рейтинговая таблица организаций'!U101&lt;1,"Отсутствуют комфортные условия",(IF('Рейтинговая таблица организаций'!U101&lt;5,"Количество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2" s="18">
        <f>'Рейтинговая таблица организаций'!U101</f>
        <v>5</v>
      </c>
      <c r="W112" s="12">
        <f>IF('Рейтинговая таблица организаций'!U101&lt;1,0,(IF('Рейтинговая таблица организаций'!U101&lt;4,20,100)))</f>
        <v>100</v>
      </c>
      <c r="X112" s="12" t="s">
        <v>163</v>
      </c>
      <c r="Y112" s="12">
        <f>'Рейтинговая таблица организаций'!X101</f>
        <v>113</v>
      </c>
      <c r="Z112" s="12">
        <f>'Рейтинговая таблица организаций'!Y101</f>
        <v>126</v>
      </c>
      <c r="AA112" s="12" t="str">
        <f>IF('Рейтинговая таблица организаций'!AD101&lt;1,"Отсутствуют условия доступности для инвалидов",(IF('Рейтинговая таблица организаций'!AD101&lt;5,"Количество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2" s="17">
        <f>'Рейтинговая таблица организаций'!AD101</f>
        <v>4</v>
      </c>
      <c r="AC112" s="12">
        <f>IF('Рейтинговая таблица организаций'!AD101&lt;1,0,(IF('Рейтинговая таблица организаций'!AD101&lt;5,20,100)))</f>
        <v>20</v>
      </c>
      <c r="AD112" s="12" t="str">
        <f>IF('Рейтинговая таблица организаций'!AE101&lt;1,"Отсутствуют условия доступности, позволяющие инвалидам получать услуги наравне с другими",(IF('Рейтинговая таблица организаций'!AE101&lt;5,"Количество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2" s="18">
        <f>'Рейтинговая таблица организаций'!AE101</f>
        <v>2</v>
      </c>
      <c r="AF112" s="12">
        <f>IF('Рейтинговая таблица организаций'!AE101&lt;1,0,(IF('Рейтинговая таблица организаций'!AE101&lt;5,20,100)))</f>
        <v>20</v>
      </c>
      <c r="AG112" s="12" t="s">
        <v>164</v>
      </c>
      <c r="AH112" s="12">
        <f>'Рейтинговая таблица организаций'!AF101</f>
        <v>3</v>
      </c>
      <c r="AI112" s="12">
        <f>'Рейтинговая таблица организаций'!AG101</f>
        <v>4</v>
      </c>
      <c r="AJ112" s="12" t="s">
        <v>165</v>
      </c>
      <c r="AK112" s="12">
        <f>'Рейтинговая таблица организаций'!AL101</f>
        <v>125</v>
      </c>
      <c r="AL112" s="12">
        <f>'Рейтинговая таблица организаций'!AM101</f>
        <v>126</v>
      </c>
      <c r="AM112" s="12" t="s">
        <v>166</v>
      </c>
      <c r="AN112" s="12">
        <f>'Рейтинговая таблица организаций'!AN101</f>
        <v>125</v>
      </c>
      <c r="AO112" s="12">
        <f>'Рейтинговая таблица организаций'!AO101</f>
        <v>126</v>
      </c>
      <c r="AP112" s="12" t="s">
        <v>167</v>
      </c>
      <c r="AQ112" s="12">
        <f>'Рейтинговая таблица организаций'!AP101</f>
        <v>93</v>
      </c>
      <c r="AR112" s="12">
        <f>'Рейтинговая таблица организаций'!AQ101</f>
        <v>94</v>
      </c>
      <c r="AS112" s="12" t="s">
        <v>168</v>
      </c>
      <c r="AT112" s="12">
        <f>'Рейтинговая таблица организаций'!AV101</f>
        <v>124</v>
      </c>
      <c r="AU112" s="12">
        <f>'Рейтинговая таблица организаций'!AW101</f>
        <v>126</v>
      </c>
      <c r="AV112" s="12" t="s">
        <v>169</v>
      </c>
      <c r="AW112" s="12">
        <f>'Рейтинговая таблица организаций'!AX101</f>
        <v>119</v>
      </c>
      <c r="AX112" s="12">
        <f>'Рейтинговая таблица организаций'!AY101</f>
        <v>126</v>
      </c>
      <c r="AY112" s="12" t="s">
        <v>170</v>
      </c>
      <c r="AZ112" s="12">
        <f>'Рейтинговая таблица организаций'!AZ101</f>
        <v>121</v>
      </c>
      <c r="BA112" s="12">
        <f>'Рейтинговая таблица организаций'!BA101</f>
        <v>126</v>
      </c>
    </row>
    <row r="113" spans="1:53" ht="15.75">
      <c r="A113" s="9">
        <f>'бланки '!D102</f>
        <v>97</v>
      </c>
      <c r="B113" s="9" t="str">
        <f>'бланки '!C102</f>
        <v>Муниципальное бюджетное общеобразовательное учреждение «Осиновская основная школа»</v>
      </c>
      <c r="C113" s="9">
        <f>'для bus.gov.ru'!D102</f>
        <v>105</v>
      </c>
      <c r="D113" s="9">
        <f>'для bus.gov.ru'!E102</f>
        <v>55</v>
      </c>
      <c r="E113" s="16">
        <f>'для bus.gov.ru'!F102</f>
        <v>0.52380952380952384</v>
      </c>
      <c r="F113" s="10" t="s">
        <v>159</v>
      </c>
      <c r="G113" s="11">
        <f>'Рейтинговая таблица организаций'!D102</f>
        <v>8</v>
      </c>
      <c r="H113" s="11">
        <f>'Рейтинговая таблица организаций'!E102</f>
        <v>11</v>
      </c>
      <c r="I113" s="10" t="s">
        <v>160</v>
      </c>
      <c r="J113" s="11">
        <f>'Рейтинговая таблица организаций'!F102</f>
        <v>28.5</v>
      </c>
      <c r="K113" s="11">
        <f>'Рейтинговая таблица организаций'!G102</f>
        <v>49</v>
      </c>
      <c r="L113" s="12" t="str">
        <f>IF('Рейтинговая таблица организаций'!H102&lt;1,"Отсутствуют или не функционируют дистанционные способы взаимодействия",(IF('Рейтинговая таблица организаций'!H102&lt;4,"В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13" s="18">
        <f>'Рейтинговая таблица организаций'!H102</f>
        <v>4</v>
      </c>
      <c r="N113" s="12">
        <f>IF('Рейтинговая таблица организаций'!H102&lt;1,0,(IF('Рейтинговая таблица организаций'!H102&lt;4,30,100)))</f>
        <v>100</v>
      </c>
      <c r="O113" s="12" t="s">
        <v>161</v>
      </c>
      <c r="P113" s="12">
        <f>'Рейтинговая таблица организаций'!I102</f>
        <v>48</v>
      </c>
      <c r="Q113" s="12">
        <f>'Рейтинговая таблица организаций'!J102</f>
        <v>49</v>
      </c>
      <c r="R113" s="12" t="s">
        <v>162</v>
      </c>
      <c r="S113" s="12">
        <f>'Рейтинговая таблица организаций'!K102</f>
        <v>40</v>
      </c>
      <c r="T113" s="12">
        <f>'Рейтинговая таблица организаций'!L102</f>
        <v>41</v>
      </c>
      <c r="U113" s="12" t="str">
        <f>IF('Рейтинговая таблица организаций'!U102&lt;1,"Отсутствуют комфортные условия",(IF('Рейтинговая таблица организаций'!U102&lt;5,"Количество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3" s="18">
        <f>'Рейтинговая таблица организаций'!U102</f>
        <v>5</v>
      </c>
      <c r="W113" s="12">
        <f>IF('Рейтинговая таблица организаций'!U102&lt;1,0,(IF('Рейтинговая таблица организаций'!U102&lt;4,20,100)))</f>
        <v>100</v>
      </c>
      <c r="X113" s="12" t="s">
        <v>163</v>
      </c>
      <c r="Y113" s="12">
        <f>'Рейтинговая таблица организаций'!X102</f>
        <v>46</v>
      </c>
      <c r="Z113" s="12">
        <f>'Рейтинговая таблица организаций'!Y102</f>
        <v>55</v>
      </c>
      <c r="AA113" s="12" t="str">
        <f>IF('Рейтинговая таблица организаций'!AD102&lt;1,"Отсутствуют условия доступности для инвалидов",(IF('Рейтинговая таблица организаций'!AD102&lt;5,"Количество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3" s="17">
        <f>'Рейтинговая таблица организаций'!AD102</f>
        <v>3</v>
      </c>
      <c r="AC113" s="12">
        <f>IF('Рейтинговая таблица организаций'!AD102&lt;1,0,(IF('Рейтинговая таблица организаций'!AD102&lt;5,20,100)))</f>
        <v>20</v>
      </c>
      <c r="AD113" s="12" t="str">
        <f>IF('Рейтинговая таблица организаций'!AE102&lt;1,"Отсутствуют условия доступности, позволяющие инвалидам получать услуги наравне с другими",(IF('Рейтинговая таблица организаций'!AE102&lt;5,"Количество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3" s="18">
        <f>'Рейтинговая таблица организаций'!AE102</f>
        <v>3</v>
      </c>
      <c r="AF113" s="12">
        <f>IF('Рейтинговая таблица организаций'!AE102&lt;1,0,(IF('Рейтинговая таблица организаций'!AE102&lt;5,20,100)))</f>
        <v>20</v>
      </c>
      <c r="AG113" s="12" t="s">
        <v>164</v>
      </c>
      <c r="AH113" s="12">
        <f>'Рейтинговая таблица организаций'!AF102</f>
        <v>1</v>
      </c>
      <c r="AI113" s="12">
        <f>'Рейтинговая таблица организаций'!AG102</f>
        <v>1</v>
      </c>
      <c r="AJ113" s="12" t="s">
        <v>165</v>
      </c>
      <c r="AK113" s="12">
        <f>'Рейтинговая таблица организаций'!AL102</f>
        <v>55</v>
      </c>
      <c r="AL113" s="12">
        <f>'Рейтинговая таблица организаций'!AM102</f>
        <v>55</v>
      </c>
      <c r="AM113" s="12" t="s">
        <v>166</v>
      </c>
      <c r="AN113" s="12">
        <f>'Рейтинговая таблица организаций'!AN102</f>
        <v>55</v>
      </c>
      <c r="AO113" s="12">
        <f>'Рейтинговая таблица организаций'!AO102</f>
        <v>55</v>
      </c>
      <c r="AP113" s="12" t="s">
        <v>167</v>
      </c>
      <c r="AQ113" s="12">
        <f>'Рейтинговая таблица организаций'!AP102</f>
        <v>42</v>
      </c>
      <c r="AR113" s="12">
        <f>'Рейтинговая таблица организаций'!AQ102</f>
        <v>42</v>
      </c>
      <c r="AS113" s="12" t="s">
        <v>168</v>
      </c>
      <c r="AT113" s="12">
        <f>'Рейтинговая таблица организаций'!AV102</f>
        <v>54</v>
      </c>
      <c r="AU113" s="12">
        <f>'Рейтинговая таблица организаций'!AW102</f>
        <v>55</v>
      </c>
      <c r="AV113" s="12" t="s">
        <v>169</v>
      </c>
      <c r="AW113" s="12">
        <f>'Рейтинговая таблица организаций'!AX102</f>
        <v>53</v>
      </c>
      <c r="AX113" s="12">
        <f>'Рейтинговая таблица организаций'!AY102</f>
        <v>55</v>
      </c>
      <c r="AY113" s="12" t="s">
        <v>170</v>
      </c>
      <c r="AZ113" s="12">
        <f>'Рейтинговая таблица организаций'!AZ102</f>
        <v>53</v>
      </c>
      <c r="BA113" s="12">
        <f>'Рейтинговая таблица организаций'!BA102</f>
        <v>55</v>
      </c>
    </row>
    <row r="114" spans="1:53" ht="15.75">
      <c r="A114" s="9">
        <f>'бланки '!D103</f>
        <v>98</v>
      </c>
      <c r="B114" s="9" t="str">
        <f>'бланки '!C103</f>
        <v>Муниципальное бюджетное учреждение дополнительного образования «Центр дополнительного образования»</v>
      </c>
      <c r="C114" s="9">
        <f>'для bus.gov.ru'!D103</f>
        <v>983</v>
      </c>
      <c r="D114" s="9">
        <f>'для bus.gov.ru'!E103</f>
        <v>547</v>
      </c>
      <c r="E114" s="16">
        <f>'для bus.gov.ru'!F103</f>
        <v>0.55645981688708035</v>
      </c>
      <c r="F114" s="10" t="s">
        <v>159</v>
      </c>
      <c r="G114" s="11">
        <f>'Рейтинговая таблица организаций'!D103</f>
        <v>13</v>
      </c>
      <c r="H114" s="11">
        <f>'Рейтинговая таблица организаций'!E103</f>
        <v>14</v>
      </c>
      <c r="I114" s="10" t="s">
        <v>160</v>
      </c>
      <c r="J114" s="11">
        <f>'Рейтинговая таблица организаций'!F103</f>
        <v>51</v>
      </c>
      <c r="K114" s="11">
        <f>'Рейтинговая таблица организаций'!G103</f>
        <v>54</v>
      </c>
      <c r="L114" s="12" t="str">
        <f>IF('Рейтинговая таблица организаций'!H103&lt;1,"Отсутствуют или не функционируют дистанционные способы взаимодействия",(IF('Рейтинговая таблица организаций'!H103&lt;4,"В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14" s="18">
        <f>'Рейтинговая таблица организаций'!H103</f>
        <v>2</v>
      </c>
      <c r="N114" s="12">
        <f>IF('Рейтинговая таблица организаций'!H103&lt;1,0,(IF('Рейтинговая таблица организаций'!H103&lt;4,30,100)))</f>
        <v>30</v>
      </c>
      <c r="O114" s="12" t="s">
        <v>161</v>
      </c>
      <c r="P114" s="12">
        <f>'Рейтинговая таблица организаций'!I103</f>
        <v>314</v>
      </c>
      <c r="Q114" s="12">
        <f>'Рейтинговая таблица организаций'!J103</f>
        <v>334</v>
      </c>
      <c r="R114" s="12" t="s">
        <v>162</v>
      </c>
      <c r="S114" s="12">
        <f>'Рейтинговая таблица организаций'!K103</f>
        <v>336</v>
      </c>
      <c r="T114" s="12">
        <f>'Рейтинговая таблица организаций'!L103</f>
        <v>364</v>
      </c>
      <c r="U114" s="12" t="str">
        <f>IF('Рейтинговая таблица организаций'!U103&lt;1,"Отсутствуют комфортные условия",(IF('Рейтинговая таблица организаций'!U103&lt;5,"Количество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4" s="18">
        <f>'Рейтинговая таблица организаций'!U103</f>
        <v>5</v>
      </c>
      <c r="W114" s="12">
        <f>IF('Рейтинговая таблица организаций'!U103&lt;1,0,(IF('Рейтинговая таблица организаций'!U103&lt;4,20,100)))</f>
        <v>100</v>
      </c>
      <c r="X114" s="12" t="s">
        <v>163</v>
      </c>
      <c r="Y114" s="12">
        <f>'Рейтинговая таблица организаций'!X103</f>
        <v>425</v>
      </c>
      <c r="Z114" s="12">
        <f>'Рейтинговая таблица организаций'!Y103</f>
        <v>547</v>
      </c>
      <c r="AA114" s="12" t="str">
        <f>IF('Рейтинговая таблица организаций'!AD103&lt;1,"Отсутствуют условия доступности для инвалидов",(IF('Рейтинговая таблица организаций'!AD103&lt;5,"Количество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4" s="17">
        <f>'Рейтинговая таблица организаций'!AD103</f>
        <v>4</v>
      </c>
      <c r="AC114" s="12">
        <f>IF('Рейтинговая таблица организаций'!AD103&lt;1,0,(IF('Рейтинговая таблица организаций'!AD103&lt;5,20,100)))</f>
        <v>20</v>
      </c>
      <c r="AD114" s="12" t="str">
        <f>IF('Рейтинговая таблица организаций'!AE103&lt;1,"Отсутствуют условия доступности, позволяющие инвалидам получать услуги наравне с другими",(IF('Рейтинговая таблица организаций'!AE103&lt;5,"Количество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4" s="18">
        <f>'Рейтинговая таблица организаций'!AE103</f>
        <v>3</v>
      </c>
      <c r="AF114" s="12">
        <f>IF('Рейтинговая таблица организаций'!AE103&lt;1,0,(IF('Рейтинговая таблица организаций'!AE103&lt;5,20,100)))</f>
        <v>20</v>
      </c>
      <c r="AG114" s="12" t="s">
        <v>164</v>
      </c>
      <c r="AH114" s="12">
        <f>'Рейтинговая таблица организаций'!AF103</f>
        <v>6</v>
      </c>
      <c r="AI114" s="12">
        <f>'Рейтинговая таблица организаций'!AG103</f>
        <v>7</v>
      </c>
      <c r="AJ114" s="12" t="s">
        <v>165</v>
      </c>
      <c r="AK114" s="12">
        <f>'Рейтинговая таблица организаций'!AL103</f>
        <v>507</v>
      </c>
      <c r="AL114" s="12">
        <f>'Рейтинговая таблица организаций'!AM103</f>
        <v>547</v>
      </c>
      <c r="AM114" s="12" t="s">
        <v>166</v>
      </c>
      <c r="AN114" s="12">
        <f>'Рейтинговая таблица организаций'!AN103</f>
        <v>496</v>
      </c>
      <c r="AO114" s="12">
        <f>'Рейтинговая таблица организаций'!AO103</f>
        <v>547</v>
      </c>
      <c r="AP114" s="12" t="s">
        <v>167</v>
      </c>
      <c r="AQ114" s="12">
        <f>'Рейтинговая таблица организаций'!AP103</f>
        <v>323</v>
      </c>
      <c r="AR114" s="12">
        <f>'Рейтинговая таблица организаций'!AQ103</f>
        <v>338</v>
      </c>
      <c r="AS114" s="12" t="s">
        <v>168</v>
      </c>
      <c r="AT114" s="12">
        <f>'Рейтинговая таблица организаций'!AV103</f>
        <v>468</v>
      </c>
      <c r="AU114" s="12">
        <f>'Рейтинговая таблица организаций'!AW103</f>
        <v>547</v>
      </c>
      <c r="AV114" s="12" t="s">
        <v>169</v>
      </c>
      <c r="AW114" s="12">
        <f>'Рейтинговая таблица организаций'!AX103</f>
        <v>367</v>
      </c>
      <c r="AX114" s="12">
        <f>'Рейтинговая таблица организаций'!AY103</f>
        <v>547</v>
      </c>
      <c r="AY114" s="12" t="s">
        <v>170</v>
      </c>
      <c r="AZ114" s="12">
        <f>'Рейтинговая таблица организаций'!AZ103</f>
        <v>495</v>
      </c>
      <c r="BA114" s="12">
        <f>'Рейтинговая таблица организаций'!BA103</f>
        <v>547</v>
      </c>
    </row>
    <row r="115" spans="1:53" ht="15.75">
      <c r="A115" s="9">
        <f>'бланки '!D104</f>
        <v>99</v>
      </c>
      <c r="B115" s="9" t="str">
        <f>'бланки '!C104</f>
        <v>Муниципальное бюджетное учреждение дополнительного образования «Детская школа искусств №17»</v>
      </c>
      <c r="C115" s="9">
        <f>'для bus.gov.ru'!D104</f>
        <v>481</v>
      </c>
      <c r="D115" s="9">
        <f>'для bus.gov.ru'!E104</f>
        <v>265</v>
      </c>
      <c r="E115" s="16">
        <f>'для bus.gov.ru'!F104</f>
        <v>0.55093555093555091</v>
      </c>
      <c r="F115" s="10" t="s">
        <v>159</v>
      </c>
      <c r="G115" s="11">
        <f>'Рейтинговая таблица организаций'!D104</f>
        <v>14</v>
      </c>
      <c r="H115" s="11">
        <f>'Рейтинговая таблица организаций'!E104</f>
        <v>14</v>
      </c>
      <c r="I115" s="10" t="s">
        <v>160</v>
      </c>
      <c r="J115" s="11">
        <f>'Рейтинговая таблица организаций'!F104</f>
        <v>57</v>
      </c>
      <c r="K115" s="11">
        <f>'Рейтинговая таблица организаций'!G104</f>
        <v>57</v>
      </c>
      <c r="L115" s="12" t="str">
        <f>IF('Рейтинговая таблица организаций'!H104&lt;1,"Отсутствуют или не функционируют дистанционные способы взаимодействия",(IF('Рейтинговая таблица организаций'!H104&lt;4,"В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15" s="18">
        <f>'Рейтинговая таблица организаций'!H104</f>
        <v>3</v>
      </c>
      <c r="N115" s="12">
        <f>IF('Рейтинговая таблица организаций'!H104&lt;1,0,(IF('Рейтинговая таблица организаций'!H104&lt;4,30,100)))</f>
        <v>30</v>
      </c>
      <c r="O115" s="12" t="s">
        <v>161</v>
      </c>
      <c r="P115" s="12">
        <f>'Рейтинговая таблица организаций'!I104</f>
        <v>135</v>
      </c>
      <c r="Q115" s="12">
        <f>'Рейтинговая таблица организаций'!J104</f>
        <v>146</v>
      </c>
      <c r="R115" s="12" t="s">
        <v>162</v>
      </c>
      <c r="S115" s="12">
        <f>'Рейтинговая таблица организаций'!K104</f>
        <v>145</v>
      </c>
      <c r="T115" s="12">
        <f>'Рейтинговая таблица организаций'!L104</f>
        <v>159</v>
      </c>
      <c r="U115" s="12" t="str">
        <f>IF('Рейтинговая таблица организаций'!U104&lt;1,"Отсутствуют комфортные условия",(IF('Рейтинговая таблица организаций'!U104&lt;5,"Количество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5" s="18">
        <f>'Рейтинговая таблица организаций'!U104</f>
        <v>5</v>
      </c>
      <c r="W115" s="12">
        <f>IF('Рейтинговая таблица организаций'!U104&lt;1,0,(IF('Рейтинговая таблица организаций'!U104&lt;4,20,100)))</f>
        <v>100</v>
      </c>
      <c r="X115" s="12" t="s">
        <v>163</v>
      </c>
      <c r="Y115" s="12">
        <f>'Рейтинговая таблица организаций'!X104</f>
        <v>211</v>
      </c>
      <c r="Z115" s="12">
        <f>'Рейтинговая таблица организаций'!Y104</f>
        <v>265</v>
      </c>
      <c r="AA115" s="12" t="str">
        <f>IF('Рейтинговая таблица организаций'!AD104&lt;1,"Отсутствуют условия доступности для инвалидов",(IF('Рейтинговая таблица организаций'!AD104&lt;5,"Количество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5" s="17">
        <f>'Рейтинговая таблица организаций'!AD104</f>
        <v>4</v>
      </c>
      <c r="AC115" s="12">
        <f>IF('Рейтинговая таблица организаций'!AD104&lt;1,0,(IF('Рейтинговая таблица организаций'!AD104&lt;5,20,100)))</f>
        <v>20</v>
      </c>
      <c r="AD115" s="12" t="str">
        <f>IF('Рейтинговая таблица организаций'!AE104&lt;1,"Отсутствуют условия доступности, позволяющие инвалидам получать услуги наравне с другими",(IF('Рейтинговая таблица организаций'!AE104&lt;5,"Количество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5" s="18">
        <f>'Рейтинговая таблица организаций'!AE104</f>
        <v>3</v>
      </c>
      <c r="AF115" s="12">
        <f>IF('Рейтинговая таблица организаций'!AE104&lt;1,0,(IF('Рейтинговая таблица организаций'!AE104&lt;5,20,100)))</f>
        <v>20</v>
      </c>
      <c r="AG115" s="12" t="s">
        <v>164</v>
      </c>
      <c r="AH115" s="12">
        <f>'Рейтинговая таблица организаций'!AF104</f>
        <v>10</v>
      </c>
      <c r="AI115" s="12">
        <f>'Рейтинговая таблица организаций'!AG104</f>
        <v>12</v>
      </c>
      <c r="AJ115" s="12" t="s">
        <v>165</v>
      </c>
      <c r="AK115" s="12">
        <f>'Рейтинговая таблица организаций'!AL104</f>
        <v>241</v>
      </c>
      <c r="AL115" s="12">
        <f>'Рейтинговая таблица организаций'!AM104</f>
        <v>265</v>
      </c>
      <c r="AM115" s="12" t="s">
        <v>166</v>
      </c>
      <c r="AN115" s="12">
        <f>'Рейтинговая таблица организаций'!AN104</f>
        <v>234</v>
      </c>
      <c r="AO115" s="12">
        <f>'Рейтинговая таблица организаций'!AO104</f>
        <v>265</v>
      </c>
      <c r="AP115" s="12" t="s">
        <v>167</v>
      </c>
      <c r="AQ115" s="12">
        <f>'Рейтинговая таблица организаций'!AP104</f>
        <v>171</v>
      </c>
      <c r="AR115" s="12">
        <f>'Рейтинговая таблица организаций'!AQ104</f>
        <v>182</v>
      </c>
      <c r="AS115" s="12" t="s">
        <v>168</v>
      </c>
      <c r="AT115" s="12">
        <f>'Рейтинговая таблица организаций'!AV104</f>
        <v>213</v>
      </c>
      <c r="AU115" s="12">
        <f>'Рейтинговая таблица организаций'!AW104</f>
        <v>265</v>
      </c>
      <c r="AV115" s="12" t="s">
        <v>169</v>
      </c>
      <c r="AW115" s="12">
        <f>'Рейтинговая таблица организаций'!AX104</f>
        <v>242</v>
      </c>
      <c r="AX115" s="12">
        <f>'Рейтинговая таблица организаций'!AY104</f>
        <v>265</v>
      </c>
      <c r="AY115" s="12" t="s">
        <v>170</v>
      </c>
      <c r="AZ115" s="12">
        <f>'Рейтинговая таблица организаций'!AZ104</f>
        <v>230</v>
      </c>
      <c r="BA115" s="12">
        <f>'Рейтинговая таблица организаций'!BA104</f>
        <v>265</v>
      </c>
    </row>
    <row r="116" spans="1:53" ht="15.75">
      <c r="A116" s="9">
        <f>'бланки '!D105</f>
        <v>100</v>
      </c>
      <c r="B116" s="9" t="str">
        <f>'бланки '!C105</f>
        <v>Муниципальное бюджетное общеобразовательное учреждение «Средняя общеобразовательная школа №1 г.Онеги»</v>
      </c>
      <c r="C116" s="9">
        <f>'для bus.gov.ru'!D105</f>
        <v>1015</v>
      </c>
      <c r="D116" s="9">
        <f>'для bus.gov.ru'!E105</f>
        <v>544</v>
      </c>
      <c r="E116" s="16">
        <f>'для bus.gov.ru'!F105</f>
        <v>0.53596059113300487</v>
      </c>
      <c r="F116" s="10" t="s">
        <v>159</v>
      </c>
      <c r="G116" s="11">
        <f>'Рейтинговая таблица организаций'!D105</f>
        <v>13.5</v>
      </c>
      <c r="H116" s="11">
        <f>'Рейтинговая таблица организаций'!E105</f>
        <v>14</v>
      </c>
      <c r="I116" s="10" t="s">
        <v>160</v>
      </c>
      <c r="J116" s="11">
        <f>'Рейтинговая таблица организаций'!F105</f>
        <v>49</v>
      </c>
      <c r="K116" s="11">
        <f>'Рейтинговая таблица организаций'!G105</f>
        <v>54</v>
      </c>
      <c r="L116" s="12" t="str">
        <f>IF('Рейтинговая таблица организаций'!H105&lt;1,"Отсутствуют или не функционируют дистанционные способы взаимодействия",(IF('Рейтинговая таблица организаций'!H105&lt;4,"В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16" s="18">
        <f>'Рейтинговая таблица организаций'!H105</f>
        <v>3</v>
      </c>
      <c r="N116" s="12">
        <f>IF('Рейтинговая таблица организаций'!H105&lt;1,0,(IF('Рейтинговая таблица организаций'!H105&lt;4,30,100)))</f>
        <v>30</v>
      </c>
      <c r="O116" s="12" t="s">
        <v>161</v>
      </c>
      <c r="P116" s="12">
        <f>'Рейтинговая таблица организаций'!I105</f>
        <v>306</v>
      </c>
      <c r="Q116" s="12">
        <f>'Рейтинговая таблица организаций'!J105</f>
        <v>329</v>
      </c>
      <c r="R116" s="12" t="s">
        <v>162</v>
      </c>
      <c r="S116" s="12">
        <f>'Рейтинговая таблица организаций'!K105</f>
        <v>337</v>
      </c>
      <c r="T116" s="12">
        <f>'Рейтинговая таблица организаций'!L105</f>
        <v>368</v>
      </c>
      <c r="U116" s="12" t="str">
        <f>IF('Рейтинговая таблица организаций'!U105&lt;1,"Отсутствуют комфортные условия",(IF('Рейтинговая таблица организаций'!U105&lt;5,"Количество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6" s="18">
        <f>'Рейтинговая таблица организаций'!U105</f>
        <v>5</v>
      </c>
      <c r="W116" s="12">
        <f>IF('Рейтинговая таблица организаций'!U105&lt;1,0,(IF('Рейтинговая таблица организаций'!U105&lt;4,20,100)))</f>
        <v>100</v>
      </c>
      <c r="X116" s="12" t="s">
        <v>163</v>
      </c>
      <c r="Y116" s="12">
        <f>'Рейтинговая таблица организаций'!X105</f>
        <v>418</v>
      </c>
      <c r="Z116" s="12">
        <f>'Рейтинговая таблица организаций'!Y105</f>
        <v>544</v>
      </c>
      <c r="AA116" s="12" t="str">
        <f>IF('Рейтинговая таблица организаций'!AD105&lt;1,"Отсутствуют условия доступности для инвалидов",(IF('Рейтинговая таблица организаций'!AD105&lt;5,"Количество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6" s="17">
        <f>'Рейтинговая таблица организаций'!AD105</f>
        <v>4</v>
      </c>
      <c r="AC116" s="12">
        <f>IF('Рейтинговая таблица организаций'!AD105&lt;1,0,(IF('Рейтинговая таблица организаций'!AD105&lt;5,20,100)))</f>
        <v>20</v>
      </c>
      <c r="AD116" s="12" t="str">
        <f>IF('Рейтинговая таблица организаций'!AE105&lt;1,"Отсутствуют условия доступности, позволяющие инвалидам получать услуги наравне с другими",(IF('Рейтинговая таблица организаций'!AE105&lt;5,"Количество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6" s="18">
        <f>'Рейтинговая таблица организаций'!AE105</f>
        <v>4</v>
      </c>
      <c r="AF116" s="12">
        <f>IF('Рейтинговая таблица организаций'!AE105&lt;1,0,(IF('Рейтинговая таблица организаций'!AE105&lt;5,20,100)))</f>
        <v>20</v>
      </c>
      <c r="AG116" s="12" t="s">
        <v>164</v>
      </c>
      <c r="AH116" s="12">
        <f>'Рейтинговая таблица организаций'!AF105</f>
        <v>12</v>
      </c>
      <c r="AI116" s="12">
        <f>'Рейтинговая таблица организаций'!AG105</f>
        <v>15</v>
      </c>
      <c r="AJ116" s="12" t="s">
        <v>165</v>
      </c>
      <c r="AK116" s="12">
        <f>'Рейтинговая таблица организаций'!AL105</f>
        <v>491</v>
      </c>
      <c r="AL116" s="12">
        <f>'Рейтинговая таблица организаций'!AM105</f>
        <v>544</v>
      </c>
      <c r="AM116" s="12" t="s">
        <v>166</v>
      </c>
      <c r="AN116" s="12">
        <f>'Рейтинговая таблица организаций'!AN105</f>
        <v>486</v>
      </c>
      <c r="AO116" s="12">
        <f>'Рейтинговая таблица организаций'!AO105</f>
        <v>544</v>
      </c>
      <c r="AP116" s="12" t="s">
        <v>167</v>
      </c>
      <c r="AQ116" s="12">
        <f>'Рейтинговая таблица организаций'!AP105</f>
        <v>311</v>
      </c>
      <c r="AR116" s="12">
        <f>'Рейтинговая таблица организаций'!AQ105</f>
        <v>334</v>
      </c>
      <c r="AS116" s="12" t="s">
        <v>168</v>
      </c>
      <c r="AT116" s="12">
        <f>'Рейтинговая таблица организаций'!AV105</f>
        <v>487</v>
      </c>
      <c r="AU116" s="12">
        <f>'Рейтинговая таблица организаций'!AW105</f>
        <v>544</v>
      </c>
      <c r="AV116" s="12" t="s">
        <v>169</v>
      </c>
      <c r="AW116" s="12">
        <f>'Рейтинговая таблица организаций'!AX105</f>
        <v>510</v>
      </c>
      <c r="AX116" s="12">
        <f>'Рейтинговая таблица организаций'!AY105</f>
        <v>544</v>
      </c>
      <c r="AY116" s="12" t="s">
        <v>170</v>
      </c>
      <c r="AZ116" s="12">
        <f>'Рейтинговая таблица организаций'!AZ105</f>
        <v>507</v>
      </c>
      <c r="BA116" s="12">
        <f>'Рейтинговая таблица организаций'!BA105</f>
        <v>544</v>
      </c>
    </row>
    <row r="117" spans="1:53" ht="15.75">
      <c r="A117" s="9">
        <f>'бланки '!D106</f>
        <v>101</v>
      </c>
      <c r="B117" s="9" t="str">
        <f>'бланки '!C106</f>
        <v>Муниципальное бюджетное общеобразовательное учреждение «Средняя школа №2 г.Онеги»</v>
      </c>
      <c r="C117" s="9">
        <f>'для bus.gov.ru'!D106</f>
        <v>89</v>
      </c>
      <c r="D117" s="9">
        <f>'для bus.gov.ru'!E106</f>
        <v>54</v>
      </c>
      <c r="E117" s="16">
        <f>'для bus.gov.ru'!F106</f>
        <v>0.6067415730337079</v>
      </c>
      <c r="F117" s="10" t="s">
        <v>159</v>
      </c>
      <c r="G117" s="11">
        <f>'Рейтинговая таблица организаций'!D106</f>
        <v>13.5</v>
      </c>
      <c r="H117" s="11">
        <f>'Рейтинговая таблица организаций'!E106</f>
        <v>14</v>
      </c>
      <c r="I117" s="10" t="s">
        <v>160</v>
      </c>
      <c r="J117" s="11">
        <f>'Рейтинговая таблица организаций'!F106</f>
        <v>43</v>
      </c>
      <c r="K117" s="11">
        <f>'Рейтинговая таблица организаций'!G106</f>
        <v>56</v>
      </c>
      <c r="L117" s="12" t="str">
        <f>IF('Рейтинговая таблица организаций'!H106&lt;1,"Отсутствуют или не функционируют дистанционные способы взаимодействия",(IF('Рейтинговая таблица организаций'!H106&lt;4,"В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17" s="18">
        <f>'Рейтинговая таблица организаций'!H106</f>
        <v>2</v>
      </c>
      <c r="N117" s="12">
        <f>IF('Рейтинговая таблица организаций'!H106&lt;1,0,(IF('Рейтинговая таблица организаций'!H106&lt;4,30,100)))</f>
        <v>30</v>
      </c>
      <c r="O117" s="12" t="s">
        <v>161</v>
      </c>
      <c r="P117" s="12">
        <f>'Рейтинговая таблица организаций'!I106</f>
        <v>29</v>
      </c>
      <c r="Q117" s="12">
        <f>'Рейтинговая таблица организаций'!J106</f>
        <v>29</v>
      </c>
      <c r="R117" s="12" t="s">
        <v>162</v>
      </c>
      <c r="S117" s="12">
        <f>'Рейтинговая таблица организаций'!K106</f>
        <v>13</v>
      </c>
      <c r="T117" s="12">
        <f>'Рейтинговая таблица организаций'!L106</f>
        <v>13</v>
      </c>
      <c r="U117" s="12" t="str">
        <f>IF('Рейтинговая таблица организаций'!U106&lt;1,"Отсутствуют комфортные условия",(IF('Рейтинговая таблица организаций'!U106&lt;5,"Количество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7" s="18">
        <f>'Рейтинговая таблица организаций'!U106</f>
        <v>5</v>
      </c>
      <c r="W117" s="12">
        <f>IF('Рейтинговая таблица организаций'!U106&lt;1,0,(IF('Рейтинговая таблица организаций'!U106&lt;4,20,100)))</f>
        <v>100</v>
      </c>
      <c r="X117" s="12" t="s">
        <v>163</v>
      </c>
      <c r="Y117" s="12">
        <f>'Рейтинговая таблица организаций'!X106</f>
        <v>53</v>
      </c>
      <c r="Z117" s="12">
        <f>'Рейтинговая таблица организаций'!Y106</f>
        <v>54</v>
      </c>
      <c r="AA117" s="12" t="str">
        <f>IF('Рейтинговая таблица организаций'!AD106&lt;1,"Отсутствуют условия доступности для инвалидов",(IF('Рейтинговая таблица организаций'!AD106&lt;5,"Количество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7" s="17">
        <f>'Рейтинговая таблица организаций'!AD106</f>
        <v>2</v>
      </c>
      <c r="AC117" s="12">
        <f>IF('Рейтинговая таблица организаций'!AD106&lt;1,0,(IF('Рейтинговая таблица организаций'!AD106&lt;5,20,100)))</f>
        <v>20</v>
      </c>
      <c r="AD117" s="12" t="str">
        <f>IF('Рейтинговая таблица организаций'!AE106&lt;1,"Отсутствуют условия доступности, позволяющие инвалидам получать услуги наравне с другими",(IF('Рейтинговая таблица организаций'!AE106&lt;5,"Количество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7" s="18">
        <f>'Рейтинговая таблица организаций'!AE106</f>
        <v>3</v>
      </c>
      <c r="AF117" s="12">
        <f>IF('Рейтинговая таблица организаций'!AE106&lt;1,0,(IF('Рейтинговая таблица организаций'!AE106&lt;5,20,100)))</f>
        <v>20</v>
      </c>
      <c r="AG117" s="12" t="s">
        <v>164</v>
      </c>
      <c r="AH117" s="12">
        <f>'Рейтинговая таблица организаций'!AF106</f>
        <v>3</v>
      </c>
      <c r="AI117" s="12">
        <f>'Рейтинговая таблица организаций'!AG106</f>
        <v>4</v>
      </c>
      <c r="AJ117" s="12" t="s">
        <v>165</v>
      </c>
      <c r="AK117" s="12">
        <f>'Рейтинговая таблица организаций'!AL106</f>
        <v>51</v>
      </c>
      <c r="AL117" s="12">
        <f>'Рейтинговая таблица организаций'!AM106</f>
        <v>54</v>
      </c>
      <c r="AM117" s="12" t="s">
        <v>166</v>
      </c>
      <c r="AN117" s="12">
        <f>'Рейтинговая таблица организаций'!AN106</f>
        <v>53</v>
      </c>
      <c r="AO117" s="12">
        <f>'Рейтинговая таблица организаций'!AO106</f>
        <v>54</v>
      </c>
      <c r="AP117" s="12" t="s">
        <v>167</v>
      </c>
      <c r="AQ117" s="12">
        <f>'Рейтинговая таблица организаций'!AP106</f>
        <v>44</v>
      </c>
      <c r="AR117" s="12">
        <f>'Рейтинговая таблица организаций'!AQ106</f>
        <v>44</v>
      </c>
      <c r="AS117" s="12" t="s">
        <v>168</v>
      </c>
      <c r="AT117" s="12">
        <f>'Рейтинговая таблица организаций'!AV106</f>
        <v>53</v>
      </c>
      <c r="AU117" s="12">
        <f>'Рейтинговая таблица организаций'!AW106</f>
        <v>54</v>
      </c>
      <c r="AV117" s="12" t="s">
        <v>169</v>
      </c>
      <c r="AW117" s="12">
        <f>'Рейтинговая таблица организаций'!AX106</f>
        <v>50</v>
      </c>
      <c r="AX117" s="12">
        <f>'Рейтинговая таблица организаций'!AY106</f>
        <v>54</v>
      </c>
      <c r="AY117" s="12" t="s">
        <v>170</v>
      </c>
      <c r="AZ117" s="12">
        <f>'Рейтинговая таблица организаций'!AZ106</f>
        <v>53</v>
      </c>
      <c r="BA117" s="12">
        <f>'Рейтинговая таблица организаций'!BA106</f>
        <v>54</v>
      </c>
    </row>
    <row r="118" spans="1:53" ht="15.75">
      <c r="A118" s="9">
        <f>'бланки '!D107</f>
        <v>102</v>
      </c>
      <c r="B118" s="9" t="str">
        <f>'бланки '!C107</f>
        <v>Муниципальное бюджетное общеобразовательное учреждение «Средняя школа №4 имени Дважды Героя Советского Союза Александра Осиповича Шабалина»</v>
      </c>
      <c r="C118" s="9">
        <f>'для bus.gov.ru'!D107</f>
        <v>84</v>
      </c>
      <c r="D118" s="9">
        <f>'для bus.gov.ru'!E107</f>
        <v>26</v>
      </c>
      <c r="E118" s="16">
        <f>'для bus.gov.ru'!F107</f>
        <v>0.30952380952380953</v>
      </c>
      <c r="F118" s="10" t="s">
        <v>159</v>
      </c>
      <c r="G118" s="11">
        <f>'Рейтинговая таблица организаций'!D107</f>
        <v>13</v>
      </c>
      <c r="H118" s="11">
        <f>'Рейтинговая таблица организаций'!E107</f>
        <v>14</v>
      </c>
      <c r="I118" s="10" t="s">
        <v>160</v>
      </c>
      <c r="J118" s="11">
        <f>'Рейтинговая таблица организаций'!F107</f>
        <v>55</v>
      </c>
      <c r="K118" s="11">
        <f>'Рейтинговая таблица организаций'!G107</f>
        <v>55</v>
      </c>
      <c r="L118" s="12" t="str">
        <f>IF('Рейтинговая таблица организаций'!H107&lt;1,"Отсутствуют или не функционируют дистанционные способы взаимодействия",(IF('Рейтинговая таблица организаций'!H107&lt;4,"В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18" s="18">
        <f>'Рейтинговая таблица организаций'!H107</f>
        <v>4</v>
      </c>
      <c r="N118" s="12">
        <f>IF('Рейтинговая таблица организаций'!H107&lt;1,0,(IF('Рейтинговая таблица организаций'!H107&lt;4,30,100)))</f>
        <v>100</v>
      </c>
      <c r="O118" s="12" t="s">
        <v>161</v>
      </c>
      <c r="P118" s="12">
        <f>'Рейтинговая таблица организаций'!I107</f>
        <v>23</v>
      </c>
      <c r="Q118" s="12">
        <f>'Рейтинговая таблица организаций'!J107</f>
        <v>23</v>
      </c>
      <c r="R118" s="12" t="s">
        <v>162</v>
      </c>
      <c r="S118" s="12">
        <f>'Рейтинговая таблица организаций'!K107</f>
        <v>24</v>
      </c>
      <c r="T118" s="12">
        <f>'Рейтинговая таблица организаций'!L107</f>
        <v>25</v>
      </c>
      <c r="U118" s="12" t="str">
        <f>IF('Рейтинговая таблица организаций'!U107&lt;1,"Отсутствуют комфортные условия",(IF('Рейтинговая таблица организаций'!U107&lt;5,"Количество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8" s="18">
        <f>'Рейтинговая таблица организаций'!U107</f>
        <v>5</v>
      </c>
      <c r="W118" s="12">
        <f>IF('Рейтинговая таблица организаций'!U107&lt;1,0,(IF('Рейтинговая таблица организаций'!U107&lt;4,20,100)))</f>
        <v>100</v>
      </c>
      <c r="X118" s="12" t="s">
        <v>163</v>
      </c>
      <c r="Y118" s="12">
        <f>'Рейтинговая таблица организаций'!X107</f>
        <v>25</v>
      </c>
      <c r="Z118" s="12">
        <f>'Рейтинговая таблица организаций'!Y107</f>
        <v>26</v>
      </c>
      <c r="AA118" s="12" t="str">
        <f>IF('Рейтинговая таблица организаций'!AD107&lt;1,"Отсутствуют условия доступности для инвалидов",(IF('Рейтинговая таблица организаций'!AD107&lt;5,"Количество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8" s="17">
        <f>'Рейтинговая таблица организаций'!AD107</f>
        <v>3</v>
      </c>
      <c r="AC118" s="12">
        <f>IF('Рейтинговая таблица организаций'!AD107&lt;1,0,(IF('Рейтинговая таблица организаций'!AD107&lt;5,20,100)))</f>
        <v>20</v>
      </c>
      <c r="AD118" s="12" t="str">
        <f>IF('Рейтинговая таблица организаций'!AE107&lt;1,"Отсутствуют условия доступности, позволяющие инвалидам получать услуги наравне с другими",(IF('Рейтинговая таблица организаций'!AE107&lt;5,"Количество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8" s="18">
        <f>'Рейтинговая таблица организаций'!AE107</f>
        <v>4</v>
      </c>
      <c r="AF118" s="12">
        <f>IF('Рейтинговая таблица организаций'!AE107&lt;1,0,(IF('Рейтинговая таблица организаций'!AE107&lt;5,20,100)))</f>
        <v>20</v>
      </c>
      <c r="AG118" s="12" t="s">
        <v>164</v>
      </c>
      <c r="AH118" s="12">
        <f>'Рейтинговая таблица организаций'!AF107</f>
        <v>1</v>
      </c>
      <c r="AI118" s="12">
        <f>'Рейтинговая таблица организаций'!AG107</f>
        <v>1</v>
      </c>
      <c r="AJ118" s="12" t="s">
        <v>165</v>
      </c>
      <c r="AK118" s="12">
        <f>'Рейтинговая таблица организаций'!AL107</f>
        <v>26</v>
      </c>
      <c r="AL118" s="12">
        <f>'Рейтинговая таблица организаций'!AM107</f>
        <v>26</v>
      </c>
      <c r="AM118" s="12" t="s">
        <v>166</v>
      </c>
      <c r="AN118" s="12">
        <f>'Рейтинговая таблица организаций'!AN107</f>
        <v>25</v>
      </c>
      <c r="AO118" s="12">
        <f>'Рейтинговая таблица организаций'!AO107</f>
        <v>26</v>
      </c>
      <c r="AP118" s="12" t="s">
        <v>167</v>
      </c>
      <c r="AQ118" s="12">
        <f>'Рейтинговая таблица организаций'!AP107</f>
        <v>24</v>
      </c>
      <c r="AR118" s="12">
        <f>'Рейтинговая таблица организаций'!AQ107</f>
        <v>25</v>
      </c>
      <c r="AS118" s="12" t="s">
        <v>168</v>
      </c>
      <c r="AT118" s="12">
        <f>'Рейтинговая таблица организаций'!AV107</f>
        <v>24</v>
      </c>
      <c r="AU118" s="12">
        <f>'Рейтинговая таблица организаций'!AW107</f>
        <v>26</v>
      </c>
      <c r="AV118" s="12" t="s">
        <v>169</v>
      </c>
      <c r="AW118" s="12">
        <f>'Рейтинговая таблица организаций'!AX107</f>
        <v>26</v>
      </c>
      <c r="AX118" s="12">
        <f>'Рейтинговая таблица организаций'!AY107</f>
        <v>26</v>
      </c>
      <c r="AY118" s="12" t="s">
        <v>170</v>
      </c>
      <c r="AZ118" s="12">
        <f>'Рейтинговая таблица организаций'!AZ107</f>
        <v>26</v>
      </c>
      <c r="BA118" s="12">
        <f>'Рейтинговая таблица организаций'!BA107</f>
        <v>26</v>
      </c>
    </row>
    <row r="119" spans="1:53" ht="15.75">
      <c r="A119" s="9">
        <f>'бланки '!D108</f>
        <v>103</v>
      </c>
      <c r="B119" s="9" t="str">
        <f>'бланки '!C108</f>
        <v>Муниципальное бюджетное общеобразовательное учреждение «Открытая (сменная) общеобразовательная школа г.Онеги»</v>
      </c>
      <c r="C119" s="9">
        <f>'для bus.gov.ru'!D108</f>
        <v>328</v>
      </c>
      <c r="D119" s="9">
        <f>'для bus.gov.ru'!E108</f>
        <v>189</v>
      </c>
      <c r="E119" s="16">
        <f>'для bus.gov.ru'!F108</f>
        <v>0.57621951219512191</v>
      </c>
      <c r="F119" s="10" t="s">
        <v>159</v>
      </c>
      <c r="G119" s="11">
        <f>'Рейтинговая таблица организаций'!D108</f>
        <v>14</v>
      </c>
      <c r="H119" s="11">
        <f>'Рейтинговая таблица организаций'!E108</f>
        <v>14</v>
      </c>
      <c r="I119" s="10" t="s">
        <v>160</v>
      </c>
      <c r="J119" s="11">
        <f>'Рейтинговая таблица организаций'!F108</f>
        <v>44</v>
      </c>
      <c r="K119" s="11">
        <f>'Рейтинговая таблица организаций'!G108</f>
        <v>54</v>
      </c>
      <c r="L119" s="12" t="str">
        <f>IF('Рейтинговая таблица организаций'!H108&lt;1,"Отсутствуют или не функционируют дистанционные способы взаимодействия",(IF('Рейтинговая таблица организаций'!H108&lt;4,"В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19" s="18">
        <f>'Рейтинговая таблица организаций'!H108</f>
        <v>4</v>
      </c>
      <c r="N119" s="12">
        <f>IF('Рейтинговая таблица организаций'!H108&lt;1,0,(IF('Рейтинговая таблица организаций'!H108&lt;4,30,100)))</f>
        <v>100</v>
      </c>
      <c r="O119" s="12" t="s">
        <v>161</v>
      </c>
      <c r="P119" s="12">
        <f>'Рейтинговая таблица организаций'!I108</f>
        <v>100</v>
      </c>
      <c r="Q119" s="12">
        <f>'Рейтинговая таблица организаций'!J108</f>
        <v>111</v>
      </c>
      <c r="R119" s="12" t="s">
        <v>162</v>
      </c>
      <c r="S119" s="12">
        <f>'Рейтинговая таблица организаций'!K108</f>
        <v>92</v>
      </c>
      <c r="T119" s="12">
        <f>'Рейтинговая таблица организаций'!L108</f>
        <v>97</v>
      </c>
      <c r="U119" s="12" t="str">
        <f>IF('Рейтинговая таблица организаций'!U108&lt;1,"Отсутствуют комфортные условия",(IF('Рейтинговая таблица организаций'!U108&lt;5,"Количество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19" s="18">
        <f>'Рейтинговая таблица организаций'!U108</f>
        <v>5</v>
      </c>
      <c r="W119" s="12">
        <f>IF('Рейтинговая таблица организаций'!U108&lt;1,0,(IF('Рейтинговая таблица организаций'!U108&lt;4,20,100)))</f>
        <v>100</v>
      </c>
      <c r="X119" s="12" t="s">
        <v>163</v>
      </c>
      <c r="Y119" s="12">
        <f>'Рейтинговая таблица организаций'!X108</f>
        <v>149</v>
      </c>
      <c r="Z119" s="12">
        <f>'Рейтинговая таблица организаций'!Y108</f>
        <v>189</v>
      </c>
      <c r="AA119" s="12" t="str">
        <f>IF('Рейтинговая таблица организаций'!AD108&lt;1,"Отсутствуют условия доступности для инвалидов",(IF('Рейтинговая таблица организаций'!AD108&lt;5,"Количество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19" s="17">
        <f>'Рейтинговая таблица организаций'!AD108</f>
        <v>2</v>
      </c>
      <c r="AC119" s="12">
        <f>IF('Рейтинговая таблица организаций'!AD108&lt;1,0,(IF('Рейтинговая таблица организаций'!AD108&lt;5,20,100)))</f>
        <v>20</v>
      </c>
      <c r="AD119" s="12" t="str">
        <f>IF('Рейтинговая таблица организаций'!AE108&lt;1,"Отсутствуют условия доступности, позволяющие инвалидам получать услуги наравне с другими",(IF('Рейтинговая таблица организаций'!AE108&lt;5,"Количество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19" s="18">
        <f>'Рейтинговая таблица организаций'!AE108</f>
        <v>4</v>
      </c>
      <c r="AF119" s="12">
        <f>IF('Рейтинговая таблица организаций'!AE108&lt;1,0,(IF('Рейтинговая таблица организаций'!AE108&lt;5,20,100)))</f>
        <v>20</v>
      </c>
      <c r="AG119" s="12" t="s">
        <v>164</v>
      </c>
      <c r="AH119" s="12">
        <f>'Рейтинговая таблица организаций'!AF108</f>
        <v>3</v>
      </c>
      <c r="AI119" s="12">
        <f>'Рейтинговая таблица организаций'!AG108</f>
        <v>4</v>
      </c>
      <c r="AJ119" s="12" t="s">
        <v>165</v>
      </c>
      <c r="AK119" s="12">
        <f>'Рейтинговая таблица организаций'!AL108</f>
        <v>163</v>
      </c>
      <c r="AL119" s="12">
        <f>'Рейтинговая таблица организаций'!AM108</f>
        <v>189</v>
      </c>
      <c r="AM119" s="12" t="s">
        <v>166</v>
      </c>
      <c r="AN119" s="12">
        <f>'Рейтинговая таблица организаций'!AN108</f>
        <v>167</v>
      </c>
      <c r="AO119" s="12">
        <f>'Рейтинговая таблица организаций'!AO108</f>
        <v>189</v>
      </c>
      <c r="AP119" s="12" t="s">
        <v>167</v>
      </c>
      <c r="AQ119" s="12">
        <f>'Рейтинговая таблица организаций'!AP108</f>
        <v>104</v>
      </c>
      <c r="AR119" s="12">
        <f>'Рейтинговая таблица организаций'!AQ108</f>
        <v>108</v>
      </c>
      <c r="AS119" s="12" t="s">
        <v>168</v>
      </c>
      <c r="AT119" s="12">
        <f>'Рейтинговая таблица организаций'!AV108</f>
        <v>142</v>
      </c>
      <c r="AU119" s="12">
        <f>'Рейтинговая таблица организаций'!AW108</f>
        <v>189</v>
      </c>
      <c r="AV119" s="12" t="s">
        <v>169</v>
      </c>
      <c r="AW119" s="12">
        <f>'Рейтинговая таблица организаций'!AX108</f>
        <v>179</v>
      </c>
      <c r="AX119" s="12">
        <f>'Рейтинговая таблица организаций'!AY108</f>
        <v>189</v>
      </c>
      <c r="AY119" s="12" t="s">
        <v>170</v>
      </c>
      <c r="AZ119" s="12">
        <f>'Рейтинговая таблица организаций'!AZ108</f>
        <v>162</v>
      </c>
      <c r="BA119" s="12">
        <f>'Рейтинговая таблица организаций'!BA108</f>
        <v>189</v>
      </c>
    </row>
    <row r="120" spans="1:53" ht="15.75">
      <c r="A120" s="9">
        <f>'бланки '!D109</f>
        <v>104</v>
      </c>
      <c r="B120" s="9" t="str">
        <f>'бланки '!C109</f>
        <v>Муниципальное бюджетное общеобразовательное учреждение «Кодинская средняя общеобразовательная школа»</v>
      </c>
      <c r="C120" s="9">
        <f>'для bus.gov.ru'!D109</f>
        <v>115</v>
      </c>
      <c r="D120" s="9">
        <f>'для bus.gov.ru'!E109</f>
        <v>50</v>
      </c>
      <c r="E120" s="16">
        <f>'для bus.gov.ru'!F109</f>
        <v>0.43478260869565216</v>
      </c>
      <c r="F120" s="10" t="s">
        <v>159</v>
      </c>
      <c r="G120" s="11">
        <f>'Рейтинговая таблица организаций'!D109</f>
        <v>14</v>
      </c>
      <c r="H120" s="11">
        <f>'Рейтинговая таблица организаций'!E109</f>
        <v>14</v>
      </c>
      <c r="I120" s="10" t="s">
        <v>160</v>
      </c>
      <c r="J120" s="11">
        <f>'Рейтинговая таблица организаций'!F109</f>
        <v>38.5</v>
      </c>
      <c r="K120" s="11">
        <f>'Рейтинговая таблица организаций'!G109</f>
        <v>59</v>
      </c>
      <c r="L120" s="12" t="str">
        <f>IF('Рейтинговая таблица организаций'!H109&lt;1,"Отсутствуют или не функционируют дистанционные способы взаимодействия",(IF('Рейтинговая таблица организаций'!H109&lt;4,"В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20" s="18">
        <f>'Рейтинговая таблица организаций'!H109</f>
        <v>2</v>
      </c>
      <c r="N120" s="12">
        <f>IF('Рейтинговая таблица организаций'!H109&lt;1,0,(IF('Рейтинговая таблица организаций'!H109&lt;4,30,100)))</f>
        <v>30</v>
      </c>
      <c r="O120" s="12" t="s">
        <v>161</v>
      </c>
      <c r="P120" s="12">
        <f>'Рейтинговая таблица организаций'!I109</f>
        <v>37</v>
      </c>
      <c r="Q120" s="12">
        <f>'Рейтинговая таблица организаций'!J109</f>
        <v>39</v>
      </c>
      <c r="R120" s="12" t="s">
        <v>162</v>
      </c>
      <c r="S120" s="12">
        <f>'Рейтинговая таблица организаций'!K109</f>
        <v>31</v>
      </c>
      <c r="T120" s="12">
        <f>'Рейтинговая таблица организаций'!L109</f>
        <v>32</v>
      </c>
      <c r="U120" s="12" t="str">
        <f>IF('Рейтинговая таблица организаций'!U109&lt;1,"Отсутствуют комфортные условия",(IF('Рейтинговая таблица организаций'!U109&lt;5,"Количество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0" s="18">
        <f>'Рейтинговая таблица организаций'!U109</f>
        <v>5</v>
      </c>
      <c r="W120" s="12">
        <f>IF('Рейтинговая таблица организаций'!U109&lt;1,0,(IF('Рейтинговая таблица организаций'!U109&lt;4,20,100)))</f>
        <v>100</v>
      </c>
      <c r="X120" s="12" t="s">
        <v>163</v>
      </c>
      <c r="Y120" s="12">
        <f>'Рейтинговая таблица организаций'!X109</f>
        <v>41</v>
      </c>
      <c r="Z120" s="12">
        <f>'Рейтинговая таблица организаций'!Y109</f>
        <v>50</v>
      </c>
      <c r="AA120" s="12" t="str">
        <f>IF('Рейтинговая таблица организаций'!AD109&lt;1,"Отсутствуют условия доступности для инвалидов",(IF('Рейтинговая таблица организаций'!AD109&lt;5,"Количество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0" s="17">
        <f>'Рейтинговая таблица организаций'!AD109</f>
        <v>2</v>
      </c>
      <c r="AC120" s="12">
        <f>IF('Рейтинговая таблица организаций'!AD109&lt;1,0,(IF('Рейтинговая таблица организаций'!AD109&lt;5,20,100)))</f>
        <v>20</v>
      </c>
      <c r="AD120" s="12" t="str">
        <f>IF('Рейтинговая таблица организаций'!AE109&lt;1,"Отсутствуют условия доступности, позволяющие инвалидам получать услуги наравне с другими",(IF('Рейтинговая таблица организаций'!AE109&lt;5,"Количество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20" s="18">
        <f>'Рейтинговая таблица организаций'!AE109</f>
        <v>3</v>
      </c>
      <c r="AF120" s="12">
        <f>IF('Рейтинговая таблица организаций'!AE109&lt;1,0,(IF('Рейтинговая таблица организаций'!AE109&lt;5,20,100)))</f>
        <v>20</v>
      </c>
      <c r="AG120" s="12" t="s">
        <v>164</v>
      </c>
      <c r="AH120" s="12">
        <f>'Рейтинговая таблица организаций'!AF109</f>
        <v>1</v>
      </c>
      <c r="AI120" s="12">
        <f>'Рейтинговая таблица организаций'!AG109</f>
        <v>1</v>
      </c>
      <c r="AJ120" s="12" t="s">
        <v>165</v>
      </c>
      <c r="AK120" s="12">
        <f>'Рейтинговая таблица организаций'!AL109</f>
        <v>48</v>
      </c>
      <c r="AL120" s="12">
        <f>'Рейтинговая таблица организаций'!AM109</f>
        <v>50</v>
      </c>
      <c r="AM120" s="12" t="s">
        <v>166</v>
      </c>
      <c r="AN120" s="12">
        <f>'Рейтинговая таблица организаций'!AN109</f>
        <v>48</v>
      </c>
      <c r="AO120" s="12">
        <f>'Рейтинговая таблица организаций'!AO109</f>
        <v>50</v>
      </c>
      <c r="AP120" s="12" t="s">
        <v>167</v>
      </c>
      <c r="AQ120" s="12">
        <f>'Рейтинговая таблица организаций'!AP109</f>
        <v>41</v>
      </c>
      <c r="AR120" s="12">
        <f>'Рейтинговая таблица организаций'!AQ109</f>
        <v>41</v>
      </c>
      <c r="AS120" s="12" t="s">
        <v>168</v>
      </c>
      <c r="AT120" s="12">
        <f>'Рейтинговая таблица организаций'!AV109</f>
        <v>45</v>
      </c>
      <c r="AU120" s="12">
        <f>'Рейтинговая таблица организаций'!AW109</f>
        <v>50</v>
      </c>
      <c r="AV120" s="12" t="s">
        <v>169</v>
      </c>
      <c r="AW120" s="12">
        <f>'Рейтинговая таблица организаций'!AX109</f>
        <v>48</v>
      </c>
      <c r="AX120" s="12">
        <f>'Рейтинговая таблица организаций'!AY109</f>
        <v>50</v>
      </c>
      <c r="AY120" s="12" t="s">
        <v>170</v>
      </c>
      <c r="AZ120" s="12">
        <f>'Рейтинговая таблица организаций'!AZ109</f>
        <v>50</v>
      </c>
      <c r="BA120" s="12">
        <f>'Рейтинговая таблица организаций'!BA109</f>
        <v>50</v>
      </c>
    </row>
    <row r="121" spans="1:53" ht="15.75">
      <c r="A121" s="9">
        <f>'бланки '!D110</f>
        <v>105</v>
      </c>
      <c r="B121" s="9" t="str">
        <f>'бланки '!C110</f>
        <v>Муниципальное бюджетное общеобразовательное учреждение «Малошуйская средняя общеобразовательная школа»</v>
      </c>
      <c r="C121" s="9">
        <f>'для bus.gov.ru'!D110</f>
        <v>85</v>
      </c>
      <c r="D121" s="9">
        <f>'для bus.gov.ru'!E110</f>
        <v>29</v>
      </c>
      <c r="E121" s="16">
        <f>'для bus.gov.ru'!F110</f>
        <v>0.3411764705882353</v>
      </c>
      <c r="F121" s="10" t="s">
        <v>159</v>
      </c>
      <c r="G121" s="11">
        <f>'Рейтинговая таблица организаций'!D110</f>
        <v>14</v>
      </c>
      <c r="H121" s="11">
        <f>'Рейтинговая таблица организаций'!E110</f>
        <v>14</v>
      </c>
      <c r="I121" s="10" t="s">
        <v>160</v>
      </c>
      <c r="J121" s="11">
        <f>'Рейтинговая таблица организаций'!F110</f>
        <v>54</v>
      </c>
      <c r="K121" s="11">
        <f>'Рейтинговая таблица организаций'!G110</f>
        <v>54</v>
      </c>
      <c r="L121" s="12" t="str">
        <f>IF('Рейтинговая таблица организаций'!H110&lt;1,"Отсутствуют или не функционируют дистанционные способы взаимодействия",(IF('Рейтинговая таблица организаций'!H110&lt;4,"В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21" s="18">
        <f>'Рейтинговая таблица организаций'!H110</f>
        <v>4</v>
      </c>
      <c r="N121" s="12">
        <f>IF('Рейтинговая таблица организаций'!H110&lt;1,0,(IF('Рейтинговая таблица организаций'!H110&lt;4,30,100)))</f>
        <v>100</v>
      </c>
      <c r="O121" s="12" t="s">
        <v>161</v>
      </c>
      <c r="P121" s="12">
        <f>'Рейтинговая таблица организаций'!I110</f>
        <v>15</v>
      </c>
      <c r="Q121" s="12">
        <f>'Рейтинговая таблица организаций'!J110</f>
        <v>17</v>
      </c>
      <c r="R121" s="12" t="s">
        <v>162</v>
      </c>
      <c r="S121" s="12">
        <f>'Рейтинговая таблица организаций'!K110</f>
        <v>11</v>
      </c>
      <c r="T121" s="12">
        <f>'Рейтинговая таблица организаций'!L110</f>
        <v>13</v>
      </c>
      <c r="U121" s="12" t="str">
        <f>IF('Рейтинговая таблица организаций'!U110&lt;1,"Отсутствуют комфортные условия",(IF('Рейтинговая таблица организаций'!U110&lt;5,"Количество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1" s="18">
        <f>'Рейтинговая таблица организаций'!U110</f>
        <v>5</v>
      </c>
      <c r="W121" s="12">
        <f>IF('Рейтинговая таблица организаций'!U110&lt;1,0,(IF('Рейтинговая таблица организаций'!U110&lt;4,20,100)))</f>
        <v>100</v>
      </c>
      <c r="X121" s="12" t="s">
        <v>163</v>
      </c>
      <c r="Y121" s="12">
        <f>'Рейтинговая таблица организаций'!X110</f>
        <v>22</v>
      </c>
      <c r="Z121" s="12">
        <f>'Рейтинговая таблица организаций'!Y110</f>
        <v>29</v>
      </c>
      <c r="AA121" s="12" t="str">
        <f>IF('Рейтинговая таблица организаций'!AD110&lt;1,"Отсутствуют условия доступности для инвалидов",(IF('Рейтинговая таблица организаций'!AD110&lt;5,"Количество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1" s="17">
        <f>'Рейтинговая таблица организаций'!AD110</f>
        <v>2</v>
      </c>
      <c r="AC121" s="12">
        <f>IF('Рейтинговая таблица организаций'!AD110&lt;1,0,(IF('Рейтинговая таблица организаций'!AD110&lt;5,20,100)))</f>
        <v>20</v>
      </c>
      <c r="AD121" s="12" t="str">
        <f>IF('Рейтинговая таблица организаций'!AE110&lt;1,"Отсутствуют условия доступности, позволяющие инвалидам получать услуги наравне с другими",(IF('Рейтинговая таблица организаций'!AE110&lt;5,"Количество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21" s="18">
        <f>'Рейтинговая таблица организаций'!AE110</f>
        <v>5</v>
      </c>
      <c r="AF121" s="12">
        <f>IF('Рейтинговая таблица организаций'!AE110&lt;1,0,(IF('Рейтинговая таблица организаций'!AE110&lt;5,20,100)))</f>
        <v>100</v>
      </c>
      <c r="AG121" s="12" t="s">
        <v>164</v>
      </c>
      <c r="AH121" s="12">
        <f>'Рейтинговая таблица организаций'!AF110</f>
        <v>2</v>
      </c>
      <c r="AI121" s="12">
        <f>'Рейтинговая таблица организаций'!AG110</f>
        <v>2</v>
      </c>
      <c r="AJ121" s="12" t="s">
        <v>165</v>
      </c>
      <c r="AK121" s="12">
        <f>'Рейтинговая таблица организаций'!AL110</f>
        <v>26</v>
      </c>
      <c r="AL121" s="12">
        <f>'Рейтинговая таблица организаций'!AM110</f>
        <v>29</v>
      </c>
      <c r="AM121" s="12" t="s">
        <v>166</v>
      </c>
      <c r="AN121" s="12">
        <f>'Рейтинговая таблица организаций'!AN110</f>
        <v>23</v>
      </c>
      <c r="AO121" s="12">
        <f>'Рейтинговая таблица организаций'!AO110</f>
        <v>29</v>
      </c>
      <c r="AP121" s="12" t="s">
        <v>167</v>
      </c>
      <c r="AQ121" s="12">
        <f>'Рейтинговая таблица организаций'!AP110</f>
        <v>16</v>
      </c>
      <c r="AR121" s="12">
        <f>'Рейтинговая таблица организаций'!AQ110</f>
        <v>21</v>
      </c>
      <c r="AS121" s="12" t="s">
        <v>168</v>
      </c>
      <c r="AT121" s="12">
        <f>'Рейтинговая таблица организаций'!AV110</f>
        <v>18</v>
      </c>
      <c r="AU121" s="12">
        <f>'Рейтинговая таблица организаций'!AW110</f>
        <v>29</v>
      </c>
      <c r="AV121" s="12" t="s">
        <v>169</v>
      </c>
      <c r="AW121" s="12">
        <f>'Рейтинговая таблица организаций'!AX110</f>
        <v>28</v>
      </c>
      <c r="AX121" s="12">
        <f>'Рейтинговая таблица организаций'!AY110</f>
        <v>29</v>
      </c>
      <c r="AY121" s="12" t="s">
        <v>170</v>
      </c>
      <c r="AZ121" s="12">
        <f>'Рейтинговая таблица организаций'!AZ110</f>
        <v>22</v>
      </c>
      <c r="BA121" s="12">
        <f>'Рейтинговая таблица организаций'!BA110</f>
        <v>29</v>
      </c>
    </row>
    <row r="122" spans="1:53" ht="15.75">
      <c r="A122" s="9">
        <f>'бланки '!D111</f>
        <v>106</v>
      </c>
      <c r="B122" s="9" t="str">
        <f>'бланки '!C111</f>
        <v>Муниципальное бюджетное общеобразовательное учреждение «Покровская средняя школа»</v>
      </c>
      <c r="C122" s="9">
        <f>'для bus.gov.ru'!D111</f>
        <v>13</v>
      </c>
      <c r="D122" s="9">
        <f>'для bus.gov.ru'!E111</f>
        <v>22</v>
      </c>
      <c r="E122" s="16">
        <f>'для bus.gov.ru'!F111</f>
        <v>1.6923076923076923</v>
      </c>
      <c r="F122" s="10" t="s">
        <v>159</v>
      </c>
      <c r="G122" s="11">
        <f>'Рейтинговая таблица организаций'!D111</f>
        <v>13.5</v>
      </c>
      <c r="H122" s="11">
        <f>'Рейтинговая таблица организаций'!E111</f>
        <v>14</v>
      </c>
      <c r="I122" s="10" t="s">
        <v>160</v>
      </c>
      <c r="J122" s="11">
        <f>'Рейтинговая таблица организаций'!F111</f>
        <v>46</v>
      </c>
      <c r="K122" s="11">
        <f>'Рейтинговая таблица организаций'!G111</f>
        <v>56</v>
      </c>
      <c r="L122" s="12" t="str">
        <f>IF('Рейтинговая таблица организаций'!H111&lt;1,"Отсутствуют или не функционируют дистанционные способы взаимодействия",(IF('Рейтинговая таблица организаций'!H111&lt;4,"В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22" s="18">
        <f>'Рейтинговая таблица организаций'!H111</f>
        <v>4</v>
      </c>
      <c r="N122" s="12">
        <f>IF('Рейтинговая таблица организаций'!H111&lt;1,0,(IF('Рейтинговая таблица организаций'!H111&lt;4,30,100)))</f>
        <v>100</v>
      </c>
      <c r="O122" s="12" t="s">
        <v>161</v>
      </c>
      <c r="P122" s="12">
        <f>'Рейтинговая таблица организаций'!I111</f>
        <v>22</v>
      </c>
      <c r="Q122" s="12">
        <f>'Рейтинговая таблица организаций'!J111</f>
        <v>22</v>
      </c>
      <c r="R122" s="12" t="s">
        <v>162</v>
      </c>
      <c r="S122" s="12">
        <f>'Рейтинговая таблица организаций'!K111</f>
        <v>19</v>
      </c>
      <c r="T122" s="12">
        <f>'Рейтинговая таблица организаций'!L111</f>
        <v>19</v>
      </c>
      <c r="U122" s="12" t="str">
        <f>IF('Рейтинговая таблица организаций'!U111&lt;1,"Отсутствуют комфортные условия",(IF('Рейтинговая таблица организаций'!U111&lt;5,"Количество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2" s="18">
        <f>'Рейтинговая таблица организаций'!U111</f>
        <v>5</v>
      </c>
      <c r="W122" s="12">
        <f>IF('Рейтинговая таблица организаций'!U111&lt;1,0,(IF('Рейтинговая таблица организаций'!U111&lt;4,20,100)))</f>
        <v>100</v>
      </c>
      <c r="X122" s="12" t="s">
        <v>163</v>
      </c>
      <c r="Y122" s="12">
        <f>'Рейтинговая таблица организаций'!X111</f>
        <v>22</v>
      </c>
      <c r="Z122" s="12">
        <f>'Рейтинговая таблица организаций'!Y111</f>
        <v>22</v>
      </c>
      <c r="AA122" s="12" t="str">
        <f>IF('Рейтинговая таблица организаций'!AD111&lt;1,"Отсутствуют условия доступности для инвалидов",(IF('Рейтинговая таблица организаций'!AD111&lt;5,"Количество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2" s="17">
        <f>'Рейтинговая таблица организаций'!AD111</f>
        <v>3</v>
      </c>
      <c r="AC122" s="12">
        <f>IF('Рейтинговая таблица организаций'!AD111&lt;1,0,(IF('Рейтинговая таблица организаций'!AD111&lt;5,20,100)))</f>
        <v>20</v>
      </c>
      <c r="AD122" s="12" t="str">
        <f>IF('Рейтинговая таблица организаций'!AE111&lt;1,"Отсутствуют условия доступности, позволяющие инвалидам получать услуги наравне с другими",(IF('Рейтинговая таблица организаций'!AE111&lt;5,"Количество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22" s="18">
        <f>'Рейтинговая таблица организаций'!AE111</f>
        <v>5</v>
      </c>
      <c r="AF122" s="12">
        <f>IF('Рейтинговая таблица организаций'!AE111&lt;1,0,(IF('Рейтинговая таблица организаций'!AE111&lt;5,20,100)))</f>
        <v>100</v>
      </c>
      <c r="AG122" s="12" t="s">
        <v>164</v>
      </c>
      <c r="AH122" s="12">
        <f>'Рейтинговая таблица организаций'!AF111</f>
        <v>1</v>
      </c>
      <c r="AI122" s="12">
        <f>'Рейтинговая таблица организаций'!AG111</f>
        <v>1</v>
      </c>
      <c r="AJ122" s="12" t="s">
        <v>165</v>
      </c>
      <c r="AK122" s="12">
        <f>'Рейтинговая таблица организаций'!AL111</f>
        <v>22</v>
      </c>
      <c r="AL122" s="12">
        <f>'Рейтинговая таблица организаций'!AM111</f>
        <v>22</v>
      </c>
      <c r="AM122" s="12" t="s">
        <v>166</v>
      </c>
      <c r="AN122" s="12">
        <f>'Рейтинговая таблица организаций'!AN111</f>
        <v>22</v>
      </c>
      <c r="AO122" s="12">
        <f>'Рейтинговая таблица организаций'!AO111</f>
        <v>22</v>
      </c>
      <c r="AP122" s="12" t="s">
        <v>167</v>
      </c>
      <c r="AQ122" s="12">
        <f>'Рейтинговая таблица организаций'!AP111</f>
        <v>19</v>
      </c>
      <c r="AR122" s="12">
        <f>'Рейтинговая таблица организаций'!AQ111</f>
        <v>19</v>
      </c>
      <c r="AS122" s="12" t="s">
        <v>168</v>
      </c>
      <c r="AT122" s="12">
        <f>'Рейтинговая таблица организаций'!AV111</f>
        <v>22</v>
      </c>
      <c r="AU122" s="12">
        <f>'Рейтинговая таблица организаций'!AW111</f>
        <v>22</v>
      </c>
      <c r="AV122" s="12" t="s">
        <v>169</v>
      </c>
      <c r="AW122" s="12">
        <f>'Рейтинговая таблица организаций'!AX111</f>
        <v>22</v>
      </c>
      <c r="AX122" s="12">
        <f>'Рейтинговая таблица организаций'!AY111</f>
        <v>22</v>
      </c>
      <c r="AY122" s="12" t="s">
        <v>170</v>
      </c>
      <c r="AZ122" s="12">
        <f>'Рейтинговая таблица организаций'!AZ111</f>
        <v>22</v>
      </c>
      <c r="BA122" s="12">
        <f>'Рейтинговая таблица организаций'!BA111</f>
        <v>22</v>
      </c>
    </row>
    <row r="123" spans="1:53" ht="15.75">
      <c r="A123" s="9">
        <f>'бланки '!D112</f>
        <v>107</v>
      </c>
      <c r="B123" s="9" t="str">
        <f>'бланки '!C112</f>
        <v>Муниципальное бюджетное общеобразовательное учреждение «Чекуевская средняя общеобразовательная школа»</v>
      </c>
      <c r="C123" s="9">
        <f>'для bus.gov.ru'!D112</f>
        <v>15</v>
      </c>
      <c r="D123" s="9">
        <f>'для bus.gov.ru'!E112</f>
        <v>24</v>
      </c>
      <c r="E123" s="16">
        <f>'для bus.gov.ru'!F112</f>
        <v>1.6</v>
      </c>
      <c r="F123" s="10" t="s">
        <v>159</v>
      </c>
      <c r="G123" s="11">
        <f>'Рейтинговая таблица организаций'!D112</f>
        <v>14</v>
      </c>
      <c r="H123" s="11">
        <f>'Рейтинговая таблица организаций'!E112</f>
        <v>14</v>
      </c>
      <c r="I123" s="10" t="s">
        <v>160</v>
      </c>
      <c r="J123" s="11">
        <f>'Рейтинговая таблица организаций'!F112</f>
        <v>52</v>
      </c>
      <c r="K123" s="11">
        <f>'Рейтинговая таблица организаций'!G112</f>
        <v>54</v>
      </c>
      <c r="L123" s="12" t="str">
        <f>IF('Рейтинговая таблица организаций'!H112&lt;1,"Отсутствуют или не функционируют дистанционные способы взаимодействия",(IF('Рейтинговая таблица организаций'!H112&lt;4,"В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23" s="18">
        <f>'Рейтинговая таблица организаций'!H112</f>
        <v>4</v>
      </c>
      <c r="N123" s="12">
        <f>IF('Рейтинговая таблица организаций'!H112&lt;1,0,(IF('Рейтинговая таблица организаций'!H112&lt;4,30,100)))</f>
        <v>100</v>
      </c>
      <c r="O123" s="12" t="s">
        <v>161</v>
      </c>
      <c r="P123" s="12">
        <f>'Рейтинговая таблица организаций'!I112</f>
        <v>18</v>
      </c>
      <c r="Q123" s="12">
        <f>'Рейтинговая таблица организаций'!J112</f>
        <v>19</v>
      </c>
      <c r="R123" s="12" t="s">
        <v>162</v>
      </c>
      <c r="S123" s="12">
        <f>'Рейтинговая таблица организаций'!K112</f>
        <v>16</v>
      </c>
      <c r="T123" s="12">
        <f>'Рейтинговая таблица организаций'!L112</f>
        <v>19</v>
      </c>
      <c r="U123" s="12" t="str">
        <f>IF('Рейтинговая таблица организаций'!U112&lt;1,"Отсутствуют комфортные условия",(IF('Рейтинговая таблица организаций'!U112&lt;5,"Количество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3" s="18">
        <f>'Рейтинговая таблица организаций'!U112</f>
        <v>5</v>
      </c>
      <c r="W123" s="12">
        <f>IF('Рейтинговая таблица организаций'!U112&lt;1,0,(IF('Рейтинговая таблица организаций'!U112&lt;4,20,100)))</f>
        <v>100</v>
      </c>
      <c r="X123" s="12" t="s">
        <v>163</v>
      </c>
      <c r="Y123" s="12">
        <f>'Рейтинговая таблица организаций'!X112</f>
        <v>24</v>
      </c>
      <c r="Z123" s="12">
        <f>'Рейтинговая таблица организаций'!Y112</f>
        <v>24</v>
      </c>
      <c r="AA123" s="12" t="str">
        <f>IF('Рейтинговая таблица организаций'!AD112&lt;1,"Отсутствуют условия доступности для инвалидов",(IF('Рейтинговая таблица организаций'!AD112&lt;5,"Количество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3" s="17">
        <f>'Рейтинговая таблица организаций'!AD112</f>
        <v>3</v>
      </c>
      <c r="AC123" s="12">
        <f>IF('Рейтинговая таблица организаций'!AD112&lt;1,0,(IF('Рейтинговая таблица организаций'!AD112&lt;5,20,100)))</f>
        <v>20</v>
      </c>
      <c r="AD123" s="12" t="str">
        <f>IF('Рейтинговая таблица организаций'!AE112&lt;1,"Отсутствуют условия доступности, позволяющие инвалидам получать услуги наравне с другими",(IF('Рейтинговая таблица организаций'!AE112&lt;5,"Количество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23" s="18">
        <f>'Рейтинговая таблица организаций'!AE112</f>
        <v>3</v>
      </c>
      <c r="AF123" s="12">
        <f>IF('Рейтинговая таблица организаций'!AE112&lt;1,0,(IF('Рейтинговая таблица организаций'!AE112&lt;5,20,100)))</f>
        <v>20</v>
      </c>
      <c r="AG123" s="12" t="s">
        <v>164</v>
      </c>
      <c r="AH123" s="12">
        <f>'Рейтинговая таблица организаций'!AF112</f>
        <v>1</v>
      </c>
      <c r="AI123" s="12">
        <f>'Рейтинговая таблица организаций'!AG112</f>
        <v>1</v>
      </c>
      <c r="AJ123" s="12" t="s">
        <v>165</v>
      </c>
      <c r="AK123" s="12">
        <f>'Рейтинговая таблица организаций'!AL112</f>
        <v>24</v>
      </c>
      <c r="AL123" s="12">
        <f>'Рейтинговая таблица организаций'!AM112</f>
        <v>24</v>
      </c>
      <c r="AM123" s="12" t="s">
        <v>166</v>
      </c>
      <c r="AN123" s="12">
        <f>'Рейтинговая таблица организаций'!AN112</f>
        <v>24</v>
      </c>
      <c r="AO123" s="12">
        <f>'Рейтинговая таблица организаций'!AO112</f>
        <v>24</v>
      </c>
      <c r="AP123" s="12" t="s">
        <v>167</v>
      </c>
      <c r="AQ123" s="12">
        <f>'Рейтинговая таблица организаций'!AP112</f>
        <v>22</v>
      </c>
      <c r="AR123" s="12">
        <f>'Рейтинговая таблица организаций'!AQ112</f>
        <v>22</v>
      </c>
      <c r="AS123" s="12" t="s">
        <v>168</v>
      </c>
      <c r="AT123" s="12">
        <f>'Рейтинговая таблица организаций'!AV112</f>
        <v>23</v>
      </c>
      <c r="AU123" s="12">
        <f>'Рейтинговая таблица организаций'!AW112</f>
        <v>24</v>
      </c>
      <c r="AV123" s="12" t="s">
        <v>169</v>
      </c>
      <c r="AW123" s="12">
        <f>'Рейтинговая таблица организаций'!AX112</f>
        <v>24</v>
      </c>
      <c r="AX123" s="12">
        <f>'Рейтинговая таблица организаций'!AY112</f>
        <v>24</v>
      </c>
      <c r="AY123" s="12" t="s">
        <v>170</v>
      </c>
      <c r="AZ123" s="12">
        <f>'Рейтинговая таблица организаций'!AZ112</f>
        <v>24</v>
      </c>
      <c r="BA123" s="12">
        <f>'Рейтинговая таблица организаций'!BA112</f>
        <v>24</v>
      </c>
    </row>
    <row r="124" spans="1:53" ht="15.75">
      <c r="A124" s="9">
        <f>'бланки '!D113</f>
        <v>108</v>
      </c>
      <c r="B124" s="9" t="str">
        <f>'бланки '!C113</f>
        <v>Муниципальное бюджетное общеобразовательное учреждение «Глазанская основная общеобразовательная школа»</v>
      </c>
      <c r="C124" s="9">
        <f>'для bus.gov.ru'!D113</f>
        <v>45</v>
      </c>
      <c r="D124" s="9">
        <f>'для bus.gov.ru'!E113</f>
        <v>16</v>
      </c>
      <c r="E124" s="16">
        <f>'для bus.gov.ru'!F113</f>
        <v>0.35555555555555557</v>
      </c>
      <c r="F124" s="10" t="s">
        <v>159</v>
      </c>
      <c r="G124" s="11">
        <f>'Рейтинговая таблица организаций'!D113</f>
        <v>14</v>
      </c>
      <c r="H124" s="11">
        <f>'Рейтинговая таблица организаций'!E113</f>
        <v>14</v>
      </c>
      <c r="I124" s="10" t="s">
        <v>160</v>
      </c>
      <c r="J124" s="11">
        <f>'Рейтинговая таблица организаций'!F113</f>
        <v>46</v>
      </c>
      <c r="K124" s="11">
        <f>'Рейтинговая таблица организаций'!G113</f>
        <v>54</v>
      </c>
      <c r="L124" s="12" t="str">
        <f>IF('Рейтинговая таблица организаций'!H113&lt;1,"Отсутствуют или не функционируют дистанционные способы взаимодействия",(IF('Рейтинговая таблица организаций'!H113&lt;4,"В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24" s="18">
        <f>'Рейтинговая таблица организаций'!H113</f>
        <v>2</v>
      </c>
      <c r="N124" s="12">
        <f>IF('Рейтинговая таблица организаций'!H113&lt;1,0,(IF('Рейтинговая таблица организаций'!H113&lt;4,30,100)))</f>
        <v>30</v>
      </c>
      <c r="O124" s="12" t="s">
        <v>161</v>
      </c>
      <c r="P124" s="12">
        <f>'Рейтинговая таблица организаций'!I113</f>
        <v>11</v>
      </c>
      <c r="Q124" s="12">
        <f>'Рейтинговая таблица организаций'!J113</f>
        <v>11</v>
      </c>
      <c r="R124" s="12" t="s">
        <v>162</v>
      </c>
      <c r="S124" s="12">
        <f>'Рейтинговая таблица организаций'!K113</f>
        <v>10</v>
      </c>
      <c r="T124" s="12">
        <f>'Рейтинговая таблица организаций'!L113</f>
        <v>10</v>
      </c>
      <c r="U124" s="12" t="str">
        <f>IF('Рейтинговая таблица организаций'!U113&lt;1,"Отсутствуют комфортные условия",(IF('Рейтинговая таблица организаций'!U113&lt;5,"Количество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4" s="18">
        <f>'Рейтинговая таблица организаций'!U113</f>
        <v>5</v>
      </c>
      <c r="W124" s="12">
        <f>IF('Рейтинговая таблица организаций'!U113&lt;1,0,(IF('Рейтинговая таблица организаций'!U113&lt;4,20,100)))</f>
        <v>100</v>
      </c>
      <c r="X124" s="12" t="s">
        <v>163</v>
      </c>
      <c r="Y124" s="12">
        <f>'Рейтинговая таблица организаций'!X113</f>
        <v>14</v>
      </c>
      <c r="Z124" s="12">
        <f>'Рейтинговая таблица организаций'!Y113</f>
        <v>16</v>
      </c>
      <c r="AA124" s="12" t="str">
        <f>IF('Рейтинговая таблица организаций'!AD113&lt;1,"Отсутствуют условия доступности для инвалидов",(IF('Рейтинговая таблица организаций'!AD113&lt;5,"Количество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4" s="17">
        <f>'Рейтинговая таблица организаций'!AD113</f>
        <v>3</v>
      </c>
      <c r="AC124" s="12">
        <f>IF('Рейтинговая таблица организаций'!AD113&lt;1,0,(IF('Рейтинговая таблица организаций'!AD113&lt;5,20,100)))</f>
        <v>20</v>
      </c>
      <c r="AD124" s="12" t="str">
        <f>IF('Рейтинговая таблица организаций'!AE113&lt;1,"Отсутствуют условия доступности, позволяющие инвалидам получать услуги наравне с другими",(IF('Рейтинговая таблица организаций'!AE113&lt;5,"Количество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24" s="18">
        <f>'Рейтинговая таблица организаций'!AE113</f>
        <v>5</v>
      </c>
      <c r="AF124" s="12">
        <f>IF('Рейтинговая таблица организаций'!AE113&lt;1,0,(IF('Рейтинговая таблица организаций'!AE113&lt;5,20,100)))</f>
        <v>100</v>
      </c>
      <c r="AG124" s="12" t="s">
        <v>164</v>
      </c>
      <c r="AH124" s="12">
        <f>'Рейтинговая таблица организаций'!AF113</f>
        <v>1</v>
      </c>
      <c r="AI124" s="12">
        <f>'Рейтинговая таблица организаций'!AG113</f>
        <v>1</v>
      </c>
      <c r="AJ124" s="12" t="s">
        <v>165</v>
      </c>
      <c r="AK124" s="12">
        <f>'Рейтинговая таблица организаций'!AL113</f>
        <v>16</v>
      </c>
      <c r="AL124" s="12">
        <f>'Рейтинговая таблица организаций'!AM113</f>
        <v>16</v>
      </c>
      <c r="AM124" s="12" t="s">
        <v>166</v>
      </c>
      <c r="AN124" s="12">
        <f>'Рейтинговая таблица организаций'!AN113</f>
        <v>15</v>
      </c>
      <c r="AO124" s="12">
        <f>'Рейтинговая таблица организаций'!AO113</f>
        <v>16</v>
      </c>
      <c r="AP124" s="12" t="s">
        <v>167</v>
      </c>
      <c r="AQ124" s="12">
        <f>'Рейтинговая таблица организаций'!AP113</f>
        <v>11</v>
      </c>
      <c r="AR124" s="12">
        <f>'Рейтинговая таблица организаций'!AQ113</f>
        <v>11</v>
      </c>
      <c r="AS124" s="12" t="s">
        <v>168</v>
      </c>
      <c r="AT124" s="12">
        <f>'Рейтинговая таблица организаций'!AV113</f>
        <v>14</v>
      </c>
      <c r="AU124" s="12">
        <f>'Рейтинговая таблица организаций'!AW113</f>
        <v>16</v>
      </c>
      <c r="AV124" s="12" t="s">
        <v>169</v>
      </c>
      <c r="AW124" s="12">
        <f>'Рейтинговая таблица организаций'!AX113</f>
        <v>16</v>
      </c>
      <c r="AX124" s="12">
        <f>'Рейтинговая таблица организаций'!AY113</f>
        <v>16</v>
      </c>
      <c r="AY124" s="12" t="s">
        <v>170</v>
      </c>
      <c r="AZ124" s="12">
        <f>'Рейтинговая таблица организаций'!AZ113</f>
        <v>15</v>
      </c>
      <c r="BA124" s="12">
        <f>'Рейтинговая таблица организаций'!BA113</f>
        <v>16</v>
      </c>
    </row>
    <row r="125" spans="1:53" ht="15.75">
      <c r="A125" s="9">
        <f>'бланки '!D114</f>
        <v>109</v>
      </c>
      <c r="B125" s="9" t="str">
        <f>'бланки '!C114</f>
        <v>Муниципальное бюджетное общеобразовательное учреждение «Золотухская основная общеобразовательная школа»</v>
      </c>
      <c r="C125" s="9">
        <f>'для bus.gov.ru'!D114</f>
        <v>50</v>
      </c>
      <c r="D125" s="9">
        <f>'для bus.gov.ru'!E114</f>
        <v>24</v>
      </c>
      <c r="E125" s="16">
        <f>'для bus.gov.ru'!F114</f>
        <v>0.48</v>
      </c>
      <c r="F125" s="10" t="s">
        <v>159</v>
      </c>
      <c r="G125" s="11">
        <f>'Рейтинговая таблица организаций'!D114</f>
        <v>12.5</v>
      </c>
      <c r="H125" s="11">
        <f>'Рейтинговая таблица организаций'!E114</f>
        <v>14</v>
      </c>
      <c r="I125" s="10" t="s">
        <v>160</v>
      </c>
      <c r="J125" s="11">
        <f>'Рейтинговая таблица организаций'!F114</f>
        <v>52</v>
      </c>
      <c r="K125" s="11">
        <f>'Рейтинговая таблица организаций'!G114</f>
        <v>58</v>
      </c>
      <c r="L125" s="12" t="str">
        <f>IF('Рейтинговая таблица организаций'!H114&lt;1,"Отсутствуют или не функционируют дистанционные способы взаимодействия",(IF('Рейтинговая таблица организаций'!H114&lt;4,"В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25" s="18">
        <f>'Рейтинговая таблица организаций'!H114</f>
        <v>2</v>
      </c>
      <c r="N125" s="12">
        <f>IF('Рейтинговая таблица организаций'!H114&lt;1,0,(IF('Рейтинговая таблица организаций'!H114&lt;4,30,100)))</f>
        <v>30</v>
      </c>
      <c r="O125" s="12" t="s">
        <v>161</v>
      </c>
      <c r="P125" s="12">
        <f>'Рейтинговая таблица организаций'!I114</f>
        <v>14</v>
      </c>
      <c r="Q125" s="12">
        <f>'Рейтинговая таблица организаций'!J114</f>
        <v>15</v>
      </c>
      <c r="R125" s="12" t="s">
        <v>162</v>
      </c>
      <c r="S125" s="12">
        <f>'Рейтинговая таблица организаций'!K114</f>
        <v>9</v>
      </c>
      <c r="T125" s="12">
        <f>'Рейтинговая таблица организаций'!L114</f>
        <v>10</v>
      </c>
      <c r="U125" s="12" t="str">
        <f>IF('Рейтинговая таблица организаций'!U114&lt;1,"Отсутствуют комфортные условия",(IF('Рейтинговая таблица организаций'!U114&lt;5,"Количество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5" s="18">
        <f>'Рейтинговая таблица организаций'!U114</f>
        <v>5</v>
      </c>
      <c r="W125" s="12">
        <f>IF('Рейтинговая таблица организаций'!U114&lt;1,0,(IF('Рейтинговая таблица организаций'!U114&lt;4,20,100)))</f>
        <v>100</v>
      </c>
      <c r="X125" s="12" t="s">
        <v>163</v>
      </c>
      <c r="Y125" s="12">
        <f>'Рейтинговая таблица организаций'!X114</f>
        <v>20</v>
      </c>
      <c r="Z125" s="12">
        <f>'Рейтинговая таблица организаций'!Y114</f>
        <v>24</v>
      </c>
      <c r="AA125" s="12" t="str">
        <f>IF('Рейтинговая таблица организаций'!AD114&lt;1,"Отсутствуют условия доступности для инвалидов",(IF('Рейтинговая таблица организаций'!AD114&lt;5,"Количество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5" s="17">
        <f>'Рейтинговая таблица организаций'!AD114</f>
        <v>3</v>
      </c>
      <c r="AC125" s="12">
        <f>IF('Рейтинговая таблица организаций'!AD114&lt;1,0,(IF('Рейтинговая таблица организаций'!AD114&lt;5,20,100)))</f>
        <v>20</v>
      </c>
      <c r="AD125" s="12" t="str">
        <f>IF('Рейтинговая таблица организаций'!AE114&lt;1,"Отсутствуют условия доступности, позволяющие инвалидам получать услуги наравне с другими",(IF('Рейтинговая таблица организаций'!AE114&lt;5,"Количество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25" s="18">
        <f>'Рейтинговая таблица организаций'!AE114</f>
        <v>3</v>
      </c>
      <c r="AF125" s="12">
        <f>IF('Рейтинговая таблица организаций'!AE114&lt;1,0,(IF('Рейтинговая таблица организаций'!AE114&lt;5,20,100)))</f>
        <v>20</v>
      </c>
      <c r="AG125" s="12" t="s">
        <v>164</v>
      </c>
      <c r="AH125" s="12">
        <f>'Рейтинговая таблица организаций'!AF114</f>
        <v>1</v>
      </c>
      <c r="AI125" s="12">
        <f>'Рейтинговая таблица организаций'!AG114</f>
        <v>1</v>
      </c>
      <c r="AJ125" s="12" t="s">
        <v>165</v>
      </c>
      <c r="AK125" s="12">
        <f>'Рейтинговая таблица организаций'!AL114</f>
        <v>23</v>
      </c>
      <c r="AL125" s="12">
        <f>'Рейтинговая таблица организаций'!AM114</f>
        <v>24</v>
      </c>
      <c r="AM125" s="12" t="s">
        <v>166</v>
      </c>
      <c r="AN125" s="12">
        <f>'Рейтинговая таблица организаций'!AN114</f>
        <v>24</v>
      </c>
      <c r="AO125" s="12">
        <f>'Рейтинговая таблица организаций'!AO114</f>
        <v>24</v>
      </c>
      <c r="AP125" s="12" t="s">
        <v>167</v>
      </c>
      <c r="AQ125" s="12">
        <f>'Рейтинговая таблица организаций'!AP114</f>
        <v>19</v>
      </c>
      <c r="AR125" s="12">
        <f>'Рейтинговая таблица организаций'!AQ114</f>
        <v>19</v>
      </c>
      <c r="AS125" s="12" t="s">
        <v>168</v>
      </c>
      <c r="AT125" s="12">
        <f>'Рейтинговая таблица организаций'!AV114</f>
        <v>18</v>
      </c>
      <c r="AU125" s="12">
        <f>'Рейтинговая таблица организаций'!AW114</f>
        <v>24</v>
      </c>
      <c r="AV125" s="12" t="s">
        <v>169</v>
      </c>
      <c r="AW125" s="12">
        <f>'Рейтинговая таблица организаций'!AX114</f>
        <v>22</v>
      </c>
      <c r="AX125" s="12">
        <f>'Рейтинговая таблица организаций'!AY114</f>
        <v>24</v>
      </c>
      <c r="AY125" s="12" t="s">
        <v>170</v>
      </c>
      <c r="AZ125" s="12">
        <f>'Рейтинговая таблица организаций'!AZ114</f>
        <v>21</v>
      </c>
      <c r="BA125" s="12">
        <f>'Рейтинговая таблица организаций'!BA114</f>
        <v>24</v>
      </c>
    </row>
    <row r="126" spans="1:53" ht="15.75">
      <c r="A126" s="9">
        <f>'бланки '!D115</f>
        <v>110</v>
      </c>
      <c r="B126" s="9" t="str">
        <f>'бланки '!C115</f>
        <v>Муниципальное бюджетное общеобразовательное учреждение «Нименьгская основная общеобразовательная школа»</v>
      </c>
      <c r="C126" s="9">
        <f>'для bus.gov.ru'!D115</f>
        <v>548</v>
      </c>
      <c r="D126" s="9">
        <f>'для bus.gov.ru'!E115</f>
        <v>152</v>
      </c>
      <c r="E126" s="16">
        <f>'для bus.gov.ru'!F115</f>
        <v>0.27737226277372262</v>
      </c>
      <c r="F126" s="10" t="s">
        <v>159</v>
      </c>
      <c r="G126" s="11">
        <f>'Рейтинговая таблица организаций'!D115</f>
        <v>11</v>
      </c>
      <c r="H126" s="11">
        <f>'Рейтинговая таблица организаций'!E115</f>
        <v>11</v>
      </c>
      <c r="I126" s="10" t="s">
        <v>160</v>
      </c>
      <c r="J126" s="11">
        <f>'Рейтинговая таблица организаций'!F115</f>
        <v>49</v>
      </c>
      <c r="K126" s="11">
        <f>'Рейтинговая таблица организаций'!G115</f>
        <v>49</v>
      </c>
      <c r="L126" s="12" t="str">
        <f>IF('Рейтинговая таблица организаций'!H115&lt;1,"Отсутствуют или не функционируют дистанционные способы взаимодействия",(IF('Рейтинговая таблица организаций'!H115&lt;4,"В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26" s="18">
        <f>'Рейтинговая таблица организаций'!H115</f>
        <v>4</v>
      </c>
      <c r="N126" s="12">
        <f>IF('Рейтинговая таблица организаций'!H115&lt;1,0,(IF('Рейтинговая таблица организаций'!H115&lt;4,30,100)))</f>
        <v>100</v>
      </c>
      <c r="O126" s="12" t="s">
        <v>161</v>
      </c>
      <c r="P126" s="12">
        <f>'Рейтинговая таблица организаций'!I115</f>
        <v>104</v>
      </c>
      <c r="Q126" s="12">
        <f>'Рейтинговая таблица организаций'!J115</f>
        <v>106</v>
      </c>
      <c r="R126" s="12" t="s">
        <v>162</v>
      </c>
      <c r="S126" s="12">
        <f>'Рейтинговая таблица организаций'!K115</f>
        <v>97</v>
      </c>
      <c r="T126" s="12">
        <f>'Рейтинговая таблица организаций'!L115</f>
        <v>106</v>
      </c>
      <c r="U126" s="12" t="str">
        <f>IF('Рейтинговая таблица организаций'!U115&lt;1,"Отсутствуют комфортные условия",(IF('Рейтинговая таблица организаций'!U115&lt;5,"Количество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6" s="18">
        <f>'Рейтинговая таблица организаций'!U115</f>
        <v>5</v>
      </c>
      <c r="W126" s="12">
        <f>IF('Рейтинговая таблица организаций'!U115&lt;1,0,(IF('Рейтинговая таблица организаций'!U115&lt;4,20,100)))</f>
        <v>100</v>
      </c>
      <c r="X126" s="12" t="s">
        <v>163</v>
      </c>
      <c r="Y126" s="12">
        <f>'Рейтинговая таблица организаций'!X115</f>
        <v>132</v>
      </c>
      <c r="Z126" s="12">
        <f>'Рейтинговая таблица организаций'!Y115</f>
        <v>152</v>
      </c>
      <c r="AA126" s="12" t="str">
        <f>IF('Рейтинговая таблица организаций'!AD115&lt;1,"Отсутствуют условия доступности для инвалидов",(IF('Рейтинговая таблица организаций'!AD115&lt;5,"Количество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6" s="17">
        <f>'Рейтинговая таблица организаций'!AD115</f>
        <v>3</v>
      </c>
      <c r="AC126" s="12">
        <f>IF('Рейтинговая таблица организаций'!AD115&lt;1,0,(IF('Рейтинговая таблица организаций'!AD115&lt;5,20,100)))</f>
        <v>20</v>
      </c>
      <c r="AD126" s="12" t="str">
        <f>IF('Рейтинговая таблица организаций'!AE115&lt;1,"Отсутствуют условия доступности, позволяющие инвалидам получать услуги наравне с другими",(IF('Рейтинговая таблица организаций'!AE115&lt;5,"Количество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26" s="18">
        <f>'Рейтинговая таблица организаций'!AE115</f>
        <v>3</v>
      </c>
      <c r="AF126" s="12">
        <f>IF('Рейтинговая таблица организаций'!AE115&lt;1,0,(IF('Рейтинговая таблица организаций'!AE115&lt;5,20,100)))</f>
        <v>20</v>
      </c>
      <c r="AG126" s="12" t="s">
        <v>164</v>
      </c>
      <c r="AH126" s="12">
        <f>'Рейтинговая таблица организаций'!AF115</f>
        <v>4</v>
      </c>
      <c r="AI126" s="12">
        <f>'Рейтинговая таблица организаций'!AG115</f>
        <v>4</v>
      </c>
      <c r="AJ126" s="12" t="s">
        <v>165</v>
      </c>
      <c r="AK126" s="12">
        <f>'Рейтинговая таблица организаций'!AL115</f>
        <v>145</v>
      </c>
      <c r="AL126" s="12">
        <f>'Рейтинговая таблица организаций'!AM115</f>
        <v>152</v>
      </c>
      <c r="AM126" s="12" t="s">
        <v>166</v>
      </c>
      <c r="AN126" s="12">
        <f>'Рейтинговая таблица организаций'!AN115</f>
        <v>147</v>
      </c>
      <c r="AO126" s="12">
        <f>'Рейтинговая таблица организаций'!AO115</f>
        <v>152</v>
      </c>
      <c r="AP126" s="12" t="s">
        <v>167</v>
      </c>
      <c r="AQ126" s="12">
        <f>'Рейтинговая таблица организаций'!AP115</f>
        <v>91</v>
      </c>
      <c r="AR126" s="12">
        <f>'Рейтинговая таблица организаций'!AQ115</f>
        <v>93</v>
      </c>
      <c r="AS126" s="12" t="s">
        <v>168</v>
      </c>
      <c r="AT126" s="12">
        <f>'Рейтинговая таблица организаций'!AV115</f>
        <v>145</v>
      </c>
      <c r="AU126" s="12">
        <f>'Рейтинговая таблица организаций'!AW115</f>
        <v>152</v>
      </c>
      <c r="AV126" s="12" t="s">
        <v>169</v>
      </c>
      <c r="AW126" s="12">
        <f>'Рейтинговая таблица организаций'!AX115</f>
        <v>139</v>
      </c>
      <c r="AX126" s="12">
        <f>'Рейтинговая таблица организаций'!AY115</f>
        <v>152</v>
      </c>
      <c r="AY126" s="12" t="s">
        <v>170</v>
      </c>
      <c r="AZ126" s="12">
        <f>'Рейтинговая таблица организаций'!AZ115</f>
        <v>143</v>
      </c>
      <c r="BA126" s="12">
        <f>'Рейтинговая таблица организаций'!BA115</f>
        <v>152</v>
      </c>
    </row>
    <row r="127" spans="1:53" ht="15.75">
      <c r="A127" s="9">
        <f>'бланки '!D116</f>
        <v>111</v>
      </c>
      <c r="B127" s="9" t="str">
        <f>'бланки '!C116</f>
        <v>Муниципальное бюджетное общеобразовательное учреждение «Порожская основная общеобразовательная школа»</v>
      </c>
      <c r="C127" s="9">
        <f>'для bus.gov.ru'!D116</f>
        <v>237</v>
      </c>
      <c r="D127" s="9">
        <f>'для bus.gov.ru'!E116</f>
        <v>83</v>
      </c>
      <c r="E127" s="16">
        <f>'для bus.gov.ru'!F116</f>
        <v>0.35021097046413502</v>
      </c>
      <c r="F127" s="10" t="s">
        <v>159</v>
      </c>
      <c r="G127" s="11">
        <f>'Рейтинговая таблица организаций'!D116</f>
        <v>11</v>
      </c>
      <c r="H127" s="11">
        <f>'Рейтинговая таблица организаций'!E116</f>
        <v>11</v>
      </c>
      <c r="I127" s="10" t="s">
        <v>160</v>
      </c>
      <c r="J127" s="11">
        <f>'Рейтинговая таблица организаций'!F116</f>
        <v>45</v>
      </c>
      <c r="K127" s="11">
        <f>'Рейтинговая таблица организаций'!G116</f>
        <v>45</v>
      </c>
      <c r="L127" s="12" t="str">
        <f>IF('Рейтинговая таблица организаций'!H116&lt;1,"Отсутствуют или не функционируют дистанционные способы взаимодействия",(IF('Рейтинговая таблица организаций'!H116&lt;4,"В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27" s="18">
        <f>'Рейтинговая таблица организаций'!H116</f>
        <v>4</v>
      </c>
      <c r="N127" s="12">
        <f>IF('Рейтинговая таблица организаций'!H116&lt;1,0,(IF('Рейтинговая таблица организаций'!H116&lt;4,30,100)))</f>
        <v>100</v>
      </c>
      <c r="O127" s="12" t="s">
        <v>161</v>
      </c>
      <c r="P127" s="12">
        <f>'Рейтинговая таблица организаций'!I116</f>
        <v>62</v>
      </c>
      <c r="Q127" s="12">
        <f>'Рейтинговая таблица организаций'!J116</f>
        <v>67</v>
      </c>
      <c r="R127" s="12" t="s">
        <v>162</v>
      </c>
      <c r="S127" s="12">
        <f>'Рейтинговая таблица организаций'!K116</f>
        <v>57</v>
      </c>
      <c r="T127" s="12">
        <f>'Рейтинговая таблица организаций'!L116</f>
        <v>59</v>
      </c>
      <c r="U127" s="12" t="str">
        <f>IF('Рейтинговая таблица организаций'!U116&lt;1,"Отсутствуют комфортные условия",(IF('Рейтинговая таблица организаций'!U116&lt;5,"Количество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7" s="18">
        <f>'Рейтинговая таблица организаций'!U116</f>
        <v>5</v>
      </c>
      <c r="W127" s="12">
        <f>IF('Рейтинговая таблица организаций'!U116&lt;1,0,(IF('Рейтинговая таблица организаций'!U116&lt;4,20,100)))</f>
        <v>100</v>
      </c>
      <c r="X127" s="12" t="s">
        <v>163</v>
      </c>
      <c r="Y127" s="12">
        <f>'Рейтинговая таблица организаций'!X116</f>
        <v>73</v>
      </c>
      <c r="Z127" s="12">
        <f>'Рейтинговая таблица организаций'!Y116</f>
        <v>83</v>
      </c>
      <c r="AA127" s="12" t="str">
        <f>IF('Рейтинговая таблица организаций'!AD116&lt;1,"Отсутствуют условия доступности для инвалидов",(IF('Рейтинговая таблица организаций'!AD116&lt;5,"Количество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7" s="17">
        <f>'Рейтинговая таблица организаций'!AD116</f>
        <v>3</v>
      </c>
      <c r="AC127" s="12">
        <f>IF('Рейтинговая таблица организаций'!AD116&lt;1,0,(IF('Рейтинговая таблица организаций'!AD116&lt;5,20,100)))</f>
        <v>20</v>
      </c>
      <c r="AD127" s="12" t="str">
        <f>IF('Рейтинговая таблица организаций'!AE116&lt;1,"Отсутствуют условия доступности, позволяющие инвалидам получать услуги наравне с другими",(IF('Рейтинговая таблица организаций'!AE116&lt;5,"Количество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27" s="18">
        <f>'Рейтинговая таблица организаций'!AE116</f>
        <v>5</v>
      </c>
      <c r="AF127" s="12">
        <f>IF('Рейтинговая таблица организаций'!AE116&lt;1,0,(IF('Рейтинговая таблица организаций'!AE116&lt;5,20,100)))</f>
        <v>100</v>
      </c>
      <c r="AG127" s="12" t="s">
        <v>164</v>
      </c>
      <c r="AH127" s="12">
        <f>'Рейтинговая таблица организаций'!AF116</f>
        <v>1</v>
      </c>
      <c r="AI127" s="12">
        <f>'Рейтинговая таблица организаций'!AG116</f>
        <v>1</v>
      </c>
      <c r="AJ127" s="12" t="s">
        <v>165</v>
      </c>
      <c r="AK127" s="12">
        <f>'Рейтинговая таблица организаций'!AL116</f>
        <v>79</v>
      </c>
      <c r="AL127" s="12">
        <f>'Рейтинговая таблица организаций'!AM116</f>
        <v>83</v>
      </c>
      <c r="AM127" s="12" t="s">
        <v>166</v>
      </c>
      <c r="AN127" s="12">
        <f>'Рейтинговая таблица организаций'!AN116</f>
        <v>80</v>
      </c>
      <c r="AO127" s="12">
        <f>'Рейтинговая таблица организаций'!AO116</f>
        <v>83</v>
      </c>
      <c r="AP127" s="12" t="s">
        <v>167</v>
      </c>
      <c r="AQ127" s="12">
        <f>'Рейтинговая таблица организаций'!AP116</f>
        <v>50</v>
      </c>
      <c r="AR127" s="12">
        <f>'Рейтинговая таблица организаций'!AQ116</f>
        <v>50</v>
      </c>
      <c r="AS127" s="12" t="s">
        <v>168</v>
      </c>
      <c r="AT127" s="12">
        <f>'Рейтинговая таблица организаций'!AV116</f>
        <v>81</v>
      </c>
      <c r="AU127" s="12">
        <f>'Рейтинговая таблица организаций'!AW116</f>
        <v>83</v>
      </c>
      <c r="AV127" s="12" t="s">
        <v>169</v>
      </c>
      <c r="AW127" s="12">
        <f>'Рейтинговая таблица организаций'!AX116</f>
        <v>80</v>
      </c>
      <c r="AX127" s="12">
        <f>'Рейтинговая таблица организаций'!AY116</f>
        <v>83</v>
      </c>
      <c r="AY127" s="12" t="s">
        <v>170</v>
      </c>
      <c r="AZ127" s="12">
        <f>'Рейтинговая таблица организаций'!AZ116</f>
        <v>82</v>
      </c>
      <c r="BA127" s="12">
        <f>'Рейтинговая таблица организаций'!BA116</f>
        <v>83</v>
      </c>
    </row>
    <row r="128" spans="1:53" ht="15.75">
      <c r="A128" s="9">
        <f>'бланки '!D117</f>
        <v>112</v>
      </c>
      <c r="B128" s="9" t="str">
        <f>'бланки '!C117</f>
        <v>Муниципальное бюджетное учреждение дополнительного образования «Спортивная школа г.Онеги»</v>
      </c>
      <c r="C128" s="9">
        <f>'для bus.gov.ru'!D117</f>
        <v>17</v>
      </c>
      <c r="D128" s="9">
        <f>'для bus.gov.ru'!E117</f>
        <v>18</v>
      </c>
      <c r="E128" s="16">
        <f>'для bus.gov.ru'!F117</f>
        <v>1.0588235294117647</v>
      </c>
      <c r="F128" s="10" t="s">
        <v>159</v>
      </c>
      <c r="G128" s="11">
        <f>'Рейтинговая таблица организаций'!D117</f>
        <v>13.5</v>
      </c>
      <c r="H128" s="11">
        <f>'Рейтинговая таблица организаций'!E117</f>
        <v>14</v>
      </c>
      <c r="I128" s="10" t="s">
        <v>160</v>
      </c>
      <c r="J128" s="11">
        <f>'Рейтинговая таблица организаций'!F117</f>
        <v>47</v>
      </c>
      <c r="K128" s="11">
        <f>'Рейтинговая таблица организаций'!G117</f>
        <v>54</v>
      </c>
      <c r="L128" s="12" t="str">
        <f>IF('Рейтинговая таблица организаций'!H117&lt;1,"Отсутствуют или не функционируют дистанционные способы взаимодействия",(IF('Рейтинговая таблица организаций'!H117&lt;4,"В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28" s="18">
        <f>'Рейтинговая таблица организаций'!H117</f>
        <v>2</v>
      </c>
      <c r="N128" s="12">
        <f>IF('Рейтинговая таблица организаций'!H117&lt;1,0,(IF('Рейтинговая таблица организаций'!H117&lt;4,30,100)))</f>
        <v>30</v>
      </c>
      <c r="O128" s="12" t="s">
        <v>161</v>
      </c>
      <c r="P128" s="12">
        <f>'Рейтинговая таблица организаций'!I117</f>
        <v>11</v>
      </c>
      <c r="Q128" s="12">
        <f>'Рейтинговая таблица организаций'!J117</f>
        <v>11</v>
      </c>
      <c r="R128" s="12" t="s">
        <v>162</v>
      </c>
      <c r="S128" s="12">
        <f>'Рейтинговая таблица организаций'!K117</f>
        <v>12</v>
      </c>
      <c r="T128" s="12">
        <f>'Рейтинговая таблица организаций'!L117</f>
        <v>12</v>
      </c>
      <c r="U128" s="12" t="str">
        <f>IF('Рейтинговая таблица организаций'!U117&lt;1,"Отсутствуют комфортные условия",(IF('Рейтинговая таблица организаций'!U117&lt;5,"Количество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8" s="18">
        <f>'Рейтинговая таблица организаций'!U117</f>
        <v>5</v>
      </c>
      <c r="W128" s="12">
        <f>IF('Рейтинговая таблица организаций'!U117&lt;1,0,(IF('Рейтинговая таблица организаций'!U117&lt;4,20,100)))</f>
        <v>100</v>
      </c>
      <c r="X128" s="12" t="s">
        <v>163</v>
      </c>
      <c r="Y128" s="12">
        <f>'Рейтинговая таблица организаций'!X117</f>
        <v>14</v>
      </c>
      <c r="Z128" s="12">
        <f>'Рейтинговая таблица организаций'!Y117</f>
        <v>18</v>
      </c>
      <c r="AA128" s="12" t="str">
        <f>IF('Рейтинговая таблица организаций'!AD117&lt;1,"Отсутствуют условия доступности для инвалидов",(IF('Рейтинговая таблица организаций'!AD117&lt;5,"Количество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28" s="17">
        <f>'Рейтинговая таблица организаций'!AD117</f>
        <v>3</v>
      </c>
      <c r="AC128" s="12">
        <f>IF('Рейтинговая таблица организаций'!AD117&lt;1,0,(IF('Рейтинговая таблица организаций'!AD117&lt;5,20,100)))</f>
        <v>20</v>
      </c>
      <c r="AD128" s="12" t="str">
        <f>IF('Рейтинговая таблица организаций'!AE117&lt;1,"Отсутствуют условия доступности, позволяющие инвалидам получать услуги наравне с другими",(IF('Рейтинговая таблица организаций'!AE117&lt;5,"Количество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28" s="18">
        <f>'Рейтинговая таблица организаций'!AE117</f>
        <v>3</v>
      </c>
      <c r="AF128" s="12">
        <f>IF('Рейтинговая таблица организаций'!AE117&lt;1,0,(IF('Рейтинговая таблица организаций'!AE117&lt;5,20,100)))</f>
        <v>20</v>
      </c>
      <c r="AG128" s="12" t="s">
        <v>164</v>
      </c>
      <c r="AH128" s="12">
        <f>'Рейтинговая таблица организаций'!AF117</f>
        <v>1</v>
      </c>
      <c r="AI128" s="12">
        <f>'Рейтинговая таблица организаций'!AG117</f>
        <v>1</v>
      </c>
      <c r="AJ128" s="12" t="s">
        <v>165</v>
      </c>
      <c r="AK128" s="12">
        <f>'Рейтинговая таблица организаций'!AL117</f>
        <v>18</v>
      </c>
      <c r="AL128" s="12">
        <f>'Рейтинговая таблица организаций'!AM117</f>
        <v>18</v>
      </c>
      <c r="AM128" s="12" t="s">
        <v>166</v>
      </c>
      <c r="AN128" s="12">
        <f>'Рейтинговая таблица организаций'!AN117</f>
        <v>18</v>
      </c>
      <c r="AO128" s="12">
        <f>'Рейтинговая таблица организаций'!AO117</f>
        <v>18</v>
      </c>
      <c r="AP128" s="12" t="s">
        <v>167</v>
      </c>
      <c r="AQ128" s="12">
        <f>'Рейтинговая таблица организаций'!AP117</f>
        <v>14</v>
      </c>
      <c r="AR128" s="12">
        <f>'Рейтинговая таблица организаций'!AQ117</f>
        <v>15</v>
      </c>
      <c r="AS128" s="12" t="s">
        <v>168</v>
      </c>
      <c r="AT128" s="12">
        <f>'Рейтинговая таблица организаций'!AV117</f>
        <v>17</v>
      </c>
      <c r="AU128" s="12">
        <f>'Рейтинговая таблица организаций'!AW117</f>
        <v>18</v>
      </c>
      <c r="AV128" s="12" t="s">
        <v>169</v>
      </c>
      <c r="AW128" s="12">
        <f>'Рейтинговая таблица организаций'!AX117</f>
        <v>18</v>
      </c>
      <c r="AX128" s="12">
        <f>'Рейтинговая таблица организаций'!AY117</f>
        <v>18</v>
      </c>
      <c r="AY128" s="12" t="s">
        <v>170</v>
      </c>
      <c r="AZ128" s="12">
        <f>'Рейтинговая таблица организаций'!AZ117</f>
        <v>17</v>
      </c>
      <c r="BA128" s="12">
        <f>'Рейтинговая таблица организаций'!BA117</f>
        <v>18</v>
      </c>
    </row>
    <row r="129" spans="1:53" ht="15.75">
      <c r="A129" s="9">
        <f>'бланки '!D118</f>
        <v>113</v>
      </c>
      <c r="B129" s="9" t="str">
        <f>'бланки '!C118</f>
        <v>Муниципальное бюджетное учреждение дополнительного образования «Онежская детская школа искусств»</v>
      </c>
      <c r="C129" s="9">
        <f>'для bus.gov.ru'!D118</f>
        <v>134</v>
      </c>
      <c r="D129" s="9">
        <f>'для bus.gov.ru'!E118</f>
        <v>85</v>
      </c>
      <c r="E129" s="16">
        <f>'для bus.gov.ru'!F118</f>
        <v>0.63432835820895528</v>
      </c>
      <c r="F129" s="10" t="s">
        <v>159</v>
      </c>
      <c r="G129" s="11">
        <f>'Рейтинговая таблица организаций'!D118</f>
        <v>14</v>
      </c>
      <c r="H129" s="11">
        <f>'Рейтинговая таблица организаций'!E118</f>
        <v>14</v>
      </c>
      <c r="I129" s="10" t="s">
        <v>160</v>
      </c>
      <c r="J129" s="11">
        <f>'Рейтинговая таблица организаций'!F118</f>
        <v>54.5</v>
      </c>
      <c r="K129" s="11">
        <f>'Рейтинговая таблица организаций'!G118</f>
        <v>56</v>
      </c>
      <c r="L129" s="12" t="str">
        <f>IF('Рейтинговая таблица организаций'!H118&lt;1,"Отсутствуют или не функционируют дистанционные способы взаимодействия",(IF('Рейтинговая таблица организаций'!H118&lt;4,"В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29" s="18">
        <f>'Рейтинговая таблица организаций'!H118</f>
        <v>3</v>
      </c>
      <c r="N129" s="12">
        <f>IF('Рейтинговая таблица организаций'!H118&lt;1,0,(IF('Рейтинговая таблица организаций'!H118&lt;4,30,100)))</f>
        <v>30</v>
      </c>
      <c r="O129" s="12" t="s">
        <v>161</v>
      </c>
      <c r="P129" s="12">
        <f>'Рейтинговая таблица организаций'!I118</f>
        <v>52</v>
      </c>
      <c r="Q129" s="12">
        <f>'Рейтинговая таблица организаций'!J118</f>
        <v>56</v>
      </c>
      <c r="R129" s="12" t="s">
        <v>162</v>
      </c>
      <c r="S129" s="12">
        <f>'Рейтинговая таблица организаций'!K118</f>
        <v>51</v>
      </c>
      <c r="T129" s="12">
        <f>'Рейтинговая таблица организаций'!L118</f>
        <v>54</v>
      </c>
      <c r="U129" s="12" t="str">
        <f>IF('Рейтинговая таблица организаций'!U118&lt;1,"Отсутствуют комфортные условия",(IF('Рейтинговая таблица организаций'!U118&lt;5,"Количество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29" s="18">
        <f>'Рейтинговая таблица организаций'!U118</f>
        <v>5</v>
      </c>
      <c r="W129" s="12">
        <f>IF('Рейтинговая таблица организаций'!U118&lt;1,0,(IF('Рейтинговая таблица организаций'!U118&lt;4,20,100)))</f>
        <v>100</v>
      </c>
      <c r="X129" s="12" t="s">
        <v>163</v>
      </c>
      <c r="Y129" s="12">
        <f>'Рейтинговая таблица организаций'!X118</f>
        <v>63</v>
      </c>
      <c r="Z129" s="12">
        <f>'Рейтинговая таблица организаций'!Y118</f>
        <v>85</v>
      </c>
      <c r="AA129" s="12" t="str">
        <f>IF('Рейтинговая таблица организаций'!AD118&lt;1,"Отсутствуют условия доступности для инвалидов",(IF('Рейтинговая таблица организаций'!AD118&lt;5,"Количество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29" s="17">
        <f>'Рейтинговая таблица организаций'!AD118</f>
        <v>6</v>
      </c>
      <c r="AC129" s="12">
        <f>IF('Рейтинговая таблица организаций'!AD118&lt;1,0,(IF('Рейтинговая таблица организаций'!AD118&lt;5,20,100)))</f>
        <v>100</v>
      </c>
      <c r="AD129" s="12" t="str">
        <f>IF('Рейтинговая таблица организаций'!AE118&lt;1,"Отсутствуют условия доступности, позволяющие инвалидам получать услуги наравне с другими",(IF('Рейтинговая таблица организаций'!AE118&lt;5,"Количество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29" s="18">
        <f>'Рейтинговая таблица организаций'!AE118</f>
        <v>3</v>
      </c>
      <c r="AF129" s="12">
        <f>IF('Рейтинговая таблица организаций'!AE118&lt;1,0,(IF('Рейтинговая таблица организаций'!AE118&lt;5,20,100)))</f>
        <v>20</v>
      </c>
      <c r="AG129" s="12" t="s">
        <v>164</v>
      </c>
      <c r="AH129" s="12">
        <f>'Рейтинговая таблица организаций'!AF118</f>
        <v>3</v>
      </c>
      <c r="AI129" s="12">
        <f>'Рейтинговая таблица организаций'!AG118</f>
        <v>4</v>
      </c>
      <c r="AJ129" s="12" t="s">
        <v>165</v>
      </c>
      <c r="AK129" s="12">
        <f>'Рейтинговая таблица организаций'!AL118</f>
        <v>73</v>
      </c>
      <c r="AL129" s="12">
        <f>'Рейтинговая таблица организаций'!AM118</f>
        <v>85</v>
      </c>
      <c r="AM129" s="12" t="s">
        <v>166</v>
      </c>
      <c r="AN129" s="12">
        <f>'Рейтинговая таблица организаций'!AN118</f>
        <v>75</v>
      </c>
      <c r="AO129" s="12">
        <f>'Рейтинговая таблица организаций'!AO118</f>
        <v>85</v>
      </c>
      <c r="AP129" s="12" t="s">
        <v>167</v>
      </c>
      <c r="AQ129" s="12">
        <f>'Рейтинговая таблица организаций'!AP118</f>
        <v>59</v>
      </c>
      <c r="AR129" s="12">
        <f>'Рейтинговая таблица организаций'!AQ118</f>
        <v>60</v>
      </c>
      <c r="AS129" s="12" t="s">
        <v>168</v>
      </c>
      <c r="AT129" s="12">
        <f>'Рейтинговая таблица организаций'!AV118</f>
        <v>59</v>
      </c>
      <c r="AU129" s="12">
        <f>'Рейтинговая таблица организаций'!AW118</f>
        <v>85</v>
      </c>
      <c r="AV129" s="12" t="s">
        <v>169</v>
      </c>
      <c r="AW129" s="12">
        <f>'Рейтинговая таблица организаций'!AX118</f>
        <v>81</v>
      </c>
      <c r="AX129" s="12">
        <f>'Рейтинговая таблица организаций'!AY118</f>
        <v>85</v>
      </c>
      <c r="AY129" s="12" t="s">
        <v>170</v>
      </c>
      <c r="AZ129" s="12">
        <f>'Рейтинговая таблица организаций'!AZ118</f>
        <v>71</v>
      </c>
      <c r="BA129" s="12">
        <f>'Рейтинговая таблица организаций'!BA118</f>
        <v>85</v>
      </c>
    </row>
    <row r="130" spans="1:53" ht="15.75">
      <c r="A130" s="9">
        <f>'бланки '!D119</f>
        <v>114</v>
      </c>
      <c r="B130" s="9" t="str">
        <f>'бланки '!C119</f>
        <v>Муниципальное бюджетное общеобразовательное учреждение «Нюхченская основная школа № 11»</v>
      </c>
      <c r="C130" s="9">
        <f>'для bus.gov.ru'!D119</f>
        <v>175</v>
      </c>
      <c r="D130" s="9">
        <f>'для bus.gov.ru'!E119</f>
        <v>81</v>
      </c>
      <c r="E130" s="16">
        <f>'для bus.gov.ru'!F119</f>
        <v>0.46285714285714286</v>
      </c>
      <c r="F130" s="10" t="s">
        <v>159</v>
      </c>
      <c r="G130" s="11">
        <f>'Рейтинговая таблица организаций'!D119</f>
        <v>14</v>
      </c>
      <c r="H130" s="11">
        <f>'Рейтинговая таблица организаций'!E119</f>
        <v>14</v>
      </c>
      <c r="I130" s="10" t="s">
        <v>160</v>
      </c>
      <c r="J130" s="11">
        <f>'Рейтинговая таблица организаций'!F119</f>
        <v>56</v>
      </c>
      <c r="K130" s="11">
        <f>'Рейтинговая таблица организаций'!G119</f>
        <v>56</v>
      </c>
      <c r="L130" s="12" t="str">
        <f>IF('Рейтинговая таблица организаций'!H119&lt;1,"Отсутствуют или не функционируют дистанционные способы взаимодействия",(IF('Рейтинговая таблица организаций'!H119&lt;4,"В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30" s="18">
        <f>'Рейтинговая таблица организаций'!H119</f>
        <v>4</v>
      </c>
      <c r="N130" s="12">
        <f>IF('Рейтинговая таблица организаций'!H119&lt;1,0,(IF('Рейтинговая таблица организаций'!H119&lt;4,30,100)))</f>
        <v>100</v>
      </c>
      <c r="O130" s="12" t="s">
        <v>161</v>
      </c>
      <c r="P130" s="12">
        <f>'Рейтинговая таблица организаций'!I119</f>
        <v>81</v>
      </c>
      <c r="Q130" s="12">
        <f>'Рейтинговая таблица организаций'!J119</f>
        <v>81</v>
      </c>
      <c r="R130" s="12" t="s">
        <v>162</v>
      </c>
      <c r="S130" s="12">
        <f>'Рейтинговая таблица организаций'!K119</f>
        <v>77</v>
      </c>
      <c r="T130" s="12">
        <f>'Рейтинговая таблица организаций'!L119</f>
        <v>77</v>
      </c>
      <c r="U130" s="12" t="str">
        <f>IF('Рейтинговая таблица организаций'!U119&lt;1,"Отсутствуют комфортные условия",(IF('Рейтинговая таблица организаций'!U119&lt;5,"Количество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30" s="18">
        <f>'Рейтинговая таблица организаций'!U119</f>
        <v>5</v>
      </c>
      <c r="W130" s="12">
        <f>IF('Рейтинговая таблица организаций'!U119&lt;1,0,(IF('Рейтинговая таблица организаций'!U119&lt;4,20,100)))</f>
        <v>100</v>
      </c>
      <c r="X130" s="12" t="s">
        <v>163</v>
      </c>
      <c r="Y130" s="12">
        <f>'Рейтинговая таблица организаций'!X119</f>
        <v>81</v>
      </c>
      <c r="Z130" s="12">
        <f>'Рейтинговая таблица организаций'!Y119</f>
        <v>81</v>
      </c>
      <c r="AA130" s="12" t="str">
        <f>IF('Рейтинговая таблица организаций'!AD119&lt;1,"Отсутствуют условия доступности для инвалидов",(IF('Рейтинговая таблица организаций'!AD119&lt;5,"Количество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30" s="17">
        <f>'Рейтинговая таблица организаций'!AD119</f>
        <v>3</v>
      </c>
      <c r="AC130" s="12">
        <f>IF('Рейтинговая таблица организаций'!AD119&lt;1,0,(IF('Рейтинговая таблица организаций'!AD119&lt;5,20,100)))</f>
        <v>20</v>
      </c>
      <c r="AD130" s="12" t="str">
        <f>IF('Рейтинговая таблица организаций'!AE119&lt;1,"Отсутствуют условия доступности, позволяющие инвалидам получать услуги наравне с другими",(IF('Рейтинговая таблица организаций'!AE119&lt;5,"Количество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30" s="18">
        <f>'Рейтинговая таблица организаций'!AE119</f>
        <v>3</v>
      </c>
      <c r="AF130" s="12">
        <f>IF('Рейтинговая таблица организаций'!AE119&lt;1,0,(IF('Рейтинговая таблица организаций'!AE119&lt;5,20,100)))</f>
        <v>20</v>
      </c>
      <c r="AG130" s="12" t="s">
        <v>164</v>
      </c>
      <c r="AH130" s="12">
        <f>'Рейтинговая таблица организаций'!AF119</f>
        <v>6</v>
      </c>
      <c r="AI130" s="12">
        <f>'Рейтинговая таблица организаций'!AG119</f>
        <v>6</v>
      </c>
      <c r="AJ130" s="12" t="s">
        <v>165</v>
      </c>
      <c r="AK130" s="12">
        <f>'Рейтинговая таблица организаций'!AL119</f>
        <v>81</v>
      </c>
      <c r="AL130" s="12">
        <f>'Рейтинговая таблица организаций'!AM119</f>
        <v>81</v>
      </c>
      <c r="AM130" s="12" t="s">
        <v>166</v>
      </c>
      <c r="AN130" s="12">
        <f>'Рейтинговая таблица организаций'!AN119</f>
        <v>81</v>
      </c>
      <c r="AO130" s="12">
        <f>'Рейтинговая таблица организаций'!AO119</f>
        <v>81</v>
      </c>
      <c r="AP130" s="12" t="s">
        <v>167</v>
      </c>
      <c r="AQ130" s="12">
        <f>'Рейтинговая таблица организаций'!AP119</f>
        <v>81</v>
      </c>
      <c r="AR130" s="12">
        <f>'Рейтинговая таблица организаций'!AQ119</f>
        <v>81</v>
      </c>
      <c r="AS130" s="12" t="s">
        <v>168</v>
      </c>
      <c r="AT130" s="12">
        <f>'Рейтинговая таблица организаций'!AV119</f>
        <v>81</v>
      </c>
      <c r="AU130" s="12">
        <f>'Рейтинговая таблица организаций'!AW119</f>
        <v>81</v>
      </c>
      <c r="AV130" s="12" t="s">
        <v>169</v>
      </c>
      <c r="AW130" s="12">
        <f>'Рейтинговая таблица организаций'!AX119</f>
        <v>81</v>
      </c>
      <c r="AX130" s="12">
        <f>'Рейтинговая таблица организаций'!AY119</f>
        <v>81</v>
      </c>
      <c r="AY130" s="12" t="s">
        <v>170</v>
      </c>
      <c r="AZ130" s="12">
        <f>'Рейтинговая таблица организаций'!AZ119</f>
        <v>81</v>
      </c>
      <c r="BA130" s="12">
        <f>'Рейтинговая таблица организаций'!BA119</f>
        <v>81</v>
      </c>
    </row>
    <row r="131" spans="1:53" ht="15.75">
      <c r="A131" s="9">
        <f>'бланки '!D120</f>
        <v>115</v>
      </c>
      <c r="B131" s="9" t="str">
        <f>'бланки '!C120</f>
        <v>Муниципальное бюджетное общеобразовательное учреждение  «Сосновская средняя школа № 1»</v>
      </c>
      <c r="C131" s="9">
        <f>'для bus.gov.ru'!D120</f>
        <v>85</v>
      </c>
      <c r="D131" s="9">
        <f>'для bus.gov.ru'!E120</f>
        <v>34</v>
      </c>
      <c r="E131" s="16">
        <f>'для bus.gov.ru'!F120</f>
        <v>0.4</v>
      </c>
      <c r="F131" s="10" t="s">
        <v>159</v>
      </c>
      <c r="G131" s="11">
        <f>'Рейтинговая таблица организаций'!D120</f>
        <v>13</v>
      </c>
      <c r="H131" s="11">
        <f>'Рейтинговая таблица организаций'!E120</f>
        <v>14</v>
      </c>
      <c r="I131" s="10" t="s">
        <v>160</v>
      </c>
      <c r="J131" s="11">
        <f>'Рейтинговая таблица организаций'!F120</f>
        <v>54</v>
      </c>
      <c r="K131" s="11">
        <f>'Рейтинговая таблица организаций'!G120</f>
        <v>55</v>
      </c>
      <c r="L131" s="12" t="str">
        <f>IF('Рейтинговая таблица организаций'!H120&lt;1,"Отсутствуют или не функционируют дистанционные способы взаимодействия",(IF('Рейтинговая таблица организаций'!H120&lt;4,"В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31" s="18">
        <f>'Рейтинговая таблица организаций'!H120</f>
        <v>4</v>
      </c>
      <c r="N131" s="12">
        <f>IF('Рейтинговая таблица организаций'!H120&lt;1,0,(IF('Рейтинговая таблица организаций'!H120&lt;4,30,100)))</f>
        <v>100</v>
      </c>
      <c r="O131" s="12" t="s">
        <v>161</v>
      </c>
      <c r="P131" s="12">
        <f>'Рейтинговая таблица организаций'!I120</f>
        <v>31</v>
      </c>
      <c r="Q131" s="12">
        <f>'Рейтинговая таблица организаций'!J120</f>
        <v>31</v>
      </c>
      <c r="R131" s="12" t="s">
        <v>162</v>
      </c>
      <c r="S131" s="12">
        <f>'Рейтинговая таблица организаций'!K120</f>
        <v>32</v>
      </c>
      <c r="T131" s="12">
        <f>'Рейтинговая таблица организаций'!L120</f>
        <v>32</v>
      </c>
      <c r="U131" s="12" t="str">
        <f>IF('Рейтинговая таблица организаций'!U120&lt;1,"Отсутствуют комфортные условия",(IF('Рейтинговая таблица организаций'!U120&lt;5,"Количество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31" s="18">
        <f>'Рейтинговая таблица организаций'!U120</f>
        <v>5</v>
      </c>
      <c r="W131" s="12">
        <f>IF('Рейтинговая таблица организаций'!U120&lt;1,0,(IF('Рейтинговая таблица организаций'!U120&lt;4,20,100)))</f>
        <v>100</v>
      </c>
      <c r="X131" s="12" t="s">
        <v>163</v>
      </c>
      <c r="Y131" s="12">
        <f>'Рейтинговая таблица организаций'!X120</f>
        <v>32</v>
      </c>
      <c r="Z131" s="12">
        <f>'Рейтинговая таблица организаций'!Y120</f>
        <v>34</v>
      </c>
      <c r="AA131" s="12" t="str">
        <f>IF('Рейтинговая таблица организаций'!AD120&lt;1,"Отсутствуют условия доступности для инвалидов",(IF('Рейтинговая таблица организаций'!AD120&lt;5,"Количество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31" s="17">
        <f>'Рейтинговая таблица организаций'!AD120</f>
        <v>3</v>
      </c>
      <c r="AC131" s="12">
        <f>IF('Рейтинговая таблица организаций'!AD120&lt;1,0,(IF('Рейтинговая таблица организаций'!AD120&lt;5,20,100)))</f>
        <v>20</v>
      </c>
      <c r="AD131" s="12" t="str">
        <f>IF('Рейтинговая таблица организаций'!AE120&lt;1,"Отсутствуют условия доступности, позволяющие инвалидам получать услуги наравне с другими",(IF('Рейтинговая таблица организаций'!AE120&lt;5,"Количество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31" s="18">
        <f>'Рейтинговая таблица организаций'!AE120</f>
        <v>3</v>
      </c>
      <c r="AF131" s="12">
        <f>IF('Рейтинговая таблица организаций'!AE120&lt;1,0,(IF('Рейтинговая таблица организаций'!AE120&lt;5,20,100)))</f>
        <v>20</v>
      </c>
      <c r="AG131" s="12" t="s">
        <v>164</v>
      </c>
      <c r="AH131" s="12">
        <f>'Рейтинговая таблица организаций'!AF120</f>
        <v>1</v>
      </c>
      <c r="AI131" s="12">
        <f>'Рейтинговая таблица организаций'!AG120</f>
        <v>1</v>
      </c>
      <c r="AJ131" s="12" t="s">
        <v>165</v>
      </c>
      <c r="AK131" s="12">
        <f>'Рейтинговая таблица организаций'!AL120</f>
        <v>34</v>
      </c>
      <c r="AL131" s="12">
        <f>'Рейтинговая таблица организаций'!AM120</f>
        <v>34</v>
      </c>
      <c r="AM131" s="12" t="s">
        <v>166</v>
      </c>
      <c r="AN131" s="12">
        <f>'Рейтинговая таблица организаций'!AN120</f>
        <v>34</v>
      </c>
      <c r="AO131" s="12">
        <f>'Рейтинговая таблица организаций'!AO120</f>
        <v>34</v>
      </c>
      <c r="AP131" s="12" t="s">
        <v>167</v>
      </c>
      <c r="AQ131" s="12">
        <f>'Рейтинговая таблица организаций'!AP120</f>
        <v>30</v>
      </c>
      <c r="AR131" s="12">
        <f>'Рейтинговая таблица организаций'!AQ120</f>
        <v>31</v>
      </c>
      <c r="AS131" s="12" t="s">
        <v>168</v>
      </c>
      <c r="AT131" s="12">
        <f>'Рейтинговая таблица организаций'!AV120</f>
        <v>34</v>
      </c>
      <c r="AU131" s="12">
        <f>'Рейтинговая таблица организаций'!AW120</f>
        <v>34</v>
      </c>
      <c r="AV131" s="12" t="s">
        <v>169</v>
      </c>
      <c r="AW131" s="12">
        <f>'Рейтинговая таблица организаций'!AX120</f>
        <v>32</v>
      </c>
      <c r="AX131" s="12">
        <f>'Рейтинговая таблица организаций'!AY120</f>
        <v>34</v>
      </c>
      <c r="AY131" s="12" t="s">
        <v>170</v>
      </c>
      <c r="AZ131" s="12">
        <f>'Рейтинговая таблица организаций'!AZ120</f>
        <v>32</v>
      </c>
      <c r="BA131" s="12">
        <f>'Рейтинговая таблица организаций'!BA120</f>
        <v>34</v>
      </c>
    </row>
    <row r="132" spans="1:53" ht="15.75">
      <c r="A132" s="9">
        <f>'бланки '!D121</f>
        <v>116</v>
      </c>
      <c r="B132" s="9" t="str">
        <f>'бланки '!C121</f>
        <v>Муниципальное бюджетное общеобразовательное учреждение «Сурская средняя школа № 2»</v>
      </c>
      <c r="C132" s="9">
        <f>'для bus.gov.ru'!D121</f>
        <v>53</v>
      </c>
      <c r="D132" s="9">
        <f>'для bus.gov.ru'!E121</f>
        <v>50</v>
      </c>
      <c r="E132" s="16">
        <f>'для bus.gov.ru'!F121</f>
        <v>0.94339622641509435</v>
      </c>
      <c r="F132" s="10" t="s">
        <v>159</v>
      </c>
      <c r="G132" s="11">
        <f>'Рейтинговая таблица организаций'!D121</f>
        <v>14</v>
      </c>
      <c r="H132" s="11">
        <f>'Рейтинговая таблица организаций'!E121</f>
        <v>14</v>
      </c>
      <c r="I132" s="10" t="s">
        <v>160</v>
      </c>
      <c r="J132" s="11">
        <f>'Рейтинговая таблица организаций'!F121</f>
        <v>53.5</v>
      </c>
      <c r="K132" s="11">
        <f>'Рейтинговая таблица организаций'!G121</f>
        <v>54</v>
      </c>
      <c r="L132" s="12" t="str">
        <f>IF('Рейтинговая таблица организаций'!H121&lt;1,"Отсутствуют или не функционируют дистанционные способы взаимодействия",(IF('Рейтинговая таблица организаций'!H121&lt;4,"В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32" s="18">
        <f>'Рейтинговая таблица организаций'!H121</f>
        <v>3</v>
      </c>
      <c r="N132" s="12">
        <f>IF('Рейтинговая таблица организаций'!H121&lt;1,0,(IF('Рейтинговая таблица организаций'!H121&lt;4,30,100)))</f>
        <v>30</v>
      </c>
      <c r="O132" s="12" t="s">
        <v>161</v>
      </c>
      <c r="P132" s="12">
        <f>'Рейтинговая таблица организаций'!I121</f>
        <v>38</v>
      </c>
      <c r="Q132" s="12">
        <f>'Рейтинговая таблица организаций'!J121</f>
        <v>38</v>
      </c>
      <c r="R132" s="12" t="s">
        <v>162</v>
      </c>
      <c r="S132" s="12">
        <f>'Рейтинговая таблица организаций'!K121</f>
        <v>26</v>
      </c>
      <c r="T132" s="12">
        <f>'Рейтинговая таблица организаций'!L121</f>
        <v>26</v>
      </c>
      <c r="U132" s="12" t="str">
        <f>IF('Рейтинговая таблица организаций'!U121&lt;1,"Отсутствуют комфортные условия",(IF('Рейтинговая таблица организаций'!U121&lt;5,"Количество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32" s="18">
        <f>'Рейтинговая таблица организаций'!U121</f>
        <v>5</v>
      </c>
      <c r="W132" s="12">
        <f>IF('Рейтинговая таблица организаций'!U121&lt;1,0,(IF('Рейтинговая таблица организаций'!U121&lt;4,20,100)))</f>
        <v>100</v>
      </c>
      <c r="X132" s="12" t="s">
        <v>163</v>
      </c>
      <c r="Y132" s="12">
        <f>'Рейтинговая таблица организаций'!X121</f>
        <v>44</v>
      </c>
      <c r="Z132" s="12">
        <f>'Рейтинговая таблица организаций'!Y121</f>
        <v>50</v>
      </c>
      <c r="AA132" s="12" t="str">
        <f>IF('Рейтинговая таблица организаций'!AD121&lt;1,"Отсутствуют условия доступности для инвалидов",(IF('Рейтинговая таблица организаций'!AD121&lt;5,"Количество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32" s="17">
        <f>'Рейтинговая таблица организаций'!AD121</f>
        <v>3</v>
      </c>
      <c r="AC132" s="12">
        <f>IF('Рейтинговая таблица организаций'!AD121&lt;1,0,(IF('Рейтинговая таблица организаций'!AD121&lt;5,20,100)))</f>
        <v>20</v>
      </c>
      <c r="AD132" s="12" t="str">
        <f>IF('Рейтинговая таблица организаций'!AE121&lt;1,"Отсутствуют условия доступности, позволяющие инвалидам получать услуги наравне с другими",(IF('Рейтинговая таблица организаций'!AE121&lt;5,"Количество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32" s="18">
        <f>'Рейтинговая таблица организаций'!AE121</f>
        <v>4</v>
      </c>
      <c r="AF132" s="12">
        <f>IF('Рейтинговая таблица организаций'!AE121&lt;1,0,(IF('Рейтинговая таблица организаций'!AE121&lt;5,20,100)))</f>
        <v>20</v>
      </c>
      <c r="AG132" s="12" t="s">
        <v>164</v>
      </c>
      <c r="AH132" s="12">
        <f>'Рейтинговая таблица организаций'!AF121</f>
        <v>1</v>
      </c>
      <c r="AI132" s="12">
        <f>'Рейтинговая таблица организаций'!AG121</f>
        <v>1</v>
      </c>
      <c r="AJ132" s="12" t="s">
        <v>165</v>
      </c>
      <c r="AK132" s="12">
        <f>'Рейтинговая таблица организаций'!AL121</f>
        <v>47</v>
      </c>
      <c r="AL132" s="12">
        <f>'Рейтинговая таблица организаций'!AM121</f>
        <v>50</v>
      </c>
      <c r="AM132" s="12" t="s">
        <v>166</v>
      </c>
      <c r="AN132" s="12">
        <f>'Рейтинговая таблица организаций'!AN121</f>
        <v>46</v>
      </c>
      <c r="AO132" s="12">
        <f>'Рейтинговая таблица организаций'!AO121</f>
        <v>50</v>
      </c>
      <c r="AP132" s="12" t="s">
        <v>167</v>
      </c>
      <c r="AQ132" s="12">
        <f>'Рейтинговая таблица организаций'!AP121</f>
        <v>33</v>
      </c>
      <c r="AR132" s="12">
        <f>'Рейтинговая таблица организаций'!AQ121</f>
        <v>34</v>
      </c>
      <c r="AS132" s="12" t="s">
        <v>168</v>
      </c>
      <c r="AT132" s="12">
        <f>'Рейтинговая таблица организаций'!AV121</f>
        <v>39</v>
      </c>
      <c r="AU132" s="12">
        <f>'Рейтинговая таблица организаций'!AW121</f>
        <v>50</v>
      </c>
      <c r="AV132" s="12" t="s">
        <v>169</v>
      </c>
      <c r="AW132" s="12">
        <f>'Рейтинговая таблица организаций'!AX121</f>
        <v>47</v>
      </c>
      <c r="AX132" s="12">
        <f>'Рейтинговая таблица организаций'!AY121</f>
        <v>50</v>
      </c>
      <c r="AY132" s="12" t="s">
        <v>170</v>
      </c>
      <c r="AZ132" s="12">
        <f>'Рейтинговая таблица организаций'!AZ121</f>
        <v>46</v>
      </c>
      <c r="BA132" s="12">
        <f>'Рейтинговая таблица организаций'!BA121</f>
        <v>50</v>
      </c>
    </row>
    <row r="133" spans="1:53" ht="15.75">
      <c r="A133" s="9">
        <f>'бланки '!D122</f>
        <v>117</v>
      </c>
      <c r="B133" s="9" t="str">
        <f>'бланки '!C122</f>
        <v>Муниципальное бюджетное общеобразовательное учреждение «Новолавельская средняя школа № 3»</v>
      </c>
      <c r="C133" s="9">
        <f>'для bus.gov.ru'!D122</f>
        <v>31</v>
      </c>
      <c r="D133" s="9">
        <f>'для bus.gov.ru'!E122</f>
        <v>8</v>
      </c>
      <c r="E133" s="16">
        <f>'для bus.gov.ru'!F122</f>
        <v>0.25806451612903225</v>
      </c>
      <c r="F133" s="10" t="s">
        <v>159</v>
      </c>
      <c r="G133" s="11">
        <f>'Рейтинговая таблица организаций'!D122</f>
        <v>14</v>
      </c>
      <c r="H133" s="11">
        <f>'Рейтинговая таблица организаций'!E122</f>
        <v>14</v>
      </c>
      <c r="I133" s="10" t="s">
        <v>160</v>
      </c>
      <c r="J133" s="11">
        <f>'Рейтинговая таблица организаций'!F122</f>
        <v>45.5</v>
      </c>
      <c r="K133" s="11">
        <f>'Рейтинговая таблица организаций'!G122</f>
        <v>54</v>
      </c>
      <c r="L133" s="12" t="str">
        <f>IF('Рейтинговая таблица организаций'!H122&lt;1,"Отсутствуют или не функционируют дистанционные способы взаимодействия",(IF('Рейтинговая таблица организаций'!H122&lt;4,"В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33" s="18">
        <f>'Рейтинговая таблица организаций'!H122</f>
        <v>4</v>
      </c>
      <c r="N133" s="12">
        <f>IF('Рейтинговая таблица организаций'!H122&lt;1,0,(IF('Рейтинговая таблица организаций'!H122&lt;4,30,100)))</f>
        <v>100</v>
      </c>
      <c r="O133" s="12" t="s">
        <v>161</v>
      </c>
      <c r="P133" s="12">
        <f>'Рейтинговая таблица организаций'!I122</f>
        <v>7</v>
      </c>
      <c r="Q133" s="12">
        <f>'Рейтинговая таблица организаций'!J122</f>
        <v>7</v>
      </c>
      <c r="R133" s="12" t="s">
        <v>162</v>
      </c>
      <c r="S133" s="12">
        <f>'Рейтинговая таблица организаций'!K122</f>
        <v>7</v>
      </c>
      <c r="T133" s="12">
        <f>'Рейтинговая таблица организаций'!L122</f>
        <v>7</v>
      </c>
      <c r="U133" s="12" t="str">
        <f>IF('Рейтинговая таблица организаций'!U122&lt;1,"Отсутствуют комфортные условия",(IF('Рейтинговая таблица организаций'!U122&lt;5,"Количество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33" s="18">
        <f>'Рейтинговая таблица организаций'!U122</f>
        <v>5</v>
      </c>
      <c r="W133" s="12">
        <f>IF('Рейтинговая таблица организаций'!U122&lt;1,0,(IF('Рейтинговая таблица организаций'!U122&lt;4,20,100)))</f>
        <v>100</v>
      </c>
      <c r="X133" s="12" t="s">
        <v>163</v>
      </c>
      <c r="Y133" s="12">
        <f>'Рейтинговая таблица организаций'!X122</f>
        <v>6</v>
      </c>
      <c r="Z133" s="12">
        <f>'Рейтинговая таблица организаций'!Y122</f>
        <v>8</v>
      </c>
      <c r="AA133" s="12" t="str">
        <f>IF('Рейтинговая таблица организаций'!AD122&lt;1,"Отсутствуют условия доступности для инвалидов",(IF('Рейтинговая таблица организаций'!AD122&lt;5,"Количество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33" s="17">
        <f>'Рейтинговая таблица организаций'!AD122</f>
        <v>3</v>
      </c>
      <c r="AC133" s="12">
        <f>IF('Рейтинговая таблица организаций'!AD122&lt;1,0,(IF('Рейтинговая таблица организаций'!AD122&lt;5,20,100)))</f>
        <v>20</v>
      </c>
      <c r="AD133" s="12" t="str">
        <f>IF('Рейтинговая таблица организаций'!AE122&lt;1,"Отсутствуют условия доступности, позволяющие инвалидам получать услуги наравне с другими",(IF('Рейтинговая таблица организаций'!AE122&lt;5,"Количество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33" s="18">
        <f>'Рейтинговая таблица организаций'!AE122</f>
        <v>3</v>
      </c>
      <c r="AF133" s="12">
        <f>IF('Рейтинговая таблица организаций'!AE122&lt;1,0,(IF('Рейтинговая таблица организаций'!AE122&lt;5,20,100)))</f>
        <v>20</v>
      </c>
      <c r="AG133" s="12" t="s">
        <v>164</v>
      </c>
      <c r="AH133" s="12">
        <f>'Рейтинговая таблица организаций'!AF122</f>
        <v>1</v>
      </c>
      <c r="AI133" s="12">
        <f>'Рейтинговая таблица организаций'!AG122</f>
        <v>1</v>
      </c>
      <c r="AJ133" s="12" t="s">
        <v>165</v>
      </c>
      <c r="AK133" s="12">
        <f>'Рейтинговая таблица организаций'!AL122</f>
        <v>6</v>
      </c>
      <c r="AL133" s="12">
        <f>'Рейтинговая таблица организаций'!AM122</f>
        <v>8</v>
      </c>
      <c r="AM133" s="12" t="s">
        <v>166</v>
      </c>
      <c r="AN133" s="12">
        <f>'Рейтинговая таблица организаций'!AN122</f>
        <v>7</v>
      </c>
      <c r="AO133" s="12">
        <f>'Рейтинговая таблица организаций'!AO122</f>
        <v>8</v>
      </c>
      <c r="AP133" s="12" t="s">
        <v>167</v>
      </c>
      <c r="AQ133" s="12">
        <f>'Рейтинговая таблица организаций'!AP122</f>
        <v>4</v>
      </c>
      <c r="AR133" s="12">
        <f>'Рейтинговая таблица организаций'!AQ122</f>
        <v>4</v>
      </c>
      <c r="AS133" s="12" t="s">
        <v>168</v>
      </c>
      <c r="AT133" s="12">
        <f>'Рейтинговая таблица организаций'!AV122</f>
        <v>5</v>
      </c>
      <c r="AU133" s="12">
        <f>'Рейтинговая таблица организаций'!AW122</f>
        <v>8</v>
      </c>
      <c r="AV133" s="12" t="s">
        <v>169</v>
      </c>
      <c r="AW133" s="12">
        <f>'Рейтинговая таблица организаций'!AX122</f>
        <v>7</v>
      </c>
      <c r="AX133" s="12">
        <f>'Рейтинговая таблица организаций'!AY122</f>
        <v>8</v>
      </c>
      <c r="AY133" s="12" t="s">
        <v>170</v>
      </c>
      <c r="AZ133" s="12">
        <f>'Рейтинговая таблица организаций'!AZ122</f>
        <v>6</v>
      </c>
      <c r="BA133" s="12">
        <f>'Рейтинговая таблица организаций'!BA122</f>
        <v>8</v>
      </c>
    </row>
    <row r="134" spans="1:53" ht="15.75">
      <c r="A134" s="9">
        <f>'бланки '!D123</f>
        <v>118</v>
      </c>
      <c r="B134" s="9" t="str">
        <f>'бланки '!C123</f>
        <v>Муниципальное бюджетное общеобразовательное учреждение «Кушкопальская средняя школа № 4»</v>
      </c>
      <c r="C134" s="9">
        <f>'для bus.gov.ru'!D123</f>
        <v>988</v>
      </c>
      <c r="D134" s="9">
        <f>'для bus.gov.ru'!E123</f>
        <v>204</v>
      </c>
      <c r="E134" s="16">
        <f>'для bus.gov.ru'!F123</f>
        <v>0.20647773279352227</v>
      </c>
      <c r="F134" s="10" t="s">
        <v>159</v>
      </c>
      <c r="G134" s="11">
        <f>'Рейтинговая таблица организаций'!D123</f>
        <v>14</v>
      </c>
      <c r="H134" s="11">
        <f>'Рейтинговая таблица организаций'!E123</f>
        <v>14</v>
      </c>
      <c r="I134" s="10" t="s">
        <v>160</v>
      </c>
      <c r="J134" s="11">
        <f>'Рейтинговая таблица организаций'!F123</f>
        <v>51</v>
      </c>
      <c r="K134" s="11">
        <f>'Рейтинговая таблица организаций'!G123</f>
        <v>59</v>
      </c>
      <c r="L134" s="12" t="str">
        <f>IF('Рейтинговая таблица организаций'!H123&lt;1,"Отсутствуют или не функционируют дистанционные способы взаимодействия",(IF('Рейтинговая таблица организаций'!H123&lt;4,"В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В наличии и функционируют более трех  дистанционных способов взаимодействия</v>
      </c>
      <c r="M134" s="18">
        <f>'Рейтинговая таблица организаций'!H123</f>
        <v>3</v>
      </c>
      <c r="N134" s="12">
        <f>IF('Рейтинговая таблица организаций'!H123&lt;1,0,(IF('Рейтинговая таблица организаций'!H123&lt;4,30,100)))</f>
        <v>30</v>
      </c>
      <c r="O134" s="12" t="s">
        <v>161</v>
      </c>
      <c r="P134" s="12">
        <f>'Рейтинговая таблица организаций'!I123</f>
        <v>130</v>
      </c>
      <c r="Q134" s="12">
        <f>'Рейтинговая таблица организаций'!J123</f>
        <v>133</v>
      </c>
      <c r="R134" s="12" t="s">
        <v>162</v>
      </c>
      <c r="S134" s="12">
        <f>'Рейтинговая таблица организаций'!K123</f>
        <v>142</v>
      </c>
      <c r="T134" s="12">
        <f>'Рейтинговая таблица организаций'!L123</f>
        <v>153</v>
      </c>
      <c r="U134" s="12" t="str">
        <f>IF('Рейтинговая таблица организаций'!U123&lt;1,"Отсутствуют комфортные условия",(IF('Рейтинговая таблица организаций'!U123&lt;5,"Количество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34" s="18">
        <f>'Рейтинговая таблица организаций'!U123</f>
        <v>5</v>
      </c>
      <c r="W134" s="12">
        <f>IF('Рейтинговая таблица организаций'!U123&lt;1,0,(IF('Рейтинговая таблица организаций'!U123&lt;4,20,100)))</f>
        <v>100</v>
      </c>
      <c r="X134" s="12" t="s">
        <v>163</v>
      </c>
      <c r="Y134" s="12">
        <f>'Рейтинговая таблица организаций'!X123</f>
        <v>162</v>
      </c>
      <c r="Z134" s="12">
        <f>'Рейтинговая таблица организаций'!Y123</f>
        <v>204</v>
      </c>
      <c r="AA134" s="12" t="str">
        <f>IF('Рейтинговая таблица организаций'!AD123&lt;1,"Отсутствуют условия доступности для инвалидов",(IF('Рейтинговая таблица организаций'!AD123&lt;5,"Количество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34" s="17">
        <f>'Рейтинговая таблица организаций'!AD123</f>
        <v>3</v>
      </c>
      <c r="AC134" s="12">
        <f>IF('Рейтинговая таблица организаций'!AD123&lt;1,0,(IF('Рейтинговая таблица организаций'!AD123&lt;5,20,100)))</f>
        <v>20</v>
      </c>
      <c r="AD134" s="12" t="str">
        <f>IF('Рейтинговая таблица организаций'!AE123&lt;1,"Отсутствуют условия доступности, позволяющие инвалидам получать услуги наравне с другими",(IF('Рейтинговая таблица организаций'!AE123&lt;5,"Количество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34" s="18">
        <f>'Рейтинговая таблица организаций'!AE123</f>
        <v>3</v>
      </c>
      <c r="AF134" s="12">
        <f>IF('Рейтинговая таблица организаций'!AE123&lt;1,0,(IF('Рейтинговая таблица организаций'!AE123&lt;5,20,100)))</f>
        <v>20</v>
      </c>
      <c r="AG134" s="12" t="s">
        <v>164</v>
      </c>
      <c r="AH134" s="12">
        <f>'Рейтинговая таблица организаций'!AF123</f>
        <v>8</v>
      </c>
      <c r="AI134" s="12">
        <f>'Рейтинговая таблица организаций'!AG123</f>
        <v>8</v>
      </c>
      <c r="AJ134" s="12" t="s">
        <v>165</v>
      </c>
      <c r="AK134" s="12">
        <f>'Рейтинговая таблица организаций'!AL123</f>
        <v>190</v>
      </c>
      <c r="AL134" s="12">
        <f>'Рейтинговая таблица организаций'!AM123</f>
        <v>204</v>
      </c>
      <c r="AM134" s="12" t="s">
        <v>166</v>
      </c>
      <c r="AN134" s="12">
        <f>'Рейтинговая таблица организаций'!AN123</f>
        <v>169</v>
      </c>
      <c r="AO134" s="12">
        <f>'Рейтинговая таблица организаций'!AO123</f>
        <v>204</v>
      </c>
      <c r="AP134" s="12" t="s">
        <v>167</v>
      </c>
      <c r="AQ134" s="12">
        <f>'Рейтинговая таблица организаций'!AP123</f>
        <v>142</v>
      </c>
      <c r="AR134" s="12">
        <f>'Рейтинговая таблица организаций'!AQ123</f>
        <v>148</v>
      </c>
      <c r="AS134" s="12" t="s">
        <v>168</v>
      </c>
      <c r="AT134" s="12">
        <f>'Рейтинговая таблица организаций'!AV123</f>
        <v>180</v>
      </c>
      <c r="AU134" s="12">
        <f>'Рейтинговая таблица организаций'!AW123</f>
        <v>204</v>
      </c>
      <c r="AV134" s="12" t="s">
        <v>169</v>
      </c>
      <c r="AW134" s="12">
        <f>'Рейтинговая таблица организаций'!AX123</f>
        <v>180</v>
      </c>
      <c r="AX134" s="12">
        <f>'Рейтинговая таблица организаций'!AY123</f>
        <v>204</v>
      </c>
      <c r="AY134" s="12" t="s">
        <v>170</v>
      </c>
      <c r="AZ134" s="12">
        <f>'Рейтинговая таблица организаций'!AZ123</f>
        <v>185</v>
      </c>
      <c r="BA134" s="12">
        <f>'Рейтинговая таблица организаций'!BA123</f>
        <v>204</v>
      </c>
    </row>
    <row r="135" spans="1:53" ht="15.75">
      <c r="A135" s="9" t="e">
        <f>'бланки '!#REF!</f>
        <v>#REF!</v>
      </c>
      <c r="B135" s="9" t="e">
        <f>'бланки '!#REF!</f>
        <v>#REF!</v>
      </c>
      <c r="C135" s="9">
        <f>'для bus.gov.ru'!D124</f>
        <v>73</v>
      </c>
      <c r="D135" s="9">
        <f>'для bus.gov.ru'!E124</f>
        <v>37</v>
      </c>
      <c r="E135" s="16">
        <f>'для bus.gov.ru'!F124</f>
        <v>0.50684931506849318</v>
      </c>
      <c r="F135" s="10" t="s">
        <v>159</v>
      </c>
      <c r="G135" s="11">
        <f>'Рейтинговая таблица организаций'!D124</f>
        <v>14</v>
      </c>
      <c r="H135" s="11">
        <f>'Рейтинговая таблица организаций'!E124</f>
        <v>14</v>
      </c>
      <c r="I135" s="10" t="s">
        <v>160</v>
      </c>
      <c r="J135" s="11">
        <f>'Рейтинговая таблица организаций'!F124</f>
        <v>52</v>
      </c>
      <c r="K135" s="11">
        <f>'Рейтинговая таблица организаций'!G124</f>
        <v>54</v>
      </c>
      <c r="L135" s="12" t="str">
        <f>IF('Рейтинговая таблица организаций'!H124&lt;1,"Отсутствуют или не функционируют дистанционные способы взаимодействия",(IF('Рейтинговая таблица организаций'!H124&lt;4,"В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35" s="18">
        <f>'Рейтинговая таблица организаций'!H124</f>
        <v>4</v>
      </c>
      <c r="N135" s="12">
        <f>IF('Рейтинговая таблица организаций'!H124&lt;1,0,(IF('Рейтинговая таблица организаций'!H124&lt;4,30,100)))</f>
        <v>100</v>
      </c>
      <c r="O135" s="12" t="s">
        <v>161</v>
      </c>
      <c r="P135" s="12">
        <f>'Рейтинговая таблица организаций'!I124</f>
        <v>34</v>
      </c>
      <c r="Q135" s="12">
        <f>'Рейтинговая таблица организаций'!J124</f>
        <v>34</v>
      </c>
      <c r="R135" s="12" t="s">
        <v>162</v>
      </c>
      <c r="S135" s="12">
        <f>'Рейтинговая таблица организаций'!K124</f>
        <v>29</v>
      </c>
      <c r="T135" s="12">
        <f>'Рейтинговая таблица организаций'!L124</f>
        <v>29</v>
      </c>
      <c r="U135" s="12" t="str">
        <f>IF('Рейтинговая таблица организаций'!U124&lt;1,"Отсутствуют комфортные условия",(IF('Рейтинговая таблица организаций'!U124&lt;5,"Количество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35" s="18">
        <f>'Рейтинговая таблица организаций'!U124</f>
        <v>5</v>
      </c>
      <c r="W135" s="12">
        <f>IF('Рейтинговая таблица организаций'!U124&lt;1,0,(IF('Рейтинговая таблица организаций'!U124&lt;4,20,100)))</f>
        <v>100</v>
      </c>
      <c r="X135" s="12" t="s">
        <v>163</v>
      </c>
      <c r="Y135" s="12">
        <f>'Рейтинговая таблица организаций'!X124</f>
        <v>34</v>
      </c>
      <c r="Z135" s="12">
        <f>'Рейтинговая таблица организаций'!Y124</f>
        <v>37</v>
      </c>
      <c r="AA135" s="12" t="str">
        <f>IF('Рейтинговая таблица организаций'!AD124&lt;1,"Отсутствуют условия доступности для инвалидов",(IF('Рейтинговая таблица организаций'!AD124&lt;5,"Количество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35" s="17">
        <f>'Рейтинговая таблица организаций'!AD124</f>
        <v>3</v>
      </c>
      <c r="AC135" s="12">
        <f>IF('Рейтинговая таблица организаций'!AD124&lt;1,0,(IF('Рейтинговая таблица организаций'!AD124&lt;5,20,100)))</f>
        <v>20</v>
      </c>
      <c r="AD135" s="12" t="str">
        <f>IF('Рейтинговая таблица организаций'!AE124&lt;1,"Отсутствуют условия доступности, позволяющие инвалидам получать услуги наравне с другими",(IF('Рейтинговая таблица организаций'!AE124&lt;5,"Количество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35" s="18">
        <f>'Рейтинговая таблица организаций'!AE124</f>
        <v>3</v>
      </c>
      <c r="AF135" s="12">
        <f>IF('Рейтинговая таблица организаций'!AE124&lt;1,0,(IF('Рейтинговая таблица организаций'!AE124&lt;5,20,100)))</f>
        <v>20</v>
      </c>
      <c r="AG135" s="12" t="s">
        <v>164</v>
      </c>
      <c r="AH135" s="12">
        <f>'Рейтинговая таблица организаций'!AF124</f>
        <v>2</v>
      </c>
      <c r="AI135" s="12">
        <f>'Рейтинговая таблица организаций'!AG124</f>
        <v>2</v>
      </c>
      <c r="AJ135" s="12" t="s">
        <v>165</v>
      </c>
      <c r="AK135" s="12">
        <f>'Рейтинговая таблица организаций'!AL124</f>
        <v>37</v>
      </c>
      <c r="AL135" s="12">
        <f>'Рейтинговая таблица организаций'!AM124</f>
        <v>37</v>
      </c>
      <c r="AM135" s="12" t="s">
        <v>166</v>
      </c>
      <c r="AN135" s="12">
        <f>'Рейтинговая таблица организаций'!AN124</f>
        <v>37</v>
      </c>
      <c r="AO135" s="12">
        <f>'Рейтинговая таблица организаций'!AO124</f>
        <v>37</v>
      </c>
      <c r="AP135" s="12" t="s">
        <v>167</v>
      </c>
      <c r="AQ135" s="12">
        <f>'Рейтинговая таблица организаций'!AP124</f>
        <v>30</v>
      </c>
      <c r="AR135" s="12">
        <f>'Рейтинговая таблица организаций'!AQ124</f>
        <v>30</v>
      </c>
      <c r="AS135" s="12" t="s">
        <v>168</v>
      </c>
      <c r="AT135" s="12">
        <f>'Рейтинговая таблица организаций'!AV124</f>
        <v>37</v>
      </c>
      <c r="AU135" s="12">
        <f>'Рейтинговая таблица организаций'!AW124</f>
        <v>37</v>
      </c>
      <c r="AV135" s="12" t="s">
        <v>169</v>
      </c>
      <c r="AW135" s="12">
        <f>'Рейтинговая таблица организаций'!AX124</f>
        <v>37</v>
      </c>
      <c r="AX135" s="12">
        <f>'Рейтинговая таблица организаций'!AY124</f>
        <v>37</v>
      </c>
      <c r="AY135" s="12" t="s">
        <v>170</v>
      </c>
      <c r="AZ135" s="12">
        <f>'Рейтинговая таблица организаций'!AZ124</f>
        <v>37</v>
      </c>
      <c r="BA135" s="12">
        <f>'Рейтинговая таблица организаций'!BA124</f>
        <v>37</v>
      </c>
    </row>
    <row r="136" spans="1:53" ht="15.75">
      <c r="A136" s="9" t="e">
        <f>'бланки '!#REF!</f>
        <v>#REF!</v>
      </c>
      <c r="B136" s="9" t="e">
        <f>'бланки '!#REF!</f>
        <v>#REF!</v>
      </c>
      <c r="C136" s="9" t="e">
        <f>'для bus.gov.ru'!#REF!</f>
        <v>#REF!</v>
      </c>
      <c r="D136" s="9" t="e">
        <f>'для bus.gov.ru'!#REF!</f>
        <v>#REF!</v>
      </c>
      <c r="E136" s="16" t="e">
        <f>'для bus.gov.ru'!#REF!</f>
        <v>#REF!</v>
      </c>
      <c r="F136" s="10" t="s">
        <v>159</v>
      </c>
      <c r="G136" s="11" t="e">
        <f>'Рейтинговая таблица организаций'!#REF!</f>
        <v>#REF!</v>
      </c>
      <c r="H136" s="11" t="e">
        <f>'Рейтинговая таблица организаций'!#REF!</f>
        <v>#REF!</v>
      </c>
      <c r="I136" s="10" t="s">
        <v>160</v>
      </c>
      <c r="J136" s="11" t="e">
        <f>'Рейтинговая таблица организаций'!#REF!</f>
        <v>#REF!</v>
      </c>
      <c r="K136" s="11" t="e">
        <f>'Рейтинговая таблица организаций'!#REF!</f>
        <v>#REF!</v>
      </c>
      <c r="L13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36" s="18" t="e">
        <f>'Рейтинговая таблица организаций'!#REF!</f>
        <v>#REF!</v>
      </c>
      <c r="N136" s="12" t="e">
        <f>IF('Рейтинговая таблица организаций'!#REF!&lt;1,0,(IF('Рейтинговая таблица организаций'!#REF!&lt;4,30,100)))</f>
        <v>#REF!</v>
      </c>
      <c r="O136" s="12" t="s">
        <v>161</v>
      </c>
      <c r="P136" s="12" t="e">
        <f>'Рейтинговая таблица организаций'!#REF!</f>
        <v>#REF!</v>
      </c>
      <c r="Q136" s="12" t="e">
        <f>'Рейтинговая таблица организаций'!#REF!</f>
        <v>#REF!</v>
      </c>
      <c r="R136" s="12" t="s">
        <v>162</v>
      </c>
      <c r="S136" s="12" t="e">
        <f>'Рейтинговая таблица организаций'!#REF!</f>
        <v>#REF!</v>
      </c>
      <c r="T136" s="12" t="e">
        <f>'Рейтинговая таблица организаций'!#REF!</f>
        <v>#REF!</v>
      </c>
      <c r="U13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36" s="18" t="e">
        <f>'Рейтинговая таблица организаций'!#REF!</f>
        <v>#REF!</v>
      </c>
      <c r="W136" s="12" t="e">
        <f>IF('Рейтинговая таблица организаций'!#REF!&lt;1,0,(IF('Рейтинговая таблица организаций'!#REF!&lt;4,20,100)))</f>
        <v>#REF!</v>
      </c>
      <c r="X136" s="12" t="s">
        <v>163</v>
      </c>
      <c r="Y136" s="12" t="e">
        <f>'Рейтинговая таблица организаций'!#REF!</f>
        <v>#REF!</v>
      </c>
      <c r="Z136" s="12" t="e">
        <f>'Рейтинговая таблица организаций'!#REF!</f>
        <v>#REF!</v>
      </c>
      <c r="AA13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36" s="17" t="e">
        <f>'Рейтинговая таблица организаций'!#REF!</f>
        <v>#REF!</v>
      </c>
      <c r="AC136" s="12" t="e">
        <f>IF('Рейтинговая таблица организаций'!#REF!&lt;1,0,(IF('Рейтинговая таблица организаций'!#REF!&lt;5,20,100)))</f>
        <v>#REF!</v>
      </c>
      <c r="AD13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36" s="18" t="e">
        <f>'Рейтинговая таблица организаций'!#REF!</f>
        <v>#REF!</v>
      </c>
      <c r="AF136" s="12" t="e">
        <f>IF('Рейтинговая таблица организаций'!#REF!&lt;1,0,(IF('Рейтинговая таблица организаций'!#REF!&lt;5,20,100)))</f>
        <v>#REF!</v>
      </c>
      <c r="AG136" s="12" t="s">
        <v>164</v>
      </c>
      <c r="AH136" s="12" t="e">
        <f>'Рейтинговая таблица организаций'!#REF!</f>
        <v>#REF!</v>
      </c>
      <c r="AI136" s="12" t="e">
        <f>'Рейтинговая таблица организаций'!#REF!</f>
        <v>#REF!</v>
      </c>
      <c r="AJ136" s="12" t="s">
        <v>165</v>
      </c>
      <c r="AK136" s="12" t="e">
        <f>'Рейтинговая таблица организаций'!#REF!</f>
        <v>#REF!</v>
      </c>
      <c r="AL136" s="12" t="e">
        <f>'Рейтинговая таблица организаций'!#REF!</f>
        <v>#REF!</v>
      </c>
      <c r="AM136" s="12" t="s">
        <v>166</v>
      </c>
      <c r="AN136" s="12" t="e">
        <f>'Рейтинговая таблица организаций'!#REF!</f>
        <v>#REF!</v>
      </c>
      <c r="AO136" s="12" t="e">
        <f>'Рейтинговая таблица организаций'!#REF!</f>
        <v>#REF!</v>
      </c>
      <c r="AP136" s="12" t="s">
        <v>167</v>
      </c>
      <c r="AQ136" s="12" t="e">
        <f>'Рейтинговая таблица организаций'!#REF!</f>
        <v>#REF!</v>
      </c>
      <c r="AR136" s="12" t="e">
        <f>'Рейтинговая таблица организаций'!#REF!</f>
        <v>#REF!</v>
      </c>
      <c r="AS136" s="12" t="s">
        <v>168</v>
      </c>
      <c r="AT136" s="12" t="e">
        <f>'Рейтинговая таблица организаций'!#REF!</f>
        <v>#REF!</v>
      </c>
      <c r="AU136" s="12" t="e">
        <f>'Рейтинговая таблица организаций'!#REF!</f>
        <v>#REF!</v>
      </c>
      <c r="AV136" s="12" t="s">
        <v>169</v>
      </c>
      <c r="AW136" s="12" t="e">
        <f>'Рейтинговая таблица организаций'!#REF!</f>
        <v>#REF!</v>
      </c>
      <c r="AX136" s="12" t="e">
        <f>'Рейтинговая таблица организаций'!#REF!</f>
        <v>#REF!</v>
      </c>
      <c r="AY136" s="12" t="s">
        <v>170</v>
      </c>
      <c r="AZ136" s="12" t="e">
        <f>'Рейтинговая таблица организаций'!#REF!</f>
        <v>#REF!</v>
      </c>
      <c r="BA136" s="12" t="e">
        <f>'Рейтинговая таблица организаций'!#REF!</f>
        <v>#REF!</v>
      </c>
    </row>
    <row r="137" spans="1:53" ht="15.75">
      <c r="A137" s="9" t="e">
        <f>'бланки '!#REF!</f>
        <v>#REF!</v>
      </c>
      <c r="B137" s="9" t="e">
        <f>'бланки '!#REF!</f>
        <v>#REF!</v>
      </c>
      <c r="C137" s="9" t="e">
        <f>'для bus.gov.ru'!#REF!</f>
        <v>#REF!</v>
      </c>
      <c r="D137" s="9" t="e">
        <f>'для bus.gov.ru'!#REF!</f>
        <v>#REF!</v>
      </c>
      <c r="E137" s="16" t="e">
        <f>'для bus.gov.ru'!#REF!</f>
        <v>#REF!</v>
      </c>
      <c r="F137" s="10" t="s">
        <v>159</v>
      </c>
      <c r="G137" s="11" t="e">
        <f>'Рейтинговая таблица организаций'!#REF!</f>
        <v>#REF!</v>
      </c>
      <c r="H137" s="11" t="e">
        <f>'Рейтинговая таблица организаций'!#REF!</f>
        <v>#REF!</v>
      </c>
      <c r="I137" s="10" t="s">
        <v>160</v>
      </c>
      <c r="J137" s="11" t="e">
        <f>'Рейтинговая таблица организаций'!#REF!</f>
        <v>#REF!</v>
      </c>
      <c r="K137" s="11" t="e">
        <f>'Рейтинговая таблица организаций'!#REF!</f>
        <v>#REF!</v>
      </c>
      <c r="L13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37" s="18" t="e">
        <f>'Рейтинговая таблица организаций'!#REF!</f>
        <v>#REF!</v>
      </c>
      <c r="N137" s="12" t="e">
        <f>IF('Рейтинговая таблица организаций'!#REF!&lt;1,0,(IF('Рейтинговая таблица организаций'!#REF!&lt;4,30,100)))</f>
        <v>#REF!</v>
      </c>
      <c r="O137" s="12" t="s">
        <v>161</v>
      </c>
      <c r="P137" s="12" t="e">
        <f>'Рейтинговая таблица организаций'!#REF!</f>
        <v>#REF!</v>
      </c>
      <c r="Q137" s="12" t="e">
        <f>'Рейтинговая таблица организаций'!#REF!</f>
        <v>#REF!</v>
      </c>
      <c r="R137" s="12" t="s">
        <v>162</v>
      </c>
      <c r="S137" s="12" t="e">
        <f>'Рейтинговая таблица организаций'!#REF!</f>
        <v>#REF!</v>
      </c>
      <c r="T137" s="12" t="e">
        <f>'Рейтинговая таблица организаций'!#REF!</f>
        <v>#REF!</v>
      </c>
      <c r="U13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37" s="18" t="e">
        <f>'Рейтинговая таблица организаций'!#REF!</f>
        <v>#REF!</v>
      </c>
      <c r="W137" s="12" t="e">
        <f>IF('Рейтинговая таблица организаций'!#REF!&lt;1,0,(IF('Рейтинговая таблица организаций'!#REF!&lt;4,20,100)))</f>
        <v>#REF!</v>
      </c>
      <c r="X137" s="12" t="s">
        <v>163</v>
      </c>
      <c r="Y137" s="12" t="e">
        <f>'Рейтинговая таблица организаций'!#REF!</f>
        <v>#REF!</v>
      </c>
      <c r="Z137" s="12" t="e">
        <f>'Рейтинговая таблица организаций'!#REF!</f>
        <v>#REF!</v>
      </c>
      <c r="AA13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37" s="17" t="e">
        <f>'Рейтинговая таблица организаций'!#REF!</f>
        <v>#REF!</v>
      </c>
      <c r="AC137" s="12" t="e">
        <f>IF('Рейтинговая таблица организаций'!#REF!&lt;1,0,(IF('Рейтинговая таблица организаций'!#REF!&lt;5,20,100)))</f>
        <v>#REF!</v>
      </c>
      <c r="AD13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37" s="18" t="e">
        <f>'Рейтинговая таблица организаций'!#REF!</f>
        <v>#REF!</v>
      </c>
      <c r="AF137" s="12" t="e">
        <f>IF('Рейтинговая таблица организаций'!#REF!&lt;1,0,(IF('Рейтинговая таблица организаций'!#REF!&lt;5,20,100)))</f>
        <v>#REF!</v>
      </c>
      <c r="AG137" s="12" t="s">
        <v>164</v>
      </c>
      <c r="AH137" s="12" t="e">
        <f>'Рейтинговая таблица организаций'!#REF!</f>
        <v>#REF!</v>
      </c>
      <c r="AI137" s="12" t="e">
        <f>'Рейтинговая таблица организаций'!#REF!</f>
        <v>#REF!</v>
      </c>
      <c r="AJ137" s="12" t="s">
        <v>165</v>
      </c>
      <c r="AK137" s="12" t="e">
        <f>'Рейтинговая таблица организаций'!#REF!</f>
        <v>#REF!</v>
      </c>
      <c r="AL137" s="12" t="e">
        <f>'Рейтинговая таблица организаций'!#REF!</f>
        <v>#REF!</v>
      </c>
      <c r="AM137" s="12" t="s">
        <v>166</v>
      </c>
      <c r="AN137" s="12" t="e">
        <f>'Рейтинговая таблица организаций'!#REF!</f>
        <v>#REF!</v>
      </c>
      <c r="AO137" s="12" t="e">
        <f>'Рейтинговая таблица организаций'!#REF!</f>
        <v>#REF!</v>
      </c>
      <c r="AP137" s="12" t="s">
        <v>167</v>
      </c>
      <c r="AQ137" s="12" t="e">
        <f>'Рейтинговая таблица организаций'!#REF!</f>
        <v>#REF!</v>
      </c>
      <c r="AR137" s="12" t="e">
        <f>'Рейтинговая таблица организаций'!#REF!</f>
        <v>#REF!</v>
      </c>
      <c r="AS137" s="12" t="s">
        <v>168</v>
      </c>
      <c r="AT137" s="12" t="e">
        <f>'Рейтинговая таблица организаций'!#REF!</f>
        <v>#REF!</v>
      </c>
      <c r="AU137" s="12" t="e">
        <f>'Рейтинговая таблица организаций'!#REF!</f>
        <v>#REF!</v>
      </c>
      <c r="AV137" s="12" t="s">
        <v>169</v>
      </c>
      <c r="AW137" s="12" t="e">
        <f>'Рейтинговая таблица организаций'!#REF!</f>
        <v>#REF!</v>
      </c>
      <c r="AX137" s="12" t="e">
        <f>'Рейтинговая таблица организаций'!#REF!</f>
        <v>#REF!</v>
      </c>
      <c r="AY137" s="12" t="s">
        <v>170</v>
      </c>
      <c r="AZ137" s="12" t="e">
        <f>'Рейтинговая таблица организаций'!#REF!</f>
        <v>#REF!</v>
      </c>
      <c r="BA137" s="12" t="e">
        <f>'Рейтинговая таблица организаций'!#REF!</f>
        <v>#REF!</v>
      </c>
    </row>
    <row r="138" spans="1:53" ht="15.75">
      <c r="A138" s="9" t="e">
        <f>'бланки '!#REF!</f>
        <v>#REF!</v>
      </c>
      <c r="B138" s="9" t="e">
        <f>'бланки '!#REF!</f>
        <v>#REF!</v>
      </c>
      <c r="C138" s="9" t="e">
        <f>'для bus.gov.ru'!#REF!</f>
        <v>#REF!</v>
      </c>
      <c r="D138" s="9" t="e">
        <f>'для bus.gov.ru'!#REF!</f>
        <v>#REF!</v>
      </c>
      <c r="E138" s="16" t="e">
        <f>'для bus.gov.ru'!#REF!</f>
        <v>#REF!</v>
      </c>
      <c r="F138" s="10" t="s">
        <v>159</v>
      </c>
      <c r="G138" s="11" t="e">
        <f>'Рейтинговая таблица организаций'!#REF!</f>
        <v>#REF!</v>
      </c>
      <c r="H138" s="11" t="e">
        <f>'Рейтинговая таблица организаций'!#REF!</f>
        <v>#REF!</v>
      </c>
      <c r="I138" s="10" t="s">
        <v>160</v>
      </c>
      <c r="J138" s="11" t="e">
        <f>'Рейтинговая таблица организаций'!#REF!</f>
        <v>#REF!</v>
      </c>
      <c r="K138" s="11" t="e">
        <f>'Рейтинговая таблица организаций'!#REF!</f>
        <v>#REF!</v>
      </c>
      <c r="L13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38" s="18" t="e">
        <f>'Рейтинговая таблица организаций'!#REF!</f>
        <v>#REF!</v>
      </c>
      <c r="N138" s="12" t="e">
        <f>IF('Рейтинговая таблица организаций'!#REF!&lt;1,0,(IF('Рейтинговая таблица организаций'!#REF!&lt;4,30,100)))</f>
        <v>#REF!</v>
      </c>
      <c r="O138" s="12" t="s">
        <v>161</v>
      </c>
      <c r="P138" s="12" t="e">
        <f>'Рейтинговая таблица организаций'!#REF!</f>
        <v>#REF!</v>
      </c>
      <c r="Q138" s="12" t="e">
        <f>'Рейтинговая таблица организаций'!#REF!</f>
        <v>#REF!</v>
      </c>
      <c r="R138" s="12" t="s">
        <v>162</v>
      </c>
      <c r="S138" s="12" t="e">
        <f>'Рейтинговая таблица организаций'!#REF!</f>
        <v>#REF!</v>
      </c>
      <c r="T138" s="12" t="e">
        <f>'Рейтинговая таблица организаций'!#REF!</f>
        <v>#REF!</v>
      </c>
      <c r="U13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38" s="18" t="e">
        <f>'Рейтинговая таблица организаций'!#REF!</f>
        <v>#REF!</v>
      </c>
      <c r="W138" s="12" t="e">
        <f>IF('Рейтинговая таблица организаций'!#REF!&lt;1,0,(IF('Рейтинговая таблица организаций'!#REF!&lt;4,20,100)))</f>
        <v>#REF!</v>
      </c>
      <c r="X138" s="12" t="s">
        <v>163</v>
      </c>
      <c r="Y138" s="12" t="e">
        <f>'Рейтинговая таблица организаций'!#REF!</f>
        <v>#REF!</v>
      </c>
      <c r="Z138" s="12" t="e">
        <f>'Рейтинговая таблица организаций'!#REF!</f>
        <v>#REF!</v>
      </c>
      <c r="AA13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38" s="17" t="e">
        <f>'Рейтинговая таблица организаций'!#REF!</f>
        <v>#REF!</v>
      </c>
      <c r="AC138" s="12" t="e">
        <f>IF('Рейтинговая таблица организаций'!#REF!&lt;1,0,(IF('Рейтинговая таблица организаций'!#REF!&lt;5,20,100)))</f>
        <v>#REF!</v>
      </c>
      <c r="AD13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38" s="18" t="e">
        <f>'Рейтинговая таблица организаций'!#REF!</f>
        <v>#REF!</v>
      </c>
      <c r="AF138" s="12" t="e">
        <f>IF('Рейтинговая таблица организаций'!#REF!&lt;1,0,(IF('Рейтинговая таблица организаций'!#REF!&lt;5,20,100)))</f>
        <v>#REF!</v>
      </c>
      <c r="AG138" s="12" t="s">
        <v>164</v>
      </c>
      <c r="AH138" s="12" t="e">
        <f>'Рейтинговая таблица организаций'!#REF!</f>
        <v>#REF!</v>
      </c>
      <c r="AI138" s="12" t="e">
        <f>'Рейтинговая таблица организаций'!#REF!</f>
        <v>#REF!</v>
      </c>
      <c r="AJ138" s="12" t="s">
        <v>165</v>
      </c>
      <c r="AK138" s="12" t="e">
        <f>'Рейтинговая таблица организаций'!#REF!</f>
        <v>#REF!</v>
      </c>
      <c r="AL138" s="12" t="e">
        <f>'Рейтинговая таблица организаций'!#REF!</f>
        <v>#REF!</v>
      </c>
      <c r="AM138" s="12" t="s">
        <v>166</v>
      </c>
      <c r="AN138" s="12" t="e">
        <f>'Рейтинговая таблица организаций'!#REF!</f>
        <v>#REF!</v>
      </c>
      <c r="AO138" s="12" t="e">
        <f>'Рейтинговая таблица организаций'!#REF!</f>
        <v>#REF!</v>
      </c>
      <c r="AP138" s="12" t="s">
        <v>167</v>
      </c>
      <c r="AQ138" s="12" t="e">
        <f>'Рейтинговая таблица организаций'!#REF!</f>
        <v>#REF!</v>
      </c>
      <c r="AR138" s="12" t="e">
        <f>'Рейтинговая таблица организаций'!#REF!</f>
        <v>#REF!</v>
      </c>
      <c r="AS138" s="12" t="s">
        <v>168</v>
      </c>
      <c r="AT138" s="12" t="e">
        <f>'Рейтинговая таблица организаций'!#REF!</f>
        <v>#REF!</v>
      </c>
      <c r="AU138" s="12" t="e">
        <f>'Рейтинговая таблица организаций'!#REF!</f>
        <v>#REF!</v>
      </c>
      <c r="AV138" s="12" t="s">
        <v>169</v>
      </c>
      <c r="AW138" s="12" t="e">
        <f>'Рейтинговая таблица организаций'!#REF!</f>
        <v>#REF!</v>
      </c>
      <c r="AX138" s="12" t="e">
        <f>'Рейтинговая таблица организаций'!#REF!</f>
        <v>#REF!</v>
      </c>
      <c r="AY138" s="12" t="s">
        <v>170</v>
      </c>
      <c r="AZ138" s="12" t="e">
        <f>'Рейтинговая таблица организаций'!#REF!</f>
        <v>#REF!</v>
      </c>
      <c r="BA138" s="12" t="e">
        <f>'Рейтинговая таблица организаций'!#REF!</f>
        <v>#REF!</v>
      </c>
    </row>
    <row r="139" spans="1:53" ht="15.75">
      <c r="A139" s="9" t="e">
        <f>'бланки '!#REF!</f>
        <v>#REF!</v>
      </c>
      <c r="B139" s="9" t="e">
        <f>'бланки '!#REF!</f>
        <v>#REF!</v>
      </c>
      <c r="C139" s="9" t="e">
        <f>'для bus.gov.ru'!#REF!</f>
        <v>#REF!</v>
      </c>
      <c r="D139" s="9" t="e">
        <f>'для bus.gov.ru'!#REF!</f>
        <v>#REF!</v>
      </c>
      <c r="E139" s="16" t="e">
        <f>'для bus.gov.ru'!#REF!</f>
        <v>#REF!</v>
      </c>
      <c r="F139" s="10" t="s">
        <v>159</v>
      </c>
      <c r="G139" s="11" t="e">
        <f>'Рейтинговая таблица организаций'!#REF!</f>
        <v>#REF!</v>
      </c>
      <c r="H139" s="11" t="e">
        <f>'Рейтинговая таблица организаций'!#REF!</f>
        <v>#REF!</v>
      </c>
      <c r="I139" s="10" t="s">
        <v>160</v>
      </c>
      <c r="J139" s="11" t="e">
        <f>'Рейтинговая таблица организаций'!#REF!</f>
        <v>#REF!</v>
      </c>
      <c r="K139" s="11" t="e">
        <f>'Рейтинговая таблица организаций'!#REF!</f>
        <v>#REF!</v>
      </c>
      <c r="L13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39" s="18" t="e">
        <f>'Рейтинговая таблица организаций'!#REF!</f>
        <v>#REF!</v>
      </c>
      <c r="N139" s="12" t="e">
        <f>IF('Рейтинговая таблица организаций'!#REF!&lt;1,0,(IF('Рейтинговая таблица организаций'!#REF!&lt;4,30,100)))</f>
        <v>#REF!</v>
      </c>
      <c r="O139" s="12" t="s">
        <v>161</v>
      </c>
      <c r="P139" s="12" t="e">
        <f>'Рейтинговая таблица организаций'!#REF!</f>
        <v>#REF!</v>
      </c>
      <c r="Q139" s="12" t="e">
        <f>'Рейтинговая таблица организаций'!#REF!</f>
        <v>#REF!</v>
      </c>
      <c r="R139" s="12" t="s">
        <v>162</v>
      </c>
      <c r="S139" s="12" t="e">
        <f>'Рейтинговая таблица организаций'!#REF!</f>
        <v>#REF!</v>
      </c>
      <c r="T139" s="12" t="e">
        <f>'Рейтинговая таблица организаций'!#REF!</f>
        <v>#REF!</v>
      </c>
      <c r="U13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39" s="18" t="e">
        <f>'Рейтинговая таблица организаций'!#REF!</f>
        <v>#REF!</v>
      </c>
      <c r="W139" s="12" t="e">
        <f>IF('Рейтинговая таблица организаций'!#REF!&lt;1,0,(IF('Рейтинговая таблица организаций'!#REF!&lt;4,20,100)))</f>
        <v>#REF!</v>
      </c>
      <c r="X139" s="12" t="s">
        <v>163</v>
      </c>
      <c r="Y139" s="12" t="e">
        <f>'Рейтинговая таблица организаций'!#REF!</f>
        <v>#REF!</v>
      </c>
      <c r="Z139" s="12" t="e">
        <f>'Рейтинговая таблица организаций'!#REF!</f>
        <v>#REF!</v>
      </c>
      <c r="AA13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39" s="17" t="e">
        <f>'Рейтинговая таблица организаций'!#REF!</f>
        <v>#REF!</v>
      </c>
      <c r="AC139" s="12" t="e">
        <f>IF('Рейтинговая таблица организаций'!#REF!&lt;1,0,(IF('Рейтинговая таблица организаций'!#REF!&lt;5,20,100)))</f>
        <v>#REF!</v>
      </c>
      <c r="AD13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39" s="18" t="e">
        <f>'Рейтинговая таблица организаций'!#REF!</f>
        <v>#REF!</v>
      </c>
      <c r="AF139" s="12" t="e">
        <f>IF('Рейтинговая таблица организаций'!#REF!&lt;1,0,(IF('Рейтинговая таблица организаций'!#REF!&lt;5,20,100)))</f>
        <v>#REF!</v>
      </c>
      <c r="AG139" s="12" t="s">
        <v>164</v>
      </c>
      <c r="AH139" s="12" t="e">
        <f>'Рейтинговая таблица организаций'!#REF!</f>
        <v>#REF!</v>
      </c>
      <c r="AI139" s="12" t="e">
        <f>'Рейтинговая таблица организаций'!#REF!</f>
        <v>#REF!</v>
      </c>
      <c r="AJ139" s="12" t="s">
        <v>165</v>
      </c>
      <c r="AK139" s="12" t="e">
        <f>'Рейтинговая таблица организаций'!#REF!</f>
        <v>#REF!</v>
      </c>
      <c r="AL139" s="12" t="e">
        <f>'Рейтинговая таблица организаций'!#REF!</f>
        <v>#REF!</v>
      </c>
      <c r="AM139" s="12" t="s">
        <v>166</v>
      </c>
      <c r="AN139" s="12" t="e">
        <f>'Рейтинговая таблица организаций'!#REF!</f>
        <v>#REF!</v>
      </c>
      <c r="AO139" s="12" t="e">
        <f>'Рейтинговая таблица организаций'!#REF!</f>
        <v>#REF!</v>
      </c>
      <c r="AP139" s="12" t="s">
        <v>167</v>
      </c>
      <c r="AQ139" s="12" t="e">
        <f>'Рейтинговая таблица организаций'!#REF!</f>
        <v>#REF!</v>
      </c>
      <c r="AR139" s="12" t="e">
        <f>'Рейтинговая таблица организаций'!#REF!</f>
        <v>#REF!</v>
      </c>
      <c r="AS139" s="12" t="s">
        <v>168</v>
      </c>
      <c r="AT139" s="12" t="e">
        <f>'Рейтинговая таблица организаций'!#REF!</f>
        <v>#REF!</v>
      </c>
      <c r="AU139" s="12" t="e">
        <f>'Рейтинговая таблица организаций'!#REF!</f>
        <v>#REF!</v>
      </c>
      <c r="AV139" s="12" t="s">
        <v>169</v>
      </c>
      <c r="AW139" s="12" t="e">
        <f>'Рейтинговая таблица организаций'!#REF!</f>
        <v>#REF!</v>
      </c>
      <c r="AX139" s="12" t="e">
        <f>'Рейтинговая таблица организаций'!#REF!</f>
        <v>#REF!</v>
      </c>
      <c r="AY139" s="12" t="s">
        <v>170</v>
      </c>
      <c r="AZ139" s="12" t="e">
        <f>'Рейтинговая таблица организаций'!#REF!</f>
        <v>#REF!</v>
      </c>
      <c r="BA139" s="12" t="e">
        <f>'Рейтинговая таблица организаций'!#REF!</f>
        <v>#REF!</v>
      </c>
    </row>
    <row r="140" spans="1:53" ht="15.75">
      <c r="A140" s="9" t="e">
        <f>'бланки '!#REF!</f>
        <v>#REF!</v>
      </c>
      <c r="B140" s="9" t="e">
        <f>'бланки '!#REF!</f>
        <v>#REF!</v>
      </c>
      <c r="C140" s="9" t="e">
        <f>'для bus.gov.ru'!#REF!</f>
        <v>#REF!</v>
      </c>
      <c r="D140" s="9" t="e">
        <f>'для bus.gov.ru'!#REF!</f>
        <v>#REF!</v>
      </c>
      <c r="E140" s="16" t="e">
        <f>'для bus.gov.ru'!#REF!</f>
        <v>#REF!</v>
      </c>
      <c r="F140" s="10" t="s">
        <v>159</v>
      </c>
      <c r="G140" s="11" t="e">
        <f>'Рейтинговая таблица организаций'!#REF!</f>
        <v>#REF!</v>
      </c>
      <c r="H140" s="11" t="e">
        <f>'Рейтинговая таблица организаций'!#REF!</f>
        <v>#REF!</v>
      </c>
      <c r="I140" s="10" t="s">
        <v>160</v>
      </c>
      <c r="J140" s="11" t="e">
        <f>'Рейтинговая таблица организаций'!#REF!</f>
        <v>#REF!</v>
      </c>
      <c r="K140" s="11" t="e">
        <f>'Рейтинговая таблица организаций'!#REF!</f>
        <v>#REF!</v>
      </c>
      <c r="L14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0" s="18" t="e">
        <f>'Рейтинговая таблица организаций'!#REF!</f>
        <v>#REF!</v>
      </c>
      <c r="N140" s="12" t="e">
        <f>IF('Рейтинговая таблица организаций'!#REF!&lt;1,0,(IF('Рейтинговая таблица организаций'!#REF!&lt;4,30,100)))</f>
        <v>#REF!</v>
      </c>
      <c r="O140" s="12" t="s">
        <v>161</v>
      </c>
      <c r="P140" s="12" t="e">
        <f>'Рейтинговая таблица организаций'!#REF!</f>
        <v>#REF!</v>
      </c>
      <c r="Q140" s="12" t="e">
        <f>'Рейтинговая таблица организаций'!#REF!</f>
        <v>#REF!</v>
      </c>
      <c r="R140" s="12" t="s">
        <v>162</v>
      </c>
      <c r="S140" s="12" t="e">
        <f>'Рейтинговая таблица организаций'!#REF!</f>
        <v>#REF!</v>
      </c>
      <c r="T140" s="12" t="e">
        <f>'Рейтинговая таблица организаций'!#REF!</f>
        <v>#REF!</v>
      </c>
      <c r="U14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0" s="18" t="e">
        <f>'Рейтинговая таблица организаций'!#REF!</f>
        <v>#REF!</v>
      </c>
      <c r="W140" s="12" t="e">
        <f>IF('Рейтинговая таблица организаций'!#REF!&lt;1,0,(IF('Рейтинговая таблица организаций'!#REF!&lt;4,20,100)))</f>
        <v>#REF!</v>
      </c>
      <c r="X140" s="12" t="s">
        <v>163</v>
      </c>
      <c r="Y140" s="12" t="e">
        <f>'Рейтинговая таблица организаций'!#REF!</f>
        <v>#REF!</v>
      </c>
      <c r="Z140" s="12" t="e">
        <f>'Рейтинговая таблица организаций'!#REF!</f>
        <v>#REF!</v>
      </c>
      <c r="AA14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0" s="17" t="e">
        <f>'Рейтинговая таблица организаций'!#REF!</f>
        <v>#REF!</v>
      </c>
      <c r="AC140" s="12" t="e">
        <f>IF('Рейтинговая таблица организаций'!#REF!&lt;1,0,(IF('Рейтинговая таблица организаций'!#REF!&lt;5,20,100)))</f>
        <v>#REF!</v>
      </c>
      <c r="AD14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0" s="18" t="e">
        <f>'Рейтинговая таблица организаций'!#REF!</f>
        <v>#REF!</v>
      </c>
      <c r="AF140" s="12" t="e">
        <f>IF('Рейтинговая таблица организаций'!#REF!&lt;1,0,(IF('Рейтинговая таблица организаций'!#REF!&lt;5,20,100)))</f>
        <v>#REF!</v>
      </c>
      <c r="AG140" s="12" t="s">
        <v>164</v>
      </c>
      <c r="AH140" s="12" t="e">
        <f>'Рейтинговая таблица организаций'!#REF!</f>
        <v>#REF!</v>
      </c>
      <c r="AI140" s="12" t="e">
        <f>'Рейтинговая таблица организаций'!#REF!</f>
        <v>#REF!</v>
      </c>
      <c r="AJ140" s="12" t="s">
        <v>165</v>
      </c>
      <c r="AK140" s="12" t="e">
        <f>'Рейтинговая таблица организаций'!#REF!</f>
        <v>#REF!</v>
      </c>
      <c r="AL140" s="12" t="e">
        <f>'Рейтинговая таблица организаций'!#REF!</f>
        <v>#REF!</v>
      </c>
      <c r="AM140" s="12" t="s">
        <v>166</v>
      </c>
      <c r="AN140" s="12" t="e">
        <f>'Рейтинговая таблица организаций'!#REF!</f>
        <v>#REF!</v>
      </c>
      <c r="AO140" s="12" t="e">
        <f>'Рейтинговая таблица организаций'!#REF!</f>
        <v>#REF!</v>
      </c>
      <c r="AP140" s="12" t="s">
        <v>167</v>
      </c>
      <c r="AQ140" s="12" t="e">
        <f>'Рейтинговая таблица организаций'!#REF!</f>
        <v>#REF!</v>
      </c>
      <c r="AR140" s="12" t="e">
        <f>'Рейтинговая таблица организаций'!#REF!</f>
        <v>#REF!</v>
      </c>
      <c r="AS140" s="12" t="s">
        <v>168</v>
      </c>
      <c r="AT140" s="12" t="e">
        <f>'Рейтинговая таблица организаций'!#REF!</f>
        <v>#REF!</v>
      </c>
      <c r="AU140" s="12" t="e">
        <f>'Рейтинговая таблица организаций'!#REF!</f>
        <v>#REF!</v>
      </c>
      <c r="AV140" s="12" t="s">
        <v>169</v>
      </c>
      <c r="AW140" s="12" t="e">
        <f>'Рейтинговая таблица организаций'!#REF!</f>
        <v>#REF!</v>
      </c>
      <c r="AX140" s="12" t="e">
        <f>'Рейтинговая таблица организаций'!#REF!</f>
        <v>#REF!</v>
      </c>
      <c r="AY140" s="12" t="s">
        <v>170</v>
      </c>
      <c r="AZ140" s="12" t="e">
        <f>'Рейтинговая таблица организаций'!#REF!</f>
        <v>#REF!</v>
      </c>
      <c r="BA140" s="12" t="e">
        <f>'Рейтинговая таблица организаций'!#REF!</f>
        <v>#REF!</v>
      </c>
    </row>
    <row r="141" spans="1:53" ht="15.75">
      <c r="A141" s="9" t="e">
        <f>'бланки '!#REF!</f>
        <v>#REF!</v>
      </c>
      <c r="B141" s="9" t="e">
        <f>'бланки '!#REF!</f>
        <v>#REF!</v>
      </c>
      <c r="C141" s="9" t="e">
        <f>'для bus.gov.ru'!#REF!</f>
        <v>#REF!</v>
      </c>
      <c r="D141" s="9" t="e">
        <f>'для bus.gov.ru'!#REF!</f>
        <v>#REF!</v>
      </c>
      <c r="E141" s="16" t="e">
        <f>'для bus.gov.ru'!#REF!</f>
        <v>#REF!</v>
      </c>
      <c r="F141" s="10" t="s">
        <v>159</v>
      </c>
      <c r="G141" s="11" t="e">
        <f>'Рейтинговая таблица организаций'!#REF!</f>
        <v>#REF!</v>
      </c>
      <c r="H141" s="11" t="e">
        <f>'Рейтинговая таблица организаций'!#REF!</f>
        <v>#REF!</v>
      </c>
      <c r="I141" s="10" t="s">
        <v>160</v>
      </c>
      <c r="J141" s="11" t="e">
        <f>'Рейтинговая таблица организаций'!#REF!</f>
        <v>#REF!</v>
      </c>
      <c r="K141" s="11" t="e">
        <f>'Рейтинговая таблица организаций'!#REF!</f>
        <v>#REF!</v>
      </c>
      <c r="L14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1" s="18" t="e">
        <f>'Рейтинговая таблица организаций'!#REF!</f>
        <v>#REF!</v>
      </c>
      <c r="N141" s="12" t="e">
        <f>IF('Рейтинговая таблица организаций'!#REF!&lt;1,0,(IF('Рейтинговая таблица организаций'!#REF!&lt;4,30,100)))</f>
        <v>#REF!</v>
      </c>
      <c r="O141" s="12" t="s">
        <v>161</v>
      </c>
      <c r="P141" s="12" t="e">
        <f>'Рейтинговая таблица организаций'!#REF!</f>
        <v>#REF!</v>
      </c>
      <c r="Q141" s="12" t="e">
        <f>'Рейтинговая таблица организаций'!#REF!</f>
        <v>#REF!</v>
      </c>
      <c r="R141" s="12" t="s">
        <v>162</v>
      </c>
      <c r="S141" s="12" t="e">
        <f>'Рейтинговая таблица организаций'!#REF!</f>
        <v>#REF!</v>
      </c>
      <c r="T141" s="12" t="e">
        <f>'Рейтинговая таблица организаций'!#REF!</f>
        <v>#REF!</v>
      </c>
      <c r="U14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1" s="18" t="e">
        <f>'Рейтинговая таблица организаций'!#REF!</f>
        <v>#REF!</v>
      </c>
      <c r="W141" s="12" t="e">
        <f>IF('Рейтинговая таблица организаций'!#REF!&lt;1,0,(IF('Рейтинговая таблица организаций'!#REF!&lt;4,20,100)))</f>
        <v>#REF!</v>
      </c>
      <c r="X141" s="12" t="s">
        <v>163</v>
      </c>
      <c r="Y141" s="12" t="e">
        <f>'Рейтинговая таблица организаций'!#REF!</f>
        <v>#REF!</v>
      </c>
      <c r="Z141" s="12" t="e">
        <f>'Рейтинговая таблица организаций'!#REF!</f>
        <v>#REF!</v>
      </c>
      <c r="AA14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1" s="17" t="e">
        <f>'Рейтинговая таблица организаций'!#REF!</f>
        <v>#REF!</v>
      </c>
      <c r="AC141" s="12" t="e">
        <f>IF('Рейтинговая таблица организаций'!#REF!&lt;1,0,(IF('Рейтинговая таблица организаций'!#REF!&lt;5,20,100)))</f>
        <v>#REF!</v>
      </c>
      <c r="AD14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1" s="18" t="e">
        <f>'Рейтинговая таблица организаций'!#REF!</f>
        <v>#REF!</v>
      </c>
      <c r="AF141" s="12" t="e">
        <f>IF('Рейтинговая таблица организаций'!#REF!&lt;1,0,(IF('Рейтинговая таблица организаций'!#REF!&lt;5,20,100)))</f>
        <v>#REF!</v>
      </c>
      <c r="AG141" s="12" t="s">
        <v>164</v>
      </c>
      <c r="AH141" s="12" t="e">
        <f>'Рейтинговая таблица организаций'!#REF!</f>
        <v>#REF!</v>
      </c>
      <c r="AI141" s="12" t="e">
        <f>'Рейтинговая таблица организаций'!#REF!</f>
        <v>#REF!</v>
      </c>
      <c r="AJ141" s="12" t="s">
        <v>165</v>
      </c>
      <c r="AK141" s="12" t="e">
        <f>'Рейтинговая таблица организаций'!#REF!</f>
        <v>#REF!</v>
      </c>
      <c r="AL141" s="12" t="e">
        <f>'Рейтинговая таблица организаций'!#REF!</f>
        <v>#REF!</v>
      </c>
      <c r="AM141" s="12" t="s">
        <v>166</v>
      </c>
      <c r="AN141" s="12" t="e">
        <f>'Рейтинговая таблица организаций'!#REF!</f>
        <v>#REF!</v>
      </c>
      <c r="AO141" s="12" t="e">
        <f>'Рейтинговая таблица организаций'!#REF!</f>
        <v>#REF!</v>
      </c>
      <c r="AP141" s="12" t="s">
        <v>167</v>
      </c>
      <c r="AQ141" s="12" t="e">
        <f>'Рейтинговая таблица организаций'!#REF!</f>
        <v>#REF!</v>
      </c>
      <c r="AR141" s="12" t="e">
        <f>'Рейтинговая таблица организаций'!#REF!</f>
        <v>#REF!</v>
      </c>
      <c r="AS141" s="12" t="s">
        <v>168</v>
      </c>
      <c r="AT141" s="12" t="e">
        <f>'Рейтинговая таблица организаций'!#REF!</f>
        <v>#REF!</v>
      </c>
      <c r="AU141" s="12" t="e">
        <f>'Рейтинговая таблица организаций'!#REF!</f>
        <v>#REF!</v>
      </c>
      <c r="AV141" s="12" t="s">
        <v>169</v>
      </c>
      <c r="AW141" s="12" t="e">
        <f>'Рейтинговая таблица организаций'!#REF!</f>
        <v>#REF!</v>
      </c>
      <c r="AX141" s="12" t="e">
        <f>'Рейтинговая таблица организаций'!#REF!</f>
        <v>#REF!</v>
      </c>
      <c r="AY141" s="12" t="s">
        <v>170</v>
      </c>
      <c r="AZ141" s="12" t="e">
        <f>'Рейтинговая таблица организаций'!#REF!</f>
        <v>#REF!</v>
      </c>
      <c r="BA141" s="12" t="e">
        <f>'Рейтинговая таблица организаций'!#REF!</f>
        <v>#REF!</v>
      </c>
    </row>
    <row r="142" spans="1:53" ht="15.75">
      <c r="A142" s="9" t="e">
        <f>'бланки '!#REF!</f>
        <v>#REF!</v>
      </c>
      <c r="B142" s="9" t="e">
        <f>'бланки '!#REF!</f>
        <v>#REF!</v>
      </c>
      <c r="C142" s="9" t="e">
        <f>'для bus.gov.ru'!#REF!</f>
        <v>#REF!</v>
      </c>
      <c r="D142" s="9" t="e">
        <f>'для bus.gov.ru'!#REF!</f>
        <v>#REF!</v>
      </c>
      <c r="E142" s="16" t="e">
        <f>'для bus.gov.ru'!#REF!</f>
        <v>#REF!</v>
      </c>
      <c r="F142" s="10" t="s">
        <v>159</v>
      </c>
      <c r="G142" s="11" t="e">
        <f>'Рейтинговая таблица организаций'!#REF!</f>
        <v>#REF!</v>
      </c>
      <c r="H142" s="11" t="e">
        <f>'Рейтинговая таблица организаций'!#REF!</f>
        <v>#REF!</v>
      </c>
      <c r="I142" s="10" t="s">
        <v>160</v>
      </c>
      <c r="J142" s="11" t="e">
        <f>'Рейтинговая таблица организаций'!#REF!</f>
        <v>#REF!</v>
      </c>
      <c r="K142" s="11" t="e">
        <f>'Рейтинговая таблица организаций'!#REF!</f>
        <v>#REF!</v>
      </c>
      <c r="L14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2" s="18" t="e">
        <f>'Рейтинговая таблица организаций'!#REF!</f>
        <v>#REF!</v>
      </c>
      <c r="N142" s="12" t="e">
        <f>IF('Рейтинговая таблица организаций'!#REF!&lt;1,0,(IF('Рейтинговая таблица организаций'!#REF!&lt;4,30,100)))</f>
        <v>#REF!</v>
      </c>
      <c r="O142" s="12" t="s">
        <v>161</v>
      </c>
      <c r="P142" s="12" t="e">
        <f>'Рейтинговая таблица организаций'!#REF!</f>
        <v>#REF!</v>
      </c>
      <c r="Q142" s="12" t="e">
        <f>'Рейтинговая таблица организаций'!#REF!</f>
        <v>#REF!</v>
      </c>
      <c r="R142" s="12" t="s">
        <v>162</v>
      </c>
      <c r="S142" s="12" t="e">
        <f>'Рейтинговая таблица организаций'!#REF!</f>
        <v>#REF!</v>
      </c>
      <c r="T142" s="12" t="e">
        <f>'Рейтинговая таблица организаций'!#REF!</f>
        <v>#REF!</v>
      </c>
      <c r="U14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2" s="18" t="e">
        <f>'Рейтинговая таблица организаций'!#REF!</f>
        <v>#REF!</v>
      </c>
      <c r="W142" s="12" t="e">
        <f>IF('Рейтинговая таблица организаций'!#REF!&lt;1,0,(IF('Рейтинговая таблица организаций'!#REF!&lt;4,20,100)))</f>
        <v>#REF!</v>
      </c>
      <c r="X142" s="12" t="s">
        <v>163</v>
      </c>
      <c r="Y142" s="12" t="e">
        <f>'Рейтинговая таблица организаций'!#REF!</f>
        <v>#REF!</v>
      </c>
      <c r="Z142" s="12" t="e">
        <f>'Рейтинговая таблица организаций'!#REF!</f>
        <v>#REF!</v>
      </c>
      <c r="AA14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2" s="17" t="e">
        <f>'Рейтинговая таблица организаций'!#REF!</f>
        <v>#REF!</v>
      </c>
      <c r="AC142" s="12" t="e">
        <f>IF('Рейтинговая таблица организаций'!#REF!&lt;1,0,(IF('Рейтинговая таблица организаций'!#REF!&lt;5,20,100)))</f>
        <v>#REF!</v>
      </c>
      <c r="AD14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2" s="18" t="e">
        <f>'Рейтинговая таблица организаций'!#REF!</f>
        <v>#REF!</v>
      </c>
      <c r="AF142" s="12" t="e">
        <f>IF('Рейтинговая таблица организаций'!#REF!&lt;1,0,(IF('Рейтинговая таблица организаций'!#REF!&lt;5,20,100)))</f>
        <v>#REF!</v>
      </c>
      <c r="AG142" s="12" t="s">
        <v>164</v>
      </c>
      <c r="AH142" s="12" t="e">
        <f>'Рейтинговая таблица организаций'!#REF!</f>
        <v>#REF!</v>
      </c>
      <c r="AI142" s="12" t="e">
        <f>'Рейтинговая таблица организаций'!#REF!</f>
        <v>#REF!</v>
      </c>
      <c r="AJ142" s="12" t="s">
        <v>165</v>
      </c>
      <c r="AK142" s="12" t="e">
        <f>'Рейтинговая таблица организаций'!#REF!</f>
        <v>#REF!</v>
      </c>
      <c r="AL142" s="12" t="e">
        <f>'Рейтинговая таблица организаций'!#REF!</f>
        <v>#REF!</v>
      </c>
      <c r="AM142" s="12" t="s">
        <v>166</v>
      </c>
      <c r="AN142" s="12" t="e">
        <f>'Рейтинговая таблица организаций'!#REF!</f>
        <v>#REF!</v>
      </c>
      <c r="AO142" s="12" t="e">
        <f>'Рейтинговая таблица организаций'!#REF!</f>
        <v>#REF!</v>
      </c>
      <c r="AP142" s="12" t="s">
        <v>167</v>
      </c>
      <c r="AQ142" s="12" t="e">
        <f>'Рейтинговая таблица организаций'!#REF!</f>
        <v>#REF!</v>
      </c>
      <c r="AR142" s="12" t="e">
        <f>'Рейтинговая таблица организаций'!#REF!</f>
        <v>#REF!</v>
      </c>
      <c r="AS142" s="12" t="s">
        <v>168</v>
      </c>
      <c r="AT142" s="12" t="e">
        <f>'Рейтинговая таблица организаций'!#REF!</f>
        <v>#REF!</v>
      </c>
      <c r="AU142" s="12" t="e">
        <f>'Рейтинговая таблица организаций'!#REF!</f>
        <v>#REF!</v>
      </c>
      <c r="AV142" s="12" t="s">
        <v>169</v>
      </c>
      <c r="AW142" s="12" t="e">
        <f>'Рейтинговая таблица организаций'!#REF!</f>
        <v>#REF!</v>
      </c>
      <c r="AX142" s="12" t="e">
        <f>'Рейтинговая таблица организаций'!#REF!</f>
        <v>#REF!</v>
      </c>
      <c r="AY142" s="12" t="s">
        <v>170</v>
      </c>
      <c r="AZ142" s="12" t="e">
        <f>'Рейтинговая таблица организаций'!#REF!</f>
        <v>#REF!</v>
      </c>
      <c r="BA142" s="12" t="e">
        <f>'Рейтинговая таблица организаций'!#REF!</f>
        <v>#REF!</v>
      </c>
    </row>
    <row r="143" spans="1:53" ht="15.75">
      <c r="A143" s="9" t="e">
        <f>'бланки '!#REF!</f>
        <v>#REF!</v>
      </c>
      <c r="B143" s="9" t="e">
        <f>'бланки '!#REF!</f>
        <v>#REF!</v>
      </c>
      <c r="C143" s="9" t="e">
        <f>'для bus.gov.ru'!#REF!</f>
        <v>#REF!</v>
      </c>
      <c r="D143" s="9" t="e">
        <f>'для bus.gov.ru'!#REF!</f>
        <v>#REF!</v>
      </c>
      <c r="E143" s="16" t="e">
        <f>'для bus.gov.ru'!#REF!</f>
        <v>#REF!</v>
      </c>
      <c r="F143" s="10" t="s">
        <v>159</v>
      </c>
      <c r="G143" s="11" t="e">
        <f>'Рейтинговая таблица организаций'!#REF!</f>
        <v>#REF!</v>
      </c>
      <c r="H143" s="11" t="e">
        <f>'Рейтинговая таблица организаций'!#REF!</f>
        <v>#REF!</v>
      </c>
      <c r="I143" s="10" t="s">
        <v>160</v>
      </c>
      <c r="J143" s="11" t="e">
        <f>'Рейтинговая таблица организаций'!#REF!</f>
        <v>#REF!</v>
      </c>
      <c r="K143" s="11" t="e">
        <f>'Рейтинговая таблица организаций'!#REF!</f>
        <v>#REF!</v>
      </c>
      <c r="L14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3" s="18" t="e">
        <f>'Рейтинговая таблица организаций'!#REF!</f>
        <v>#REF!</v>
      </c>
      <c r="N143" s="12" t="e">
        <f>IF('Рейтинговая таблица организаций'!#REF!&lt;1,0,(IF('Рейтинговая таблица организаций'!#REF!&lt;4,30,100)))</f>
        <v>#REF!</v>
      </c>
      <c r="O143" s="12" t="s">
        <v>161</v>
      </c>
      <c r="P143" s="12" t="e">
        <f>'Рейтинговая таблица организаций'!#REF!</f>
        <v>#REF!</v>
      </c>
      <c r="Q143" s="12" t="e">
        <f>'Рейтинговая таблица организаций'!#REF!</f>
        <v>#REF!</v>
      </c>
      <c r="R143" s="12" t="s">
        <v>162</v>
      </c>
      <c r="S143" s="12" t="e">
        <f>'Рейтинговая таблица организаций'!#REF!</f>
        <v>#REF!</v>
      </c>
      <c r="T143" s="12" t="e">
        <f>'Рейтинговая таблица организаций'!#REF!</f>
        <v>#REF!</v>
      </c>
      <c r="U14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3" s="18" t="e">
        <f>'Рейтинговая таблица организаций'!#REF!</f>
        <v>#REF!</v>
      </c>
      <c r="W143" s="12" t="e">
        <f>IF('Рейтинговая таблица организаций'!#REF!&lt;1,0,(IF('Рейтинговая таблица организаций'!#REF!&lt;4,20,100)))</f>
        <v>#REF!</v>
      </c>
      <c r="X143" s="12" t="s">
        <v>163</v>
      </c>
      <c r="Y143" s="12" t="e">
        <f>'Рейтинговая таблица организаций'!#REF!</f>
        <v>#REF!</v>
      </c>
      <c r="Z143" s="12" t="e">
        <f>'Рейтинговая таблица организаций'!#REF!</f>
        <v>#REF!</v>
      </c>
      <c r="AA14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3" s="17" t="e">
        <f>'Рейтинговая таблица организаций'!#REF!</f>
        <v>#REF!</v>
      </c>
      <c r="AC143" s="12" t="e">
        <f>IF('Рейтинговая таблица организаций'!#REF!&lt;1,0,(IF('Рейтинговая таблица организаций'!#REF!&lt;5,20,100)))</f>
        <v>#REF!</v>
      </c>
      <c r="AD14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3" s="18" t="e">
        <f>'Рейтинговая таблица организаций'!#REF!</f>
        <v>#REF!</v>
      </c>
      <c r="AF143" s="12" t="e">
        <f>IF('Рейтинговая таблица организаций'!#REF!&lt;1,0,(IF('Рейтинговая таблица организаций'!#REF!&lt;5,20,100)))</f>
        <v>#REF!</v>
      </c>
      <c r="AG143" s="12" t="s">
        <v>164</v>
      </c>
      <c r="AH143" s="12" t="e">
        <f>'Рейтинговая таблица организаций'!#REF!</f>
        <v>#REF!</v>
      </c>
      <c r="AI143" s="12" t="e">
        <f>'Рейтинговая таблица организаций'!#REF!</f>
        <v>#REF!</v>
      </c>
      <c r="AJ143" s="12" t="s">
        <v>165</v>
      </c>
      <c r="AK143" s="12" t="e">
        <f>'Рейтинговая таблица организаций'!#REF!</f>
        <v>#REF!</v>
      </c>
      <c r="AL143" s="12" t="e">
        <f>'Рейтинговая таблица организаций'!#REF!</f>
        <v>#REF!</v>
      </c>
      <c r="AM143" s="12" t="s">
        <v>166</v>
      </c>
      <c r="AN143" s="12" t="e">
        <f>'Рейтинговая таблица организаций'!#REF!</f>
        <v>#REF!</v>
      </c>
      <c r="AO143" s="12" t="e">
        <f>'Рейтинговая таблица организаций'!#REF!</f>
        <v>#REF!</v>
      </c>
      <c r="AP143" s="12" t="s">
        <v>167</v>
      </c>
      <c r="AQ143" s="12" t="e">
        <f>'Рейтинговая таблица организаций'!#REF!</f>
        <v>#REF!</v>
      </c>
      <c r="AR143" s="12" t="e">
        <f>'Рейтинговая таблица организаций'!#REF!</f>
        <v>#REF!</v>
      </c>
      <c r="AS143" s="12" t="s">
        <v>168</v>
      </c>
      <c r="AT143" s="12" t="e">
        <f>'Рейтинговая таблица организаций'!#REF!</f>
        <v>#REF!</v>
      </c>
      <c r="AU143" s="12" t="e">
        <f>'Рейтинговая таблица организаций'!#REF!</f>
        <v>#REF!</v>
      </c>
      <c r="AV143" s="12" t="s">
        <v>169</v>
      </c>
      <c r="AW143" s="12" t="e">
        <f>'Рейтинговая таблица организаций'!#REF!</f>
        <v>#REF!</v>
      </c>
      <c r="AX143" s="12" t="e">
        <f>'Рейтинговая таблица организаций'!#REF!</f>
        <v>#REF!</v>
      </c>
      <c r="AY143" s="12" t="s">
        <v>170</v>
      </c>
      <c r="AZ143" s="12" t="e">
        <f>'Рейтинговая таблица организаций'!#REF!</f>
        <v>#REF!</v>
      </c>
      <c r="BA143" s="12" t="e">
        <f>'Рейтинговая таблица организаций'!#REF!</f>
        <v>#REF!</v>
      </c>
    </row>
    <row r="144" spans="1:53" ht="15.75">
      <c r="A144" s="9" t="e">
        <f>'бланки '!#REF!</f>
        <v>#REF!</v>
      </c>
      <c r="B144" s="9" t="e">
        <f>'бланки '!#REF!</f>
        <v>#REF!</v>
      </c>
      <c r="C144" s="9" t="e">
        <f>'для bus.gov.ru'!#REF!</f>
        <v>#REF!</v>
      </c>
      <c r="D144" s="9" t="e">
        <f>'для bus.gov.ru'!#REF!</f>
        <v>#REF!</v>
      </c>
      <c r="E144" s="16" t="e">
        <f>'для bus.gov.ru'!#REF!</f>
        <v>#REF!</v>
      </c>
      <c r="F144" s="10" t="s">
        <v>159</v>
      </c>
      <c r="G144" s="11" t="e">
        <f>'Рейтинговая таблица организаций'!#REF!</f>
        <v>#REF!</v>
      </c>
      <c r="H144" s="11" t="e">
        <f>'Рейтинговая таблица организаций'!#REF!</f>
        <v>#REF!</v>
      </c>
      <c r="I144" s="10" t="s">
        <v>160</v>
      </c>
      <c r="J144" s="11" t="e">
        <f>'Рейтинговая таблица организаций'!#REF!</f>
        <v>#REF!</v>
      </c>
      <c r="K144" s="11" t="e">
        <f>'Рейтинговая таблица организаций'!#REF!</f>
        <v>#REF!</v>
      </c>
      <c r="L14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4" s="18" t="e">
        <f>'Рейтинговая таблица организаций'!#REF!</f>
        <v>#REF!</v>
      </c>
      <c r="N144" s="12" t="e">
        <f>IF('Рейтинговая таблица организаций'!#REF!&lt;1,0,(IF('Рейтинговая таблица организаций'!#REF!&lt;4,30,100)))</f>
        <v>#REF!</v>
      </c>
      <c r="O144" s="12" t="s">
        <v>161</v>
      </c>
      <c r="P144" s="12" t="e">
        <f>'Рейтинговая таблица организаций'!#REF!</f>
        <v>#REF!</v>
      </c>
      <c r="Q144" s="12" t="e">
        <f>'Рейтинговая таблица организаций'!#REF!</f>
        <v>#REF!</v>
      </c>
      <c r="R144" s="12" t="s">
        <v>162</v>
      </c>
      <c r="S144" s="12" t="e">
        <f>'Рейтинговая таблица организаций'!#REF!</f>
        <v>#REF!</v>
      </c>
      <c r="T144" s="12" t="e">
        <f>'Рейтинговая таблица организаций'!#REF!</f>
        <v>#REF!</v>
      </c>
      <c r="U14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4" s="18" t="e">
        <f>'Рейтинговая таблица организаций'!#REF!</f>
        <v>#REF!</v>
      </c>
      <c r="W144" s="12" t="e">
        <f>IF('Рейтинговая таблица организаций'!#REF!&lt;1,0,(IF('Рейтинговая таблица организаций'!#REF!&lt;4,20,100)))</f>
        <v>#REF!</v>
      </c>
      <c r="X144" s="12" t="s">
        <v>163</v>
      </c>
      <c r="Y144" s="12" t="e">
        <f>'Рейтинговая таблица организаций'!#REF!</f>
        <v>#REF!</v>
      </c>
      <c r="Z144" s="12" t="e">
        <f>'Рейтинговая таблица организаций'!#REF!</f>
        <v>#REF!</v>
      </c>
      <c r="AA14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4" s="17" t="e">
        <f>'Рейтинговая таблица организаций'!#REF!</f>
        <v>#REF!</v>
      </c>
      <c r="AC144" s="12" t="e">
        <f>IF('Рейтинговая таблица организаций'!#REF!&lt;1,0,(IF('Рейтинговая таблица организаций'!#REF!&lt;5,20,100)))</f>
        <v>#REF!</v>
      </c>
      <c r="AD14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4" s="18" t="e">
        <f>'Рейтинговая таблица организаций'!#REF!</f>
        <v>#REF!</v>
      </c>
      <c r="AF144" s="12" t="e">
        <f>IF('Рейтинговая таблица организаций'!#REF!&lt;1,0,(IF('Рейтинговая таблица организаций'!#REF!&lt;5,20,100)))</f>
        <v>#REF!</v>
      </c>
      <c r="AG144" s="12" t="s">
        <v>164</v>
      </c>
      <c r="AH144" s="12" t="e">
        <f>'Рейтинговая таблица организаций'!#REF!</f>
        <v>#REF!</v>
      </c>
      <c r="AI144" s="12" t="e">
        <f>'Рейтинговая таблица организаций'!#REF!</f>
        <v>#REF!</v>
      </c>
      <c r="AJ144" s="12" t="s">
        <v>165</v>
      </c>
      <c r="AK144" s="12" t="e">
        <f>'Рейтинговая таблица организаций'!#REF!</f>
        <v>#REF!</v>
      </c>
      <c r="AL144" s="12" t="e">
        <f>'Рейтинговая таблица организаций'!#REF!</f>
        <v>#REF!</v>
      </c>
      <c r="AM144" s="12" t="s">
        <v>166</v>
      </c>
      <c r="AN144" s="12" t="e">
        <f>'Рейтинговая таблица организаций'!#REF!</f>
        <v>#REF!</v>
      </c>
      <c r="AO144" s="12" t="e">
        <f>'Рейтинговая таблица организаций'!#REF!</f>
        <v>#REF!</v>
      </c>
      <c r="AP144" s="12" t="s">
        <v>167</v>
      </c>
      <c r="AQ144" s="12" t="e">
        <f>'Рейтинговая таблица организаций'!#REF!</f>
        <v>#REF!</v>
      </c>
      <c r="AR144" s="12" t="e">
        <f>'Рейтинговая таблица организаций'!#REF!</f>
        <v>#REF!</v>
      </c>
      <c r="AS144" s="12" t="s">
        <v>168</v>
      </c>
      <c r="AT144" s="12" t="e">
        <f>'Рейтинговая таблица организаций'!#REF!</f>
        <v>#REF!</v>
      </c>
      <c r="AU144" s="12" t="e">
        <f>'Рейтинговая таблица организаций'!#REF!</f>
        <v>#REF!</v>
      </c>
      <c r="AV144" s="12" t="s">
        <v>169</v>
      </c>
      <c r="AW144" s="12" t="e">
        <f>'Рейтинговая таблица организаций'!#REF!</f>
        <v>#REF!</v>
      </c>
      <c r="AX144" s="12" t="e">
        <f>'Рейтинговая таблица организаций'!#REF!</f>
        <v>#REF!</v>
      </c>
      <c r="AY144" s="12" t="s">
        <v>170</v>
      </c>
      <c r="AZ144" s="12" t="e">
        <f>'Рейтинговая таблица организаций'!#REF!</f>
        <v>#REF!</v>
      </c>
      <c r="BA144" s="12" t="e">
        <f>'Рейтинговая таблица организаций'!#REF!</f>
        <v>#REF!</v>
      </c>
    </row>
    <row r="145" spans="1:53" ht="15.75">
      <c r="A145" s="9" t="e">
        <f>'бланки '!#REF!</f>
        <v>#REF!</v>
      </c>
      <c r="B145" s="9" t="e">
        <f>'бланки '!#REF!</f>
        <v>#REF!</v>
      </c>
      <c r="C145" s="9" t="e">
        <f>'для bus.gov.ru'!#REF!</f>
        <v>#REF!</v>
      </c>
      <c r="D145" s="9" t="e">
        <f>'для bus.gov.ru'!#REF!</f>
        <v>#REF!</v>
      </c>
      <c r="E145" s="16" t="e">
        <f>'для bus.gov.ru'!#REF!</f>
        <v>#REF!</v>
      </c>
      <c r="F145" s="10" t="s">
        <v>159</v>
      </c>
      <c r="G145" s="11" t="e">
        <f>'Рейтинговая таблица организаций'!#REF!</f>
        <v>#REF!</v>
      </c>
      <c r="H145" s="11" t="e">
        <f>'Рейтинговая таблица организаций'!#REF!</f>
        <v>#REF!</v>
      </c>
      <c r="I145" s="10" t="s">
        <v>160</v>
      </c>
      <c r="J145" s="11" t="e">
        <f>'Рейтинговая таблица организаций'!#REF!</f>
        <v>#REF!</v>
      </c>
      <c r="K145" s="11" t="e">
        <f>'Рейтинговая таблица организаций'!#REF!</f>
        <v>#REF!</v>
      </c>
      <c r="L14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5" s="18" t="e">
        <f>'Рейтинговая таблица организаций'!#REF!</f>
        <v>#REF!</v>
      </c>
      <c r="N145" s="12" t="e">
        <f>IF('Рейтинговая таблица организаций'!#REF!&lt;1,0,(IF('Рейтинговая таблица организаций'!#REF!&lt;4,30,100)))</f>
        <v>#REF!</v>
      </c>
      <c r="O145" s="12" t="s">
        <v>161</v>
      </c>
      <c r="P145" s="12" t="e">
        <f>'Рейтинговая таблица организаций'!#REF!</f>
        <v>#REF!</v>
      </c>
      <c r="Q145" s="12" t="e">
        <f>'Рейтинговая таблица организаций'!#REF!</f>
        <v>#REF!</v>
      </c>
      <c r="R145" s="12" t="s">
        <v>162</v>
      </c>
      <c r="S145" s="12" t="e">
        <f>'Рейтинговая таблица организаций'!#REF!</f>
        <v>#REF!</v>
      </c>
      <c r="T145" s="12" t="e">
        <f>'Рейтинговая таблица организаций'!#REF!</f>
        <v>#REF!</v>
      </c>
      <c r="U14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5" s="18" t="e">
        <f>'Рейтинговая таблица организаций'!#REF!</f>
        <v>#REF!</v>
      </c>
      <c r="W145" s="12" t="e">
        <f>IF('Рейтинговая таблица организаций'!#REF!&lt;1,0,(IF('Рейтинговая таблица организаций'!#REF!&lt;4,20,100)))</f>
        <v>#REF!</v>
      </c>
      <c r="X145" s="12" t="s">
        <v>163</v>
      </c>
      <c r="Y145" s="12" t="e">
        <f>'Рейтинговая таблица организаций'!#REF!</f>
        <v>#REF!</v>
      </c>
      <c r="Z145" s="12" t="e">
        <f>'Рейтинговая таблица организаций'!#REF!</f>
        <v>#REF!</v>
      </c>
      <c r="AA14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5" s="17" t="e">
        <f>'Рейтинговая таблица организаций'!#REF!</f>
        <v>#REF!</v>
      </c>
      <c r="AC145" s="12" t="e">
        <f>IF('Рейтинговая таблица организаций'!#REF!&lt;1,0,(IF('Рейтинговая таблица организаций'!#REF!&lt;5,20,100)))</f>
        <v>#REF!</v>
      </c>
      <c r="AD14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5" s="18" t="e">
        <f>'Рейтинговая таблица организаций'!#REF!</f>
        <v>#REF!</v>
      </c>
      <c r="AF145" s="12" t="e">
        <f>IF('Рейтинговая таблица организаций'!#REF!&lt;1,0,(IF('Рейтинговая таблица организаций'!#REF!&lt;5,20,100)))</f>
        <v>#REF!</v>
      </c>
      <c r="AG145" s="12" t="s">
        <v>164</v>
      </c>
      <c r="AH145" s="12" t="e">
        <f>'Рейтинговая таблица организаций'!#REF!</f>
        <v>#REF!</v>
      </c>
      <c r="AI145" s="12" t="e">
        <f>'Рейтинговая таблица организаций'!#REF!</f>
        <v>#REF!</v>
      </c>
      <c r="AJ145" s="12" t="s">
        <v>165</v>
      </c>
      <c r="AK145" s="12" t="e">
        <f>'Рейтинговая таблица организаций'!#REF!</f>
        <v>#REF!</v>
      </c>
      <c r="AL145" s="12" t="e">
        <f>'Рейтинговая таблица организаций'!#REF!</f>
        <v>#REF!</v>
      </c>
      <c r="AM145" s="12" t="s">
        <v>166</v>
      </c>
      <c r="AN145" s="12" t="e">
        <f>'Рейтинговая таблица организаций'!#REF!</f>
        <v>#REF!</v>
      </c>
      <c r="AO145" s="12" t="e">
        <f>'Рейтинговая таблица организаций'!#REF!</f>
        <v>#REF!</v>
      </c>
      <c r="AP145" s="12" t="s">
        <v>167</v>
      </c>
      <c r="AQ145" s="12" t="e">
        <f>'Рейтинговая таблица организаций'!#REF!</f>
        <v>#REF!</v>
      </c>
      <c r="AR145" s="12" t="e">
        <f>'Рейтинговая таблица организаций'!#REF!</f>
        <v>#REF!</v>
      </c>
      <c r="AS145" s="12" t="s">
        <v>168</v>
      </c>
      <c r="AT145" s="12" t="e">
        <f>'Рейтинговая таблица организаций'!#REF!</f>
        <v>#REF!</v>
      </c>
      <c r="AU145" s="12" t="e">
        <f>'Рейтинговая таблица организаций'!#REF!</f>
        <v>#REF!</v>
      </c>
      <c r="AV145" s="12" t="s">
        <v>169</v>
      </c>
      <c r="AW145" s="12" t="e">
        <f>'Рейтинговая таблица организаций'!#REF!</f>
        <v>#REF!</v>
      </c>
      <c r="AX145" s="12" t="e">
        <f>'Рейтинговая таблица организаций'!#REF!</f>
        <v>#REF!</v>
      </c>
      <c r="AY145" s="12" t="s">
        <v>170</v>
      </c>
      <c r="AZ145" s="12" t="e">
        <f>'Рейтинговая таблица организаций'!#REF!</f>
        <v>#REF!</v>
      </c>
      <c r="BA145" s="12" t="e">
        <f>'Рейтинговая таблица организаций'!#REF!</f>
        <v>#REF!</v>
      </c>
    </row>
    <row r="146" spans="1:53" ht="15.75">
      <c r="A146" s="9" t="e">
        <f>'бланки '!#REF!</f>
        <v>#REF!</v>
      </c>
      <c r="B146" s="9" t="e">
        <f>'бланки '!#REF!</f>
        <v>#REF!</v>
      </c>
      <c r="C146" s="9" t="e">
        <f>'для bus.gov.ru'!#REF!</f>
        <v>#REF!</v>
      </c>
      <c r="D146" s="9" t="e">
        <f>'для bus.gov.ru'!#REF!</f>
        <v>#REF!</v>
      </c>
      <c r="E146" s="16" t="e">
        <f>'для bus.gov.ru'!#REF!</f>
        <v>#REF!</v>
      </c>
      <c r="F146" s="10" t="s">
        <v>159</v>
      </c>
      <c r="G146" s="11" t="e">
        <f>'Рейтинговая таблица организаций'!#REF!</f>
        <v>#REF!</v>
      </c>
      <c r="H146" s="11" t="e">
        <f>'Рейтинговая таблица организаций'!#REF!</f>
        <v>#REF!</v>
      </c>
      <c r="I146" s="10" t="s">
        <v>160</v>
      </c>
      <c r="J146" s="11" t="e">
        <f>'Рейтинговая таблица организаций'!#REF!</f>
        <v>#REF!</v>
      </c>
      <c r="K146" s="11" t="e">
        <f>'Рейтинговая таблица организаций'!#REF!</f>
        <v>#REF!</v>
      </c>
      <c r="L14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6" s="18" t="e">
        <f>'Рейтинговая таблица организаций'!#REF!</f>
        <v>#REF!</v>
      </c>
      <c r="N146" s="12" t="e">
        <f>IF('Рейтинговая таблица организаций'!#REF!&lt;1,0,(IF('Рейтинговая таблица организаций'!#REF!&lt;4,30,100)))</f>
        <v>#REF!</v>
      </c>
      <c r="O146" s="12" t="s">
        <v>161</v>
      </c>
      <c r="P146" s="12" t="e">
        <f>'Рейтинговая таблица организаций'!#REF!</f>
        <v>#REF!</v>
      </c>
      <c r="Q146" s="12" t="e">
        <f>'Рейтинговая таблица организаций'!#REF!</f>
        <v>#REF!</v>
      </c>
      <c r="R146" s="12" t="s">
        <v>162</v>
      </c>
      <c r="S146" s="12" t="e">
        <f>'Рейтинговая таблица организаций'!#REF!</f>
        <v>#REF!</v>
      </c>
      <c r="T146" s="12" t="e">
        <f>'Рейтинговая таблица организаций'!#REF!</f>
        <v>#REF!</v>
      </c>
      <c r="U14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6" s="18" t="e">
        <f>'Рейтинговая таблица организаций'!#REF!</f>
        <v>#REF!</v>
      </c>
      <c r="W146" s="12" t="e">
        <f>IF('Рейтинговая таблица организаций'!#REF!&lt;1,0,(IF('Рейтинговая таблица организаций'!#REF!&lt;4,20,100)))</f>
        <v>#REF!</v>
      </c>
      <c r="X146" s="12" t="s">
        <v>163</v>
      </c>
      <c r="Y146" s="12" t="e">
        <f>'Рейтинговая таблица организаций'!#REF!</f>
        <v>#REF!</v>
      </c>
      <c r="Z146" s="12" t="e">
        <f>'Рейтинговая таблица организаций'!#REF!</f>
        <v>#REF!</v>
      </c>
      <c r="AA14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6" s="17" t="e">
        <f>'Рейтинговая таблица организаций'!#REF!</f>
        <v>#REF!</v>
      </c>
      <c r="AC146" s="12" t="e">
        <f>IF('Рейтинговая таблица организаций'!#REF!&lt;1,0,(IF('Рейтинговая таблица организаций'!#REF!&lt;5,20,100)))</f>
        <v>#REF!</v>
      </c>
      <c r="AD14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6" s="18" t="e">
        <f>'Рейтинговая таблица организаций'!#REF!</f>
        <v>#REF!</v>
      </c>
      <c r="AF146" s="12" t="e">
        <f>IF('Рейтинговая таблица организаций'!#REF!&lt;1,0,(IF('Рейтинговая таблица организаций'!#REF!&lt;5,20,100)))</f>
        <v>#REF!</v>
      </c>
      <c r="AG146" s="12" t="s">
        <v>164</v>
      </c>
      <c r="AH146" s="12" t="e">
        <f>'Рейтинговая таблица организаций'!#REF!</f>
        <v>#REF!</v>
      </c>
      <c r="AI146" s="12" t="e">
        <f>'Рейтинговая таблица организаций'!#REF!</f>
        <v>#REF!</v>
      </c>
      <c r="AJ146" s="12" t="s">
        <v>165</v>
      </c>
      <c r="AK146" s="12" t="e">
        <f>'Рейтинговая таблица организаций'!#REF!</f>
        <v>#REF!</v>
      </c>
      <c r="AL146" s="12" t="e">
        <f>'Рейтинговая таблица организаций'!#REF!</f>
        <v>#REF!</v>
      </c>
      <c r="AM146" s="12" t="s">
        <v>166</v>
      </c>
      <c r="AN146" s="12" t="e">
        <f>'Рейтинговая таблица организаций'!#REF!</f>
        <v>#REF!</v>
      </c>
      <c r="AO146" s="12" t="e">
        <f>'Рейтинговая таблица организаций'!#REF!</f>
        <v>#REF!</v>
      </c>
      <c r="AP146" s="12" t="s">
        <v>167</v>
      </c>
      <c r="AQ146" s="12" t="e">
        <f>'Рейтинговая таблица организаций'!#REF!</f>
        <v>#REF!</v>
      </c>
      <c r="AR146" s="12" t="e">
        <f>'Рейтинговая таблица организаций'!#REF!</f>
        <v>#REF!</v>
      </c>
      <c r="AS146" s="12" t="s">
        <v>168</v>
      </c>
      <c r="AT146" s="12" t="e">
        <f>'Рейтинговая таблица организаций'!#REF!</f>
        <v>#REF!</v>
      </c>
      <c r="AU146" s="12" t="e">
        <f>'Рейтинговая таблица организаций'!#REF!</f>
        <v>#REF!</v>
      </c>
      <c r="AV146" s="12" t="s">
        <v>169</v>
      </c>
      <c r="AW146" s="12" t="e">
        <f>'Рейтинговая таблица организаций'!#REF!</f>
        <v>#REF!</v>
      </c>
      <c r="AX146" s="12" t="e">
        <f>'Рейтинговая таблица организаций'!#REF!</f>
        <v>#REF!</v>
      </c>
      <c r="AY146" s="12" t="s">
        <v>170</v>
      </c>
      <c r="AZ146" s="12" t="e">
        <f>'Рейтинговая таблица организаций'!#REF!</f>
        <v>#REF!</v>
      </c>
      <c r="BA146" s="12" t="e">
        <f>'Рейтинговая таблица организаций'!#REF!</f>
        <v>#REF!</v>
      </c>
    </row>
    <row r="147" spans="1:53" ht="15.75">
      <c r="A147" s="9" t="e">
        <f>'бланки '!#REF!</f>
        <v>#REF!</v>
      </c>
      <c r="B147" s="9" t="e">
        <f>'бланки '!#REF!</f>
        <v>#REF!</v>
      </c>
      <c r="C147" s="9" t="e">
        <f>'для bus.gov.ru'!#REF!</f>
        <v>#REF!</v>
      </c>
      <c r="D147" s="9" t="e">
        <f>'для bus.gov.ru'!#REF!</f>
        <v>#REF!</v>
      </c>
      <c r="E147" s="16" t="e">
        <f>'для bus.gov.ru'!#REF!</f>
        <v>#REF!</v>
      </c>
      <c r="F147" s="10" t="s">
        <v>159</v>
      </c>
      <c r="G147" s="11" t="e">
        <f>'Рейтинговая таблица организаций'!#REF!</f>
        <v>#REF!</v>
      </c>
      <c r="H147" s="11" t="e">
        <f>'Рейтинговая таблица организаций'!#REF!</f>
        <v>#REF!</v>
      </c>
      <c r="I147" s="10" t="s">
        <v>160</v>
      </c>
      <c r="J147" s="11" t="e">
        <f>'Рейтинговая таблица организаций'!#REF!</f>
        <v>#REF!</v>
      </c>
      <c r="K147" s="11" t="e">
        <f>'Рейтинговая таблица организаций'!#REF!</f>
        <v>#REF!</v>
      </c>
      <c r="L14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7" s="18" t="e">
        <f>'Рейтинговая таблица организаций'!#REF!</f>
        <v>#REF!</v>
      </c>
      <c r="N147" s="12" t="e">
        <f>IF('Рейтинговая таблица организаций'!#REF!&lt;1,0,(IF('Рейтинговая таблица организаций'!#REF!&lt;4,30,100)))</f>
        <v>#REF!</v>
      </c>
      <c r="O147" s="12" t="s">
        <v>161</v>
      </c>
      <c r="P147" s="12" t="e">
        <f>'Рейтинговая таблица организаций'!#REF!</f>
        <v>#REF!</v>
      </c>
      <c r="Q147" s="12" t="e">
        <f>'Рейтинговая таблица организаций'!#REF!</f>
        <v>#REF!</v>
      </c>
      <c r="R147" s="12" t="s">
        <v>162</v>
      </c>
      <c r="S147" s="12" t="e">
        <f>'Рейтинговая таблица организаций'!#REF!</f>
        <v>#REF!</v>
      </c>
      <c r="T147" s="12" t="e">
        <f>'Рейтинговая таблица организаций'!#REF!</f>
        <v>#REF!</v>
      </c>
      <c r="U14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7" s="18" t="e">
        <f>'Рейтинговая таблица организаций'!#REF!</f>
        <v>#REF!</v>
      </c>
      <c r="W147" s="12" t="e">
        <f>IF('Рейтинговая таблица организаций'!#REF!&lt;1,0,(IF('Рейтинговая таблица организаций'!#REF!&lt;4,20,100)))</f>
        <v>#REF!</v>
      </c>
      <c r="X147" s="12" t="s">
        <v>163</v>
      </c>
      <c r="Y147" s="12" t="e">
        <f>'Рейтинговая таблица организаций'!#REF!</f>
        <v>#REF!</v>
      </c>
      <c r="Z147" s="12" t="e">
        <f>'Рейтинговая таблица организаций'!#REF!</f>
        <v>#REF!</v>
      </c>
      <c r="AA14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7" s="17" t="e">
        <f>'Рейтинговая таблица организаций'!#REF!</f>
        <v>#REF!</v>
      </c>
      <c r="AC147" s="12" t="e">
        <f>IF('Рейтинговая таблица организаций'!#REF!&lt;1,0,(IF('Рейтинговая таблица организаций'!#REF!&lt;5,20,100)))</f>
        <v>#REF!</v>
      </c>
      <c r="AD14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7" s="18" t="e">
        <f>'Рейтинговая таблица организаций'!#REF!</f>
        <v>#REF!</v>
      </c>
      <c r="AF147" s="12" t="e">
        <f>IF('Рейтинговая таблица организаций'!#REF!&lt;1,0,(IF('Рейтинговая таблица организаций'!#REF!&lt;5,20,100)))</f>
        <v>#REF!</v>
      </c>
      <c r="AG147" s="12" t="s">
        <v>164</v>
      </c>
      <c r="AH147" s="12" t="e">
        <f>'Рейтинговая таблица организаций'!#REF!</f>
        <v>#REF!</v>
      </c>
      <c r="AI147" s="12" t="e">
        <f>'Рейтинговая таблица организаций'!#REF!</f>
        <v>#REF!</v>
      </c>
      <c r="AJ147" s="12" t="s">
        <v>165</v>
      </c>
      <c r="AK147" s="12" t="e">
        <f>'Рейтинговая таблица организаций'!#REF!</f>
        <v>#REF!</v>
      </c>
      <c r="AL147" s="12" t="e">
        <f>'Рейтинговая таблица организаций'!#REF!</f>
        <v>#REF!</v>
      </c>
      <c r="AM147" s="12" t="s">
        <v>166</v>
      </c>
      <c r="AN147" s="12" t="e">
        <f>'Рейтинговая таблица организаций'!#REF!</f>
        <v>#REF!</v>
      </c>
      <c r="AO147" s="12" t="e">
        <f>'Рейтинговая таблица организаций'!#REF!</f>
        <v>#REF!</v>
      </c>
      <c r="AP147" s="12" t="s">
        <v>167</v>
      </c>
      <c r="AQ147" s="12" t="e">
        <f>'Рейтинговая таблица организаций'!#REF!</f>
        <v>#REF!</v>
      </c>
      <c r="AR147" s="12" t="e">
        <f>'Рейтинговая таблица организаций'!#REF!</f>
        <v>#REF!</v>
      </c>
      <c r="AS147" s="12" t="s">
        <v>168</v>
      </c>
      <c r="AT147" s="12" t="e">
        <f>'Рейтинговая таблица организаций'!#REF!</f>
        <v>#REF!</v>
      </c>
      <c r="AU147" s="12" t="e">
        <f>'Рейтинговая таблица организаций'!#REF!</f>
        <v>#REF!</v>
      </c>
      <c r="AV147" s="12" t="s">
        <v>169</v>
      </c>
      <c r="AW147" s="12" t="e">
        <f>'Рейтинговая таблица организаций'!#REF!</f>
        <v>#REF!</v>
      </c>
      <c r="AX147" s="12" t="e">
        <f>'Рейтинговая таблица организаций'!#REF!</f>
        <v>#REF!</v>
      </c>
      <c r="AY147" s="12" t="s">
        <v>170</v>
      </c>
      <c r="AZ147" s="12" t="e">
        <f>'Рейтинговая таблица организаций'!#REF!</f>
        <v>#REF!</v>
      </c>
      <c r="BA147" s="12" t="e">
        <f>'Рейтинговая таблица организаций'!#REF!</f>
        <v>#REF!</v>
      </c>
    </row>
    <row r="148" spans="1:53" ht="15.75">
      <c r="A148" s="9" t="e">
        <f>'бланки '!#REF!</f>
        <v>#REF!</v>
      </c>
      <c r="B148" s="9" t="e">
        <f>'бланки '!#REF!</f>
        <v>#REF!</v>
      </c>
      <c r="C148" s="9" t="e">
        <f>'для bus.gov.ru'!#REF!</f>
        <v>#REF!</v>
      </c>
      <c r="D148" s="9" t="e">
        <f>'для bus.gov.ru'!#REF!</f>
        <v>#REF!</v>
      </c>
      <c r="E148" s="16" t="e">
        <f>'для bus.gov.ru'!#REF!</f>
        <v>#REF!</v>
      </c>
      <c r="F148" s="10" t="s">
        <v>159</v>
      </c>
      <c r="G148" s="11" t="e">
        <f>'Рейтинговая таблица организаций'!#REF!</f>
        <v>#REF!</v>
      </c>
      <c r="H148" s="11" t="e">
        <f>'Рейтинговая таблица организаций'!#REF!</f>
        <v>#REF!</v>
      </c>
      <c r="I148" s="10" t="s">
        <v>160</v>
      </c>
      <c r="J148" s="11" t="e">
        <f>'Рейтинговая таблица организаций'!#REF!</f>
        <v>#REF!</v>
      </c>
      <c r="K148" s="11" t="e">
        <f>'Рейтинговая таблица организаций'!#REF!</f>
        <v>#REF!</v>
      </c>
      <c r="L14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8" s="18" t="e">
        <f>'Рейтинговая таблица организаций'!#REF!</f>
        <v>#REF!</v>
      </c>
      <c r="N148" s="12" t="e">
        <f>IF('Рейтинговая таблица организаций'!#REF!&lt;1,0,(IF('Рейтинговая таблица организаций'!#REF!&lt;4,30,100)))</f>
        <v>#REF!</v>
      </c>
      <c r="O148" s="12" t="s">
        <v>161</v>
      </c>
      <c r="P148" s="12" t="e">
        <f>'Рейтинговая таблица организаций'!#REF!</f>
        <v>#REF!</v>
      </c>
      <c r="Q148" s="12" t="e">
        <f>'Рейтинговая таблица организаций'!#REF!</f>
        <v>#REF!</v>
      </c>
      <c r="R148" s="12" t="s">
        <v>162</v>
      </c>
      <c r="S148" s="12" t="e">
        <f>'Рейтинговая таблица организаций'!#REF!</f>
        <v>#REF!</v>
      </c>
      <c r="T148" s="12" t="e">
        <f>'Рейтинговая таблица организаций'!#REF!</f>
        <v>#REF!</v>
      </c>
      <c r="U14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8" s="18" t="e">
        <f>'Рейтинговая таблица организаций'!#REF!</f>
        <v>#REF!</v>
      </c>
      <c r="W148" s="12" t="e">
        <f>IF('Рейтинговая таблица организаций'!#REF!&lt;1,0,(IF('Рейтинговая таблица организаций'!#REF!&lt;4,20,100)))</f>
        <v>#REF!</v>
      </c>
      <c r="X148" s="12" t="s">
        <v>163</v>
      </c>
      <c r="Y148" s="12" t="e">
        <f>'Рейтинговая таблица организаций'!#REF!</f>
        <v>#REF!</v>
      </c>
      <c r="Z148" s="12" t="e">
        <f>'Рейтинговая таблица организаций'!#REF!</f>
        <v>#REF!</v>
      </c>
      <c r="AA14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8" s="17" t="e">
        <f>'Рейтинговая таблица организаций'!#REF!</f>
        <v>#REF!</v>
      </c>
      <c r="AC148" s="12" t="e">
        <f>IF('Рейтинговая таблица организаций'!#REF!&lt;1,0,(IF('Рейтинговая таблица организаций'!#REF!&lt;5,20,100)))</f>
        <v>#REF!</v>
      </c>
      <c r="AD14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8" s="18" t="e">
        <f>'Рейтинговая таблица организаций'!#REF!</f>
        <v>#REF!</v>
      </c>
      <c r="AF148" s="12" t="e">
        <f>IF('Рейтинговая таблица организаций'!#REF!&lt;1,0,(IF('Рейтинговая таблица организаций'!#REF!&lt;5,20,100)))</f>
        <v>#REF!</v>
      </c>
      <c r="AG148" s="12" t="s">
        <v>164</v>
      </c>
      <c r="AH148" s="12" t="e">
        <f>'Рейтинговая таблица организаций'!#REF!</f>
        <v>#REF!</v>
      </c>
      <c r="AI148" s="12" t="e">
        <f>'Рейтинговая таблица организаций'!#REF!</f>
        <v>#REF!</v>
      </c>
      <c r="AJ148" s="12" t="s">
        <v>165</v>
      </c>
      <c r="AK148" s="12" t="e">
        <f>'Рейтинговая таблица организаций'!#REF!</f>
        <v>#REF!</v>
      </c>
      <c r="AL148" s="12" t="e">
        <f>'Рейтинговая таблица организаций'!#REF!</f>
        <v>#REF!</v>
      </c>
      <c r="AM148" s="12" t="s">
        <v>166</v>
      </c>
      <c r="AN148" s="12" t="e">
        <f>'Рейтинговая таблица организаций'!#REF!</f>
        <v>#REF!</v>
      </c>
      <c r="AO148" s="12" t="e">
        <f>'Рейтинговая таблица организаций'!#REF!</f>
        <v>#REF!</v>
      </c>
      <c r="AP148" s="12" t="s">
        <v>167</v>
      </c>
      <c r="AQ148" s="12" t="e">
        <f>'Рейтинговая таблица организаций'!#REF!</f>
        <v>#REF!</v>
      </c>
      <c r="AR148" s="12" t="e">
        <f>'Рейтинговая таблица организаций'!#REF!</f>
        <v>#REF!</v>
      </c>
      <c r="AS148" s="12" t="s">
        <v>168</v>
      </c>
      <c r="AT148" s="12" t="e">
        <f>'Рейтинговая таблица организаций'!#REF!</f>
        <v>#REF!</v>
      </c>
      <c r="AU148" s="12" t="e">
        <f>'Рейтинговая таблица организаций'!#REF!</f>
        <v>#REF!</v>
      </c>
      <c r="AV148" s="12" t="s">
        <v>169</v>
      </c>
      <c r="AW148" s="12" t="e">
        <f>'Рейтинговая таблица организаций'!#REF!</f>
        <v>#REF!</v>
      </c>
      <c r="AX148" s="12" t="e">
        <f>'Рейтинговая таблица организаций'!#REF!</f>
        <v>#REF!</v>
      </c>
      <c r="AY148" s="12" t="s">
        <v>170</v>
      </c>
      <c r="AZ148" s="12" t="e">
        <f>'Рейтинговая таблица организаций'!#REF!</f>
        <v>#REF!</v>
      </c>
      <c r="BA148" s="12" t="e">
        <f>'Рейтинговая таблица организаций'!#REF!</f>
        <v>#REF!</v>
      </c>
    </row>
    <row r="149" spans="1:53" ht="15.75">
      <c r="A149" s="9" t="e">
        <f>'бланки '!#REF!</f>
        <v>#REF!</v>
      </c>
      <c r="B149" s="9" t="e">
        <f>'бланки '!#REF!</f>
        <v>#REF!</v>
      </c>
      <c r="C149" s="9" t="e">
        <f>'для bus.gov.ru'!#REF!</f>
        <v>#REF!</v>
      </c>
      <c r="D149" s="9" t="e">
        <f>'для bus.gov.ru'!#REF!</f>
        <v>#REF!</v>
      </c>
      <c r="E149" s="16" t="e">
        <f>'для bus.gov.ru'!#REF!</f>
        <v>#REF!</v>
      </c>
      <c r="F149" s="10" t="s">
        <v>159</v>
      </c>
      <c r="G149" s="11" t="e">
        <f>'Рейтинговая таблица организаций'!#REF!</f>
        <v>#REF!</v>
      </c>
      <c r="H149" s="11" t="e">
        <f>'Рейтинговая таблица организаций'!#REF!</f>
        <v>#REF!</v>
      </c>
      <c r="I149" s="10" t="s">
        <v>160</v>
      </c>
      <c r="J149" s="11" t="e">
        <f>'Рейтинговая таблица организаций'!#REF!</f>
        <v>#REF!</v>
      </c>
      <c r="K149" s="11" t="e">
        <f>'Рейтинговая таблица организаций'!#REF!</f>
        <v>#REF!</v>
      </c>
      <c r="L14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49" s="18" t="e">
        <f>'Рейтинговая таблица организаций'!#REF!</f>
        <v>#REF!</v>
      </c>
      <c r="N149" s="12" t="e">
        <f>IF('Рейтинговая таблица организаций'!#REF!&lt;1,0,(IF('Рейтинговая таблица организаций'!#REF!&lt;4,30,100)))</f>
        <v>#REF!</v>
      </c>
      <c r="O149" s="12" t="s">
        <v>161</v>
      </c>
      <c r="P149" s="12" t="e">
        <f>'Рейтинговая таблица организаций'!#REF!</f>
        <v>#REF!</v>
      </c>
      <c r="Q149" s="12" t="e">
        <f>'Рейтинговая таблица организаций'!#REF!</f>
        <v>#REF!</v>
      </c>
      <c r="R149" s="12" t="s">
        <v>162</v>
      </c>
      <c r="S149" s="12" t="e">
        <f>'Рейтинговая таблица организаций'!#REF!</f>
        <v>#REF!</v>
      </c>
      <c r="T149" s="12" t="e">
        <f>'Рейтинговая таблица организаций'!#REF!</f>
        <v>#REF!</v>
      </c>
      <c r="U14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49" s="18" t="e">
        <f>'Рейтинговая таблица организаций'!#REF!</f>
        <v>#REF!</v>
      </c>
      <c r="W149" s="12" t="e">
        <f>IF('Рейтинговая таблица организаций'!#REF!&lt;1,0,(IF('Рейтинговая таблица организаций'!#REF!&lt;4,20,100)))</f>
        <v>#REF!</v>
      </c>
      <c r="X149" s="12" t="s">
        <v>163</v>
      </c>
      <c r="Y149" s="12" t="e">
        <f>'Рейтинговая таблица организаций'!#REF!</f>
        <v>#REF!</v>
      </c>
      <c r="Z149" s="12" t="e">
        <f>'Рейтинговая таблица организаций'!#REF!</f>
        <v>#REF!</v>
      </c>
      <c r="AA14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49" s="17" t="e">
        <f>'Рейтинговая таблица организаций'!#REF!</f>
        <v>#REF!</v>
      </c>
      <c r="AC149" s="12" t="e">
        <f>IF('Рейтинговая таблица организаций'!#REF!&lt;1,0,(IF('Рейтинговая таблица организаций'!#REF!&lt;5,20,100)))</f>
        <v>#REF!</v>
      </c>
      <c r="AD14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49" s="18" t="e">
        <f>'Рейтинговая таблица организаций'!#REF!</f>
        <v>#REF!</v>
      </c>
      <c r="AF149" s="12" t="e">
        <f>IF('Рейтинговая таблица организаций'!#REF!&lt;1,0,(IF('Рейтинговая таблица организаций'!#REF!&lt;5,20,100)))</f>
        <v>#REF!</v>
      </c>
      <c r="AG149" s="12" t="s">
        <v>164</v>
      </c>
      <c r="AH149" s="12" t="e">
        <f>'Рейтинговая таблица организаций'!#REF!</f>
        <v>#REF!</v>
      </c>
      <c r="AI149" s="12" t="e">
        <f>'Рейтинговая таблица организаций'!#REF!</f>
        <v>#REF!</v>
      </c>
      <c r="AJ149" s="12" t="s">
        <v>165</v>
      </c>
      <c r="AK149" s="12" t="e">
        <f>'Рейтинговая таблица организаций'!#REF!</f>
        <v>#REF!</v>
      </c>
      <c r="AL149" s="12" t="e">
        <f>'Рейтинговая таблица организаций'!#REF!</f>
        <v>#REF!</v>
      </c>
      <c r="AM149" s="12" t="s">
        <v>166</v>
      </c>
      <c r="AN149" s="12" t="e">
        <f>'Рейтинговая таблица организаций'!#REF!</f>
        <v>#REF!</v>
      </c>
      <c r="AO149" s="12" t="e">
        <f>'Рейтинговая таблица организаций'!#REF!</f>
        <v>#REF!</v>
      </c>
      <c r="AP149" s="12" t="s">
        <v>167</v>
      </c>
      <c r="AQ149" s="12" t="e">
        <f>'Рейтинговая таблица организаций'!#REF!</f>
        <v>#REF!</v>
      </c>
      <c r="AR149" s="12" t="e">
        <f>'Рейтинговая таблица организаций'!#REF!</f>
        <v>#REF!</v>
      </c>
      <c r="AS149" s="12" t="s">
        <v>168</v>
      </c>
      <c r="AT149" s="12" t="e">
        <f>'Рейтинговая таблица организаций'!#REF!</f>
        <v>#REF!</v>
      </c>
      <c r="AU149" s="12" t="e">
        <f>'Рейтинговая таблица организаций'!#REF!</f>
        <v>#REF!</v>
      </c>
      <c r="AV149" s="12" t="s">
        <v>169</v>
      </c>
      <c r="AW149" s="12" t="e">
        <f>'Рейтинговая таблица организаций'!#REF!</f>
        <v>#REF!</v>
      </c>
      <c r="AX149" s="12" t="e">
        <f>'Рейтинговая таблица организаций'!#REF!</f>
        <v>#REF!</v>
      </c>
      <c r="AY149" s="12" t="s">
        <v>170</v>
      </c>
      <c r="AZ149" s="12" t="e">
        <f>'Рейтинговая таблица организаций'!#REF!</f>
        <v>#REF!</v>
      </c>
      <c r="BA149" s="12" t="e">
        <f>'Рейтинговая таблица организаций'!#REF!</f>
        <v>#REF!</v>
      </c>
    </row>
    <row r="150" spans="1:53" ht="15.75">
      <c r="A150" s="9" t="e">
        <f>'бланки '!#REF!</f>
        <v>#REF!</v>
      </c>
      <c r="B150" s="9" t="e">
        <f>'бланки '!#REF!</f>
        <v>#REF!</v>
      </c>
      <c r="C150" s="9" t="e">
        <f>'для bus.gov.ru'!#REF!</f>
        <v>#REF!</v>
      </c>
      <c r="D150" s="9" t="e">
        <f>'для bus.gov.ru'!#REF!</f>
        <v>#REF!</v>
      </c>
      <c r="E150" s="16" t="e">
        <f>'для bus.gov.ru'!#REF!</f>
        <v>#REF!</v>
      </c>
      <c r="F150" s="10" t="s">
        <v>159</v>
      </c>
      <c r="G150" s="11" t="e">
        <f>'Рейтинговая таблица организаций'!#REF!</f>
        <v>#REF!</v>
      </c>
      <c r="H150" s="11" t="e">
        <f>'Рейтинговая таблица организаций'!#REF!</f>
        <v>#REF!</v>
      </c>
      <c r="I150" s="10" t="s">
        <v>160</v>
      </c>
      <c r="J150" s="11" t="e">
        <f>'Рейтинговая таблица организаций'!#REF!</f>
        <v>#REF!</v>
      </c>
      <c r="K150" s="11" t="e">
        <f>'Рейтинговая таблица организаций'!#REF!</f>
        <v>#REF!</v>
      </c>
      <c r="L15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0" s="18" t="e">
        <f>'Рейтинговая таблица организаций'!#REF!</f>
        <v>#REF!</v>
      </c>
      <c r="N150" s="12" t="e">
        <f>IF('Рейтинговая таблица организаций'!#REF!&lt;1,0,(IF('Рейтинговая таблица организаций'!#REF!&lt;4,30,100)))</f>
        <v>#REF!</v>
      </c>
      <c r="O150" s="12" t="s">
        <v>161</v>
      </c>
      <c r="P150" s="12" t="e">
        <f>'Рейтинговая таблица организаций'!#REF!</f>
        <v>#REF!</v>
      </c>
      <c r="Q150" s="12" t="e">
        <f>'Рейтинговая таблица организаций'!#REF!</f>
        <v>#REF!</v>
      </c>
      <c r="R150" s="12" t="s">
        <v>162</v>
      </c>
      <c r="S150" s="12" t="e">
        <f>'Рейтинговая таблица организаций'!#REF!</f>
        <v>#REF!</v>
      </c>
      <c r="T150" s="12" t="e">
        <f>'Рейтинговая таблица организаций'!#REF!</f>
        <v>#REF!</v>
      </c>
      <c r="U15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0" s="18" t="e">
        <f>'Рейтинговая таблица организаций'!#REF!</f>
        <v>#REF!</v>
      </c>
      <c r="W150" s="12" t="e">
        <f>IF('Рейтинговая таблица организаций'!#REF!&lt;1,0,(IF('Рейтинговая таблица организаций'!#REF!&lt;4,20,100)))</f>
        <v>#REF!</v>
      </c>
      <c r="X150" s="12" t="s">
        <v>163</v>
      </c>
      <c r="Y150" s="12" t="e">
        <f>'Рейтинговая таблица организаций'!#REF!</f>
        <v>#REF!</v>
      </c>
      <c r="Z150" s="12" t="e">
        <f>'Рейтинговая таблица организаций'!#REF!</f>
        <v>#REF!</v>
      </c>
      <c r="AA15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0" s="17" t="e">
        <f>'Рейтинговая таблица организаций'!#REF!</f>
        <v>#REF!</v>
      </c>
      <c r="AC150" s="12" t="e">
        <f>IF('Рейтинговая таблица организаций'!#REF!&lt;1,0,(IF('Рейтинговая таблица организаций'!#REF!&lt;5,20,100)))</f>
        <v>#REF!</v>
      </c>
      <c r="AD15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0" s="18" t="e">
        <f>'Рейтинговая таблица организаций'!#REF!</f>
        <v>#REF!</v>
      </c>
      <c r="AF150" s="12" t="e">
        <f>IF('Рейтинговая таблица организаций'!#REF!&lt;1,0,(IF('Рейтинговая таблица организаций'!#REF!&lt;5,20,100)))</f>
        <v>#REF!</v>
      </c>
      <c r="AG150" s="12" t="s">
        <v>164</v>
      </c>
      <c r="AH150" s="12" t="e">
        <f>'Рейтинговая таблица организаций'!#REF!</f>
        <v>#REF!</v>
      </c>
      <c r="AI150" s="12" t="e">
        <f>'Рейтинговая таблица организаций'!#REF!</f>
        <v>#REF!</v>
      </c>
      <c r="AJ150" s="12" t="s">
        <v>165</v>
      </c>
      <c r="AK150" s="12" t="e">
        <f>'Рейтинговая таблица организаций'!#REF!</f>
        <v>#REF!</v>
      </c>
      <c r="AL150" s="12" t="e">
        <f>'Рейтинговая таблица организаций'!#REF!</f>
        <v>#REF!</v>
      </c>
      <c r="AM150" s="12" t="s">
        <v>166</v>
      </c>
      <c r="AN150" s="12" t="e">
        <f>'Рейтинговая таблица организаций'!#REF!</f>
        <v>#REF!</v>
      </c>
      <c r="AO150" s="12" t="e">
        <f>'Рейтинговая таблица организаций'!#REF!</f>
        <v>#REF!</v>
      </c>
      <c r="AP150" s="12" t="s">
        <v>167</v>
      </c>
      <c r="AQ150" s="12" t="e">
        <f>'Рейтинговая таблица организаций'!#REF!</f>
        <v>#REF!</v>
      </c>
      <c r="AR150" s="12" t="e">
        <f>'Рейтинговая таблица организаций'!#REF!</f>
        <v>#REF!</v>
      </c>
      <c r="AS150" s="12" t="s">
        <v>168</v>
      </c>
      <c r="AT150" s="12" t="e">
        <f>'Рейтинговая таблица организаций'!#REF!</f>
        <v>#REF!</v>
      </c>
      <c r="AU150" s="12" t="e">
        <f>'Рейтинговая таблица организаций'!#REF!</f>
        <v>#REF!</v>
      </c>
      <c r="AV150" s="12" t="s">
        <v>169</v>
      </c>
      <c r="AW150" s="12" t="e">
        <f>'Рейтинговая таблица организаций'!#REF!</f>
        <v>#REF!</v>
      </c>
      <c r="AX150" s="12" t="e">
        <f>'Рейтинговая таблица организаций'!#REF!</f>
        <v>#REF!</v>
      </c>
      <c r="AY150" s="12" t="s">
        <v>170</v>
      </c>
      <c r="AZ150" s="12" t="e">
        <f>'Рейтинговая таблица организаций'!#REF!</f>
        <v>#REF!</v>
      </c>
      <c r="BA150" s="12" t="e">
        <f>'Рейтинговая таблица организаций'!#REF!</f>
        <v>#REF!</v>
      </c>
    </row>
    <row r="151" spans="1:53" ht="15.75">
      <c r="A151" s="9" t="e">
        <f>'бланки '!#REF!</f>
        <v>#REF!</v>
      </c>
      <c r="B151" s="9" t="e">
        <f>'бланки '!#REF!</f>
        <v>#REF!</v>
      </c>
      <c r="C151" s="9" t="e">
        <f>'для bus.gov.ru'!#REF!</f>
        <v>#REF!</v>
      </c>
      <c r="D151" s="9" t="e">
        <f>'для bus.gov.ru'!#REF!</f>
        <v>#REF!</v>
      </c>
      <c r="E151" s="16" t="e">
        <f>'для bus.gov.ru'!#REF!</f>
        <v>#REF!</v>
      </c>
      <c r="F151" s="10" t="s">
        <v>159</v>
      </c>
      <c r="G151" s="11" t="e">
        <f>'Рейтинговая таблица организаций'!#REF!</f>
        <v>#REF!</v>
      </c>
      <c r="H151" s="11" t="e">
        <f>'Рейтинговая таблица организаций'!#REF!</f>
        <v>#REF!</v>
      </c>
      <c r="I151" s="10" t="s">
        <v>160</v>
      </c>
      <c r="J151" s="11" t="e">
        <f>'Рейтинговая таблица организаций'!#REF!</f>
        <v>#REF!</v>
      </c>
      <c r="K151" s="11" t="e">
        <f>'Рейтинговая таблица организаций'!#REF!</f>
        <v>#REF!</v>
      </c>
      <c r="L15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1" s="18" t="e">
        <f>'Рейтинговая таблица организаций'!#REF!</f>
        <v>#REF!</v>
      </c>
      <c r="N151" s="12" t="e">
        <f>IF('Рейтинговая таблица организаций'!#REF!&lt;1,0,(IF('Рейтинговая таблица организаций'!#REF!&lt;4,30,100)))</f>
        <v>#REF!</v>
      </c>
      <c r="O151" s="12" t="s">
        <v>161</v>
      </c>
      <c r="P151" s="12" t="e">
        <f>'Рейтинговая таблица организаций'!#REF!</f>
        <v>#REF!</v>
      </c>
      <c r="Q151" s="12" t="e">
        <f>'Рейтинговая таблица организаций'!#REF!</f>
        <v>#REF!</v>
      </c>
      <c r="R151" s="12" t="s">
        <v>162</v>
      </c>
      <c r="S151" s="12" t="e">
        <f>'Рейтинговая таблица организаций'!#REF!</f>
        <v>#REF!</v>
      </c>
      <c r="T151" s="12" t="e">
        <f>'Рейтинговая таблица организаций'!#REF!</f>
        <v>#REF!</v>
      </c>
      <c r="U15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1" s="18" t="e">
        <f>'Рейтинговая таблица организаций'!#REF!</f>
        <v>#REF!</v>
      </c>
      <c r="W151" s="12" t="e">
        <f>IF('Рейтинговая таблица организаций'!#REF!&lt;1,0,(IF('Рейтинговая таблица организаций'!#REF!&lt;4,20,100)))</f>
        <v>#REF!</v>
      </c>
      <c r="X151" s="12" t="s">
        <v>163</v>
      </c>
      <c r="Y151" s="12" t="e">
        <f>'Рейтинговая таблица организаций'!#REF!</f>
        <v>#REF!</v>
      </c>
      <c r="Z151" s="12" t="e">
        <f>'Рейтинговая таблица организаций'!#REF!</f>
        <v>#REF!</v>
      </c>
      <c r="AA15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1" s="17" t="e">
        <f>'Рейтинговая таблица организаций'!#REF!</f>
        <v>#REF!</v>
      </c>
      <c r="AC151" s="12" t="e">
        <f>IF('Рейтинговая таблица организаций'!#REF!&lt;1,0,(IF('Рейтинговая таблица организаций'!#REF!&lt;5,20,100)))</f>
        <v>#REF!</v>
      </c>
      <c r="AD15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1" s="18" t="e">
        <f>'Рейтинговая таблица организаций'!#REF!</f>
        <v>#REF!</v>
      </c>
      <c r="AF151" s="12" t="e">
        <f>IF('Рейтинговая таблица организаций'!#REF!&lt;1,0,(IF('Рейтинговая таблица организаций'!#REF!&lt;5,20,100)))</f>
        <v>#REF!</v>
      </c>
      <c r="AG151" s="12" t="s">
        <v>164</v>
      </c>
      <c r="AH151" s="12" t="e">
        <f>'Рейтинговая таблица организаций'!#REF!</f>
        <v>#REF!</v>
      </c>
      <c r="AI151" s="12" t="e">
        <f>'Рейтинговая таблица организаций'!#REF!</f>
        <v>#REF!</v>
      </c>
      <c r="AJ151" s="12" t="s">
        <v>165</v>
      </c>
      <c r="AK151" s="12" t="e">
        <f>'Рейтинговая таблица организаций'!#REF!</f>
        <v>#REF!</v>
      </c>
      <c r="AL151" s="12" t="e">
        <f>'Рейтинговая таблица организаций'!#REF!</f>
        <v>#REF!</v>
      </c>
      <c r="AM151" s="12" t="s">
        <v>166</v>
      </c>
      <c r="AN151" s="12" t="e">
        <f>'Рейтинговая таблица организаций'!#REF!</f>
        <v>#REF!</v>
      </c>
      <c r="AO151" s="12" t="e">
        <f>'Рейтинговая таблица организаций'!#REF!</f>
        <v>#REF!</v>
      </c>
      <c r="AP151" s="12" t="s">
        <v>167</v>
      </c>
      <c r="AQ151" s="12" t="e">
        <f>'Рейтинговая таблица организаций'!#REF!</f>
        <v>#REF!</v>
      </c>
      <c r="AR151" s="12" t="e">
        <f>'Рейтинговая таблица организаций'!#REF!</f>
        <v>#REF!</v>
      </c>
      <c r="AS151" s="12" t="s">
        <v>168</v>
      </c>
      <c r="AT151" s="12" t="e">
        <f>'Рейтинговая таблица организаций'!#REF!</f>
        <v>#REF!</v>
      </c>
      <c r="AU151" s="12" t="e">
        <f>'Рейтинговая таблица организаций'!#REF!</f>
        <v>#REF!</v>
      </c>
      <c r="AV151" s="12" t="s">
        <v>169</v>
      </c>
      <c r="AW151" s="12" t="e">
        <f>'Рейтинговая таблица организаций'!#REF!</f>
        <v>#REF!</v>
      </c>
      <c r="AX151" s="12" t="e">
        <f>'Рейтинговая таблица организаций'!#REF!</f>
        <v>#REF!</v>
      </c>
      <c r="AY151" s="12" t="s">
        <v>170</v>
      </c>
      <c r="AZ151" s="12" t="e">
        <f>'Рейтинговая таблица организаций'!#REF!</f>
        <v>#REF!</v>
      </c>
      <c r="BA151" s="12" t="e">
        <f>'Рейтинговая таблица организаций'!#REF!</f>
        <v>#REF!</v>
      </c>
    </row>
    <row r="152" spans="1:53" ht="15.75">
      <c r="A152" s="9" t="e">
        <f>'бланки '!#REF!</f>
        <v>#REF!</v>
      </c>
      <c r="B152" s="9" t="e">
        <f>'бланки '!#REF!</f>
        <v>#REF!</v>
      </c>
      <c r="C152" s="9" t="e">
        <f>'для bus.gov.ru'!#REF!</f>
        <v>#REF!</v>
      </c>
      <c r="D152" s="9" t="e">
        <f>'для bus.gov.ru'!#REF!</f>
        <v>#REF!</v>
      </c>
      <c r="E152" s="16" t="e">
        <f>'для bus.gov.ru'!#REF!</f>
        <v>#REF!</v>
      </c>
      <c r="F152" s="10" t="s">
        <v>159</v>
      </c>
      <c r="G152" s="11" t="e">
        <f>'Рейтинговая таблица организаций'!#REF!</f>
        <v>#REF!</v>
      </c>
      <c r="H152" s="11" t="e">
        <f>'Рейтинговая таблица организаций'!#REF!</f>
        <v>#REF!</v>
      </c>
      <c r="I152" s="10" t="s">
        <v>160</v>
      </c>
      <c r="J152" s="11" t="e">
        <f>'Рейтинговая таблица организаций'!#REF!</f>
        <v>#REF!</v>
      </c>
      <c r="K152" s="11" t="e">
        <f>'Рейтинговая таблица организаций'!#REF!</f>
        <v>#REF!</v>
      </c>
      <c r="L15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2" s="18" t="e">
        <f>'Рейтинговая таблица организаций'!#REF!</f>
        <v>#REF!</v>
      </c>
      <c r="N152" s="12" t="e">
        <f>IF('Рейтинговая таблица организаций'!#REF!&lt;1,0,(IF('Рейтинговая таблица организаций'!#REF!&lt;4,30,100)))</f>
        <v>#REF!</v>
      </c>
      <c r="O152" s="12" t="s">
        <v>161</v>
      </c>
      <c r="P152" s="12" t="e">
        <f>'Рейтинговая таблица организаций'!#REF!</f>
        <v>#REF!</v>
      </c>
      <c r="Q152" s="12" t="e">
        <f>'Рейтинговая таблица организаций'!#REF!</f>
        <v>#REF!</v>
      </c>
      <c r="R152" s="12" t="s">
        <v>162</v>
      </c>
      <c r="S152" s="12" t="e">
        <f>'Рейтинговая таблица организаций'!#REF!</f>
        <v>#REF!</v>
      </c>
      <c r="T152" s="12" t="e">
        <f>'Рейтинговая таблица организаций'!#REF!</f>
        <v>#REF!</v>
      </c>
      <c r="U15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2" s="18" t="e">
        <f>'Рейтинговая таблица организаций'!#REF!</f>
        <v>#REF!</v>
      </c>
      <c r="W152" s="12" t="e">
        <f>IF('Рейтинговая таблица организаций'!#REF!&lt;1,0,(IF('Рейтинговая таблица организаций'!#REF!&lt;4,20,100)))</f>
        <v>#REF!</v>
      </c>
      <c r="X152" s="12" t="s">
        <v>163</v>
      </c>
      <c r="Y152" s="12" t="e">
        <f>'Рейтинговая таблица организаций'!#REF!</f>
        <v>#REF!</v>
      </c>
      <c r="Z152" s="12" t="e">
        <f>'Рейтинговая таблица организаций'!#REF!</f>
        <v>#REF!</v>
      </c>
      <c r="AA15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2" s="17" t="e">
        <f>'Рейтинговая таблица организаций'!#REF!</f>
        <v>#REF!</v>
      </c>
      <c r="AC152" s="12" t="e">
        <f>IF('Рейтинговая таблица организаций'!#REF!&lt;1,0,(IF('Рейтинговая таблица организаций'!#REF!&lt;5,20,100)))</f>
        <v>#REF!</v>
      </c>
      <c r="AD15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2" s="18" t="e">
        <f>'Рейтинговая таблица организаций'!#REF!</f>
        <v>#REF!</v>
      </c>
      <c r="AF152" s="12" t="e">
        <f>IF('Рейтинговая таблица организаций'!#REF!&lt;1,0,(IF('Рейтинговая таблица организаций'!#REF!&lt;5,20,100)))</f>
        <v>#REF!</v>
      </c>
      <c r="AG152" s="12" t="s">
        <v>164</v>
      </c>
      <c r="AH152" s="12" t="e">
        <f>'Рейтинговая таблица организаций'!#REF!</f>
        <v>#REF!</v>
      </c>
      <c r="AI152" s="12" t="e">
        <f>'Рейтинговая таблица организаций'!#REF!</f>
        <v>#REF!</v>
      </c>
      <c r="AJ152" s="12" t="s">
        <v>165</v>
      </c>
      <c r="AK152" s="12" t="e">
        <f>'Рейтинговая таблица организаций'!#REF!</f>
        <v>#REF!</v>
      </c>
      <c r="AL152" s="12" t="e">
        <f>'Рейтинговая таблица организаций'!#REF!</f>
        <v>#REF!</v>
      </c>
      <c r="AM152" s="12" t="s">
        <v>166</v>
      </c>
      <c r="AN152" s="12" t="e">
        <f>'Рейтинговая таблица организаций'!#REF!</f>
        <v>#REF!</v>
      </c>
      <c r="AO152" s="12" t="e">
        <f>'Рейтинговая таблица организаций'!#REF!</f>
        <v>#REF!</v>
      </c>
      <c r="AP152" s="12" t="s">
        <v>167</v>
      </c>
      <c r="AQ152" s="12" t="e">
        <f>'Рейтинговая таблица организаций'!#REF!</f>
        <v>#REF!</v>
      </c>
      <c r="AR152" s="12" t="e">
        <f>'Рейтинговая таблица организаций'!#REF!</f>
        <v>#REF!</v>
      </c>
      <c r="AS152" s="12" t="s">
        <v>168</v>
      </c>
      <c r="AT152" s="12" t="e">
        <f>'Рейтинговая таблица организаций'!#REF!</f>
        <v>#REF!</v>
      </c>
      <c r="AU152" s="12" t="e">
        <f>'Рейтинговая таблица организаций'!#REF!</f>
        <v>#REF!</v>
      </c>
      <c r="AV152" s="12" t="s">
        <v>169</v>
      </c>
      <c r="AW152" s="12" t="e">
        <f>'Рейтинговая таблица организаций'!#REF!</f>
        <v>#REF!</v>
      </c>
      <c r="AX152" s="12" t="e">
        <f>'Рейтинговая таблица организаций'!#REF!</f>
        <v>#REF!</v>
      </c>
      <c r="AY152" s="12" t="s">
        <v>170</v>
      </c>
      <c r="AZ152" s="12" t="e">
        <f>'Рейтинговая таблица организаций'!#REF!</f>
        <v>#REF!</v>
      </c>
      <c r="BA152" s="12" t="e">
        <f>'Рейтинговая таблица организаций'!#REF!</f>
        <v>#REF!</v>
      </c>
    </row>
    <row r="153" spans="1:53" ht="15.75">
      <c r="A153" s="9" t="e">
        <f>'бланки '!#REF!</f>
        <v>#REF!</v>
      </c>
      <c r="B153" s="9" t="e">
        <f>'бланки '!#REF!</f>
        <v>#REF!</v>
      </c>
      <c r="C153" s="9" t="e">
        <f>'для bus.gov.ru'!#REF!</f>
        <v>#REF!</v>
      </c>
      <c r="D153" s="9" t="e">
        <f>'для bus.gov.ru'!#REF!</f>
        <v>#REF!</v>
      </c>
      <c r="E153" s="16" t="e">
        <f>'для bus.gov.ru'!#REF!</f>
        <v>#REF!</v>
      </c>
      <c r="F153" s="10" t="s">
        <v>159</v>
      </c>
      <c r="G153" s="11" t="e">
        <f>'Рейтинговая таблица организаций'!#REF!</f>
        <v>#REF!</v>
      </c>
      <c r="H153" s="11" t="e">
        <f>'Рейтинговая таблица организаций'!#REF!</f>
        <v>#REF!</v>
      </c>
      <c r="I153" s="10" t="s">
        <v>160</v>
      </c>
      <c r="J153" s="11" t="e">
        <f>'Рейтинговая таблица организаций'!#REF!</f>
        <v>#REF!</v>
      </c>
      <c r="K153" s="11" t="e">
        <f>'Рейтинговая таблица организаций'!#REF!</f>
        <v>#REF!</v>
      </c>
      <c r="L15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3" s="18" t="e">
        <f>'Рейтинговая таблица организаций'!#REF!</f>
        <v>#REF!</v>
      </c>
      <c r="N153" s="12" t="e">
        <f>IF('Рейтинговая таблица организаций'!#REF!&lt;1,0,(IF('Рейтинговая таблица организаций'!#REF!&lt;4,30,100)))</f>
        <v>#REF!</v>
      </c>
      <c r="O153" s="12" t="s">
        <v>161</v>
      </c>
      <c r="P153" s="12" t="e">
        <f>'Рейтинговая таблица организаций'!#REF!</f>
        <v>#REF!</v>
      </c>
      <c r="Q153" s="12" t="e">
        <f>'Рейтинговая таблица организаций'!#REF!</f>
        <v>#REF!</v>
      </c>
      <c r="R153" s="12" t="s">
        <v>162</v>
      </c>
      <c r="S153" s="12" t="e">
        <f>'Рейтинговая таблица организаций'!#REF!</f>
        <v>#REF!</v>
      </c>
      <c r="T153" s="12" t="e">
        <f>'Рейтинговая таблица организаций'!#REF!</f>
        <v>#REF!</v>
      </c>
      <c r="U15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3" s="18" t="e">
        <f>'Рейтинговая таблица организаций'!#REF!</f>
        <v>#REF!</v>
      </c>
      <c r="W153" s="12" t="e">
        <f>IF('Рейтинговая таблица организаций'!#REF!&lt;1,0,(IF('Рейтинговая таблица организаций'!#REF!&lt;4,20,100)))</f>
        <v>#REF!</v>
      </c>
      <c r="X153" s="12" t="s">
        <v>163</v>
      </c>
      <c r="Y153" s="12" t="e">
        <f>'Рейтинговая таблица организаций'!#REF!</f>
        <v>#REF!</v>
      </c>
      <c r="Z153" s="12" t="e">
        <f>'Рейтинговая таблица организаций'!#REF!</f>
        <v>#REF!</v>
      </c>
      <c r="AA15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3" s="17" t="e">
        <f>'Рейтинговая таблица организаций'!#REF!</f>
        <v>#REF!</v>
      </c>
      <c r="AC153" s="12" t="e">
        <f>IF('Рейтинговая таблица организаций'!#REF!&lt;1,0,(IF('Рейтинговая таблица организаций'!#REF!&lt;5,20,100)))</f>
        <v>#REF!</v>
      </c>
      <c r="AD15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3" s="18" t="e">
        <f>'Рейтинговая таблица организаций'!#REF!</f>
        <v>#REF!</v>
      </c>
      <c r="AF153" s="12" t="e">
        <f>IF('Рейтинговая таблица организаций'!#REF!&lt;1,0,(IF('Рейтинговая таблица организаций'!#REF!&lt;5,20,100)))</f>
        <v>#REF!</v>
      </c>
      <c r="AG153" s="12" t="s">
        <v>164</v>
      </c>
      <c r="AH153" s="12" t="e">
        <f>'Рейтинговая таблица организаций'!#REF!</f>
        <v>#REF!</v>
      </c>
      <c r="AI153" s="12" t="e">
        <f>'Рейтинговая таблица организаций'!#REF!</f>
        <v>#REF!</v>
      </c>
      <c r="AJ153" s="12" t="s">
        <v>165</v>
      </c>
      <c r="AK153" s="12" t="e">
        <f>'Рейтинговая таблица организаций'!#REF!</f>
        <v>#REF!</v>
      </c>
      <c r="AL153" s="12" t="e">
        <f>'Рейтинговая таблица организаций'!#REF!</f>
        <v>#REF!</v>
      </c>
      <c r="AM153" s="12" t="s">
        <v>166</v>
      </c>
      <c r="AN153" s="12" t="e">
        <f>'Рейтинговая таблица организаций'!#REF!</f>
        <v>#REF!</v>
      </c>
      <c r="AO153" s="12" t="e">
        <f>'Рейтинговая таблица организаций'!#REF!</f>
        <v>#REF!</v>
      </c>
      <c r="AP153" s="12" t="s">
        <v>167</v>
      </c>
      <c r="AQ153" s="12" t="e">
        <f>'Рейтинговая таблица организаций'!#REF!</f>
        <v>#REF!</v>
      </c>
      <c r="AR153" s="12" t="e">
        <f>'Рейтинговая таблица организаций'!#REF!</f>
        <v>#REF!</v>
      </c>
      <c r="AS153" s="12" t="s">
        <v>168</v>
      </c>
      <c r="AT153" s="12" t="e">
        <f>'Рейтинговая таблица организаций'!#REF!</f>
        <v>#REF!</v>
      </c>
      <c r="AU153" s="12" t="e">
        <f>'Рейтинговая таблица организаций'!#REF!</f>
        <v>#REF!</v>
      </c>
      <c r="AV153" s="12" t="s">
        <v>169</v>
      </c>
      <c r="AW153" s="12" t="e">
        <f>'Рейтинговая таблица организаций'!#REF!</f>
        <v>#REF!</v>
      </c>
      <c r="AX153" s="12" t="e">
        <f>'Рейтинговая таблица организаций'!#REF!</f>
        <v>#REF!</v>
      </c>
      <c r="AY153" s="12" t="s">
        <v>170</v>
      </c>
      <c r="AZ153" s="12" t="e">
        <f>'Рейтинговая таблица организаций'!#REF!</f>
        <v>#REF!</v>
      </c>
      <c r="BA153" s="12" t="e">
        <f>'Рейтинговая таблица организаций'!#REF!</f>
        <v>#REF!</v>
      </c>
    </row>
    <row r="154" spans="1:53" ht="15.75">
      <c r="A154" s="9" t="e">
        <f>'бланки '!#REF!</f>
        <v>#REF!</v>
      </c>
      <c r="B154" s="9" t="e">
        <f>'бланки '!#REF!</f>
        <v>#REF!</v>
      </c>
      <c r="C154" s="9" t="e">
        <f>'для bus.gov.ru'!#REF!</f>
        <v>#REF!</v>
      </c>
      <c r="D154" s="9" t="e">
        <f>'для bus.gov.ru'!#REF!</f>
        <v>#REF!</v>
      </c>
      <c r="E154" s="16" t="e">
        <f>'для bus.gov.ru'!#REF!</f>
        <v>#REF!</v>
      </c>
      <c r="F154" s="10" t="s">
        <v>159</v>
      </c>
      <c r="G154" s="11" t="e">
        <f>'Рейтинговая таблица организаций'!#REF!</f>
        <v>#REF!</v>
      </c>
      <c r="H154" s="11" t="e">
        <f>'Рейтинговая таблица организаций'!#REF!</f>
        <v>#REF!</v>
      </c>
      <c r="I154" s="10" t="s">
        <v>160</v>
      </c>
      <c r="J154" s="11" t="e">
        <f>'Рейтинговая таблица организаций'!#REF!</f>
        <v>#REF!</v>
      </c>
      <c r="K154" s="11" t="e">
        <f>'Рейтинговая таблица организаций'!#REF!</f>
        <v>#REF!</v>
      </c>
      <c r="L15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4" s="18" t="e">
        <f>'Рейтинговая таблица организаций'!#REF!</f>
        <v>#REF!</v>
      </c>
      <c r="N154" s="12" t="e">
        <f>IF('Рейтинговая таблица организаций'!#REF!&lt;1,0,(IF('Рейтинговая таблица организаций'!#REF!&lt;4,30,100)))</f>
        <v>#REF!</v>
      </c>
      <c r="O154" s="12" t="s">
        <v>161</v>
      </c>
      <c r="P154" s="12" t="e">
        <f>'Рейтинговая таблица организаций'!#REF!</f>
        <v>#REF!</v>
      </c>
      <c r="Q154" s="12" t="e">
        <f>'Рейтинговая таблица организаций'!#REF!</f>
        <v>#REF!</v>
      </c>
      <c r="R154" s="12" t="s">
        <v>162</v>
      </c>
      <c r="S154" s="12" t="e">
        <f>'Рейтинговая таблица организаций'!#REF!</f>
        <v>#REF!</v>
      </c>
      <c r="T154" s="12" t="e">
        <f>'Рейтинговая таблица организаций'!#REF!</f>
        <v>#REF!</v>
      </c>
      <c r="U15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4" s="18" t="e">
        <f>'Рейтинговая таблица организаций'!#REF!</f>
        <v>#REF!</v>
      </c>
      <c r="W154" s="12" t="e">
        <f>IF('Рейтинговая таблица организаций'!#REF!&lt;1,0,(IF('Рейтинговая таблица организаций'!#REF!&lt;4,20,100)))</f>
        <v>#REF!</v>
      </c>
      <c r="X154" s="12" t="s">
        <v>163</v>
      </c>
      <c r="Y154" s="12" t="e">
        <f>'Рейтинговая таблица организаций'!#REF!</f>
        <v>#REF!</v>
      </c>
      <c r="Z154" s="12" t="e">
        <f>'Рейтинговая таблица организаций'!#REF!</f>
        <v>#REF!</v>
      </c>
      <c r="AA15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4" s="17" t="e">
        <f>'Рейтинговая таблица организаций'!#REF!</f>
        <v>#REF!</v>
      </c>
      <c r="AC154" s="12" t="e">
        <f>IF('Рейтинговая таблица организаций'!#REF!&lt;1,0,(IF('Рейтинговая таблица организаций'!#REF!&lt;5,20,100)))</f>
        <v>#REF!</v>
      </c>
      <c r="AD15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4" s="18" t="e">
        <f>'Рейтинговая таблица организаций'!#REF!</f>
        <v>#REF!</v>
      </c>
      <c r="AF154" s="12" t="e">
        <f>IF('Рейтинговая таблица организаций'!#REF!&lt;1,0,(IF('Рейтинговая таблица организаций'!#REF!&lt;5,20,100)))</f>
        <v>#REF!</v>
      </c>
      <c r="AG154" s="12" t="s">
        <v>164</v>
      </c>
      <c r="AH154" s="12" t="e">
        <f>'Рейтинговая таблица организаций'!#REF!</f>
        <v>#REF!</v>
      </c>
      <c r="AI154" s="12" t="e">
        <f>'Рейтинговая таблица организаций'!#REF!</f>
        <v>#REF!</v>
      </c>
      <c r="AJ154" s="12" t="s">
        <v>165</v>
      </c>
      <c r="AK154" s="12" t="e">
        <f>'Рейтинговая таблица организаций'!#REF!</f>
        <v>#REF!</v>
      </c>
      <c r="AL154" s="12" t="e">
        <f>'Рейтинговая таблица организаций'!#REF!</f>
        <v>#REF!</v>
      </c>
      <c r="AM154" s="12" t="s">
        <v>166</v>
      </c>
      <c r="AN154" s="12" t="e">
        <f>'Рейтинговая таблица организаций'!#REF!</f>
        <v>#REF!</v>
      </c>
      <c r="AO154" s="12" t="e">
        <f>'Рейтинговая таблица организаций'!#REF!</f>
        <v>#REF!</v>
      </c>
      <c r="AP154" s="12" t="s">
        <v>167</v>
      </c>
      <c r="AQ154" s="12" t="e">
        <f>'Рейтинговая таблица организаций'!#REF!</f>
        <v>#REF!</v>
      </c>
      <c r="AR154" s="12" t="e">
        <f>'Рейтинговая таблица организаций'!#REF!</f>
        <v>#REF!</v>
      </c>
      <c r="AS154" s="12" t="s">
        <v>168</v>
      </c>
      <c r="AT154" s="12" t="e">
        <f>'Рейтинговая таблица организаций'!#REF!</f>
        <v>#REF!</v>
      </c>
      <c r="AU154" s="12" t="e">
        <f>'Рейтинговая таблица организаций'!#REF!</f>
        <v>#REF!</v>
      </c>
      <c r="AV154" s="12" t="s">
        <v>169</v>
      </c>
      <c r="AW154" s="12" t="e">
        <f>'Рейтинговая таблица организаций'!#REF!</f>
        <v>#REF!</v>
      </c>
      <c r="AX154" s="12" t="e">
        <f>'Рейтинговая таблица организаций'!#REF!</f>
        <v>#REF!</v>
      </c>
      <c r="AY154" s="12" t="s">
        <v>170</v>
      </c>
      <c r="AZ154" s="12" t="e">
        <f>'Рейтинговая таблица организаций'!#REF!</f>
        <v>#REF!</v>
      </c>
      <c r="BA154" s="12" t="e">
        <f>'Рейтинговая таблица организаций'!#REF!</f>
        <v>#REF!</v>
      </c>
    </row>
    <row r="155" spans="1:53" ht="15.75">
      <c r="A155" s="9" t="e">
        <f>'бланки '!#REF!</f>
        <v>#REF!</v>
      </c>
      <c r="B155" s="9" t="e">
        <f>'бланки '!#REF!</f>
        <v>#REF!</v>
      </c>
      <c r="C155" s="9" t="e">
        <f>'для bus.gov.ru'!#REF!</f>
        <v>#REF!</v>
      </c>
      <c r="D155" s="9" t="e">
        <f>'для bus.gov.ru'!#REF!</f>
        <v>#REF!</v>
      </c>
      <c r="E155" s="16" t="e">
        <f>'для bus.gov.ru'!#REF!</f>
        <v>#REF!</v>
      </c>
      <c r="F155" s="10" t="s">
        <v>159</v>
      </c>
      <c r="G155" s="11" t="e">
        <f>'Рейтинговая таблица организаций'!#REF!</f>
        <v>#REF!</v>
      </c>
      <c r="H155" s="11" t="e">
        <f>'Рейтинговая таблица организаций'!#REF!</f>
        <v>#REF!</v>
      </c>
      <c r="I155" s="10" t="s">
        <v>160</v>
      </c>
      <c r="J155" s="11" t="e">
        <f>'Рейтинговая таблица организаций'!#REF!</f>
        <v>#REF!</v>
      </c>
      <c r="K155" s="11" t="e">
        <f>'Рейтинговая таблица организаций'!#REF!</f>
        <v>#REF!</v>
      </c>
      <c r="L15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5" s="18" t="e">
        <f>'Рейтинговая таблица организаций'!#REF!</f>
        <v>#REF!</v>
      </c>
      <c r="N155" s="12" t="e">
        <f>IF('Рейтинговая таблица организаций'!#REF!&lt;1,0,(IF('Рейтинговая таблица организаций'!#REF!&lt;4,30,100)))</f>
        <v>#REF!</v>
      </c>
      <c r="O155" s="12" t="s">
        <v>161</v>
      </c>
      <c r="P155" s="12" t="e">
        <f>'Рейтинговая таблица организаций'!#REF!</f>
        <v>#REF!</v>
      </c>
      <c r="Q155" s="12" t="e">
        <f>'Рейтинговая таблица организаций'!#REF!</f>
        <v>#REF!</v>
      </c>
      <c r="R155" s="12" t="s">
        <v>162</v>
      </c>
      <c r="S155" s="12" t="e">
        <f>'Рейтинговая таблица организаций'!#REF!</f>
        <v>#REF!</v>
      </c>
      <c r="T155" s="12" t="e">
        <f>'Рейтинговая таблица организаций'!#REF!</f>
        <v>#REF!</v>
      </c>
      <c r="U15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5" s="18" t="e">
        <f>'Рейтинговая таблица организаций'!#REF!</f>
        <v>#REF!</v>
      </c>
      <c r="W155" s="12" t="e">
        <f>IF('Рейтинговая таблица организаций'!#REF!&lt;1,0,(IF('Рейтинговая таблица организаций'!#REF!&lt;4,20,100)))</f>
        <v>#REF!</v>
      </c>
      <c r="X155" s="12" t="s">
        <v>163</v>
      </c>
      <c r="Y155" s="12" t="e">
        <f>'Рейтинговая таблица организаций'!#REF!</f>
        <v>#REF!</v>
      </c>
      <c r="Z155" s="12" t="e">
        <f>'Рейтинговая таблица организаций'!#REF!</f>
        <v>#REF!</v>
      </c>
      <c r="AA15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5" s="17" t="e">
        <f>'Рейтинговая таблица организаций'!#REF!</f>
        <v>#REF!</v>
      </c>
      <c r="AC155" s="12" t="e">
        <f>IF('Рейтинговая таблица организаций'!#REF!&lt;1,0,(IF('Рейтинговая таблица организаций'!#REF!&lt;5,20,100)))</f>
        <v>#REF!</v>
      </c>
      <c r="AD15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5" s="18" t="e">
        <f>'Рейтинговая таблица организаций'!#REF!</f>
        <v>#REF!</v>
      </c>
      <c r="AF155" s="12" t="e">
        <f>IF('Рейтинговая таблица организаций'!#REF!&lt;1,0,(IF('Рейтинговая таблица организаций'!#REF!&lt;5,20,100)))</f>
        <v>#REF!</v>
      </c>
      <c r="AG155" s="12" t="s">
        <v>164</v>
      </c>
      <c r="AH155" s="12" t="e">
        <f>'Рейтинговая таблица организаций'!#REF!</f>
        <v>#REF!</v>
      </c>
      <c r="AI155" s="12" t="e">
        <f>'Рейтинговая таблица организаций'!#REF!</f>
        <v>#REF!</v>
      </c>
      <c r="AJ155" s="12" t="s">
        <v>165</v>
      </c>
      <c r="AK155" s="12" t="e">
        <f>'Рейтинговая таблица организаций'!#REF!</f>
        <v>#REF!</v>
      </c>
      <c r="AL155" s="12" t="e">
        <f>'Рейтинговая таблица организаций'!#REF!</f>
        <v>#REF!</v>
      </c>
      <c r="AM155" s="12" t="s">
        <v>166</v>
      </c>
      <c r="AN155" s="12" t="e">
        <f>'Рейтинговая таблица организаций'!#REF!</f>
        <v>#REF!</v>
      </c>
      <c r="AO155" s="12" t="e">
        <f>'Рейтинговая таблица организаций'!#REF!</f>
        <v>#REF!</v>
      </c>
      <c r="AP155" s="12" t="s">
        <v>167</v>
      </c>
      <c r="AQ155" s="12" t="e">
        <f>'Рейтинговая таблица организаций'!#REF!</f>
        <v>#REF!</v>
      </c>
      <c r="AR155" s="12" t="e">
        <f>'Рейтинговая таблица организаций'!#REF!</f>
        <v>#REF!</v>
      </c>
      <c r="AS155" s="12" t="s">
        <v>168</v>
      </c>
      <c r="AT155" s="12" t="e">
        <f>'Рейтинговая таблица организаций'!#REF!</f>
        <v>#REF!</v>
      </c>
      <c r="AU155" s="12" t="e">
        <f>'Рейтинговая таблица организаций'!#REF!</f>
        <v>#REF!</v>
      </c>
      <c r="AV155" s="12" t="s">
        <v>169</v>
      </c>
      <c r="AW155" s="12" t="e">
        <f>'Рейтинговая таблица организаций'!#REF!</f>
        <v>#REF!</v>
      </c>
      <c r="AX155" s="12" t="e">
        <f>'Рейтинговая таблица организаций'!#REF!</f>
        <v>#REF!</v>
      </c>
      <c r="AY155" s="12" t="s">
        <v>170</v>
      </c>
      <c r="AZ155" s="12" t="e">
        <f>'Рейтинговая таблица организаций'!#REF!</f>
        <v>#REF!</v>
      </c>
      <c r="BA155" s="12" t="e">
        <f>'Рейтинговая таблица организаций'!#REF!</f>
        <v>#REF!</v>
      </c>
    </row>
    <row r="156" spans="1:53" ht="15.75">
      <c r="A156" s="9" t="e">
        <f>'бланки '!#REF!</f>
        <v>#REF!</v>
      </c>
      <c r="B156" s="9" t="e">
        <f>'бланки '!#REF!</f>
        <v>#REF!</v>
      </c>
      <c r="C156" s="9" t="e">
        <f>'для bus.gov.ru'!#REF!</f>
        <v>#REF!</v>
      </c>
      <c r="D156" s="9" t="e">
        <f>'для bus.gov.ru'!#REF!</f>
        <v>#REF!</v>
      </c>
      <c r="E156" s="16" t="e">
        <f>'для bus.gov.ru'!#REF!</f>
        <v>#REF!</v>
      </c>
      <c r="F156" s="10" t="s">
        <v>159</v>
      </c>
      <c r="G156" s="11" t="e">
        <f>'Рейтинговая таблица организаций'!#REF!</f>
        <v>#REF!</v>
      </c>
      <c r="H156" s="11" t="e">
        <f>'Рейтинговая таблица организаций'!#REF!</f>
        <v>#REF!</v>
      </c>
      <c r="I156" s="10" t="s">
        <v>160</v>
      </c>
      <c r="J156" s="11" t="e">
        <f>'Рейтинговая таблица организаций'!#REF!</f>
        <v>#REF!</v>
      </c>
      <c r="K156" s="11" t="e">
        <f>'Рейтинговая таблица организаций'!#REF!</f>
        <v>#REF!</v>
      </c>
      <c r="L15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6" s="18" t="e">
        <f>'Рейтинговая таблица организаций'!#REF!</f>
        <v>#REF!</v>
      </c>
      <c r="N156" s="12" t="e">
        <f>IF('Рейтинговая таблица организаций'!#REF!&lt;1,0,(IF('Рейтинговая таблица организаций'!#REF!&lt;4,30,100)))</f>
        <v>#REF!</v>
      </c>
      <c r="O156" s="12" t="s">
        <v>161</v>
      </c>
      <c r="P156" s="12" t="e">
        <f>'Рейтинговая таблица организаций'!#REF!</f>
        <v>#REF!</v>
      </c>
      <c r="Q156" s="12" t="e">
        <f>'Рейтинговая таблица организаций'!#REF!</f>
        <v>#REF!</v>
      </c>
      <c r="R156" s="12" t="s">
        <v>162</v>
      </c>
      <c r="S156" s="12" t="e">
        <f>'Рейтинговая таблица организаций'!#REF!</f>
        <v>#REF!</v>
      </c>
      <c r="T156" s="12" t="e">
        <f>'Рейтинговая таблица организаций'!#REF!</f>
        <v>#REF!</v>
      </c>
      <c r="U15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6" s="18" t="e">
        <f>'Рейтинговая таблица организаций'!#REF!</f>
        <v>#REF!</v>
      </c>
      <c r="W156" s="12" t="e">
        <f>IF('Рейтинговая таблица организаций'!#REF!&lt;1,0,(IF('Рейтинговая таблица организаций'!#REF!&lt;4,20,100)))</f>
        <v>#REF!</v>
      </c>
      <c r="X156" s="12" t="s">
        <v>163</v>
      </c>
      <c r="Y156" s="12" t="e">
        <f>'Рейтинговая таблица организаций'!#REF!</f>
        <v>#REF!</v>
      </c>
      <c r="Z156" s="12" t="e">
        <f>'Рейтинговая таблица организаций'!#REF!</f>
        <v>#REF!</v>
      </c>
      <c r="AA15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6" s="17" t="e">
        <f>'Рейтинговая таблица организаций'!#REF!</f>
        <v>#REF!</v>
      </c>
      <c r="AC156" s="12" t="e">
        <f>IF('Рейтинговая таблица организаций'!#REF!&lt;1,0,(IF('Рейтинговая таблица организаций'!#REF!&lt;5,20,100)))</f>
        <v>#REF!</v>
      </c>
      <c r="AD15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6" s="18" t="e">
        <f>'Рейтинговая таблица организаций'!#REF!</f>
        <v>#REF!</v>
      </c>
      <c r="AF156" s="12" t="e">
        <f>IF('Рейтинговая таблица организаций'!#REF!&lt;1,0,(IF('Рейтинговая таблица организаций'!#REF!&lt;5,20,100)))</f>
        <v>#REF!</v>
      </c>
      <c r="AG156" s="12" t="s">
        <v>164</v>
      </c>
      <c r="AH156" s="12" t="e">
        <f>'Рейтинговая таблица организаций'!#REF!</f>
        <v>#REF!</v>
      </c>
      <c r="AI156" s="12" t="e">
        <f>'Рейтинговая таблица организаций'!#REF!</f>
        <v>#REF!</v>
      </c>
      <c r="AJ156" s="12" t="s">
        <v>165</v>
      </c>
      <c r="AK156" s="12" t="e">
        <f>'Рейтинговая таблица организаций'!#REF!</f>
        <v>#REF!</v>
      </c>
      <c r="AL156" s="12" t="e">
        <f>'Рейтинговая таблица организаций'!#REF!</f>
        <v>#REF!</v>
      </c>
      <c r="AM156" s="12" t="s">
        <v>166</v>
      </c>
      <c r="AN156" s="12" t="e">
        <f>'Рейтинговая таблица организаций'!#REF!</f>
        <v>#REF!</v>
      </c>
      <c r="AO156" s="12" t="e">
        <f>'Рейтинговая таблица организаций'!#REF!</f>
        <v>#REF!</v>
      </c>
      <c r="AP156" s="12" t="s">
        <v>167</v>
      </c>
      <c r="AQ156" s="12" t="e">
        <f>'Рейтинговая таблица организаций'!#REF!</f>
        <v>#REF!</v>
      </c>
      <c r="AR156" s="12" t="e">
        <f>'Рейтинговая таблица организаций'!#REF!</f>
        <v>#REF!</v>
      </c>
      <c r="AS156" s="12" t="s">
        <v>168</v>
      </c>
      <c r="AT156" s="12" t="e">
        <f>'Рейтинговая таблица организаций'!#REF!</f>
        <v>#REF!</v>
      </c>
      <c r="AU156" s="12" t="e">
        <f>'Рейтинговая таблица организаций'!#REF!</f>
        <v>#REF!</v>
      </c>
      <c r="AV156" s="12" t="s">
        <v>169</v>
      </c>
      <c r="AW156" s="12" t="e">
        <f>'Рейтинговая таблица организаций'!#REF!</f>
        <v>#REF!</v>
      </c>
      <c r="AX156" s="12" t="e">
        <f>'Рейтинговая таблица организаций'!#REF!</f>
        <v>#REF!</v>
      </c>
      <c r="AY156" s="12" t="s">
        <v>170</v>
      </c>
      <c r="AZ156" s="12" t="e">
        <f>'Рейтинговая таблица организаций'!#REF!</f>
        <v>#REF!</v>
      </c>
      <c r="BA156" s="12" t="e">
        <f>'Рейтинговая таблица организаций'!#REF!</f>
        <v>#REF!</v>
      </c>
    </row>
    <row r="157" spans="1:53" ht="15.75">
      <c r="A157" s="9" t="e">
        <f>'бланки '!#REF!</f>
        <v>#REF!</v>
      </c>
      <c r="B157" s="9" t="e">
        <f>'бланки '!#REF!</f>
        <v>#REF!</v>
      </c>
      <c r="C157" s="9" t="e">
        <f>'для bus.gov.ru'!#REF!</f>
        <v>#REF!</v>
      </c>
      <c r="D157" s="9" t="e">
        <f>'для bus.gov.ru'!#REF!</f>
        <v>#REF!</v>
      </c>
      <c r="E157" s="16" t="e">
        <f>'для bus.gov.ru'!#REF!</f>
        <v>#REF!</v>
      </c>
      <c r="F157" s="10" t="s">
        <v>159</v>
      </c>
      <c r="G157" s="11" t="e">
        <f>'Рейтинговая таблица организаций'!#REF!</f>
        <v>#REF!</v>
      </c>
      <c r="H157" s="11" t="e">
        <f>'Рейтинговая таблица организаций'!#REF!</f>
        <v>#REF!</v>
      </c>
      <c r="I157" s="10" t="s">
        <v>160</v>
      </c>
      <c r="J157" s="11" t="e">
        <f>'Рейтинговая таблица организаций'!#REF!</f>
        <v>#REF!</v>
      </c>
      <c r="K157" s="11" t="e">
        <f>'Рейтинговая таблица организаций'!#REF!</f>
        <v>#REF!</v>
      </c>
      <c r="L15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7" s="18" t="e">
        <f>'Рейтинговая таблица организаций'!#REF!</f>
        <v>#REF!</v>
      </c>
      <c r="N157" s="12" t="e">
        <f>IF('Рейтинговая таблица организаций'!#REF!&lt;1,0,(IF('Рейтинговая таблица организаций'!#REF!&lt;4,30,100)))</f>
        <v>#REF!</v>
      </c>
      <c r="O157" s="12" t="s">
        <v>161</v>
      </c>
      <c r="P157" s="12" t="e">
        <f>'Рейтинговая таблица организаций'!#REF!</f>
        <v>#REF!</v>
      </c>
      <c r="Q157" s="12" t="e">
        <f>'Рейтинговая таблица организаций'!#REF!</f>
        <v>#REF!</v>
      </c>
      <c r="R157" s="12" t="s">
        <v>162</v>
      </c>
      <c r="S157" s="12" t="e">
        <f>'Рейтинговая таблица организаций'!#REF!</f>
        <v>#REF!</v>
      </c>
      <c r="T157" s="12" t="e">
        <f>'Рейтинговая таблица организаций'!#REF!</f>
        <v>#REF!</v>
      </c>
      <c r="U15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7" s="18" t="e">
        <f>'Рейтинговая таблица организаций'!#REF!</f>
        <v>#REF!</v>
      </c>
      <c r="W157" s="12" t="e">
        <f>IF('Рейтинговая таблица организаций'!#REF!&lt;1,0,(IF('Рейтинговая таблица организаций'!#REF!&lt;4,20,100)))</f>
        <v>#REF!</v>
      </c>
      <c r="X157" s="12" t="s">
        <v>163</v>
      </c>
      <c r="Y157" s="12" t="e">
        <f>'Рейтинговая таблица организаций'!#REF!</f>
        <v>#REF!</v>
      </c>
      <c r="Z157" s="12" t="e">
        <f>'Рейтинговая таблица организаций'!#REF!</f>
        <v>#REF!</v>
      </c>
      <c r="AA15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7" s="17" t="e">
        <f>'Рейтинговая таблица организаций'!#REF!</f>
        <v>#REF!</v>
      </c>
      <c r="AC157" s="12" t="e">
        <f>IF('Рейтинговая таблица организаций'!#REF!&lt;1,0,(IF('Рейтинговая таблица организаций'!#REF!&lt;5,20,100)))</f>
        <v>#REF!</v>
      </c>
      <c r="AD15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7" s="18" t="e">
        <f>'Рейтинговая таблица организаций'!#REF!</f>
        <v>#REF!</v>
      </c>
      <c r="AF157" s="12" t="e">
        <f>IF('Рейтинговая таблица организаций'!#REF!&lt;1,0,(IF('Рейтинговая таблица организаций'!#REF!&lt;5,20,100)))</f>
        <v>#REF!</v>
      </c>
      <c r="AG157" s="12" t="s">
        <v>164</v>
      </c>
      <c r="AH157" s="12" t="e">
        <f>'Рейтинговая таблица организаций'!#REF!</f>
        <v>#REF!</v>
      </c>
      <c r="AI157" s="12" t="e">
        <f>'Рейтинговая таблица организаций'!#REF!</f>
        <v>#REF!</v>
      </c>
      <c r="AJ157" s="12" t="s">
        <v>165</v>
      </c>
      <c r="AK157" s="12" t="e">
        <f>'Рейтинговая таблица организаций'!#REF!</f>
        <v>#REF!</v>
      </c>
      <c r="AL157" s="12" t="e">
        <f>'Рейтинговая таблица организаций'!#REF!</f>
        <v>#REF!</v>
      </c>
      <c r="AM157" s="12" t="s">
        <v>166</v>
      </c>
      <c r="AN157" s="12" t="e">
        <f>'Рейтинговая таблица организаций'!#REF!</f>
        <v>#REF!</v>
      </c>
      <c r="AO157" s="12" t="e">
        <f>'Рейтинговая таблица организаций'!#REF!</f>
        <v>#REF!</v>
      </c>
      <c r="AP157" s="12" t="s">
        <v>167</v>
      </c>
      <c r="AQ157" s="12" t="e">
        <f>'Рейтинговая таблица организаций'!#REF!</f>
        <v>#REF!</v>
      </c>
      <c r="AR157" s="12" t="e">
        <f>'Рейтинговая таблица организаций'!#REF!</f>
        <v>#REF!</v>
      </c>
      <c r="AS157" s="12" t="s">
        <v>168</v>
      </c>
      <c r="AT157" s="12" t="e">
        <f>'Рейтинговая таблица организаций'!#REF!</f>
        <v>#REF!</v>
      </c>
      <c r="AU157" s="12" t="e">
        <f>'Рейтинговая таблица организаций'!#REF!</f>
        <v>#REF!</v>
      </c>
      <c r="AV157" s="12" t="s">
        <v>169</v>
      </c>
      <c r="AW157" s="12" t="e">
        <f>'Рейтинговая таблица организаций'!#REF!</f>
        <v>#REF!</v>
      </c>
      <c r="AX157" s="12" t="e">
        <f>'Рейтинговая таблица организаций'!#REF!</f>
        <v>#REF!</v>
      </c>
      <c r="AY157" s="12" t="s">
        <v>170</v>
      </c>
      <c r="AZ157" s="12" t="e">
        <f>'Рейтинговая таблица организаций'!#REF!</f>
        <v>#REF!</v>
      </c>
      <c r="BA157" s="12" t="e">
        <f>'Рейтинговая таблица организаций'!#REF!</f>
        <v>#REF!</v>
      </c>
    </row>
    <row r="158" spans="1:53" ht="15.75">
      <c r="A158" s="9" t="e">
        <f>'бланки '!#REF!</f>
        <v>#REF!</v>
      </c>
      <c r="B158" s="9" t="e">
        <f>'бланки '!#REF!</f>
        <v>#REF!</v>
      </c>
      <c r="C158" s="9" t="e">
        <f>'для bus.gov.ru'!#REF!</f>
        <v>#REF!</v>
      </c>
      <c r="D158" s="9" t="e">
        <f>'для bus.gov.ru'!#REF!</f>
        <v>#REF!</v>
      </c>
      <c r="E158" s="16" t="e">
        <f>'для bus.gov.ru'!#REF!</f>
        <v>#REF!</v>
      </c>
      <c r="F158" s="10" t="s">
        <v>159</v>
      </c>
      <c r="G158" s="11" t="e">
        <f>'Рейтинговая таблица организаций'!#REF!</f>
        <v>#REF!</v>
      </c>
      <c r="H158" s="11" t="e">
        <f>'Рейтинговая таблица организаций'!#REF!</f>
        <v>#REF!</v>
      </c>
      <c r="I158" s="10" t="s">
        <v>160</v>
      </c>
      <c r="J158" s="11" t="e">
        <f>'Рейтинговая таблица организаций'!#REF!</f>
        <v>#REF!</v>
      </c>
      <c r="K158" s="11" t="e">
        <f>'Рейтинговая таблица организаций'!#REF!</f>
        <v>#REF!</v>
      </c>
      <c r="L15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8" s="18" t="e">
        <f>'Рейтинговая таблица организаций'!#REF!</f>
        <v>#REF!</v>
      </c>
      <c r="N158" s="12" t="e">
        <f>IF('Рейтинговая таблица организаций'!#REF!&lt;1,0,(IF('Рейтинговая таблица организаций'!#REF!&lt;4,30,100)))</f>
        <v>#REF!</v>
      </c>
      <c r="O158" s="12" t="s">
        <v>161</v>
      </c>
      <c r="P158" s="12" t="e">
        <f>'Рейтинговая таблица организаций'!#REF!</f>
        <v>#REF!</v>
      </c>
      <c r="Q158" s="12" t="e">
        <f>'Рейтинговая таблица организаций'!#REF!</f>
        <v>#REF!</v>
      </c>
      <c r="R158" s="12" t="s">
        <v>162</v>
      </c>
      <c r="S158" s="12" t="e">
        <f>'Рейтинговая таблица организаций'!#REF!</f>
        <v>#REF!</v>
      </c>
      <c r="T158" s="12" t="e">
        <f>'Рейтинговая таблица организаций'!#REF!</f>
        <v>#REF!</v>
      </c>
      <c r="U15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8" s="18" t="e">
        <f>'Рейтинговая таблица организаций'!#REF!</f>
        <v>#REF!</v>
      </c>
      <c r="W158" s="12" t="e">
        <f>IF('Рейтинговая таблица организаций'!#REF!&lt;1,0,(IF('Рейтинговая таблица организаций'!#REF!&lt;4,20,100)))</f>
        <v>#REF!</v>
      </c>
      <c r="X158" s="12" t="s">
        <v>163</v>
      </c>
      <c r="Y158" s="12" t="e">
        <f>'Рейтинговая таблица организаций'!#REF!</f>
        <v>#REF!</v>
      </c>
      <c r="Z158" s="12" t="e">
        <f>'Рейтинговая таблица организаций'!#REF!</f>
        <v>#REF!</v>
      </c>
      <c r="AA15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8" s="17" t="e">
        <f>'Рейтинговая таблица организаций'!#REF!</f>
        <v>#REF!</v>
      </c>
      <c r="AC158" s="12" t="e">
        <f>IF('Рейтинговая таблица организаций'!#REF!&lt;1,0,(IF('Рейтинговая таблица организаций'!#REF!&lt;5,20,100)))</f>
        <v>#REF!</v>
      </c>
      <c r="AD15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8" s="18" t="e">
        <f>'Рейтинговая таблица организаций'!#REF!</f>
        <v>#REF!</v>
      </c>
      <c r="AF158" s="12" t="e">
        <f>IF('Рейтинговая таблица организаций'!#REF!&lt;1,0,(IF('Рейтинговая таблица организаций'!#REF!&lt;5,20,100)))</f>
        <v>#REF!</v>
      </c>
      <c r="AG158" s="12" t="s">
        <v>164</v>
      </c>
      <c r="AH158" s="12" t="e">
        <f>'Рейтинговая таблица организаций'!#REF!</f>
        <v>#REF!</v>
      </c>
      <c r="AI158" s="12" t="e">
        <f>'Рейтинговая таблица организаций'!#REF!</f>
        <v>#REF!</v>
      </c>
      <c r="AJ158" s="12" t="s">
        <v>165</v>
      </c>
      <c r="AK158" s="12" t="e">
        <f>'Рейтинговая таблица организаций'!#REF!</f>
        <v>#REF!</v>
      </c>
      <c r="AL158" s="12" t="e">
        <f>'Рейтинговая таблица организаций'!#REF!</f>
        <v>#REF!</v>
      </c>
      <c r="AM158" s="12" t="s">
        <v>166</v>
      </c>
      <c r="AN158" s="12" t="e">
        <f>'Рейтинговая таблица организаций'!#REF!</f>
        <v>#REF!</v>
      </c>
      <c r="AO158" s="12" t="e">
        <f>'Рейтинговая таблица организаций'!#REF!</f>
        <v>#REF!</v>
      </c>
      <c r="AP158" s="12" t="s">
        <v>167</v>
      </c>
      <c r="AQ158" s="12" t="e">
        <f>'Рейтинговая таблица организаций'!#REF!</f>
        <v>#REF!</v>
      </c>
      <c r="AR158" s="12" t="e">
        <f>'Рейтинговая таблица организаций'!#REF!</f>
        <v>#REF!</v>
      </c>
      <c r="AS158" s="12" t="s">
        <v>168</v>
      </c>
      <c r="AT158" s="12" t="e">
        <f>'Рейтинговая таблица организаций'!#REF!</f>
        <v>#REF!</v>
      </c>
      <c r="AU158" s="12" t="e">
        <f>'Рейтинговая таблица организаций'!#REF!</f>
        <v>#REF!</v>
      </c>
      <c r="AV158" s="12" t="s">
        <v>169</v>
      </c>
      <c r="AW158" s="12" t="e">
        <f>'Рейтинговая таблица организаций'!#REF!</f>
        <v>#REF!</v>
      </c>
      <c r="AX158" s="12" t="e">
        <f>'Рейтинговая таблица организаций'!#REF!</f>
        <v>#REF!</v>
      </c>
      <c r="AY158" s="12" t="s">
        <v>170</v>
      </c>
      <c r="AZ158" s="12" t="e">
        <f>'Рейтинговая таблица организаций'!#REF!</f>
        <v>#REF!</v>
      </c>
      <c r="BA158" s="12" t="e">
        <f>'Рейтинговая таблица организаций'!#REF!</f>
        <v>#REF!</v>
      </c>
    </row>
    <row r="159" spans="1:53" ht="15.75">
      <c r="A159" s="9" t="e">
        <f>'бланки '!#REF!</f>
        <v>#REF!</v>
      </c>
      <c r="B159" s="9" t="e">
        <f>'бланки '!#REF!</f>
        <v>#REF!</v>
      </c>
      <c r="C159" s="9" t="e">
        <f>'для bus.gov.ru'!#REF!</f>
        <v>#REF!</v>
      </c>
      <c r="D159" s="9" t="e">
        <f>'для bus.gov.ru'!#REF!</f>
        <v>#REF!</v>
      </c>
      <c r="E159" s="16" t="e">
        <f>'для bus.gov.ru'!#REF!</f>
        <v>#REF!</v>
      </c>
      <c r="F159" s="10" t="s">
        <v>159</v>
      </c>
      <c r="G159" s="11" t="e">
        <f>'Рейтинговая таблица организаций'!#REF!</f>
        <v>#REF!</v>
      </c>
      <c r="H159" s="11" t="e">
        <f>'Рейтинговая таблица организаций'!#REF!</f>
        <v>#REF!</v>
      </c>
      <c r="I159" s="10" t="s">
        <v>160</v>
      </c>
      <c r="J159" s="11" t="e">
        <f>'Рейтинговая таблица организаций'!#REF!</f>
        <v>#REF!</v>
      </c>
      <c r="K159" s="11" t="e">
        <f>'Рейтинговая таблица организаций'!#REF!</f>
        <v>#REF!</v>
      </c>
      <c r="L15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59" s="18" t="e">
        <f>'Рейтинговая таблица организаций'!#REF!</f>
        <v>#REF!</v>
      </c>
      <c r="N159" s="12" t="e">
        <f>IF('Рейтинговая таблица организаций'!#REF!&lt;1,0,(IF('Рейтинговая таблица организаций'!#REF!&lt;4,30,100)))</f>
        <v>#REF!</v>
      </c>
      <c r="O159" s="12" t="s">
        <v>161</v>
      </c>
      <c r="P159" s="12" t="e">
        <f>'Рейтинговая таблица организаций'!#REF!</f>
        <v>#REF!</v>
      </c>
      <c r="Q159" s="12" t="e">
        <f>'Рейтинговая таблица организаций'!#REF!</f>
        <v>#REF!</v>
      </c>
      <c r="R159" s="12" t="s">
        <v>162</v>
      </c>
      <c r="S159" s="12" t="e">
        <f>'Рейтинговая таблица организаций'!#REF!</f>
        <v>#REF!</v>
      </c>
      <c r="T159" s="12" t="e">
        <f>'Рейтинговая таблица организаций'!#REF!</f>
        <v>#REF!</v>
      </c>
      <c r="U15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59" s="18" t="e">
        <f>'Рейтинговая таблица организаций'!#REF!</f>
        <v>#REF!</v>
      </c>
      <c r="W159" s="12" t="e">
        <f>IF('Рейтинговая таблица организаций'!#REF!&lt;1,0,(IF('Рейтинговая таблица организаций'!#REF!&lt;4,20,100)))</f>
        <v>#REF!</v>
      </c>
      <c r="X159" s="12" t="s">
        <v>163</v>
      </c>
      <c r="Y159" s="12" t="e">
        <f>'Рейтинговая таблица организаций'!#REF!</f>
        <v>#REF!</v>
      </c>
      <c r="Z159" s="12" t="e">
        <f>'Рейтинговая таблица организаций'!#REF!</f>
        <v>#REF!</v>
      </c>
      <c r="AA15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59" s="17" t="e">
        <f>'Рейтинговая таблица организаций'!#REF!</f>
        <v>#REF!</v>
      </c>
      <c r="AC159" s="12" t="e">
        <f>IF('Рейтинговая таблица организаций'!#REF!&lt;1,0,(IF('Рейтинговая таблица организаций'!#REF!&lt;5,20,100)))</f>
        <v>#REF!</v>
      </c>
      <c r="AD15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59" s="18" t="e">
        <f>'Рейтинговая таблица организаций'!#REF!</f>
        <v>#REF!</v>
      </c>
      <c r="AF159" s="12" t="e">
        <f>IF('Рейтинговая таблица организаций'!#REF!&lt;1,0,(IF('Рейтинговая таблица организаций'!#REF!&lt;5,20,100)))</f>
        <v>#REF!</v>
      </c>
      <c r="AG159" s="12" t="s">
        <v>164</v>
      </c>
      <c r="AH159" s="12" t="e">
        <f>'Рейтинговая таблица организаций'!#REF!</f>
        <v>#REF!</v>
      </c>
      <c r="AI159" s="12" t="e">
        <f>'Рейтинговая таблица организаций'!#REF!</f>
        <v>#REF!</v>
      </c>
      <c r="AJ159" s="12" t="s">
        <v>165</v>
      </c>
      <c r="AK159" s="12" t="e">
        <f>'Рейтинговая таблица организаций'!#REF!</f>
        <v>#REF!</v>
      </c>
      <c r="AL159" s="12" t="e">
        <f>'Рейтинговая таблица организаций'!#REF!</f>
        <v>#REF!</v>
      </c>
      <c r="AM159" s="12" t="s">
        <v>166</v>
      </c>
      <c r="AN159" s="12" t="e">
        <f>'Рейтинговая таблица организаций'!#REF!</f>
        <v>#REF!</v>
      </c>
      <c r="AO159" s="12" t="e">
        <f>'Рейтинговая таблица организаций'!#REF!</f>
        <v>#REF!</v>
      </c>
      <c r="AP159" s="12" t="s">
        <v>167</v>
      </c>
      <c r="AQ159" s="12" t="e">
        <f>'Рейтинговая таблица организаций'!#REF!</f>
        <v>#REF!</v>
      </c>
      <c r="AR159" s="12" t="e">
        <f>'Рейтинговая таблица организаций'!#REF!</f>
        <v>#REF!</v>
      </c>
      <c r="AS159" s="12" t="s">
        <v>168</v>
      </c>
      <c r="AT159" s="12" t="e">
        <f>'Рейтинговая таблица организаций'!#REF!</f>
        <v>#REF!</v>
      </c>
      <c r="AU159" s="12" t="e">
        <f>'Рейтинговая таблица организаций'!#REF!</f>
        <v>#REF!</v>
      </c>
      <c r="AV159" s="12" t="s">
        <v>169</v>
      </c>
      <c r="AW159" s="12" t="e">
        <f>'Рейтинговая таблица организаций'!#REF!</f>
        <v>#REF!</v>
      </c>
      <c r="AX159" s="12" t="e">
        <f>'Рейтинговая таблица организаций'!#REF!</f>
        <v>#REF!</v>
      </c>
      <c r="AY159" s="12" t="s">
        <v>170</v>
      </c>
      <c r="AZ159" s="12" t="e">
        <f>'Рейтинговая таблица организаций'!#REF!</f>
        <v>#REF!</v>
      </c>
      <c r="BA159" s="12" t="e">
        <f>'Рейтинговая таблица организаций'!#REF!</f>
        <v>#REF!</v>
      </c>
    </row>
    <row r="160" spans="1:53" ht="15.75">
      <c r="A160" s="9" t="e">
        <f>'бланки '!#REF!</f>
        <v>#REF!</v>
      </c>
      <c r="B160" s="9" t="e">
        <f>'бланки '!#REF!</f>
        <v>#REF!</v>
      </c>
      <c r="C160" s="9" t="e">
        <f>'для bus.gov.ru'!#REF!</f>
        <v>#REF!</v>
      </c>
      <c r="D160" s="9" t="e">
        <f>'для bus.gov.ru'!#REF!</f>
        <v>#REF!</v>
      </c>
      <c r="E160" s="16" t="e">
        <f>'для bus.gov.ru'!#REF!</f>
        <v>#REF!</v>
      </c>
      <c r="F160" s="10" t="s">
        <v>159</v>
      </c>
      <c r="G160" s="11" t="e">
        <f>'Рейтинговая таблица организаций'!#REF!</f>
        <v>#REF!</v>
      </c>
      <c r="H160" s="11" t="e">
        <f>'Рейтинговая таблица организаций'!#REF!</f>
        <v>#REF!</v>
      </c>
      <c r="I160" s="10" t="s">
        <v>160</v>
      </c>
      <c r="J160" s="11" t="e">
        <f>'Рейтинговая таблица организаций'!#REF!</f>
        <v>#REF!</v>
      </c>
      <c r="K160" s="11" t="e">
        <f>'Рейтинговая таблица организаций'!#REF!</f>
        <v>#REF!</v>
      </c>
      <c r="L16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0" s="18" t="e">
        <f>'Рейтинговая таблица организаций'!#REF!</f>
        <v>#REF!</v>
      </c>
      <c r="N160" s="12" t="e">
        <f>IF('Рейтинговая таблица организаций'!#REF!&lt;1,0,(IF('Рейтинговая таблица организаций'!#REF!&lt;4,30,100)))</f>
        <v>#REF!</v>
      </c>
      <c r="O160" s="12" t="s">
        <v>161</v>
      </c>
      <c r="P160" s="12" t="e">
        <f>'Рейтинговая таблица организаций'!#REF!</f>
        <v>#REF!</v>
      </c>
      <c r="Q160" s="12" t="e">
        <f>'Рейтинговая таблица организаций'!#REF!</f>
        <v>#REF!</v>
      </c>
      <c r="R160" s="12" t="s">
        <v>162</v>
      </c>
      <c r="S160" s="12" t="e">
        <f>'Рейтинговая таблица организаций'!#REF!</f>
        <v>#REF!</v>
      </c>
      <c r="T160" s="12" t="e">
        <f>'Рейтинговая таблица организаций'!#REF!</f>
        <v>#REF!</v>
      </c>
      <c r="U16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0" s="18" t="e">
        <f>'Рейтинговая таблица организаций'!#REF!</f>
        <v>#REF!</v>
      </c>
      <c r="W160" s="12" t="e">
        <f>IF('Рейтинговая таблица организаций'!#REF!&lt;1,0,(IF('Рейтинговая таблица организаций'!#REF!&lt;4,20,100)))</f>
        <v>#REF!</v>
      </c>
      <c r="X160" s="12" t="s">
        <v>163</v>
      </c>
      <c r="Y160" s="12" t="e">
        <f>'Рейтинговая таблица организаций'!#REF!</f>
        <v>#REF!</v>
      </c>
      <c r="Z160" s="12" t="e">
        <f>'Рейтинговая таблица организаций'!#REF!</f>
        <v>#REF!</v>
      </c>
      <c r="AA16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0" s="17" t="e">
        <f>'Рейтинговая таблица организаций'!#REF!</f>
        <v>#REF!</v>
      </c>
      <c r="AC160" s="12" t="e">
        <f>IF('Рейтинговая таблица организаций'!#REF!&lt;1,0,(IF('Рейтинговая таблица организаций'!#REF!&lt;5,20,100)))</f>
        <v>#REF!</v>
      </c>
      <c r="AD16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0" s="18" t="e">
        <f>'Рейтинговая таблица организаций'!#REF!</f>
        <v>#REF!</v>
      </c>
      <c r="AF160" s="12" t="e">
        <f>IF('Рейтинговая таблица организаций'!#REF!&lt;1,0,(IF('Рейтинговая таблица организаций'!#REF!&lt;5,20,100)))</f>
        <v>#REF!</v>
      </c>
      <c r="AG160" s="12" t="s">
        <v>164</v>
      </c>
      <c r="AH160" s="12" t="e">
        <f>'Рейтинговая таблица организаций'!#REF!</f>
        <v>#REF!</v>
      </c>
      <c r="AI160" s="12" t="e">
        <f>'Рейтинговая таблица организаций'!#REF!</f>
        <v>#REF!</v>
      </c>
      <c r="AJ160" s="12" t="s">
        <v>165</v>
      </c>
      <c r="AK160" s="12" t="e">
        <f>'Рейтинговая таблица организаций'!#REF!</f>
        <v>#REF!</v>
      </c>
      <c r="AL160" s="12" t="e">
        <f>'Рейтинговая таблица организаций'!#REF!</f>
        <v>#REF!</v>
      </c>
      <c r="AM160" s="12" t="s">
        <v>166</v>
      </c>
      <c r="AN160" s="12" t="e">
        <f>'Рейтинговая таблица организаций'!#REF!</f>
        <v>#REF!</v>
      </c>
      <c r="AO160" s="12" t="e">
        <f>'Рейтинговая таблица организаций'!#REF!</f>
        <v>#REF!</v>
      </c>
      <c r="AP160" s="12" t="s">
        <v>167</v>
      </c>
      <c r="AQ160" s="12" t="e">
        <f>'Рейтинговая таблица организаций'!#REF!</f>
        <v>#REF!</v>
      </c>
      <c r="AR160" s="12" t="e">
        <f>'Рейтинговая таблица организаций'!#REF!</f>
        <v>#REF!</v>
      </c>
      <c r="AS160" s="12" t="s">
        <v>168</v>
      </c>
      <c r="AT160" s="12" t="e">
        <f>'Рейтинговая таблица организаций'!#REF!</f>
        <v>#REF!</v>
      </c>
      <c r="AU160" s="12" t="e">
        <f>'Рейтинговая таблица организаций'!#REF!</f>
        <v>#REF!</v>
      </c>
      <c r="AV160" s="12" t="s">
        <v>169</v>
      </c>
      <c r="AW160" s="12" t="e">
        <f>'Рейтинговая таблица организаций'!#REF!</f>
        <v>#REF!</v>
      </c>
      <c r="AX160" s="12" t="e">
        <f>'Рейтинговая таблица организаций'!#REF!</f>
        <v>#REF!</v>
      </c>
      <c r="AY160" s="12" t="s">
        <v>170</v>
      </c>
      <c r="AZ160" s="12" t="e">
        <f>'Рейтинговая таблица организаций'!#REF!</f>
        <v>#REF!</v>
      </c>
      <c r="BA160" s="12" t="e">
        <f>'Рейтинговая таблица организаций'!#REF!</f>
        <v>#REF!</v>
      </c>
    </row>
    <row r="161" spans="1:53" ht="15.75">
      <c r="A161" s="9" t="e">
        <f>'бланки '!#REF!</f>
        <v>#REF!</v>
      </c>
      <c r="B161" s="9" t="e">
        <f>'бланки '!#REF!</f>
        <v>#REF!</v>
      </c>
      <c r="C161" s="9" t="e">
        <f>'для bus.gov.ru'!#REF!</f>
        <v>#REF!</v>
      </c>
      <c r="D161" s="9" t="e">
        <f>'для bus.gov.ru'!#REF!</f>
        <v>#REF!</v>
      </c>
      <c r="E161" s="16" t="e">
        <f>'для bus.gov.ru'!#REF!</f>
        <v>#REF!</v>
      </c>
      <c r="F161" s="10" t="s">
        <v>159</v>
      </c>
      <c r="G161" s="11" t="e">
        <f>'Рейтинговая таблица организаций'!#REF!</f>
        <v>#REF!</v>
      </c>
      <c r="H161" s="11" t="e">
        <f>'Рейтинговая таблица организаций'!#REF!</f>
        <v>#REF!</v>
      </c>
      <c r="I161" s="10" t="s">
        <v>160</v>
      </c>
      <c r="J161" s="11" t="e">
        <f>'Рейтинговая таблица организаций'!#REF!</f>
        <v>#REF!</v>
      </c>
      <c r="K161" s="11" t="e">
        <f>'Рейтинговая таблица организаций'!#REF!</f>
        <v>#REF!</v>
      </c>
      <c r="L16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1" s="18" t="e">
        <f>'Рейтинговая таблица организаций'!#REF!</f>
        <v>#REF!</v>
      </c>
      <c r="N161" s="12" t="e">
        <f>IF('Рейтинговая таблица организаций'!#REF!&lt;1,0,(IF('Рейтинговая таблица организаций'!#REF!&lt;4,30,100)))</f>
        <v>#REF!</v>
      </c>
      <c r="O161" s="12" t="s">
        <v>161</v>
      </c>
      <c r="P161" s="12" t="e">
        <f>'Рейтинговая таблица организаций'!#REF!</f>
        <v>#REF!</v>
      </c>
      <c r="Q161" s="12" t="e">
        <f>'Рейтинговая таблица организаций'!#REF!</f>
        <v>#REF!</v>
      </c>
      <c r="R161" s="12" t="s">
        <v>162</v>
      </c>
      <c r="S161" s="12" t="e">
        <f>'Рейтинговая таблица организаций'!#REF!</f>
        <v>#REF!</v>
      </c>
      <c r="T161" s="12" t="e">
        <f>'Рейтинговая таблица организаций'!#REF!</f>
        <v>#REF!</v>
      </c>
      <c r="U16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1" s="18" t="e">
        <f>'Рейтинговая таблица организаций'!#REF!</f>
        <v>#REF!</v>
      </c>
      <c r="W161" s="12" t="e">
        <f>IF('Рейтинговая таблица организаций'!#REF!&lt;1,0,(IF('Рейтинговая таблица организаций'!#REF!&lt;4,20,100)))</f>
        <v>#REF!</v>
      </c>
      <c r="X161" s="12" t="s">
        <v>163</v>
      </c>
      <c r="Y161" s="12" t="e">
        <f>'Рейтинговая таблица организаций'!#REF!</f>
        <v>#REF!</v>
      </c>
      <c r="Z161" s="12" t="e">
        <f>'Рейтинговая таблица организаций'!#REF!</f>
        <v>#REF!</v>
      </c>
      <c r="AA16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1" s="17" t="e">
        <f>'Рейтинговая таблица организаций'!#REF!</f>
        <v>#REF!</v>
      </c>
      <c r="AC161" s="12" t="e">
        <f>IF('Рейтинговая таблица организаций'!#REF!&lt;1,0,(IF('Рейтинговая таблица организаций'!#REF!&lt;5,20,100)))</f>
        <v>#REF!</v>
      </c>
      <c r="AD16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1" s="18" t="e">
        <f>'Рейтинговая таблица организаций'!#REF!</f>
        <v>#REF!</v>
      </c>
      <c r="AF161" s="12" t="e">
        <f>IF('Рейтинговая таблица организаций'!#REF!&lt;1,0,(IF('Рейтинговая таблица организаций'!#REF!&lt;5,20,100)))</f>
        <v>#REF!</v>
      </c>
      <c r="AG161" s="12" t="s">
        <v>164</v>
      </c>
      <c r="AH161" s="12" t="e">
        <f>'Рейтинговая таблица организаций'!#REF!</f>
        <v>#REF!</v>
      </c>
      <c r="AI161" s="12" t="e">
        <f>'Рейтинговая таблица организаций'!#REF!</f>
        <v>#REF!</v>
      </c>
      <c r="AJ161" s="12" t="s">
        <v>165</v>
      </c>
      <c r="AK161" s="12" t="e">
        <f>'Рейтинговая таблица организаций'!#REF!</f>
        <v>#REF!</v>
      </c>
      <c r="AL161" s="12" t="e">
        <f>'Рейтинговая таблица организаций'!#REF!</f>
        <v>#REF!</v>
      </c>
      <c r="AM161" s="12" t="s">
        <v>166</v>
      </c>
      <c r="AN161" s="12" t="e">
        <f>'Рейтинговая таблица организаций'!#REF!</f>
        <v>#REF!</v>
      </c>
      <c r="AO161" s="12" t="e">
        <f>'Рейтинговая таблица организаций'!#REF!</f>
        <v>#REF!</v>
      </c>
      <c r="AP161" s="12" t="s">
        <v>167</v>
      </c>
      <c r="AQ161" s="12" t="e">
        <f>'Рейтинговая таблица организаций'!#REF!</f>
        <v>#REF!</v>
      </c>
      <c r="AR161" s="12" t="e">
        <f>'Рейтинговая таблица организаций'!#REF!</f>
        <v>#REF!</v>
      </c>
      <c r="AS161" s="12" t="s">
        <v>168</v>
      </c>
      <c r="AT161" s="12" t="e">
        <f>'Рейтинговая таблица организаций'!#REF!</f>
        <v>#REF!</v>
      </c>
      <c r="AU161" s="12" t="e">
        <f>'Рейтинговая таблица организаций'!#REF!</f>
        <v>#REF!</v>
      </c>
      <c r="AV161" s="12" t="s">
        <v>169</v>
      </c>
      <c r="AW161" s="12" t="e">
        <f>'Рейтинговая таблица организаций'!#REF!</f>
        <v>#REF!</v>
      </c>
      <c r="AX161" s="12" t="e">
        <f>'Рейтинговая таблица организаций'!#REF!</f>
        <v>#REF!</v>
      </c>
      <c r="AY161" s="12" t="s">
        <v>170</v>
      </c>
      <c r="AZ161" s="12" t="e">
        <f>'Рейтинговая таблица организаций'!#REF!</f>
        <v>#REF!</v>
      </c>
      <c r="BA161" s="12" t="e">
        <f>'Рейтинговая таблица организаций'!#REF!</f>
        <v>#REF!</v>
      </c>
    </row>
    <row r="162" spans="1:53" ht="15.75">
      <c r="A162" s="9" t="e">
        <f>'бланки '!#REF!</f>
        <v>#REF!</v>
      </c>
      <c r="B162" s="9" t="e">
        <f>'бланки '!#REF!</f>
        <v>#REF!</v>
      </c>
      <c r="C162" s="9" t="e">
        <f>'для bus.gov.ru'!#REF!</f>
        <v>#REF!</v>
      </c>
      <c r="D162" s="9" t="e">
        <f>'для bus.gov.ru'!#REF!</f>
        <v>#REF!</v>
      </c>
      <c r="E162" s="16" t="e">
        <f>'для bus.gov.ru'!#REF!</f>
        <v>#REF!</v>
      </c>
      <c r="F162" s="10" t="s">
        <v>159</v>
      </c>
      <c r="G162" s="11" t="e">
        <f>'Рейтинговая таблица организаций'!#REF!</f>
        <v>#REF!</v>
      </c>
      <c r="H162" s="11" t="e">
        <f>'Рейтинговая таблица организаций'!#REF!</f>
        <v>#REF!</v>
      </c>
      <c r="I162" s="10" t="s">
        <v>160</v>
      </c>
      <c r="J162" s="11" t="e">
        <f>'Рейтинговая таблица организаций'!#REF!</f>
        <v>#REF!</v>
      </c>
      <c r="K162" s="11" t="e">
        <f>'Рейтинговая таблица организаций'!#REF!</f>
        <v>#REF!</v>
      </c>
      <c r="L16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2" s="18" t="e">
        <f>'Рейтинговая таблица организаций'!#REF!</f>
        <v>#REF!</v>
      </c>
      <c r="N162" s="12" t="e">
        <f>IF('Рейтинговая таблица организаций'!#REF!&lt;1,0,(IF('Рейтинговая таблица организаций'!#REF!&lt;4,30,100)))</f>
        <v>#REF!</v>
      </c>
      <c r="O162" s="12" t="s">
        <v>161</v>
      </c>
      <c r="P162" s="12" t="e">
        <f>'Рейтинговая таблица организаций'!#REF!</f>
        <v>#REF!</v>
      </c>
      <c r="Q162" s="12" t="e">
        <f>'Рейтинговая таблица организаций'!#REF!</f>
        <v>#REF!</v>
      </c>
      <c r="R162" s="12" t="s">
        <v>162</v>
      </c>
      <c r="S162" s="12" t="e">
        <f>'Рейтинговая таблица организаций'!#REF!</f>
        <v>#REF!</v>
      </c>
      <c r="T162" s="12" t="e">
        <f>'Рейтинговая таблица организаций'!#REF!</f>
        <v>#REF!</v>
      </c>
      <c r="U16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2" s="18" t="e">
        <f>'Рейтинговая таблица организаций'!#REF!</f>
        <v>#REF!</v>
      </c>
      <c r="W162" s="12" t="e">
        <f>IF('Рейтинговая таблица организаций'!#REF!&lt;1,0,(IF('Рейтинговая таблица организаций'!#REF!&lt;4,20,100)))</f>
        <v>#REF!</v>
      </c>
      <c r="X162" s="12" t="s">
        <v>163</v>
      </c>
      <c r="Y162" s="12" t="e">
        <f>'Рейтинговая таблица организаций'!#REF!</f>
        <v>#REF!</v>
      </c>
      <c r="Z162" s="12" t="e">
        <f>'Рейтинговая таблица организаций'!#REF!</f>
        <v>#REF!</v>
      </c>
      <c r="AA16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2" s="17" t="e">
        <f>'Рейтинговая таблица организаций'!#REF!</f>
        <v>#REF!</v>
      </c>
      <c r="AC162" s="12" t="e">
        <f>IF('Рейтинговая таблица организаций'!#REF!&lt;1,0,(IF('Рейтинговая таблица организаций'!#REF!&lt;5,20,100)))</f>
        <v>#REF!</v>
      </c>
      <c r="AD16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2" s="18" t="e">
        <f>'Рейтинговая таблица организаций'!#REF!</f>
        <v>#REF!</v>
      </c>
      <c r="AF162" s="12" t="e">
        <f>IF('Рейтинговая таблица организаций'!#REF!&lt;1,0,(IF('Рейтинговая таблица организаций'!#REF!&lt;5,20,100)))</f>
        <v>#REF!</v>
      </c>
      <c r="AG162" s="12" t="s">
        <v>164</v>
      </c>
      <c r="AH162" s="12" t="e">
        <f>'Рейтинговая таблица организаций'!#REF!</f>
        <v>#REF!</v>
      </c>
      <c r="AI162" s="12" t="e">
        <f>'Рейтинговая таблица организаций'!#REF!</f>
        <v>#REF!</v>
      </c>
      <c r="AJ162" s="12" t="s">
        <v>165</v>
      </c>
      <c r="AK162" s="12" t="e">
        <f>'Рейтинговая таблица организаций'!#REF!</f>
        <v>#REF!</v>
      </c>
      <c r="AL162" s="12" t="e">
        <f>'Рейтинговая таблица организаций'!#REF!</f>
        <v>#REF!</v>
      </c>
      <c r="AM162" s="12" t="s">
        <v>166</v>
      </c>
      <c r="AN162" s="12" t="e">
        <f>'Рейтинговая таблица организаций'!#REF!</f>
        <v>#REF!</v>
      </c>
      <c r="AO162" s="12" t="e">
        <f>'Рейтинговая таблица организаций'!#REF!</f>
        <v>#REF!</v>
      </c>
      <c r="AP162" s="12" t="s">
        <v>167</v>
      </c>
      <c r="AQ162" s="12" t="e">
        <f>'Рейтинговая таблица организаций'!#REF!</f>
        <v>#REF!</v>
      </c>
      <c r="AR162" s="12" t="e">
        <f>'Рейтинговая таблица организаций'!#REF!</f>
        <v>#REF!</v>
      </c>
      <c r="AS162" s="12" t="s">
        <v>168</v>
      </c>
      <c r="AT162" s="12" t="e">
        <f>'Рейтинговая таблица организаций'!#REF!</f>
        <v>#REF!</v>
      </c>
      <c r="AU162" s="12" t="e">
        <f>'Рейтинговая таблица организаций'!#REF!</f>
        <v>#REF!</v>
      </c>
      <c r="AV162" s="12" t="s">
        <v>169</v>
      </c>
      <c r="AW162" s="12" t="e">
        <f>'Рейтинговая таблица организаций'!#REF!</f>
        <v>#REF!</v>
      </c>
      <c r="AX162" s="12" t="e">
        <f>'Рейтинговая таблица организаций'!#REF!</f>
        <v>#REF!</v>
      </c>
      <c r="AY162" s="12" t="s">
        <v>170</v>
      </c>
      <c r="AZ162" s="12" t="e">
        <f>'Рейтинговая таблица организаций'!#REF!</f>
        <v>#REF!</v>
      </c>
      <c r="BA162" s="12" t="e">
        <f>'Рейтинговая таблица организаций'!#REF!</f>
        <v>#REF!</v>
      </c>
    </row>
    <row r="163" spans="1:53" ht="15.75">
      <c r="A163" s="9" t="e">
        <f>'бланки '!#REF!</f>
        <v>#REF!</v>
      </c>
      <c r="B163" s="9" t="e">
        <f>'бланки '!#REF!</f>
        <v>#REF!</v>
      </c>
      <c r="C163" s="9" t="e">
        <f>'для bus.gov.ru'!#REF!</f>
        <v>#REF!</v>
      </c>
      <c r="D163" s="9" t="e">
        <f>'для bus.gov.ru'!#REF!</f>
        <v>#REF!</v>
      </c>
      <c r="E163" s="16" t="e">
        <f>'для bus.gov.ru'!#REF!</f>
        <v>#REF!</v>
      </c>
      <c r="F163" s="10" t="s">
        <v>159</v>
      </c>
      <c r="G163" s="11" t="e">
        <f>'Рейтинговая таблица организаций'!#REF!</f>
        <v>#REF!</v>
      </c>
      <c r="H163" s="11" t="e">
        <f>'Рейтинговая таблица организаций'!#REF!</f>
        <v>#REF!</v>
      </c>
      <c r="I163" s="10" t="s">
        <v>160</v>
      </c>
      <c r="J163" s="11" t="e">
        <f>'Рейтинговая таблица организаций'!#REF!</f>
        <v>#REF!</v>
      </c>
      <c r="K163" s="11" t="e">
        <f>'Рейтинговая таблица организаций'!#REF!</f>
        <v>#REF!</v>
      </c>
      <c r="L16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3" s="18" t="e">
        <f>'Рейтинговая таблица организаций'!#REF!</f>
        <v>#REF!</v>
      </c>
      <c r="N163" s="12" t="e">
        <f>IF('Рейтинговая таблица организаций'!#REF!&lt;1,0,(IF('Рейтинговая таблица организаций'!#REF!&lt;4,30,100)))</f>
        <v>#REF!</v>
      </c>
      <c r="O163" s="12" t="s">
        <v>161</v>
      </c>
      <c r="P163" s="12" t="e">
        <f>'Рейтинговая таблица организаций'!#REF!</f>
        <v>#REF!</v>
      </c>
      <c r="Q163" s="12" t="e">
        <f>'Рейтинговая таблица организаций'!#REF!</f>
        <v>#REF!</v>
      </c>
      <c r="R163" s="12" t="s">
        <v>162</v>
      </c>
      <c r="S163" s="12" t="e">
        <f>'Рейтинговая таблица организаций'!#REF!</f>
        <v>#REF!</v>
      </c>
      <c r="T163" s="12" t="e">
        <f>'Рейтинговая таблица организаций'!#REF!</f>
        <v>#REF!</v>
      </c>
      <c r="U16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3" s="18" t="e">
        <f>'Рейтинговая таблица организаций'!#REF!</f>
        <v>#REF!</v>
      </c>
      <c r="W163" s="12" t="e">
        <f>IF('Рейтинговая таблица организаций'!#REF!&lt;1,0,(IF('Рейтинговая таблица организаций'!#REF!&lt;4,20,100)))</f>
        <v>#REF!</v>
      </c>
      <c r="X163" s="12" t="s">
        <v>163</v>
      </c>
      <c r="Y163" s="12" t="e">
        <f>'Рейтинговая таблица организаций'!#REF!</f>
        <v>#REF!</v>
      </c>
      <c r="Z163" s="12" t="e">
        <f>'Рейтинговая таблица организаций'!#REF!</f>
        <v>#REF!</v>
      </c>
      <c r="AA16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3" s="17" t="e">
        <f>'Рейтинговая таблица организаций'!#REF!</f>
        <v>#REF!</v>
      </c>
      <c r="AC163" s="12" t="e">
        <f>IF('Рейтинговая таблица организаций'!#REF!&lt;1,0,(IF('Рейтинговая таблица организаций'!#REF!&lt;5,20,100)))</f>
        <v>#REF!</v>
      </c>
      <c r="AD16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3" s="18" t="e">
        <f>'Рейтинговая таблица организаций'!#REF!</f>
        <v>#REF!</v>
      </c>
      <c r="AF163" s="12" t="e">
        <f>IF('Рейтинговая таблица организаций'!#REF!&lt;1,0,(IF('Рейтинговая таблица организаций'!#REF!&lt;5,20,100)))</f>
        <v>#REF!</v>
      </c>
      <c r="AG163" s="12" t="s">
        <v>164</v>
      </c>
      <c r="AH163" s="12" t="e">
        <f>'Рейтинговая таблица организаций'!#REF!</f>
        <v>#REF!</v>
      </c>
      <c r="AI163" s="12" t="e">
        <f>'Рейтинговая таблица организаций'!#REF!</f>
        <v>#REF!</v>
      </c>
      <c r="AJ163" s="12" t="s">
        <v>165</v>
      </c>
      <c r="AK163" s="12" t="e">
        <f>'Рейтинговая таблица организаций'!#REF!</f>
        <v>#REF!</v>
      </c>
      <c r="AL163" s="12" t="e">
        <f>'Рейтинговая таблица организаций'!#REF!</f>
        <v>#REF!</v>
      </c>
      <c r="AM163" s="12" t="s">
        <v>166</v>
      </c>
      <c r="AN163" s="12" t="e">
        <f>'Рейтинговая таблица организаций'!#REF!</f>
        <v>#REF!</v>
      </c>
      <c r="AO163" s="12" t="e">
        <f>'Рейтинговая таблица организаций'!#REF!</f>
        <v>#REF!</v>
      </c>
      <c r="AP163" s="12" t="s">
        <v>167</v>
      </c>
      <c r="AQ163" s="12" t="e">
        <f>'Рейтинговая таблица организаций'!#REF!</f>
        <v>#REF!</v>
      </c>
      <c r="AR163" s="12" t="e">
        <f>'Рейтинговая таблица организаций'!#REF!</f>
        <v>#REF!</v>
      </c>
      <c r="AS163" s="12" t="s">
        <v>168</v>
      </c>
      <c r="AT163" s="12" t="e">
        <f>'Рейтинговая таблица организаций'!#REF!</f>
        <v>#REF!</v>
      </c>
      <c r="AU163" s="12" t="e">
        <f>'Рейтинговая таблица организаций'!#REF!</f>
        <v>#REF!</v>
      </c>
      <c r="AV163" s="12" t="s">
        <v>169</v>
      </c>
      <c r="AW163" s="12" t="e">
        <f>'Рейтинговая таблица организаций'!#REF!</f>
        <v>#REF!</v>
      </c>
      <c r="AX163" s="12" t="e">
        <f>'Рейтинговая таблица организаций'!#REF!</f>
        <v>#REF!</v>
      </c>
      <c r="AY163" s="12" t="s">
        <v>170</v>
      </c>
      <c r="AZ163" s="12" t="e">
        <f>'Рейтинговая таблица организаций'!#REF!</f>
        <v>#REF!</v>
      </c>
      <c r="BA163" s="12" t="e">
        <f>'Рейтинговая таблица организаций'!#REF!</f>
        <v>#REF!</v>
      </c>
    </row>
    <row r="164" spans="1:53" ht="15.75">
      <c r="A164" s="9" t="e">
        <f>'бланки '!#REF!</f>
        <v>#REF!</v>
      </c>
      <c r="B164" s="9" t="e">
        <f>'бланки '!#REF!</f>
        <v>#REF!</v>
      </c>
      <c r="C164" s="9" t="e">
        <f>'для bus.gov.ru'!#REF!</f>
        <v>#REF!</v>
      </c>
      <c r="D164" s="9" t="e">
        <f>'для bus.gov.ru'!#REF!</f>
        <v>#REF!</v>
      </c>
      <c r="E164" s="16" t="e">
        <f>'для bus.gov.ru'!#REF!</f>
        <v>#REF!</v>
      </c>
      <c r="F164" s="10" t="s">
        <v>159</v>
      </c>
      <c r="G164" s="11" t="e">
        <f>'Рейтинговая таблица организаций'!#REF!</f>
        <v>#REF!</v>
      </c>
      <c r="H164" s="11" t="e">
        <f>'Рейтинговая таблица организаций'!#REF!</f>
        <v>#REF!</v>
      </c>
      <c r="I164" s="10" t="s">
        <v>160</v>
      </c>
      <c r="J164" s="11" t="e">
        <f>'Рейтинговая таблица организаций'!#REF!</f>
        <v>#REF!</v>
      </c>
      <c r="K164" s="11" t="e">
        <f>'Рейтинговая таблица организаций'!#REF!</f>
        <v>#REF!</v>
      </c>
      <c r="L16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4" s="18" t="e">
        <f>'Рейтинговая таблица организаций'!#REF!</f>
        <v>#REF!</v>
      </c>
      <c r="N164" s="12" t="e">
        <f>IF('Рейтинговая таблица организаций'!#REF!&lt;1,0,(IF('Рейтинговая таблица организаций'!#REF!&lt;4,30,100)))</f>
        <v>#REF!</v>
      </c>
      <c r="O164" s="12" t="s">
        <v>161</v>
      </c>
      <c r="P164" s="12" t="e">
        <f>'Рейтинговая таблица организаций'!#REF!</f>
        <v>#REF!</v>
      </c>
      <c r="Q164" s="12" t="e">
        <f>'Рейтинговая таблица организаций'!#REF!</f>
        <v>#REF!</v>
      </c>
      <c r="R164" s="12" t="s">
        <v>162</v>
      </c>
      <c r="S164" s="12" t="e">
        <f>'Рейтинговая таблица организаций'!#REF!</f>
        <v>#REF!</v>
      </c>
      <c r="T164" s="12" t="e">
        <f>'Рейтинговая таблица организаций'!#REF!</f>
        <v>#REF!</v>
      </c>
      <c r="U16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4" s="18" t="e">
        <f>'Рейтинговая таблица организаций'!#REF!</f>
        <v>#REF!</v>
      </c>
      <c r="W164" s="12" t="e">
        <f>IF('Рейтинговая таблица организаций'!#REF!&lt;1,0,(IF('Рейтинговая таблица организаций'!#REF!&lt;4,20,100)))</f>
        <v>#REF!</v>
      </c>
      <c r="X164" s="12" t="s">
        <v>163</v>
      </c>
      <c r="Y164" s="12" t="e">
        <f>'Рейтинговая таблица организаций'!#REF!</f>
        <v>#REF!</v>
      </c>
      <c r="Z164" s="12" t="e">
        <f>'Рейтинговая таблица организаций'!#REF!</f>
        <v>#REF!</v>
      </c>
      <c r="AA16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4" s="17" t="e">
        <f>'Рейтинговая таблица организаций'!#REF!</f>
        <v>#REF!</v>
      </c>
      <c r="AC164" s="12" t="e">
        <f>IF('Рейтинговая таблица организаций'!#REF!&lt;1,0,(IF('Рейтинговая таблица организаций'!#REF!&lt;5,20,100)))</f>
        <v>#REF!</v>
      </c>
      <c r="AD16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4" s="18" t="e">
        <f>'Рейтинговая таблица организаций'!#REF!</f>
        <v>#REF!</v>
      </c>
      <c r="AF164" s="12" t="e">
        <f>IF('Рейтинговая таблица организаций'!#REF!&lt;1,0,(IF('Рейтинговая таблица организаций'!#REF!&lt;5,20,100)))</f>
        <v>#REF!</v>
      </c>
      <c r="AG164" s="12" t="s">
        <v>164</v>
      </c>
      <c r="AH164" s="12" t="e">
        <f>'Рейтинговая таблица организаций'!#REF!</f>
        <v>#REF!</v>
      </c>
      <c r="AI164" s="12" t="e">
        <f>'Рейтинговая таблица организаций'!#REF!</f>
        <v>#REF!</v>
      </c>
      <c r="AJ164" s="12" t="s">
        <v>165</v>
      </c>
      <c r="AK164" s="12" t="e">
        <f>'Рейтинговая таблица организаций'!#REF!</f>
        <v>#REF!</v>
      </c>
      <c r="AL164" s="12" t="e">
        <f>'Рейтинговая таблица организаций'!#REF!</f>
        <v>#REF!</v>
      </c>
      <c r="AM164" s="12" t="s">
        <v>166</v>
      </c>
      <c r="AN164" s="12" t="e">
        <f>'Рейтинговая таблица организаций'!#REF!</f>
        <v>#REF!</v>
      </c>
      <c r="AO164" s="12" t="e">
        <f>'Рейтинговая таблица организаций'!#REF!</f>
        <v>#REF!</v>
      </c>
      <c r="AP164" s="12" t="s">
        <v>167</v>
      </c>
      <c r="AQ164" s="12" t="e">
        <f>'Рейтинговая таблица организаций'!#REF!</f>
        <v>#REF!</v>
      </c>
      <c r="AR164" s="12" t="e">
        <f>'Рейтинговая таблица организаций'!#REF!</f>
        <v>#REF!</v>
      </c>
      <c r="AS164" s="12" t="s">
        <v>168</v>
      </c>
      <c r="AT164" s="12" t="e">
        <f>'Рейтинговая таблица организаций'!#REF!</f>
        <v>#REF!</v>
      </c>
      <c r="AU164" s="12" t="e">
        <f>'Рейтинговая таблица организаций'!#REF!</f>
        <v>#REF!</v>
      </c>
      <c r="AV164" s="12" t="s">
        <v>169</v>
      </c>
      <c r="AW164" s="12" t="e">
        <f>'Рейтинговая таблица организаций'!#REF!</f>
        <v>#REF!</v>
      </c>
      <c r="AX164" s="12" t="e">
        <f>'Рейтинговая таблица организаций'!#REF!</f>
        <v>#REF!</v>
      </c>
      <c r="AY164" s="12" t="s">
        <v>170</v>
      </c>
      <c r="AZ164" s="12" t="e">
        <f>'Рейтинговая таблица организаций'!#REF!</f>
        <v>#REF!</v>
      </c>
      <c r="BA164" s="12" t="e">
        <f>'Рейтинговая таблица организаций'!#REF!</f>
        <v>#REF!</v>
      </c>
    </row>
    <row r="165" spans="1:53" ht="15.75">
      <c r="A165" s="9" t="e">
        <f>'бланки '!#REF!</f>
        <v>#REF!</v>
      </c>
      <c r="B165" s="9" t="e">
        <f>'бланки '!#REF!</f>
        <v>#REF!</v>
      </c>
      <c r="C165" s="9" t="e">
        <f>'для bus.gov.ru'!#REF!</f>
        <v>#REF!</v>
      </c>
      <c r="D165" s="9" t="e">
        <f>'для bus.gov.ru'!#REF!</f>
        <v>#REF!</v>
      </c>
      <c r="E165" s="16" t="e">
        <f>'для bus.gov.ru'!#REF!</f>
        <v>#REF!</v>
      </c>
      <c r="F165" s="10" t="s">
        <v>159</v>
      </c>
      <c r="G165" s="11" t="e">
        <f>'Рейтинговая таблица организаций'!#REF!</f>
        <v>#REF!</v>
      </c>
      <c r="H165" s="11" t="e">
        <f>'Рейтинговая таблица организаций'!#REF!</f>
        <v>#REF!</v>
      </c>
      <c r="I165" s="10" t="s">
        <v>160</v>
      </c>
      <c r="J165" s="11" t="e">
        <f>'Рейтинговая таблица организаций'!#REF!</f>
        <v>#REF!</v>
      </c>
      <c r="K165" s="11" t="e">
        <f>'Рейтинговая таблица организаций'!#REF!</f>
        <v>#REF!</v>
      </c>
      <c r="L16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5" s="18" t="e">
        <f>'Рейтинговая таблица организаций'!#REF!</f>
        <v>#REF!</v>
      </c>
      <c r="N165" s="12" t="e">
        <f>IF('Рейтинговая таблица организаций'!#REF!&lt;1,0,(IF('Рейтинговая таблица организаций'!#REF!&lt;4,30,100)))</f>
        <v>#REF!</v>
      </c>
      <c r="O165" s="12" t="s">
        <v>161</v>
      </c>
      <c r="P165" s="12" t="e">
        <f>'Рейтинговая таблица организаций'!#REF!</f>
        <v>#REF!</v>
      </c>
      <c r="Q165" s="12" t="e">
        <f>'Рейтинговая таблица организаций'!#REF!</f>
        <v>#REF!</v>
      </c>
      <c r="R165" s="12" t="s">
        <v>162</v>
      </c>
      <c r="S165" s="12" t="e">
        <f>'Рейтинговая таблица организаций'!#REF!</f>
        <v>#REF!</v>
      </c>
      <c r="T165" s="12" t="e">
        <f>'Рейтинговая таблица организаций'!#REF!</f>
        <v>#REF!</v>
      </c>
      <c r="U16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5" s="18" t="e">
        <f>'Рейтинговая таблица организаций'!#REF!</f>
        <v>#REF!</v>
      </c>
      <c r="W165" s="12" t="e">
        <f>IF('Рейтинговая таблица организаций'!#REF!&lt;1,0,(IF('Рейтинговая таблица организаций'!#REF!&lt;4,20,100)))</f>
        <v>#REF!</v>
      </c>
      <c r="X165" s="12" t="s">
        <v>163</v>
      </c>
      <c r="Y165" s="12" t="e">
        <f>'Рейтинговая таблица организаций'!#REF!</f>
        <v>#REF!</v>
      </c>
      <c r="Z165" s="12" t="e">
        <f>'Рейтинговая таблица организаций'!#REF!</f>
        <v>#REF!</v>
      </c>
      <c r="AA16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5" s="17" t="e">
        <f>'Рейтинговая таблица организаций'!#REF!</f>
        <v>#REF!</v>
      </c>
      <c r="AC165" s="12" t="e">
        <f>IF('Рейтинговая таблица организаций'!#REF!&lt;1,0,(IF('Рейтинговая таблица организаций'!#REF!&lt;5,20,100)))</f>
        <v>#REF!</v>
      </c>
      <c r="AD16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5" s="18" t="e">
        <f>'Рейтинговая таблица организаций'!#REF!</f>
        <v>#REF!</v>
      </c>
      <c r="AF165" s="12" t="e">
        <f>IF('Рейтинговая таблица организаций'!#REF!&lt;1,0,(IF('Рейтинговая таблица организаций'!#REF!&lt;5,20,100)))</f>
        <v>#REF!</v>
      </c>
      <c r="AG165" s="12" t="s">
        <v>164</v>
      </c>
      <c r="AH165" s="12" t="e">
        <f>'Рейтинговая таблица организаций'!#REF!</f>
        <v>#REF!</v>
      </c>
      <c r="AI165" s="12" t="e">
        <f>'Рейтинговая таблица организаций'!#REF!</f>
        <v>#REF!</v>
      </c>
      <c r="AJ165" s="12" t="s">
        <v>165</v>
      </c>
      <c r="AK165" s="12" t="e">
        <f>'Рейтинговая таблица организаций'!#REF!</f>
        <v>#REF!</v>
      </c>
      <c r="AL165" s="12" t="e">
        <f>'Рейтинговая таблица организаций'!#REF!</f>
        <v>#REF!</v>
      </c>
      <c r="AM165" s="12" t="s">
        <v>166</v>
      </c>
      <c r="AN165" s="12" t="e">
        <f>'Рейтинговая таблица организаций'!#REF!</f>
        <v>#REF!</v>
      </c>
      <c r="AO165" s="12" t="e">
        <f>'Рейтинговая таблица организаций'!#REF!</f>
        <v>#REF!</v>
      </c>
      <c r="AP165" s="12" t="s">
        <v>167</v>
      </c>
      <c r="AQ165" s="12" t="e">
        <f>'Рейтинговая таблица организаций'!#REF!</f>
        <v>#REF!</v>
      </c>
      <c r="AR165" s="12" t="e">
        <f>'Рейтинговая таблица организаций'!#REF!</f>
        <v>#REF!</v>
      </c>
      <c r="AS165" s="12" t="s">
        <v>168</v>
      </c>
      <c r="AT165" s="12" t="e">
        <f>'Рейтинговая таблица организаций'!#REF!</f>
        <v>#REF!</v>
      </c>
      <c r="AU165" s="12" t="e">
        <f>'Рейтинговая таблица организаций'!#REF!</f>
        <v>#REF!</v>
      </c>
      <c r="AV165" s="12" t="s">
        <v>169</v>
      </c>
      <c r="AW165" s="12" t="e">
        <f>'Рейтинговая таблица организаций'!#REF!</f>
        <v>#REF!</v>
      </c>
      <c r="AX165" s="12" t="e">
        <f>'Рейтинговая таблица организаций'!#REF!</f>
        <v>#REF!</v>
      </c>
      <c r="AY165" s="12" t="s">
        <v>170</v>
      </c>
      <c r="AZ165" s="12" t="e">
        <f>'Рейтинговая таблица организаций'!#REF!</f>
        <v>#REF!</v>
      </c>
      <c r="BA165" s="12" t="e">
        <f>'Рейтинговая таблица организаций'!#REF!</f>
        <v>#REF!</v>
      </c>
    </row>
    <row r="166" spans="1:53" ht="15.75">
      <c r="A166" s="9" t="e">
        <f>'бланки '!#REF!</f>
        <v>#REF!</v>
      </c>
      <c r="B166" s="9" t="e">
        <f>'бланки '!#REF!</f>
        <v>#REF!</v>
      </c>
      <c r="C166" s="9" t="e">
        <f>'для bus.gov.ru'!#REF!</f>
        <v>#REF!</v>
      </c>
      <c r="D166" s="9" t="e">
        <f>'для bus.gov.ru'!#REF!</f>
        <v>#REF!</v>
      </c>
      <c r="E166" s="16" t="e">
        <f>'для bus.gov.ru'!#REF!</f>
        <v>#REF!</v>
      </c>
      <c r="F166" s="10" t="s">
        <v>159</v>
      </c>
      <c r="G166" s="11" t="e">
        <f>'Рейтинговая таблица организаций'!#REF!</f>
        <v>#REF!</v>
      </c>
      <c r="H166" s="11" t="e">
        <f>'Рейтинговая таблица организаций'!#REF!</f>
        <v>#REF!</v>
      </c>
      <c r="I166" s="10" t="s">
        <v>160</v>
      </c>
      <c r="J166" s="11" t="e">
        <f>'Рейтинговая таблица организаций'!#REF!</f>
        <v>#REF!</v>
      </c>
      <c r="K166" s="11" t="e">
        <f>'Рейтинговая таблица организаций'!#REF!</f>
        <v>#REF!</v>
      </c>
      <c r="L16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6" s="18" t="e">
        <f>'Рейтинговая таблица организаций'!#REF!</f>
        <v>#REF!</v>
      </c>
      <c r="N166" s="12" t="e">
        <f>IF('Рейтинговая таблица организаций'!#REF!&lt;1,0,(IF('Рейтинговая таблица организаций'!#REF!&lt;4,30,100)))</f>
        <v>#REF!</v>
      </c>
      <c r="O166" s="12" t="s">
        <v>161</v>
      </c>
      <c r="P166" s="12" t="e">
        <f>'Рейтинговая таблица организаций'!#REF!</f>
        <v>#REF!</v>
      </c>
      <c r="Q166" s="12" t="e">
        <f>'Рейтинговая таблица организаций'!#REF!</f>
        <v>#REF!</v>
      </c>
      <c r="R166" s="12" t="s">
        <v>162</v>
      </c>
      <c r="S166" s="12" t="e">
        <f>'Рейтинговая таблица организаций'!#REF!</f>
        <v>#REF!</v>
      </c>
      <c r="T166" s="12" t="e">
        <f>'Рейтинговая таблица организаций'!#REF!</f>
        <v>#REF!</v>
      </c>
      <c r="U16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6" s="18" t="e">
        <f>'Рейтинговая таблица организаций'!#REF!</f>
        <v>#REF!</v>
      </c>
      <c r="W166" s="12" t="e">
        <f>IF('Рейтинговая таблица организаций'!#REF!&lt;1,0,(IF('Рейтинговая таблица организаций'!#REF!&lt;4,20,100)))</f>
        <v>#REF!</v>
      </c>
      <c r="X166" s="12" t="s">
        <v>163</v>
      </c>
      <c r="Y166" s="12" t="e">
        <f>'Рейтинговая таблица организаций'!#REF!</f>
        <v>#REF!</v>
      </c>
      <c r="Z166" s="12" t="e">
        <f>'Рейтинговая таблица организаций'!#REF!</f>
        <v>#REF!</v>
      </c>
      <c r="AA16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6" s="17" t="e">
        <f>'Рейтинговая таблица организаций'!#REF!</f>
        <v>#REF!</v>
      </c>
      <c r="AC166" s="12" t="e">
        <f>IF('Рейтинговая таблица организаций'!#REF!&lt;1,0,(IF('Рейтинговая таблица организаций'!#REF!&lt;5,20,100)))</f>
        <v>#REF!</v>
      </c>
      <c r="AD16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6" s="18" t="e">
        <f>'Рейтинговая таблица организаций'!#REF!</f>
        <v>#REF!</v>
      </c>
      <c r="AF166" s="12" t="e">
        <f>IF('Рейтинговая таблица организаций'!#REF!&lt;1,0,(IF('Рейтинговая таблица организаций'!#REF!&lt;5,20,100)))</f>
        <v>#REF!</v>
      </c>
      <c r="AG166" s="12" t="s">
        <v>164</v>
      </c>
      <c r="AH166" s="12" t="e">
        <f>'Рейтинговая таблица организаций'!#REF!</f>
        <v>#REF!</v>
      </c>
      <c r="AI166" s="12" t="e">
        <f>'Рейтинговая таблица организаций'!#REF!</f>
        <v>#REF!</v>
      </c>
      <c r="AJ166" s="12" t="s">
        <v>165</v>
      </c>
      <c r="AK166" s="12" t="e">
        <f>'Рейтинговая таблица организаций'!#REF!</f>
        <v>#REF!</v>
      </c>
      <c r="AL166" s="12" t="e">
        <f>'Рейтинговая таблица организаций'!#REF!</f>
        <v>#REF!</v>
      </c>
      <c r="AM166" s="12" t="s">
        <v>166</v>
      </c>
      <c r="AN166" s="12" t="e">
        <f>'Рейтинговая таблица организаций'!#REF!</f>
        <v>#REF!</v>
      </c>
      <c r="AO166" s="12" t="e">
        <f>'Рейтинговая таблица организаций'!#REF!</f>
        <v>#REF!</v>
      </c>
      <c r="AP166" s="12" t="s">
        <v>167</v>
      </c>
      <c r="AQ166" s="12" t="e">
        <f>'Рейтинговая таблица организаций'!#REF!</f>
        <v>#REF!</v>
      </c>
      <c r="AR166" s="12" t="e">
        <f>'Рейтинговая таблица организаций'!#REF!</f>
        <v>#REF!</v>
      </c>
      <c r="AS166" s="12" t="s">
        <v>168</v>
      </c>
      <c r="AT166" s="12" t="e">
        <f>'Рейтинговая таблица организаций'!#REF!</f>
        <v>#REF!</v>
      </c>
      <c r="AU166" s="12" t="e">
        <f>'Рейтинговая таблица организаций'!#REF!</f>
        <v>#REF!</v>
      </c>
      <c r="AV166" s="12" t="s">
        <v>169</v>
      </c>
      <c r="AW166" s="12" t="e">
        <f>'Рейтинговая таблица организаций'!#REF!</f>
        <v>#REF!</v>
      </c>
      <c r="AX166" s="12" t="e">
        <f>'Рейтинговая таблица организаций'!#REF!</f>
        <v>#REF!</v>
      </c>
      <c r="AY166" s="12" t="s">
        <v>170</v>
      </c>
      <c r="AZ166" s="12" t="e">
        <f>'Рейтинговая таблица организаций'!#REF!</f>
        <v>#REF!</v>
      </c>
      <c r="BA166" s="12" t="e">
        <f>'Рейтинговая таблица организаций'!#REF!</f>
        <v>#REF!</v>
      </c>
    </row>
    <row r="167" spans="1:53" ht="15.75">
      <c r="A167" s="9" t="e">
        <f>'бланки '!#REF!</f>
        <v>#REF!</v>
      </c>
      <c r="B167" s="9" t="e">
        <f>'бланки '!#REF!</f>
        <v>#REF!</v>
      </c>
      <c r="C167" s="9" t="e">
        <f>'для bus.gov.ru'!#REF!</f>
        <v>#REF!</v>
      </c>
      <c r="D167" s="9" t="e">
        <f>'для bus.gov.ru'!#REF!</f>
        <v>#REF!</v>
      </c>
      <c r="E167" s="16" t="e">
        <f>'для bus.gov.ru'!#REF!</f>
        <v>#REF!</v>
      </c>
      <c r="F167" s="10" t="s">
        <v>159</v>
      </c>
      <c r="G167" s="11" t="e">
        <f>'Рейтинговая таблица организаций'!#REF!</f>
        <v>#REF!</v>
      </c>
      <c r="H167" s="11" t="e">
        <f>'Рейтинговая таблица организаций'!#REF!</f>
        <v>#REF!</v>
      </c>
      <c r="I167" s="10" t="s">
        <v>160</v>
      </c>
      <c r="J167" s="11" t="e">
        <f>'Рейтинговая таблица организаций'!#REF!</f>
        <v>#REF!</v>
      </c>
      <c r="K167" s="11" t="e">
        <f>'Рейтинговая таблица организаций'!#REF!</f>
        <v>#REF!</v>
      </c>
      <c r="L16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7" s="18" t="e">
        <f>'Рейтинговая таблица организаций'!#REF!</f>
        <v>#REF!</v>
      </c>
      <c r="N167" s="12" t="e">
        <f>IF('Рейтинговая таблица организаций'!#REF!&lt;1,0,(IF('Рейтинговая таблица организаций'!#REF!&lt;4,30,100)))</f>
        <v>#REF!</v>
      </c>
      <c r="O167" s="12" t="s">
        <v>161</v>
      </c>
      <c r="P167" s="12" t="e">
        <f>'Рейтинговая таблица организаций'!#REF!</f>
        <v>#REF!</v>
      </c>
      <c r="Q167" s="12" t="e">
        <f>'Рейтинговая таблица организаций'!#REF!</f>
        <v>#REF!</v>
      </c>
      <c r="R167" s="12" t="s">
        <v>162</v>
      </c>
      <c r="S167" s="12" t="e">
        <f>'Рейтинговая таблица организаций'!#REF!</f>
        <v>#REF!</v>
      </c>
      <c r="T167" s="12" t="e">
        <f>'Рейтинговая таблица организаций'!#REF!</f>
        <v>#REF!</v>
      </c>
      <c r="U16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7" s="18" t="e">
        <f>'Рейтинговая таблица организаций'!#REF!</f>
        <v>#REF!</v>
      </c>
      <c r="W167" s="12" t="e">
        <f>IF('Рейтинговая таблица организаций'!#REF!&lt;1,0,(IF('Рейтинговая таблица организаций'!#REF!&lt;4,20,100)))</f>
        <v>#REF!</v>
      </c>
      <c r="X167" s="12" t="s">
        <v>163</v>
      </c>
      <c r="Y167" s="12" t="e">
        <f>'Рейтинговая таблица организаций'!#REF!</f>
        <v>#REF!</v>
      </c>
      <c r="Z167" s="12" t="e">
        <f>'Рейтинговая таблица организаций'!#REF!</f>
        <v>#REF!</v>
      </c>
      <c r="AA16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7" s="17" t="e">
        <f>'Рейтинговая таблица организаций'!#REF!</f>
        <v>#REF!</v>
      </c>
      <c r="AC167" s="12" t="e">
        <f>IF('Рейтинговая таблица организаций'!#REF!&lt;1,0,(IF('Рейтинговая таблица организаций'!#REF!&lt;5,20,100)))</f>
        <v>#REF!</v>
      </c>
      <c r="AD16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7" s="18" t="e">
        <f>'Рейтинговая таблица организаций'!#REF!</f>
        <v>#REF!</v>
      </c>
      <c r="AF167" s="12" t="e">
        <f>IF('Рейтинговая таблица организаций'!#REF!&lt;1,0,(IF('Рейтинговая таблица организаций'!#REF!&lt;5,20,100)))</f>
        <v>#REF!</v>
      </c>
      <c r="AG167" s="12" t="s">
        <v>164</v>
      </c>
      <c r="AH167" s="12" t="e">
        <f>'Рейтинговая таблица организаций'!#REF!</f>
        <v>#REF!</v>
      </c>
      <c r="AI167" s="12" t="e">
        <f>'Рейтинговая таблица организаций'!#REF!</f>
        <v>#REF!</v>
      </c>
      <c r="AJ167" s="12" t="s">
        <v>165</v>
      </c>
      <c r="AK167" s="12" t="e">
        <f>'Рейтинговая таблица организаций'!#REF!</f>
        <v>#REF!</v>
      </c>
      <c r="AL167" s="12" t="e">
        <f>'Рейтинговая таблица организаций'!#REF!</f>
        <v>#REF!</v>
      </c>
      <c r="AM167" s="12" t="s">
        <v>166</v>
      </c>
      <c r="AN167" s="12" t="e">
        <f>'Рейтинговая таблица организаций'!#REF!</f>
        <v>#REF!</v>
      </c>
      <c r="AO167" s="12" t="e">
        <f>'Рейтинговая таблица организаций'!#REF!</f>
        <v>#REF!</v>
      </c>
      <c r="AP167" s="12" t="s">
        <v>167</v>
      </c>
      <c r="AQ167" s="12" t="e">
        <f>'Рейтинговая таблица организаций'!#REF!</f>
        <v>#REF!</v>
      </c>
      <c r="AR167" s="12" t="e">
        <f>'Рейтинговая таблица организаций'!#REF!</f>
        <v>#REF!</v>
      </c>
      <c r="AS167" s="12" t="s">
        <v>168</v>
      </c>
      <c r="AT167" s="12" t="e">
        <f>'Рейтинговая таблица организаций'!#REF!</f>
        <v>#REF!</v>
      </c>
      <c r="AU167" s="12" t="e">
        <f>'Рейтинговая таблица организаций'!#REF!</f>
        <v>#REF!</v>
      </c>
      <c r="AV167" s="12" t="s">
        <v>169</v>
      </c>
      <c r="AW167" s="12" t="e">
        <f>'Рейтинговая таблица организаций'!#REF!</f>
        <v>#REF!</v>
      </c>
      <c r="AX167" s="12" t="e">
        <f>'Рейтинговая таблица организаций'!#REF!</f>
        <v>#REF!</v>
      </c>
      <c r="AY167" s="12" t="s">
        <v>170</v>
      </c>
      <c r="AZ167" s="12" t="e">
        <f>'Рейтинговая таблица организаций'!#REF!</f>
        <v>#REF!</v>
      </c>
      <c r="BA167" s="12" t="e">
        <f>'Рейтинговая таблица организаций'!#REF!</f>
        <v>#REF!</v>
      </c>
    </row>
    <row r="168" spans="1:53" ht="15.75">
      <c r="A168" s="9" t="e">
        <f>'бланки '!#REF!</f>
        <v>#REF!</v>
      </c>
      <c r="B168" s="9" t="e">
        <f>'бланки '!#REF!</f>
        <v>#REF!</v>
      </c>
      <c r="C168" s="9" t="e">
        <f>'для bus.gov.ru'!#REF!</f>
        <v>#REF!</v>
      </c>
      <c r="D168" s="9" t="e">
        <f>'для bus.gov.ru'!#REF!</f>
        <v>#REF!</v>
      </c>
      <c r="E168" s="16" t="e">
        <f>'для bus.gov.ru'!#REF!</f>
        <v>#REF!</v>
      </c>
      <c r="F168" s="10" t="s">
        <v>159</v>
      </c>
      <c r="G168" s="11" t="e">
        <f>'Рейтинговая таблица организаций'!#REF!</f>
        <v>#REF!</v>
      </c>
      <c r="H168" s="11" t="e">
        <f>'Рейтинговая таблица организаций'!#REF!</f>
        <v>#REF!</v>
      </c>
      <c r="I168" s="10" t="s">
        <v>160</v>
      </c>
      <c r="J168" s="11" t="e">
        <f>'Рейтинговая таблица организаций'!#REF!</f>
        <v>#REF!</v>
      </c>
      <c r="K168" s="11" t="e">
        <f>'Рейтинговая таблица организаций'!#REF!</f>
        <v>#REF!</v>
      </c>
      <c r="L16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8" s="18" t="e">
        <f>'Рейтинговая таблица организаций'!#REF!</f>
        <v>#REF!</v>
      </c>
      <c r="N168" s="12" t="e">
        <f>IF('Рейтинговая таблица организаций'!#REF!&lt;1,0,(IF('Рейтинговая таблица организаций'!#REF!&lt;4,30,100)))</f>
        <v>#REF!</v>
      </c>
      <c r="O168" s="12" t="s">
        <v>161</v>
      </c>
      <c r="P168" s="12" t="e">
        <f>'Рейтинговая таблица организаций'!#REF!</f>
        <v>#REF!</v>
      </c>
      <c r="Q168" s="12" t="e">
        <f>'Рейтинговая таблица организаций'!#REF!</f>
        <v>#REF!</v>
      </c>
      <c r="R168" s="12" t="s">
        <v>162</v>
      </c>
      <c r="S168" s="12" t="e">
        <f>'Рейтинговая таблица организаций'!#REF!</f>
        <v>#REF!</v>
      </c>
      <c r="T168" s="12" t="e">
        <f>'Рейтинговая таблица организаций'!#REF!</f>
        <v>#REF!</v>
      </c>
      <c r="U16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8" s="18" t="e">
        <f>'Рейтинговая таблица организаций'!#REF!</f>
        <v>#REF!</v>
      </c>
      <c r="W168" s="12" t="e">
        <f>IF('Рейтинговая таблица организаций'!#REF!&lt;1,0,(IF('Рейтинговая таблица организаций'!#REF!&lt;4,20,100)))</f>
        <v>#REF!</v>
      </c>
      <c r="X168" s="12" t="s">
        <v>163</v>
      </c>
      <c r="Y168" s="12" t="e">
        <f>'Рейтинговая таблица организаций'!#REF!</f>
        <v>#REF!</v>
      </c>
      <c r="Z168" s="12" t="e">
        <f>'Рейтинговая таблица организаций'!#REF!</f>
        <v>#REF!</v>
      </c>
      <c r="AA16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8" s="17" t="e">
        <f>'Рейтинговая таблица организаций'!#REF!</f>
        <v>#REF!</v>
      </c>
      <c r="AC168" s="12" t="e">
        <f>IF('Рейтинговая таблица организаций'!#REF!&lt;1,0,(IF('Рейтинговая таблица организаций'!#REF!&lt;5,20,100)))</f>
        <v>#REF!</v>
      </c>
      <c r="AD16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8" s="18" t="e">
        <f>'Рейтинговая таблица организаций'!#REF!</f>
        <v>#REF!</v>
      </c>
      <c r="AF168" s="12" t="e">
        <f>IF('Рейтинговая таблица организаций'!#REF!&lt;1,0,(IF('Рейтинговая таблица организаций'!#REF!&lt;5,20,100)))</f>
        <v>#REF!</v>
      </c>
      <c r="AG168" s="12" t="s">
        <v>164</v>
      </c>
      <c r="AH168" s="12" t="e">
        <f>'Рейтинговая таблица организаций'!#REF!</f>
        <v>#REF!</v>
      </c>
      <c r="AI168" s="12" t="e">
        <f>'Рейтинговая таблица организаций'!#REF!</f>
        <v>#REF!</v>
      </c>
      <c r="AJ168" s="12" t="s">
        <v>165</v>
      </c>
      <c r="AK168" s="12" t="e">
        <f>'Рейтинговая таблица организаций'!#REF!</f>
        <v>#REF!</v>
      </c>
      <c r="AL168" s="12" t="e">
        <f>'Рейтинговая таблица организаций'!#REF!</f>
        <v>#REF!</v>
      </c>
      <c r="AM168" s="12" t="s">
        <v>166</v>
      </c>
      <c r="AN168" s="12" t="e">
        <f>'Рейтинговая таблица организаций'!#REF!</f>
        <v>#REF!</v>
      </c>
      <c r="AO168" s="12" t="e">
        <f>'Рейтинговая таблица организаций'!#REF!</f>
        <v>#REF!</v>
      </c>
      <c r="AP168" s="12" t="s">
        <v>167</v>
      </c>
      <c r="AQ168" s="12" t="e">
        <f>'Рейтинговая таблица организаций'!#REF!</f>
        <v>#REF!</v>
      </c>
      <c r="AR168" s="12" t="e">
        <f>'Рейтинговая таблица организаций'!#REF!</f>
        <v>#REF!</v>
      </c>
      <c r="AS168" s="12" t="s">
        <v>168</v>
      </c>
      <c r="AT168" s="12" t="e">
        <f>'Рейтинговая таблица организаций'!#REF!</f>
        <v>#REF!</v>
      </c>
      <c r="AU168" s="12" t="e">
        <f>'Рейтинговая таблица организаций'!#REF!</f>
        <v>#REF!</v>
      </c>
      <c r="AV168" s="12" t="s">
        <v>169</v>
      </c>
      <c r="AW168" s="12" t="e">
        <f>'Рейтинговая таблица организаций'!#REF!</f>
        <v>#REF!</v>
      </c>
      <c r="AX168" s="12" t="e">
        <f>'Рейтинговая таблица организаций'!#REF!</f>
        <v>#REF!</v>
      </c>
      <c r="AY168" s="12" t="s">
        <v>170</v>
      </c>
      <c r="AZ168" s="12" t="e">
        <f>'Рейтинговая таблица организаций'!#REF!</f>
        <v>#REF!</v>
      </c>
      <c r="BA168" s="12" t="e">
        <f>'Рейтинговая таблица организаций'!#REF!</f>
        <v>#REF!</v>
      </c>
    </row>
    <row r="169" spans="1:53" ht="15.75">
      <c r="A169" s="9" t="e">
        <f>'бланки '!#REF!</f>
        <v>#REF!</v>
      </c>
      <c r="B169" s="9" t="e">
        <f>'бланки '!#REF!</f>
        <v>#REF!</v>
      </c>
      <c r="C169" s="9" t="e">
        <f>'для bus.gov.ru'!#REF!</f>
        <v>#REF!</v>
      </c>
      <c r="D169" s="9" t="e">
        <f>'для bus.gov.ru'!#REF!</f>
        <v>#REF!</v>
      </c>
      <c r="E169" s="16" t="e">
        <f>'для bus.gov.ru'!#REF!</f>
        <v>#REF!</v>
      </c>
      <c r="F169" s="10" t="s">
        <v>159</v>
      </c>
      <c r="G169" s="11" t="e">
        <f>'Рейтинговая таблица организаций'!#REF!</f>
        <v>#REF!</v>
      </c>
      <c r="H169" s="11" t="e">
        <f>'Рейтинговая таблица организаций'!#REF!</f>
        <v>#REF!</v>
      </c>
      <c r="I169" s="10" t="s">
        <v>160</v>
      </c>
      <c r="J169" s="11" t="e">
        <f>'Рейтинговая таблица организаций'!#REF!</f>
        <v>#REF!</v>
      </c>
      <c r="K169" s="11" t="e">
        <f>'Рейтинговая таблица организаций'!#REF!</f>
        <v>#REF!</v>
      </c>
      <c r="L16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69" s="18" t="e">
        <f>'Рейтинговая таблица организаций'!#REF!</f>
        <v>#REF!</v>
      </c>
      <c r="N169" s="12" t="e">
        <f>IF('Рейтинговая таблица организаций'!#REF!&lt;1,0,(IF('Рейтинговая таблица организаций'!#REF!&lt;4,30,100)))</f>
        <v>#REF!</v>
      </c>
      <c r="O169" s="12" t="s">
        <v>161</v>
      </c>
      <c r="P169" s="12" t="e">
        <f>'Рейтинговая таблица организаций'!#REF!</f>
        <v>#REF!</v>
      </c>
      <c r="Q169" s="12" t="e">
        <f>'Рейтинговая таблица организаций'!#REF!</f>
        <v>#REF!</v>
      </c>
      <c r="R169" s="12" t="s">
        <v>162</v>
      </c>
      <c r="S169" s="12" t="e">
        <f>'Рейтинговая таблица организаций'!#REF!</f>
        <v>#REF!</v>
      </c>
      <c r="T169" s="12" t="e">
        <f>'Рейтинговая таблица организаций'!#REF!</f>
        <v>#REF!</v>
      </c>
      <c r="U16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69" s="18" t="e">
        <f>'Рейтинговая таблица организаций'!#REF!</f>
        <v>#REF!</v>
      </c>
      <c r="W169" s="12" t="e">
        <f>IF('Рейтинговая таблица организаций'!#REF!&lt;1,0,(IF('Рейтинговая таблица организаций'!#REF!&lt;4,20,100)))</f>
        <v>#REF!</v>
      </c>
      <c r="X169" s="12" t="s">
        <v>163</v>
      </c>
      <c r="Y169" s="12" t="e">
        <f>'Рейтинговая таблица организаций'!#REF!</f>
        <v>#REF!</v>
      </c>
      <c r="Z169" s="12" t="e">
        <f>'Рейтинговая таблица организаций'!#REF!</f>
        <v>#REF!</v>
      </c>
      <c r="AA16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69" s="17" t="e">
        <f>'Рейтинговая таблица организаций'!#REF!</f>
        <v>#REF!</v>
      </c>
      <c r="AC169" s="12" t="e">
        <f>IF('Рейтинговая таблица организаций'!#REF!&lt;1,0,(IF('Рейтинговая таблица организаций'!#REF!&lt;5,20,100)))</f>
        <v>#REF!</v>
      </c>
      <c r="AD16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69" s="18" t="e">
        <f>'Рейтинговая таблица организаций'!#REF!</f>
        <v>#REF!</v>
      </c>
      <c r="AF169" s="12" t="e">
        <f>IF('Рейтинговая таблица организаций'!#REF!&lt;1,0,(IF('Рейтинговая таблица организаций'!#REF!&lt;5,20,100)))</f>
        <v>#REF!</v>
      </c>
      <c r="AG169" s="12" t="s">
        <v>164</v>
      </c>
      <c r="AH169" s="12" t="e">
        <f>'Рейтинговая таблица организаций'!#REF!</f>
        <v>#REF!</v>
      </c>
      <c r="AI169" s="12" t="e">
        <f>'Рейтинговая таблица организаций'!#REF!</f>
        <v>#REF!</v>
      </c>
      <c r="AJ169" s="12" t="s">
        <v>165</v>
      </c>
      <c r="AK169" s="12" t="e">
        <f>'Рейтинговая таблица организаций'!#REF!</f>
        <v>#REF!</v>
      </c>
      <c r="AL169" s="12" t="e">
        <f>'Рейтинговая таблица организаций'!#REF!</f>
        <v>#REF!</v>
      </c>
      <c r="AM169" s="12" t="s">
        <v>166</v>
      </c>
      <c r="AN169" s="12" t="e">
        <f>'Рейтинговая таблица организаций'!#REF!</f>
        <v>#REF!</v>
      </c>
      <c r="AO169" s="12" t="e">
        <f>'Рейтинговая таблица организаций'!#REF!</f>
        <v>#REF!</v>
      </c>
      <c r="AP169" s="12" t="s">
        <v>167</v>
      </c>
      <c r="AQ169" s="12" t="e">
        <f>'Рейтинговая таблица организаций'!#REF!</f>
        <v>#REF!</v>
      </c>
      <c r="AR169" s="12" t="e">
        <f>'Рейтинговая таблица организаций'!#REF!</f>
        <v>#REF!</v>
      </c>
      <c r="AS169" s="12" t="s">
        <v>168</v>
      </c>
      <c r="AT169" s="12" t="e">
        <f>'Рейтинговая таблица организаций'!#REF!</f>
        <v>#REF!</v>
      </c>
      <c r="AU169" s="12" t="e">
        <f>'Рейтинговая таблица организаций'!#REF!</f>
        <v>#REF!</v>
      </c>
      <c r="AV169" s="12" t="s">
        <v>169</v>
      </c>
      <c r="AW169" s="12" t="e">
        <f>'Рейтинговая таблица организаций'!#REF!</f>
        <v>#REF!</v>
      </c>
      <c r="AX169" s="12" t="e">
        <f>'Рейтинговая таблица организаций'!#REF!</f>
        <v>#REF!</v>
      </c>
      <c r="AY169" s="12" t="s">
        <v>170</v>
      </c>
      <c r="AZ169" s="12" t="e">
        <f>'Рейтинговая таблица организаций'!#REF!</f>
        <v>#REF!</v>
      </c>
      <c r="BA169" s="12" t="e">
        <f>'Рейтинговая таблица организаций'!#REF!</f>
        <v>#REF!</v>
      </c>
    </row>
    <row r="170" spans="1:53" ht="15.75">
      <c r="A170" s="9" t="e">
        <f>'бланки '!#REF!</f>
        <v>#REF!</v>
      </c>
      <c r="B170" s="9" t="e">
        <f>'бланки '!#REF!</f>
        <v>#REF!</v>
      </c>
      <c r="C170" s="9" t="e">
        <f>'для bus.gov.ru'!#REF!</f>
        <v>#REF!</v>
      </c>
      <c r="D170" s="9" t="e">
        <f>'для bus.gov.ru'!#REF!</f>
        <v>#REF!</v>
      </c>
      <c r="E170" s="16" t="e">
        <f>'для bus.gov.ru'!#REF!</f>
        <v>#REF!</v>
      </c>
      <c r="F170" s="10" t="s">
        <v>159</v>
      </c>
      <c r="G170" s="11" t="e">
        <f>'Рейтинговая таблица организаций'!#REF!</f>
        <v>#REF!</v>
      </c>
      <c r="H170" s="11" t="e">
        <f>'Рейтинговая таблица организаций'!#REF!</f>
        <v>#REF!</v>
      </c>
      <c r="I170" s="10" t="s">
        <v>160</v>
      </c>
      <c r="J170" s="11" t="e">
        <f>'Рейтинговая таблица организаций'!#REF!</f>
        <v>#REF!</v>
      </c>
      <c r="K170" s="11" t="e">
        <f>'Рейтинговая таблица организаций'!#REF!</f>
        <v>#REF!</v>
      </c>
      <c r="L17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0" s="18" t="e">
        <f>'Рейтинговая таблица организаций'!#REF!</f>
        <v>#REF!</v>
      </c>
      <c r="N170" s="12" t="e">
        <f>IF('Рейтинговая таблица организаций'!#REF!&lt;1,0,(IF('Рейтинговая таблица организаций'!#REF!&lt;4,30,100)))</f>
        <v>#REF!</v>
      </c>
      <c r="O170" s="12" t="s">
        <v>161</v>
      </c>
      <c r="P170" s="12" t="e">
        <f>'Рейтинговая таблица организаций'!#REF!</f>
        <v>#REF!</v>
      </c>
      <c r="Q170" s="12" t="e">
        <f>'Рейтинговая таблица организаций'!#REF!</f>
        <v>#REF!</v>
      </c>
      <c r="R170" s="12" t="s">
        <v>162</v>
      </c>
      <c r="S170" s="12" t="e">
        <f>'Рейтинговая таблица организаций'!#REF!</f>
        <v>#REF!</v>
      </c>
      <c r="T170" s="12" t="e">
        <f>'Рейтинговая таблица организаций'!#REF!</f>
        <v>#REF!</v>
      </c>
      <c r="U17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0" s="18" t="e">
        <f>'Рейтинговая таблица организаций'!#REF!</f>
        <v>#REF!</v>
      </c>
      <c r="W170" s="12" t="e">
        <f>IF('Рейтинговая таблица организаций'!#REF!&lt;1,0,(IF('Рейтинговая таблица организаций'!#REF!&lt;4,20,100)))</f>
        <v>#REF!</v>
      </c>
      <c r="X170" s="12" t="s">
        <v>163</v>
      </c>
      <c r="Y170" s="12" t="e">
        <f>'Рейтинговая таблица организаций'!#REF!</f>
        <v>#REF!</v>
      </c>
      <c r="Z170" s="12" t="e">
        <f>'Рейтинговая таблица организаций'!#REF!</f>
        <v>#REF!</v>
      </c>
      <c r="AA17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0" s="17" t="e">
        <f>'Рейтинговая таблица организаций'!#REF!</f>
        <v>#REF!</v>
      </c>
      <c r="AC170" s="12" t="e">
        <f>IF('Рейтинговая таблица организаций'!#REF!&lt;1,0,(IF('Рейтинговая таблица организаций'!#REF!&lt;5,20,100)))</f>
        <v>#REF!</v>
      </c>
      <c r="AD17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0" s="18" t="e">
        <f>'Рейтинговая таблица организаций'!#REF!</f>
        <v>#REF!</v>
      </c>
      <c r="AF170" s="12" t="e">
        <f>IF('Рейтинговая таблица организаций'!#REF!&lt;1,0,(IF('Рейтинговая таблица организаций'!#REF!&lt;5,20,100)))</f>
        <v>#REF!</v>
      </c>
      <c r="AG170" s="12" t="s">
        <v>164</v>
      </c>
      <c r="AH170" s="12" t="e">
        <f>'Рейтинговая таблица организаций'!#REF!</f>
        <v>#REF!</v>
      </c>
      <c r="AI170" s="12" t="e">
        <f>'Рейтинговая таблица организаций'!#REF!</f>
        <v>#REF!</v>
      </c>
      <c r="AJ170" s="12" t="s">
        <v>165</v>
      </c>
      <c r="AK170" s="12" t="e">
        <f>'Рейтинговая таблица организаций'!#REF!</f>
        <v>#REF!</v>
      </c>
      <c r="AL170" s="12" t="e">
        <f>'Рейтинговая таблица организаций'!#REF!</f>
        <v>#REF!</v>
      </c>
      <c r="AM170" s="12" t="s">
        <v>166</v>
      </c>
      <c r="AN170" s="12" t="e">
        <f>'Рейтинговая таблица организаций'!#REF!</f>
        <v>#REF!</v>
      </c>
      <c r="AO170" s="12" t="e">
        <f>'Рейтинговая таблица организаций'!#REF!</f>
        <v>#REF!</v>
      </c>
      <c r="AP170" s="12" t="s">
        <v>167</v>
      </c>
      <c r="AQ170" s="12" t="e">
        <f>'Рейтинговая таблица организаций'!#REF!</f>
        <v>#REF!</v>
      </c>
      <c r="AR170" s="12" t="e">
        <f>'Рейтинговая таблица организаций'!#REF!</f>
        <v>#REF!</v>
      </c>
      <c r="AS170" s="12" t="s">
        <v>168</v>
      </c>
      <c r="AT170" s="12" t="e">
        <f>'Рейтинговая таблица организаций'!#REF!</f>
        <v>#REF!</v>
      </c>
      <c r="AU170" s="12" t="e">
        <f>'Рейтинговая таблица организаций'!#REF!</f>
        <v>#REF!</v>
      </c>
      <c r="AV170" s="12" t="s">
        <v>169</v>
      </c>
      <c r="AW170" s="12" t="e">
        <f>'Рейтинговая таблица организаций'!#REF!</f>
        <v>#REF!</v>
      </c>
      <c r="AX170" s="12" t="e">
        <f>'Рейтинговая таблица организаций'!#REF!</f>
        <v>#REF!</v>
      </c>
      <c r="AY170" s="12" t="s">
        <v>170</v>
      </c>
      <c r="AZ170" s="12" t="e">
        <f>'Рейтинговая таблица организаций'!#REF!</f>
        <v>#REF!</v>
      </c>
      <c r="BA170" s="12" t="e">
        <f>'Рейтинговая таблица организаций'!#REF!</f>
        <v>#REF!</v>
      </c>
    </row>
    <row r="171" spans="1:53" ht="15.75">
      <c r="A171" s="9" t="e">
        <f>'бланки '!#REF!</f>
        <v>#REF!</v>
      </c>
      <c r="B171" s="9" t="e">
        <f>'бланки '!#REF!</f>
        <v>#REF!</v>
      </c>
      <c r="C171" s="9" t="e">
        <f>'для bus.gov.ru'!#REF!</f>
        <v>#REF!</v>
      </c>
      <c r="D171" s="9" t="e">
        <f>'для bus.gov.ru'!#REF!</f>
        <v>#REF!</v>
      </c>
      <c r="E171" s="16" t="e">
        <f>'для bus.gov.ru'!#REF!</f>
        <v>#REF!</v>
      </c>
      <c r="F171" s="10" t="s">
        <v>159</v>
      </c>
      <c r="G171" s="11" t="e">
        <f>'Рейтинговая таблица организаций'!#REF!</f>
        <v>#REF!</v>
      </c>
      <c r="H171" s="11" t="e">
        <f>'Рейтинговая таблица организаций'!#REF!</f>
        <v>#REF!</v>
      </c>
      <c r="I171" s="10" t="s">
        <v>160</v>
      </c>
      <c r="J171" s="11" t="e">
        <f>'Рейтинговая таблица организаций'!#REF!</f>
        <v>#REF!</v>
      </c>
      <c r="K171" s="11" t="e">
        <f>'Рейтинговая таблица организаций'!#REF!</f>
        <v>#REF!</v>
      </c>
      <c r="L17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1" s="18" t="e">
        <f>'Рейтинговая таблица организаций'!#REF!</f>
        <v>#REF!</v>
      </c>
      <c r="N171" s="12" t="e">
        <f>IF('Рейтинговая таблица организаций'!#REF!&lt;1,0,(IF('Рейтинговая таблица организаций'!#REF!&lt;4,30,100)))</f>
        <v>#REF!</v>
      </c>
      <c r="O171" s="12" t="s">
        <v>161</v>
      </c>
      <c r="P171" s="12" t="e">
        <f>'Рейтинговая таблица организаций'!#REF!</f>
        <v>#REF!</v>
      </c>
      <c r="Q171" s="12" t="e">
        <f>'Рейтинговая таблица организаций'!#REF!</f>
        <v>#REF!</v>
      </c>
      <c r="R171" s="12" t="s">
        <v>162</v>
      </c>
      <c r="S171" s="12" t="e">
        <f>'Рейтинговая таблица организаций'!#REF!</f>
        <v>#REF!</v>
      </c>
      <c r="T171" s="12" t="e">
        <f>'Рейтинговая таблица организаций'!#REF!</f>
        <v>#REF!</v>
      </c>
      <c r="U17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1" s="18" t="e">
        <f>'Рейтинговая таблица организаций'!#REF!</f>
        <v>#REF!</v>
      </c>
      <c r="W171" s="12" t="e">
        <f>IF('Рейтинговая таблица организаций'!#REF!&lt;1,0,(IF('Рейтинговая таблица организаций'!#REF!&lt;4,20,100)))</f>
        <v>#REF!</v>
      </c>
      <c r="X171" s="12" t="s">
        <v>163</v>
      </c>
      <c r="Y171" s="12" t="e">
        <f>'Рейтинговая таблица организаций'!#REF!</f>
        <v>#REF!</v>
      </c>
      <c r="Z171" s="12" t="e">
        <f>'Рейтинговая таблица организаций'!#REF!</f>
        <v>#REF!</v>
      </c>
      <c r="AA17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1" s="17" t="e">
        <f>'Рейтинговая таблица организаций'!#REF!</f>
        <v>#REF!</v>
      </c>
      <c r="AC171" s="12" t="e">
        <f>IF('Рейтинговая таблица организаций'!#REF!&lt;1,0,(IF('Рейтинговая таблица организаций'!#REF!&lt;5,20,100)))</f>
        <v>#REF!</v>
      </c>
      <c r="AD17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1" s="18" t="e">
        <f>'Рейтинговая таблица организаций'!#REF!</f>
        <v>#REF!</v>
      </c>
      <c r="AF171" s="12" t="e">
        <f>IF('Рейтинговая таблица организаций'!#REF!&lt;1,0,(IF('Рейтинговая таблица организаций'!#REF!&lt;5,20,100)))</f>
        <v>#REF!</v>
      </c>
      <c r="AG171" s="12" t="s">
        <v>164</v>
      </c>
      <c r="AH171" s="12" t="e">
        <f>'Рейтинговая таблица организаций'!#REF!</f>
        <v>#REF!</v>
      </c>
      <c r="AI171" s="12" t="e">
        <f>'Рейтинговая таблица организаций'!#REF!</f>
        <v>#REF!</v>
      </c>
      <c r="AJ171" s="12" t="s">
        <v>165</v>
      </c>
      <c r="AK171" s="12" t="e">
        <f>'Рейтинговая таблица организаций'!#REF!</f>
        <v>#REF!</v>
      </c>
      <c r="AL171" s="12" t="e">
        <f>'Рейтинговая таблица организаций'!#REF!</f>
        <v>#REF!</v>
      </c>
      <c r="AM171" s="12" t="s">
        <v>166</v>
      </c>
      <c r="AN171" s="12" t="e">
        <f>'Рейтинговая таблица организаций'!#REF!</f>
        <v>#REF!</v>
      </c>
      <c r="AO171" s="12" t="e">
        <f>'Рейтинговая таблица организаций'!#REF!</f>
        <v>#REF!</v>
      </c>
      <c r="AP171" s="12" t="s">
        <v>167</v>
      </c>
      <c r="AQ171" s="12" t="e">
        <f>'Рейтинговая таблица организаций'!#REF!</f>
        <v>#REF!</v>
      </c>
      <c r="AR171" s="12" t="e">
        <f>'Рейтинговая таблица организаций'!#REF!</f>
        <v>#REF!</v>
      </c>
      <c r="AS171" s="12" t="s">
        <v>168</v>
      </c>
      <c r="AT171" s="12" t="e">
        <f>'Рейтинговая таблица организаций'!#REF!</f>
        <v>#REF!</v>
      </c>
      <c r="AU171" s="12" t="e">
        <f>'Рейтинговая таблица организаций'!#REF!</f>
        <v>#REF!</v>
      </c>
      <c r="AV171" s="12" t="s">
        <v>169</v>
      </c>
      <c r="AW171" s="12" t="e">
        <f>'Рейтинговая таблица организаций'!#REF!</f>
        <v>#REF!</v>
      </c>
      <c r="AX171" s="12" t="e">
        <f>'Рейтинговая таблица организаций'!#REF!</f>
        <v>#REF!</v>
      </c>
      <c r="AY171" s="12" t="s">
        <v>170</v>
      </c>
      <c r="AZ171" s="12" t="e">
        <f>'Рейтинговая таблица организаций'!#REF!</f>
        <v>#REF!</v>
      </c>
      <c r="BA171" s="12" t="e">
        <f>'Рейтинговая таблица организаций'!#REF!</f>
        <v>#REF!</v>
      </c>
    </row>
    <row r="172" spans="1:53" ht="15.75">
      <c r="A172" s="9" t="e">
        <f>'бланки '!#REF!</f>
        <v>#REF!</v>
      </c>
      <c r="B172" s="9" t="e">
        <f>'бланки '!#REF!</f>
        <v>#REF!</v>
      </c>
      <c r="C172" s="9" t="e">
        <f>'для bus.gov.ru'!#REF!</f>
        <v>#REF!</v>
      </c>
      <c r="D172" s="9" t="e">
        <f>'для bus.gov.ru'!#REF!</f>
        <v>#REF!</v>
      </c>
      <c r="E172" s="16" t="e">
        <f>'для bus.gov.ru'!#REF!</f>
        <v>#REF!</v>
      </c>
      <c r="F172" s="10" t="s">
        <v>159</v>
      </c>
      <c r="G172" s="11" t="e">
        <f>'Рейтинговая таблица организаций'!#REF!</f>
        <v>#REF!</v>
      </c>
      <c r="H172" s="11" t="e">
        <f>'Рейтинговая таблица организаций'!#REF!</f>
        <v>#REF!</v>
      </c>
      <c r="I172" s="10" t="s">
        <v>160</v>
      </c>
      <c r="J172" s="11" t="e">
        <f>'Рейтинговая таблица организаций'!#REF!</f>
        <v>#REF!</v>
      </c>
      <c r="K172" s="11" t="e">
        <f>'Рейтинговая таблица организаций'!#REF!</f>
        <v>#REF!</v>
      </c>
      <c r="L17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2" s="18" t="e">
        <f>'Рейтинговая таблица организаций'!#REF!</f>
        <v>#REF!</v>
      </c>
      <c r="N172" s="12" t="e">
        <f>IF('Рейтинговая таблица организаций'!#REF!&lt;1,0,(IF('Рейтинговая таблица организаций'!#REF!&lt;4,30,100)))</f>
        <v>#REF!</v>
      </c>
      <c r="O172" s="12" t="s">
        <v>161</v>
      </c>
      <c r="P172" s="12" t="e">
        <f>'Рейтинговая таблица организаций'!#REF!</f>
        <v>#REF!</v>
      </c>
      <c r="Q172" s="12" t="e">
        <f>'Рейтинговая таблица организаций'!#REF!</f>
        <v>#REF!</v>
      </c>
      <c r="R172" s="12" t="s">
        <v>162</v>
      </c>
      <c r="S172" s="12" t="e">
        <f>'Рейтинговая таблица организаций'!#REF!</f>
        <v>#REF!</v>
      </c>
      <c r="T172" s="12" t="e">
        <f>'Рейтинговая таблица организаций'!#REF!</f>
        <v>#REF!</v>
      </c>
      <c r="U17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2" s="18" t="e">
        <f>'Рейтинговая таблица организаций'!#REF!</f>
        <v>#REF!</v>
      </c>
      <c r="W172" s="12" t="e">
        <f>IF('Рейтинговая таблица организаций'!#REF!&lt;1,0,(IF('Рейтинговая таблица организаций'!#REF!&lt;4,20,100)))</f>
        <v>#REF!</v>
      </c>
      <c r="X172" s="12" t="s">
        <v>163</v>
      </c>
      <c r="Y172" s="12" t="e">
        <f>'Рейтинговая таблица организаций'!#REF!</f>
        <v>#REF!</v>
      </c>
      <c r="Z172" s="12" t="e">
        <f>'Рейтинговая таблица организаций'!#REF!</f>
        <v>#REF!</v>
      </c>
      <c r="AA17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2" s="17" t="e">
        <f>'Рейтинговая таблица организаций'!#REF!</f>
        <v>#REF!</v>
      </c>
      <c r="AC172" s="12" t="e">
        <f>IF('Рейтинговая таблица организаций'!#REF!&lt;1,0,(IF('Рейтинговая таблица организаций'!#REF!&lt;5,20,100)))</f>
        <v>#REF!</v>
      </c>
      <c r="AD17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2" s="18" t="e">
        <f>'Рейтинговая таблица организаций'!#REF!</f>
        <v>#REF!</v>
      </c>
      <c r="AF172" s="12" t="e">
        <f>IF('Рейтинговая таблица организаций'!#REF!&lt;1,0,(IF('Рейтинговая таблица организаций'!#REF!&lt;5,20,100)))</f>
        <v>#REF!</v>
      </c>
      <c r="AG172" s="12" t="s">
        <v>164</v>
      </c>
      <c r="AH172" s="12" t="e">
        <f>'Рейтинговая таблица организаций'!#REF!</f>
        <v>#REF!</v>
      </c>
      <c r="AI172" s="12" t="e">
        <f>'Рейтинговая таблица организаций'!#REF!</f>
        <v>#REF!</v>
      </c>
      <c r="AJ172" s="12" t="s">
        <v>165</v>
      </c>
      <c r="AK172" s="12" t="e">
        <f>'Рейтинговая таблица организаций'!#REF!</f>
        <v>#REF!</v>
      </c>
      <c r="AL172" s="12" t="e">
        <f>'Рейтинговая таблица организаций'!#REF!</f>
        <v>#REF!</v>
      </c>
      <c r="AM172" s="12" t="s">
        <v>166</v>
      </c>
      <c r="AN172" s="12" t="e">
        <f>'Рейтинговая таблица организаций'!#REF!</f>
        <v>#REF!</v>
      </c>
      <c r="AO172" s="12" t="e">
        <f>'Рейтинговая таблица организаций'!#REF!</f>
        <v>#REF!</v>
      </c>
      <c r="AP172" s="12" t="s">
        <v>167</v>
      </c>
      <c r="AQ172" s="12" t="e">
        <f>'Рейтинговая таблица организаций'!#REF!</f>
        <v>#REF!</v>
      </c>
      <c r="AR172" s="12" t="e">
        <f>'Рейтинговая таблица организаций'!#REF!</f>
        <v>#REF!</v>
      </c>
      <c r="AS172" s="12" t="s">
        <v>168</v>
      </c>
      <c r="AT172" s="12" t="e">
        <f>'Рейтинговая таблица организаций'!#REF!</f>
        <v>#REF!</v>
      </c>
      <c r="AU172" s="12" t="e">
        <f>'Рейтинговая таблица организаций'!#REF!</f>
        <v>#REF!</v>
      </c>
      <c r="AV172" s="12" t="s">
        <v>169</v>
      </c>
      <c r="AW172" s="12" t="e">
        <f>'Рейтинговая таблица организаций'!#REF!</f>
        <v>#REF!</v>
      </c>
      <c r="AX172" s="12" t="e">
        <f>'Рейтинговая таблица организаций'!#REF!</f>
        <v>#REF!</v>
      </c>
      <c r="AY172" s="12" t="s">
        <v>170</v>
      </c>
      <c r="AZ172" s="12" t="e">
        <f>'Рейтинговая таблица организаций'!#REF!</f>
        <v>#REF!</v>
      </c>
      <c r="BA172" s="12" t="e">
        <f>'Рейтинговая таблица организаций'!#REF!</f>
        <v>#REF!</v>
      </c>
    </row>
    <row r="173" spans="1:53" ht="15.75">
      <c r="A173" s="9" t="e">
        <f>'бланки '!#REF!</f>
        <v>#REF!</v>
      </c>
      <c r="B173" s="9" t="e">
        <f>'бланки '!#REF!</f>
        <v>#REF!</v>
      </c>
      <c r="C173" s="9" t="e">
        <f>'для bus.gov.ru'!#REF!</f>
        <v>#REF!</v>
      </c>
      <c r="D173" s="9" t="e">
        <f>'для bus.gov.ru'!#REF!</f>
        <v>#REF!</v>
      </c>
      <c r="E173" s="16" t="e">
        <f>'для bus.gov.ru'!#REF!</f>
        <v>#REF!</v>
      </c>
      <c r="F173" s="10" t="s">
        <v>159</v>
      </c>
      <c r="G173" s="11" t="e">
        <f>'Рейтинговая таблица организаций'!#REF!</f>
        <v>#REF!</v>
      </c>
      <c r="H173" s="11" t="e">
        <f>'Рейтинговая таблица организаций'!#REF!</f>
        <v>#REF!</v>
      </c>
      <c r="I173" s="10" t="s">
        <v>160</v>
      </c>
      <c r="J173" s="11" t="e">
        <f>'Рейтинговая таблица организаций'!#REF!</f>
        <v>#REF!</v>
      </c>
      <c r="K173" s="11" t="e">
        <f>'Рейтинговая таблица организаций'!#REF!</f>
        <v>#REF!</v>
      </c>
      <c r="L17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3" s="18" t="e">
        <f>'Рейтинговая таблица организаций'!#REF!</f>
        <v>#REF!</v>
      </c>
      <c r="N173" s="12" t="e">
        <f>IF('Рейтинговая таблица организаций'!#REF!&lt;1,0,(IF('Рейтинговая таблица организаций'!#REF!&lt;4,30,100)))</f>
        <v>#REF!</v>
      </c>
      <c r="O173" s="12" t="s">
        <v>161</v>
      </c>
      <c r="P173" s="12" t="e">
        <f>'Рейтинговая таблица организаций'!#REF!</f>
        <v>#REF!</v>
      </c>
      <c r="Q173" s="12" t="e">
        <f>'Рейтинговая таблица организаций'!#REF!</f>
        <v>#REF!</v>
      </c>
      <c r="R173" s="12" t="s">
        <v>162</v>
      </c>
      <c r="S173" s="12" t="e">
        <f>'Рейтинговая таблица организаций'!#REF!</f>
        <v>#REF!</v>
      </c>
      <c r="T173" s="12" t="e">
        <f>'Рейтинговая таблица организаций'!#REF!</f>
        <v>#REF!</v>
      </c>
      <c r="U17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3" s="18" t="e">
        <f>'Рейтинговая таблица организаций'!#REF!</f>
        <v>#REF!</v>
      </c>
      <c r="W173" s="12" t="e">
        <f>IF('Рейтинговая таблица организаций'!#REF!&lt;1,0,(IF('Рейтинговая таблица организаций'!#REF!&lt;4,20,100)))</f>
        <v>#REF!</v>
      </c>
      <c r="X173" s="12" t="s">
        <v>163</v>
      </c>
      <c r="Y173" s="12" t="e">
        <f>'Рейтинговая таблица организаций'!#REF!</f>
        <v>#REF!</v>
      </c>
      <c r="Z173" s="12" t="e">
        <f>'Рейтинговая таблица организаций'!#REF!</f>
        <v>#REF!</v>
      </c>
      <c r="AA17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3" s="17" t="e">
        <f>'Рейтинговая таблица организаций'!#REF!</f>
        <v>#REF!</v>
      </c>
      <c r="AC173" s="12" t="e">
        <f>IF('Рейтинговая таблица организаций'!#REF!&lt;1,0,(IF('Рейтинговая таблица организаций'!#REF!&lt;5,20,100)))</f>
        <v>#REF!</v>
      </c>
      <c r="AD17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3" s="18" t="e">
        <f>'Рейтинговая таблица организаций'!#REF!</f>
        <v>#REF!</v>
      </c>
      <c r="AF173" s="12" t="e">
        <f>IF('Рейтинговая таблица организаций'!#REF!&lt;1,0,(IF('Рейтинговая таблица организаций'!#REF!&lt;5,20,100)))</f>
        <v>#REF!</v>
      </c>
      <c r="AG173" s="12" t="s">
        <v>164</v>
      </c>
      <c r="AH173" s="12" t="e">
        <f>'Рейтинговая таблица организаций'!#REF!</f>
        <v>#REF!</v>
      </c>
      <c r="AI173" s="12" t="e">
        <f>'Рейтинговая таблица организаций'!#REF!</f>
        <v>#REF!</v>
      </c>
      <c r="AJ173" s="12" t="s">
        <v>165</v>
      </c>
      <c r="AK173" s="12" t="e">
        <f>'Рейтинговая таблица организаций'!#REF!</f>
        <v>#REF!</v>
      </c>
      <c r="AL173" s="12" t="e">
        <f>'Рейтинговая таблица организаций'!#REF!</f>
        <v>#REF!</v>
      </c>
      <c r="AM173" s="12" t="s">
        <v>166</v>
      </c>
      <c r="AN173" s="12" t="e">
        <f>'Рейтинговая таблица организаций'!#REF!</f>
        <v>#REF!</v>
      </c>
      <c r="AO173" s="12" t="e">
        <f>'Рейтинговая таблица организаций'!#REF!</f>
        <v>#REF!</v>
      </c>
      <c r="AP173" s="12" t="s">
        <v>167</v>
      </c>
      <c r="AQ173" s="12" t="e">
        <f>'Рейтинговая таблица организаций'!#REF!</f>
        <v>#REF!</v>
      </c>
      <c r="AR173" s="12" t="e">
        <f>'Рейтинговая таблица организаций'!#REF!</f>
        <v>#REF!</v>
      </c>
      <c r="AS173" s="12" t="s">
        <v>168</v>
      </c>
      <c r="AT173" s="12" t="e">
        <f>'Рейтинговая таблица организаций'!#REF!</f>
        <v>#REF!</v>
      </c>
      <c r="AU173" s="12" t="e">
        <f>'Рейтинговая таблица организаций'!#REF!</f>
        <v>#REF!</v>
      </c>
      <c r="AV173" s="12" t="s">
        <v>169</v>
      </c>
      <c r="AW173" s="12" t="e">
        <f>'Рейтинговая таблица организаций'!#REF!</f>
        <v>#REF!</v>
      </c>
      <c r="AX173" s="12" t="e">
        <f>'Рейтинговая таблица организаций'!#REF!</f>
        <v>#REF!</v>
      </c>
      <c r="AY173" s="12" t="s">
        <v>170</v>
      </c>
      <c r="AZ173" s="12" t="e">
        <f>'Рейтинговая таблица организаций'!#REF!</f>
        <v>#REF!</v>
      </c>
      <c r="BA173" s="12" t="e">
        <f>'Рейтинговая таблица организаций'!#REF!</f>
        <v>#REF!</v>
      </c>
    </row>
    <row r="174" spans="1:53" ht="15.75">
      <c r="A174" s="9" t="e">
        <f>'бланки '!#REF!</f>
        <v>#REF!</v>
      </c>
      <c r="B174" s="9" t="e">
        <f>'бланки '!#REF!</f>
        <v>#REF!</v>
      </c>
      <c r="C174" s="9" t="e">
        <f>'для bus.gov.ru'!#REF!</f>
        <v>#REF!</v>
      </c>
      <c r="D174" s="9" t="e">
        <f>'для bus.gov.ru'!#REF!</f>
        <v>#REF!</v>
      </c>
      <c r="E174" s="16" t="e">
        <f>'для bus.gov.ru'!#REF!</f>
        <v>#REF!</v>
      </c>
      <c r="F174" s="10" t="s">
        <v>159</v>
      </c>
      <c r="G174" s="11" t="e">
        <f>'Рейтинговая таблица организаций'!#REF!</f>
        <v>#REF!</v>
      </c>
      <c r="H174" s="11" t="e">
        <f>'Рейтинговая таблица организаций'!#REF!</f>
        <v>#REF!</v>
      </c>
      <c r="I174" s="10" t="s">
        <v>160</v>
      </c>
      <c r="J174" s="11" t="e">
        <f>'Рейтинговая таблица организаций'!#REF!</f>
        <v>#REF!</v>
      </c>
      <c r="K174" s="11" t="e">
        <f>'Рейтинговая таблица организаций'!#REF!</f>
        <v>#REF!</v>
      </c>
      <c r="L17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4" s="18" t="e">
        <f>'Рейтинговая таблица организаций'!#REF!</f>
        <v>#REF!</v>
      </c>
      <c r="N174" s="12" t="e">
        <f>IF('Рейтинговая таблица организаций'!#REF!&lt;1,0,(IF('Рейтинговая таблица организаций'!#REF!&lt;4,30,100)))</f>
        <v>#REF!</v>
      </c>
      <c r="O174" s="12" t="s">
        <v>161</v>
      </c>
      <c r="P174" s="12" t="e">
        <f>'Рейтинговая таблица организаций'!#REF!</f>
        <v>#REF!</v>
      </c>
      <c r="Q174" s="12" t="e">
        <f>'Рейтинговая таблица организаций'!#REF!</f>
        <v>#REF!</v>
      </c>
      <c r="R174" s="12" t="s">
        <v>162</v>
      </c>
      <c r="S174" s="12" t="e">
        <f>'Рейтинговая таблица организаций'!#REF!</f>
        <v>#REF!</v>
      </c>
      <c r="T174" s="12" t="e">
        <f>'Рейтинговая таблица организаций'!#REF!</f>
        <v>#REF!</v>
      </c>
      <c r="U17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4" s="18" t="e">
        <f>'Рейтинговая таблица организаций'!#REF!</f>
        <v>#REF!</v>
      </c>
      <c r="W174" s="12" t="e">
        <f>IF('Рейтинговая таблица организаций'!#REF!&lt;1,0,(IF('Рейтинговая таблица организаций'!#REF!&lt;4,20,100)))</f>
        <v>#REF!</v>
      </c>
      <c r="X174" s="12" t="s">
        <v>163</v>
      </c>
      <c r="Y174" s="12" t="e">
        <f>'Рейтинговая таблица организаций'!#REF!</f>
        <v>#REF!</v>
      </c>
      <c r="Z174" s="12" t="e">
        <f>'Рейтинговая таблица организаций'!#REF!</f>
        <v>#REF!</v>
      </c>
      <c r="AA17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4" s="17" t="e">
        <f>'Рейтинговая таблица организаций'!#REF!</f>
        <v>#REF!</v>
      </c>
      <c r="AC174" s="12" t="e">
        <f>IF('Рейтинговая таблица организаций'!#REF!&lt;1,0,(IF('Рейтинговая таблица организаций'!#REF!&lt;5,20,100)))</f>
        <v>#REF!</v>
      </c>
      <c r="AD17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4" s="18" t="e">
        <f>'Рейтинговая таблица организаций'!#REF!</f>
        <v>#REF!</v>
      </c>
      <c r="AF174" s="12" t="e">
        <f>IF('Рейтинговая таблица организаций'!#REF!&lt;1,0,(IF('Рейтинговая таблица организаций'!#REF!&lt;5,20,100)))</f>
        <v>#REF!</v>
      </c>
      <c r="AG174" s="12" t="s">
        <v>164</v>
      </c>
      <c r="AH174" s="12" t="e">
        <f>'Рейтинговая таблица организаций'!#REF!</f>
        <v>#REF!</v>
      </c>
      <c r="AI174" s="12" t="e">
        <f>'Рейтинговая таблица организаций'!#REF!</f>
        <v>#REF!</v>
      </c>
      <c r="AJ174" s="12" t="s">
        <v>165</v>
      </c>
      <c r="AK174" s="12" t="e">
        <f>'Рейтинговая таблица организаций'!#REF!</f>
        <v>#REF!</v>
      </c>
      <c r="AL174" s="12" t="e">
        <f>'Рейтинговая таблица организаций'!#REF!</f>
        <v>#REF!</v>
      </c>
      <c r="AM174" s="12" t="s">
        <v>166</v>
      </c>
      <c r="AN174" s="12" t="e">
        <f>'Рейтинговая таблица организаций'!#REF!</f>
        <v>#REF!</v>
      </c>
      <c r="AO174" s="12" t="e">
        <f>'Рейтинговая таблица организаций'!#REF!</f>
        <v>#REF!</v>
      </c>
      <c r="AP174" s="12" t="s">
        <v>167</v>
      </c>
      <c r="AQ174" s="12" t="e">
        <f>'Рейтинговая таблица организаций'!#REF!</f>
        <v>#REF!</v>
      </c>
      <c r="AR174" s="12" t="e">
        <f>'Рейтинговая таблица организаций'!#REF!</f>
        <v>#REF!</v>
      </c>
      <c r="AS174" s="12" t="s">
        <v>168</v>
      </c>
      <c r="AT174" s="12" t="e">
        <f>'Рейтинговая таблица организаций'!#REF!</f>
        <v>#REF!</v>
      </c>
      <c r="AU174" s="12" t="e">
        <f>'Рейтинговая таблица организаций'!#REF!</f>
        <v>#REF!</v>
      </c>
      <c r="AV174" s="12" t="s">
        <v>169</v>
      </c>
      <c r="AW174" s="12" t="e">
        <f>'Рейтинговая таблица организаций'!#REF!</f>
        <v>#REF!</v>
      </c>
      <c r="AX174" s="12" t="e">
        <f>'Рейтинговая таблица организаций'!#REF!</f>
        <v>#REF!</v>
      </c>
      <c r="AY174" s="12" t="s">
        <v>170</v>
      </c>
      <c r="AZ174" s="12" t="e">
        <f>'Рейтинговая таблица организаций'!#REF!</f>
        <v>#REF!</v>
      </c>
      <c r="BA174" s="12" t="e">
        <f>'Рейтинговая таблица организаций'!#REF!</f>
        <v>#REF!</v>
      </c>
    </row>
    <row r="175" spans="1:53" ht="15.75">
      <c r="A175" s="9" t="e">
        <f>'бланки '!#REF!</f>
        <v>#REF!</v>
      </c>
      <c r="B175" s="9" t="e">
        <f>'бланки '!#REF!</f>
        <v>#REF!</v>
      </c>
      <c r="C175" s="9" t="e">
        <f>'для bus.gov.ru'!#REF!</f>
        <v>#REF!</v>
      </c>
      <c r="D175" s="9" t="e">
        <f>'для bus.gov.ru'!#REF!</f>
        <v>#REF!</v>
      </c>
      <c r="E175" s="16" t="e">
        <f>'для bus.gov.ru'!#REF!</f>
        <v>#REF!</v>
      </c>
      <c r="F175" s="10" t="s">
        <v>159</v>
      </c>
      <c r="G175" s="11" t="e">
        <f>'Рейтинговая таблица организаций'!#REF!</f>
        <v>#REF!</v>
      </c>
      <c r="H175" s="11" t="e">
        <f>'Рейтинговая таблица организаций'!#REF!</f>
        <v>#REF!</v>
      </c>
      <c r="I175" s="10" t="s">
        <v>160</v>
      </c>
      <c r="J175" s="11" t="e">
        <f>'Рейтинговая таблица организаций'!#REF!</f>
        <v>#REF!</v>
      </c>
      <c r="K175" s="11" t="e">
        <f>'Рейтинговая таблица организаций'!#REF!</f>
        <v>#REF!</v>
      </c>
      <c r="L17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5" s="18" t="e">
        <f>'Рейтинговая таблица организаций'!#REF!</f>
        <v>#REF!</v>
      </c>
      <c r="N175" s="12" t="e">
        <f>IF('Рейтинговая таблица организаций'!#REF!&lt;1,0,(IF('Рейтинговая таблица организаций'!#REF!&lt;4,30,100)))</f>
        <v>#REF!</v>
      </c>
      <c r="O175" s="12" t="s">
        <v>161</v>
      </c>
      <c r="P175" s="12" t="e">
        <f>'Рейтинговая таблица организаций'!#REF!</f>
        <v>#REF!</v>
      </c>
      <c r="Q175" s="12" t="e">
        <f>'Рейтинговая таблица организаций'!#REF!</f>
        <v>#REF!</v>
      </c>
      <c r="R175" s="12" t="s">
        <v>162</v>
      </c>
      <c r="S175" s="12" t="e">
        <f>'Рейтинговая таблица организаций'!#REF!</f>
        <v>#REF!</v>
      </c>
      <c r="T175" s="12" t="e">
        <f>'Рейтинговая таблица организаций'!#REF!</f>
        <v>#REF!</v>
      </c>
      <c r="U17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5" s="18" t="e">
        <f>'Рейтинговая таблица организаций'!#REF!</f>
        <v>#REF!</v>
      </c>
      <c r="W175" s="12" t="e">
        <f>IF('Рейтинговая таблица организаций'!#REF!&lt;1,0,(IF('Рейтинговая таблица организаций'!#REF!&lt;4,20,100)))</f>
        <v>#REF!</v>
      </c>
      <c r="X175" s="12" t="s">
        <v>163</v>
      </c>
      <c r="Y175" s="12" t="e">
        <f>'Рейтинговая таблица организаций'!#REF!</f>
        <v>#REF!</v>
      </c>
      <c r="Z175" s="12" t="e">
        <f>'Рейтинговая таблица организаций'!#REF!</f>
        <v>#REF!</v>
      </c>
      <c r="AA17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5" s="17" t="e">
        <f>'Рейтинговая таблица организаций'!#REF!</f>
        <v>#REF!</v>
      </c>
      <c r="AC175" s="12" t="e">
        <f>IF('Рейтинговая таблица организаций'!#REF!&lt;1,0,(IF('Рейтинговая таблица организаций'!#REF!&lt;5,20,100)))</f>
        <v>#REF!</v>
      </c>
      <c r="AD17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5" s="18" t="e">
        <f>'Рейтинговая таблица организаций'!#REF!</f>
        <v>#REF!</v>
      </c>
      <c r="AF175" s="12" t="e">
        <f>IF('Рейтинговая таблица организаций'!#REF!&lt;1,0,(IF('Рейтинговая таблица организаций'!#REF!&lt;5,20,100)))</f>
        <v>#REF!</v>
      </c>
      <c r="AG175" s="12" t="s">
        <v>164</v>
      </c>
      <c r="AH175" s="12" t="e">
        <f>'Рейтинговая таблица организаций'!#REF!</f>
        <v>#REF!</v>
      </c>
      <c r="AI175" s="12" t="e">
        <f>'Рейтинговая таблица организаций'!#REF!</f>
        <v>#REF!</v>
      </c>
      <c r="AJ175" s="12" t="s">
        <v>165</v>
      </c>
      <c r="AK175" s="12" t="e">
        <f>'Рейтинговая таблица организаций'!#REF!</f>
        <v>#REF!</v>
      </c>
      <c r="AL175" s="12" t="e">
        <f>'Рейтинговая таблица организаций'!#REF!</f>
        <v>#REF!</v>
      </c>
      <c r="AM175" s="12" t="s">
        <v>166</v>
      </c>
      <c r="AN175" s="12" t="e">
        <f>'Рейтинговая таблица организаций'!#REF!</f>
        <v>#REF!</v>
      </c>
      <c r="AO175" s="12" t="e">
        <f>'Рейтинговая таблица организаций'!#REF!</f>
        <v>#REF!</v>
      </c>
      <c r="AP175" s="12" t="s">
        <v>167</v>
      </c>
      <c r="AQ175" s="12" t="e">
        <f>'Рейтинговая таблица организаций'!#REF!</f>
        <v>#REF!</v>
      </c>
      <c r="AR175" s="12" t="e">
        <f>'Рейтинговая таблица организаций'!#REF!</f>
        <v>#REF!</v>
      </c>
      <c r="AS175" s="12" t="s">
        <v>168</v>
      </c>
      <c r="AT175" s="12" t="e">
        <f>'Рейтинговая таблица организаций'!#REF!</f>
        <v>#REF!</v>
      </c>
      <c r="AU175" s="12" t="e">
        <f>'Рейтинговая таблица организаций'!#REF!</f>
        <v>#REF!</v>
      </c>
      <c r="AV175" s="12" t="s">
        <v>169</v>
      </c>
      <c r="AW175" s="12" t="e">
        <f>'Рейтинговая таблица организаций'!#REF!</f>
        <v>#REF!</v>
      </c>
      <c r="AX175" s="12" t="e">
        <f>'Рейтинговая таблица организаций'!#REF!</f>
        <v>#REF!</v>
      </c>
      <c r="AY175" s="12" t="s">
        <v>170</v>
      </c>
      <c r="AZ175" s="12" t="e">
        <f>'Рейтинговая таблица организаций'!#REF!</f>
        <v>#REF!</v>
      </c>
      <c r="BA175" s="12" t="e">
        <f>'Рейтинговая таблица организаций'!#REF!</f>
        <v>#REF!</v>
      </c>
    </row>
    <row r="176" spans="1:53" ht="15.75">
      <c r="A176" s="9" t="e">
        <f>'бланки '!#REF!</f>
        <v>#REF!</v>
      </c>
      <c r="B176" s="9" t="e">
        <f>'бланки '!#REF!</f>
        <v>#REF!</v>
      </c>
      <c r="C176" s="9" t="e">
        <f>'для bus.gov.ru'!#REF!</f>
        <v>#REF!</v>
      </c>
      <c r="D176" s="9" t="e">
        <f>'для bus.gov.ru'!#REF!</f>
        <v>#REF!</v>
      </c>
      <c r="E176" s="16" t="e">
        <f>'для bus.gov.ru'!#REF!</f>
        <v>#REF!</v>
      </c>
      <c r="F176" s="10" t="s">
        <v>159</v>
      </c>
      <c r="G176" s="11" t="e">
        <f>'Рейтинговая таблица организаций'!#REF!</f>
        <v>#REF!</v>
      </c>
      <c r="H176" s="11" t="e">
        <f>'Рейтинговая таблица организаций'!#REF!</f>
        <v>#REF!</v>
      </c>
      <c r="I176" s="10" t="s">
        <v>160</v>
      </c>
      <c r="J176" s="11" t="e">
        <f>'Рейтинговая таблица организаций'!#REF!</f>
        <v>#REF!</v>
      </c>
      <c r="K176" s="11" t="e">
        <f>'Рейтинговая таблица организаций'!#REF!</f>
        <v>#REF!</v>
      </c>
      <c r="L17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6" s="18" t="e">
        <f>'Рейтинговая таблица организаций'!#REF!</f>
        <v>#REF!</v>
      </c>
      <c r="N176" s="12" t="e">
        <f>IF('Рейтинговая таблица организаций'!#REF!&lt;1,0,(IF('Рейтинговая таблица организаций'!#REF!&lt;4,30,100)))</f>
        <v>#REF!</v>
      </c>
      <c r="O176" s="12" t="s">
        <v>161</v>
      </c>
      <c r="P176" s="12" t="e">
        <f>'Рейтинговая таблица организаций'!#REF!</f>
        <v>#REF!</v>
      </c>
      <c r="Q176" s="12" t="e">
        <f>'Рейтинговая таблица организаций'!#REF!</f>
        <v>#REF!</v>
      </c>
      <c r="R176" s="12" t="s">
        <v>162</v>
      </c>
      <c r="S176" s="12" t="e">
        <f>'Рейтинговая таблица организаций'!#REF!</f>
        <v>#REF!</v>
      </c>
      <c r="T176" s="12" t="e">
        <f>'Рейтинговая таблица организаций'!#REF!</f>
        <v>#REF!</v>
      </c>
      <c r="U17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6" s="18" t="e">
        <f>'Рейтинговая таблица организаций'!#REF!</f>
        <v>#REF!</v>
      </c>
      <c r="W176" s="12" t="e">
        <f>IF('Рейтинговая таблица организаций'!#REF!&lt;1,0,(IF('Рейтинговая таблица организаций'!#REF!&lt;4,20,100)))</f>
        <v>#REF!</v>
      </c>
      <c r="X176" s="12" t="s">
        <v>163</v>
      </c>
      <c r="Y176" s="12" t="e">
        <f>'Рейтинговая таблица организаций'!#REF!</f>
        <v>#REF!</v>
      </c>
      <c r="Z176" s="12" t="e">
        <f>'Рейтинговая таблица организаций'!#REF!</f>
        <v>#REF!</v>
      </c>
      <c r="AA17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6" s="17" t="e">
        <f>'Рейтинговая таблица организаций'!#REF!</f>
        <v>#REF!</v>
      </c>
      <c r="AC176" s="12" t="e">
        <f>IF('Рейтинговая таблица организаций'!#REF!&lt;1,0,(IF('Рейтинговая таблица организаций'!#REF!&lt;5,20,100)))</f>
        <v>#REF!</v>
      </c>
      <c r="AD17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6" s="18" t="e">
        <f>'Рейтинговая таблица организаций'!#REF!</f>
        <v>#REF!</v>
      </c>
      <c r="AF176" s="12" t="e">
        <f>IF('Рейтинговая таблица организаций'!#REF!&lt;1,0,(IF('Рейтинговая таблица организаций'!#REF!&lt;5,20,100)))</f>
        <v>#REF!</v>
      </c>
      <c r="AG176" s="12" t="s">
        <v>164</v>
      </c>
      <c r="AH176" s="12" t="e">
        <f>'Рейтинговая таблица организаций'!#REF!</f>
        <v>#REF!</v>
      </c>
      <c r="AI176" s="12" t="e">
        <f>'Рейтинговая таблица организаций'!#REF!</f>
        <v>#REF!</v>
      </c>
      <c r="AJ176" s="12" t="s">
        <v>165</v>
      </c>
      <c r="AK176" s="12" t="e">
        <f>'Рейтинговая таблица организаций'!#REF!</f>
        <v>#REF!</v>
      </c>
      <c r="AL176" s="12" t="e">
        <f>'Рейтинговая таблица организаций'!#REF!</f>
        <v>#REF!</v>
      </c>
      <c r="AM176" s="12" t="s">
        <v>166</v>
      </c>
      <c r="AN176" s="12" t="e">
        <f>'Рейтинговая таблица организаций'!#REF!</f>
        <v>#REF!</v>
      </c>
      <c r="AO176" s="12" t="e">
        <f>'Рейтинговая таблица организаций'!#REF!</f>
        <v>#REF!</v>
      </c>
      <c r="AP176" s="12" t="s">
        <v>167</v>
      </c>
      <c r="AQ176" s="12" t="e">
        <f>'Рейтинговая таблица организаций'!#REF!</f>
        <v>#REF!</v>
      </c>
      <c r="AR176" s="12" t="e">
        <f>'Рейтинговая таблица организаций'!#REF!</f>
        <v>#REF!</v>
      </c>
      <c r="AS176" s="12" t="s">
        <v>168</v>
      </c>
      <c r="AT176" s="12" t="e">
        <f>'Рейтинговая таблица организаций'!#REF!</f>
        <v>#REF!</v>
      </c>
      <c r="AU176" s="12" t="e">
        <f>'Рейтинговая таблица организаций'!#REF!</f>
        <v>#REF!</v>
      </c>
      <c r="AV176" s="12" t="s">
        <v>169</v>
      </c>
      <c r="AW176" s="12" t="e">
        <f>'Рейтинговая таблица организаций'!#REF!</f>
        <v>#REF!</v>
      </c>
      <c r="AX176" s="12" t="e">
        <f>'Рейтинговая таблица организаций'!#REF!</f>
        <v>#REF!</v>
      </c>
      <c r="AY176" s="12" t="s">
        <v>170</v>
      </c>
      <c r="AZ176" s="12" t="e">
        <f>'Рейтинговая таблица организаций'!#REF!</f>
        <v>#REF!</v>
      </c>
      <c r="BA176" s="12" t="e">
        <f>'Рейтинговая таблица организаций'!#REF!</f>
        <v>#REF!</v>
      </c>
    </row>
    <row r="177" spans="1:53" ht="15.75">
      <c r="A177" s="9" t="e">
        <f>'бланки '!#REF!</f>
        <v>#REF!</v>
      </c>
      <c r="B177" s="9" t="e">
        <f>'бланки '!#REF!</f>
        <v>#REF!</v>
      </c>
      <c r="C177" s="9" t="e">
        <f>'для bus.gov.ru'!#REF!</f>
        <v>#REF!</v>
      </c>
      <c r="D177" s="9" t="e">
        <f>'для bus.gov.ru'!#REF!</f>
        <v>#REF!</v>
      </c>
      <c r="E177" s="16" t="e">
        <f>'для bus.gov.ru'!#REF!</f>
        <v>#REF!</v>
      </c>
      <c r="F177" s="10" t="s">
        <v>159</v>
      </c>
      <c r="G177" s="11" t="e">
        <f>'Рейтинговая таблица организаций'!#REF!</f>
        <v>#REF!</v>
      </c>
      <c r="H177" s="11" t="e">
        <f>'Рейтинговая таблица организаций'!#REF!</f>
        <v>#REF!</v>
      </c>
      <c r="I177" s="10" t="s">
        <v>160</v>
      </c>
      <c r="J177" s="11" t="e">
        <f>'Рейтинговая таблица организаций'!#REF!</f>
        <v>#REF!</v>
      </c>
      <c r="K177" s="11" t="e">
        <f>'Рейтинговая таблица организаций'!#REF!</f>
        <v>#REF!</v>
      </c>
      <c r="L17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7" s="18" t="e">
        <f>'Рейтинговая таблица организаций'!#REF!</f>
        <v>#REF!</v>
      </c>
      <c r="N177" s="12" t="e">
        <f>IF('Рейтинговая таблица организаций'!#REF!&lt;1,0,(IF('Рейтинговая таблица организаций'!#REF!&lt;4,30,100)))</f>
        <v>#REF!</v>
      </c>
      <c r="O177" s="12" t="s">
        <v>161</v>
      </c>
      <c r="P177" s="12" t="e">
        <f>'Рейтинговая таблица организаций'!#REF!</f>
        <v>#REF!</v>
      </c>
      <c r="Q177" s="12" t="e">
        <f>'Рейтинговая таблица организаций'!#REF!</f>
        <v>#REF!</v>
      </c>
      <c r="R177" s="12" t="s">
        <v>162</v>
      </c>
      <c r="S177" s="12" t="e">
        <f>'Рейтинговая таблица организаций'!#REF!</f>
        <v>#REF!</v>
      </c>
      <c r="T177" s="12" t="e">
        <f>'Рейтинговая таблица организаций'!#REF!</f>
        <v>#REF!</v>
      </c>
      <c r="U17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7" s="18" t="e">
        <f>'Рейтинговая таблица организаций'!#REF!</f>
        <v>#REF!</v>
      </c>
      <c r="W177" s="12" t="e">
        <f>IF('Рейтинговая таблица организаций'!#REF!&lt;1,0,(IF('Рейтинговая таблица организаций'!#REF!&lt;4,20,100)))</f>
        <v>#REF!</v>
      </c>
      <c r="X177" s="12" t="s">
        <v>163</v>
      </c>
      <c r="Y177" s="12" t="e">
        <f>'Рейтинговая таблица организаций'!#REF!</f>
        <v>#REF!</v>
      </c>
      <c r="Z177" s="12" t="e">
        <f>'Рейтинговая таблица организаций'!#REF!</f>
        <v>#REF!</v>
      </c>
      <c r="AA17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7" s="17" t="e">
        <f>'Рейтинговая таблица организаций'!#REF!</f>
        <v>#REF!</v>
      </c>
      <c r="AC177" s="12" t="e">
        <f>IF('Рейтинговая таблица организаций'!#REF!&lt;1,0,(IF('Рейтинговая таблица организаций'!#REF!&lt;5,20,100)))</f>
        <v>#REF!</v>
      </c>
      <c r="AD17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7" s="18" t="e">
        <f>'Рейтинговая таблица организаций'!#REF!</f>
        <v>#REF!</v>
      </c>
      <c r="AF177" s="12" t="e">
        <f>IF('Рейтинговая таблица организаций'!#REF!&lt;1,0,(IF('Рейтинговая таблица организаций'!#REF!&lt;5,20,100)))</f>
        <v>#REF!</v>
      </c>
      <c r="AG177" s="12" t="s">
        <v>164</v>
      </c>
      <c r="AH177" s="12" t="e">
        <f>'Рейтинговая таблица организаций'!#REF!</f>
        <v>#REF!</v>
      </c>
      <c r="AI177" s="12" t="e">
        <f>'Рейтинговая таблица организаций'!#REF!</f>
        <v>#REF!</v>
      </c>
      <c r="AJ177" s="12" t="s">
        <v>165</v>
      </c>
      <c r="AK177" s="12" t="e">
        <f>'Рейтинговая таблица организаций'!#REF!</f>
        <v>#REF!</v>
      </c>
      <c r="AL177" s="12" t="e">
        <f>'Рейтинговая таблица организаций'!#REF!</f>
        <v>#REF!</v>
      </c>
      <c r="AM177" s="12" t="s">
        <v>166</v>
      </c>
      <c r="AN177" s="12" t="e">
        <f>'Рейтинговая таблица организаций'!#REF!</f>
        <v>#REF!</v>
      </c>
      <c r="AO177" s="12" t="e">
        <f>'Рейтинговая таблица организаций'!#REF!</f>
        <v>#REF!</v>
      </c>
      <c r="AP177" s="12" t="s">
        <v>167</v>
      </c>
      <c r="AQ177" s="12" t="e">
        <f>'Рейтинговая таблица организаций'!#REF!</f>
        <v>#REF!</v>
      </c>
      <c r="AR177" s="12" t="e">
        <f>'Рейтинговая таблица организаций'!#REF!</f>
        <v>#REF!</v>
      </c>
      <c r="AS177" s="12" t="s">
        <v>168</v>
      </c>
      <c r="AT177" s="12" t="e">
        <f>'Рейтинговая таблица организаций'!#REF!</f>
        <v>#REF!</v>
      </c>
      <c r="AU177" s="12" t="e">
        <f>'Рейтинговая таблица организаций'!#REF!</f>
        <v>#REF!</v>
      </c>
      <c r="AV177" s="12" t="s">
        <v>169</v>
      </c>
      <c r="AW177" s="12" t="e">
        <f>'Рейтинговая таблица организаций'!#REF!</f>
        <v>#REF!</v>
      </c>
      <c r="AX177" s="12" t="e">
        <f>'Рейтинговая таблица организаций'!#REF!</f>
        <v>#REF!</v>
      </c>
      <c r="AY177" s="12" t="s">
        <v>170</v>
      </c>
      <c r="AZ177" s="12" t="e">
        <f>'Рейтинговая таблица организаций'!#REF!</f>
        <v>#REF!</v>
      </c>
      <c r="BA177" s="12" t="e">
        <f>'Рейтинговая таблица организаций'!#REF!</f>
        <v>#REF!</v>
      </c>
    </row>
    <row r="178" spans="1:53" ht="15.75">
      <c r="A178" s="9" t="e">
        <f>'бланки '!#REF!</f>
        <v>#REF!</v>
      </c>
      <c r="B178" s="9" t="e">
        <f>'бланки '!#REF!</f>
        <v>#REF!</v>
      </c>
      <c r="C178" s="9" t="e">
        <f>'для bus.gov.ru'!#REF!</f>
        <v>#REF!</v>
      </c>
      <c r="D178" s="9" t="e">
        <f>'для bus.gov.ru'!#REF!</f>
        <v>#REF!</v>
      </c>
      <c r="E178" s="16" t="e">
        <f>'для bus.gov.ru'!#REF!</f>
        <v>#REF!</v>
      </c>
      <c r="F178" s="10" t="s">
        <v>159</v>
      </c>
      <c r="G178" s="11" t="e">
        <f>'Рейтинговая таблица организаций'!#REF!</f>
        <v>#REF!</v>
      </c>
      <c r="H178" s="11" t="e">
        <f>'Рейтинговая таблица организаций'!#REF!</f>
        <v>#REF!</v>
      </c>
      <c r="I178" s="10" t="s">
        <v>160</v>
      </c>
      <c r="J178" s="11" t="e">
        <f>'Рейтинговая таблица организаций'!#REF!</f>
        <v>#REF!</v>
      </c>
      <c r="K178" s="11" t="e">
        <f>'Рейтинговая таблица организаций'!#REF!</f>
        <v>#REF!</v>
      </c>
      <c r="L17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8" s="18" t="e">
        <f>'Рейтинговая таблица организаций'!#REF!</f>
        <v>#REF!</v>
      </c>
      <c r="N178" s="12" t="e">
        <f>IF('Рейтинговая таблица организаций'!#REF!&lt;1,0,(IF('Рейтинговая таблица организаций'!#REF!&lt;4,30,100)))</f>
        <v>#REF!</v>
      </c>
      <c r="O178" s="12" t="s">
        <v>161</v>
      </c>
      <c r="P178" s="12" t="e">
        <f>'Рейтинговая таблица организаций'!#REF!</f>
        <v>#REF!</v>
      </c>
      <c r="Q178" s="12" t="e">
        <f>'Рейтинговая таблица организаций'!#REF!</f>
        <v>#REF!</v>
      </c>
      <c r="R178" s="12" t="s">
        <v>162</v>
      </c>
      <c r="S178" s="12" t="e">
        <f>'Рейтинговая таблица организаций'!#REF!</f>
        <v>#REF!</v>
      </c>
      <c r="T178" s="12" t="e">
        <f>'Рейтинговая таблица организаций'!#REF!</f>
        <v>#REF!</v>
      </c>
      <c r="U17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8" s="18" t="e">
        <f>'Рейтинговая таблица организаций'!#REF!</f>
        <v>#REF!</v>
      </c>
      <c r="W178" s="12" t="e">
        <f>IF('Рейтинговая таблица организаций'!#REF!&lt;1,0,(IF('Рейтинговая таблица организаций'!#REF!&lt;4,20,100)))</f>
        <v>#REF!</v>
      </c>
      <c r="X178" s="12" t="s">
        <v>163</v>
      </c>
      <c r="Y178" s="12" t="e">
        <f>'Рейтинговая таблица организаций'!#REF!</f>
        <v>#REF!</v>
      </c>
      <c r="Z178" s="12" t="e">
        <f>'Рейтинговая таблица организаций'!#REF!</f>
        <v>#REF!</v>
      </c>
      <c r="AA17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8" s="17" t="e">
        <f>'Рейтинговая таблица организаций'!#REF!</f>
        <v>#REF!</v>
      </c>
      <c r="AC178" s="12" t="e">
        <f>IF('Рейтинговая таблица организаций'!#REF!&lt;1,0,(IF('Рейтинговая таблица организаций'!#REF!&lt;5,20,100)))</f>
        <v>#REF!</v>
      </c>
      <c r="AD17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8" s="18" t="e">
        <f>'Рейтинговая таблица организаций'!#REF!</f>
        <v>#REF!</v>
      </c>
      <c r="AF178" s="12" t="e">
        <f>IF('Рейтинговая таблица организаций'!#REF!&lt;1,0,(IF('Рейтинговая таблица организаций'!#REF!&lt;5,20,100)))</f>
        <v>#REF!</v>
      </c>
      <c r="AG178" s="12" t="s">
        <v>164</v>
      </c>
      <c r="AH178" s="12" t="e">
        <f>'Рейтинговая таблица организаций'!#REF!</f>
        <v>#REF!</v>
      </c>
      <c r="AI178" s="12" t="e">
        <f>'Рейтинговая таблица организаций'!#REF!</f>
        <v>#REF!</v>
      </c>
      <c r="AJ178" s="12" t="s">
        <v>165</v>
      </c>
      <c r="AK178" s="12" t="e">
        <f>'Рейтинговая таблица организаций'!#REF!</f>
        <v>#REF!</v>
      </c>
      <c r="AL178" s="12" t="e">
        <f>'Рейтинговая таблица организаций'!#REF!</f>
        <v>#REF!</v>
      </c>
      <c r="AM178" s="12" t="s">
        <v>166</v>
      </c>
      <c r="AN178" s="12" t="e">
        <f>'Рейтинговая таблица организаций'!#REF!</f>
        <v>#REF!</v>
      </c>
      <c r="AO178" s="12" t="e">
        <f>'Рейтинговая таблица организаций'!#REF!</f>
        <v>#REF!</v>
      </c>
      <c r="AP178" s="12" t="s">
        <v>167</v>
      </c>
      <c r="AQ178" s="12" t="e">
        <f>'Рейтинговая таблица организаций'!#REF!</f>
        <v>#REF!</v>
      </c>
      <c r="AR178" s="12" t="e">
        <f>'Рейтинговая таблица организаций'!#REF!</f>
        <v>#REF!</v>
      </c>
      <c r="AS178" s="12" t="s">
        <v>168</v>
      </c>
      <c r="AT178" s="12" t="e">
        <f>'Рейтинговая таблица организаций'!#REF!</f>
        <v>#REF!</v>
      </c>
      <c r="AU178" s="12" t="e">
        <f>'Рейтинговая таблица организаций'!#REF!</f>
        <v>#REF!</v>
      </c>
      <c r="AV178" s="12" t="s">
        <v>169</v>
      </c>
      <c r="AW178" s="12" t="e">
        <f>'Рейтинговая таблица организаций'!#REF!</f>
        <v>#REF!</v>
      </c>
      <c r="AX178" s="12" t="e">
        <f>'Рейтинговая таблица организаций'!#REF!</f>
        <v>#REF!</v>
      </c>
      <c r="AY178" s="12" t="s">
        <v>170</v>
      </c>
      <c r="AZ178" s="12" t="e">
        <f>'Рейтинговая таблица организаций'!#REF!</f>
        <v>#REF!</v>
      </c>
      <c r="BA178" s="12" t="e">
        <f>'Рейтинговая таблица организаций'!#REF!</f>
        <v>#REF!</v>
      </c>
    </row>
    <row r="179" spans="1:53" ht="15.75">
      <c r="A179" s="9" t="e">
        <f>'бланки '!#REF!</f>
        <v>#REF!</v>
      </c>
      <c r="B179" s="9" t="e">
        <f>'бланки '!#REF!</f>
        <v>#REF!</v>
      </c>
      <c r="C179" s="9" t="e">
        <f>'для bus.gov.ru'!#REF!</f>
        <v>#REF!</v>
      </c>
      <c r="D179" s="9" t="e">
        <f>'для bus.gov.ru'!#REF!</f>
        <v>#REF!</v>
      </c>
      <c r="E179" s="16" t="e">
        <f>'для bus.gov.ru'!#REF!</f>
        <v>#REF!</v>
      </c>
      <c r="F179" s="10" t="s">
        <v>159</v>
      </c>
      <c r="G179" s="11" t="e">
        <f>'Рейтинговая таблица организаций'!#REF!</f>
        <v>#REF!</v>
      </c>
      <c r="H179" s="11" t="e">
        <f>'Рейтинговая таблица организаций'!#REF!</f>
        <v>#REF!</v>
      </c>
      <c r="I179" s="10" t="s">
        <v>160</v>
      </c>
      <c r="J179" s="11" t="e">
        <f>'Рейтинговая таблица организаций'!#REF!</f>
        <v>#REF!</v>
      </c>
      <c r="K179" s="11" t="e">
        <f>'Рейтинговая таблица организаций'!#REF!</f>
        <v>#REF!</v>
      </c>
      <c r="L17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79" s="18" t="e">
        <f>'Рейтинговая таблица организаций'!#REF!</f>
        <v>#REF!</v>
      </c>
      <c r="N179" s="12" t="e">
        <f>IF('Рейтинговая таблица организаций'!#REF!&lt;1,0,(IF('Рейтинговая таблица организаций'!#REF!&lt;4,30,100)))</f>
        <v>#REF!</v>
      </c>
      <c r="O179" s="12" t="s">
        <v>161</v>
      </c>
      <c r="P179" s="12" t="e">
        <f>'Рейтинговая таблица организаций'!#REF!</f>
        <v>#REF!</v>
      </c>
      <c r="Q179" s="12" t="e">
        <f>'Рейтинговая таблица организаций'!#REF!</f>
        <v>#REF!</v>
      </c>
      <c r="R179" s="12" t="s">
        <v>162</v>
      </c>
      <c r="S179" s="12" t="e">
        <f>'Рейтинговая таблица организаций'!#REF!</f>
        <v>#REF!</v>
      </c>
      <c r="T179" s="12" t="e">
        <f>'Рейтинговая таблица организаций'!#REF!</f>
        <v>#REF!</v>
      </c>
      <c r="U17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79" s="18" t="e">
        <f>'Рейтинговая таблица организаций'!#REF!</f>
        <v>#REF!</v>
      </c>
      <c r="W179" s="12" t="e">
        <f>IF('Рейтинговая таблица организаций'!#REF!&lt;1,0,(IF('Рейтинговая таблица организаций'!#REF!&lt;4,20,100)))</f>
        <v>#REF!</v>
      </c>
      <c r="X179" s="12" t="s">
        <v>163</v>
      </c>
      <c r="Y179" s="12" t="e">
        <f>'Рейтинговая таблица организаций'!#REF!</f>
        <v>#REF!</v>
      </c>
      <c r="Z179" s="12" t="e">
        <f>'Рейтинговая таблица организаций'!#REF!</f>
        <v>#REF!</v>
      </c>
      <c r="AA17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79" s="17" t="e">
        <f>'Рейтинговая таблица организаций'!#REF!</f>
        <v>#REF!</v>
      </c>
      <c r="AC179" s="12" t="e">
        <f>IF('Рейтинговая таблица организаций'!#REF!&lt;1,0,(IF('Рейтинговая таблица организаций'!#REF!&lt;5,20,100)))</f>
        <v>#REF!</v>
      </c>
      <c r="AD17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79" s="18" t="e">
        <f>'Рейтинговая таблица организаций'!#REF!</f>
        <v>#REF!</v>
      </c>
      <c r="AF179" s="12" t="e">
        <f>IF('Рейтинговая таблица организаций'!#REF!&lt;1,0,(IF('Рейтинговая таблица организаций'!#REF!&lt;5,20,100)))</f>
        <v>#REF!</v>
      </c>
      <c r="AG179" s="12" t="s">
        <v>164</v>
      </c>
      <c r="AH179" s="12" t="e">
        <f>'Рейтинговая таблица организаций'!#REF!</f>
        <v>#REF!</v>
      </c>
      <c r="AI179" s="12" t="e">
        <f>'Рейтинговая таблица организаций'!#REF!</f>
        <v>#REF!</v>
      </c>
      <c r="AJ179" s="12" t="s">
        <v>165</v>
      </c>
      <c r="AK179" s="12" t="e">
        <f>'Рейтинговая таблица организаций'!#REF!</f>
        <v>#REF!</v>
      </c>
      <c r="AL179" s="12" t="e">
        <f>'Рейтинговая таблица организаций'!#REF!</f>
        <v>#REF!</v>
      </c>
      <c r="AM179" s="12" t="s">
        <v>166</v>
      </c>
      <c r="AN179" s="12" t="e">
        <f>'Рейтинговая таблица организаций'!#REF!</f>
        <v>#REF!</v>
      </c>
      <c r="AO179" s="12" t="e">
        <f>'Рейтинговая таблица организаций'!#REF!</f>
        <v>#REF!</v>
      </c>
      <c r="AP179" s="12" t="s">
        <v>167</v>
      </c>
      <c r="AQ179" s="12" t="e">
        <f>'Рейтинговая таблица организаций'!#REF!</f>
        <v>#REF!</v>
      </c>
      <c r="AR179" s="12" t="e">
        <f>'Рейтинговая таблица организаций'!#REF!</f>
        <v>#REF!</v>
      </c>
      <c r="AS179" s="12" t="s">
        <v>168</v>
      </c>
      <c r="AT179" s="12" t="e">
        <f>'Рейтинговая таблица организаций'!#REF!</f>
        <v>#REF!</v>
      </c>
      <c r="AU179" s="12" t="e">
        <f>'Рейтинговая таблица организаций'!#REF!</f>
        <v>#REF!</v>
      </c>
      <c r="AV179" s="12" t="s">
        <v>169</v>
      </c>
      <c r="AW179" s="12" t="e">
        <f>'Рейтинговая таблица организаций'!#REF!</f>
        <v>#REF!</v>
      </c>
      <c r="AX179" s="12" t="e">
        <f>'Рейтинговая таблица организаций'!#REF!</f>
        <v>#REF!</v>
      </c>
      <c r="AY179" s="12" t="s">
        <v>170</v>
      </c>
      <c r="AZ179" s="12" t="e">
        <f>'Рейтинговая таблица организаций'!#REF!</f>
        <v>#REF!</v>
      </c>
      <c r="BA179" s="12" t="e">
        <f>'Рейтинговая таблица организаций'!#REF!</f>
        <v>#REF!</v>
      </c>
    </row>
    <row r="180" spans="1:53" ht="15.75">
      <c r="A180" s="9" t="e">
        <f>'бланки '!#REF!</f>
        <v>#REF!</v>
      </c>
      <c r="B180" s="9" t="e">
        <f>'бланки '!#REF!</f>
        <v>#REF!</v>
      </c>
      <c r="C180" s="9" t="e">
        <f>'для bus.gov.ru'!#REF!</f>
        <v>#REF!</v>
      </c>
      <c r="D180" s="9" t="e">
        <f>'для bus.gov.ru'!#REF!</f>
        <v>#REF!</v>
      </c>
      <c r="E180" s="16" t="e">
        <f>'для bus.gov.ru'!#REF!</f>
        <v>#REF!</v>
      </c>
      <c r="F180" s="10" t="s">
        <v>159</v>
      </c>
      <c r="G180" s="11" t="e">
        <f>'Рейтинговая таблица организаций'!#REF!</f>
        <v>#REF!</v>
      </c>
      <c r="H180" s="11" t="e">
        <f>'Рейтинговая таблица организаций'!#REF!</f>
        <v>#REF!</v>
      </c>
      <c r="I180" s="10" t="s">
        <v>160</v>
      </c>
      <c r="J180" s="11" t="e">
        <f>'Рейтинговая таблица организаций'!#REF!</f>
        <v>#REF!</v>
      </c>
      <c r="K180" s="11" t="e">
        <f>'Рейтинговая таблица организаций'!#REF!</f>
        <v>#REF!</v>
      </c>
      <c r="L18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0" s="18" t="e">
        <f>'Рейтинговая таблица организаций'!#REF!</f>
        <v>#REF!</v>
      </c>
      <c r="N180" s="12" t="e">
        <f>IF('Рейтинговая таблица организаций'!#REF!&lt;1,0,(IF('Рейтинговая таблица организаций'!#REF!&lt;4,30,100)))</f>
        <v>#REF!</v>
      </c>
      <c r="O180" s="12" t="s">
        <v>161</v>
      </c>
      <c r="P180" s="12" t="e">
        <f>'Рейтинговая таблица организаций'!#REF!</f>
        <v>#REF!</v>
      </c>
      <c r="Q180" s="12" t="e">
        <f>'Рейтинговая таблица организаций'!#REF!</f>
        <v>#REF!</v>
      </c>
      <c r="R180" s="12" t="s">
        <v>162</v>
      </c>
      <c r="S180" s="12" t="e">
        <f>'Рейтинговая таблица организаций'!#REF!</f>
        <v>#REF!</v>
      </c>
      <c r="T180" s="12" t="e">
        <f>'Рейтинговая таблица организаций'!#REF!</f>
        <v>#REF!</v>
      </c>
      <c r="U18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0" s="18" t="e">
        <f>'Рейтинговая таблица организаций'!#REF!</f>
        <v>#REF!</v>
      </c>
      <c r="W180" s="12" t="e">
        <f>IF('Рейтинговая таблица организаций'!#REF!&lt;1,0,(IF('Рейтинговая таблица организаций'!#REF!&lt;4,20,100)))</f>
        <v>#REF!</v>
      </c>
      <c r="X180" s="12" t="s">
        <v>163</v>
      </c>
      <c r="Y180" s="12" t="e">
        <f>'Рейтинговая таблица организаций'!#REF!</f>
        <v>#REF!</v>
      </c>
      <c r="Z180" s="12" t="e">
        <f>'Рейтинговая таблица организаций'!#REF!</f>
        <v>#REF!</v>
      </c>
      <c r="AA18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0" s="17" t="e">
        <f>'Рейтинговая таблица организаций'!#REF!</f>
        <v>#REF!</v>
      </c>
      <c r="AC180" s="12" t="e">
        <f>IF('Рейтинговая таблица организаций'!#REF!&lt;1,0,(IF('Рейтинговая таблица организаций'!#REF!&lt;5,20,100)))</f>
        <v>#REF!</v>
      </c>
      <c r="AD18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0" s="18" t="e">
        <f>'Рейтинговая таблица организаций'!#REF!</f>
        <v>#REF!</v>
      </c>
      <c r="AF180" s="12" t="e">
        <f>IF('Рейтинговая таблица организаций'!#REF!&lt;1,0,(IF('Рейтинговая таблица организаций'!#REF!&lt;5,20,100)))</f>
        <v>#REF!</v>
      </c>
      <c r="AG180" s="12" t="s">
        <v>164</v>
      </c>
      <c r="AH180" s="12" t="e">
        <f>'Рейтинговая таблица организаций'!#REF!</f>
        <v>#REF!</v>
      </c>
      <c r="AI180" s="12" t="e">
        <f>'Рейтинговая таблица организаций'!#REF!</f>
        <v>#REF!</v>
      </c>
      <c r="AJ180" s="12" t="s">
        <v>165</v>
      </c>
      <c r="AK180" s="12" t="e">
        <f>'Рейтинговая таблица организаций'!#REF!</f>
        <v>#REF!</v>
      </c>
      <c r="AL180" s="12" t="e">
        <f>'Рейтинговая таблица организаций'!#REF!</f>
        <v>#REF!</v>
      </c>
      <c r="AM180" s="12" t="s">
        <v>166</v>
      </c>
      <c r="AN180" s="12" t="e">
        <f>'Рейтинговая таблица организаций'!#REF!</f>
        <v>#REF!</v>
      </c>
      <c r="AO180" s="12" t="e">
        <f>'Рейтинговая таблица организаций'!#REF!</f>
        <v>#REF!</v>
      </c>
      <c r="AP180" s="12" t="s">
        <v>167</v>
      </c>
      <c r="AQ180" s="12" t="e">
        <f>'Рейтинговая таблица организаций'!#REF!</f>
        <v>#REF!</v>
      </c>
      <c r="AR180" s="12" t="e">
        <f>'Рейтинговая таблица организаций'!#REF!</f>
        <v>#REF!</v>
      </c>
      <c r="AS180" s="12" t="s">
        <v>168</v>
      </c>
      <c r="AT180" s="12" t="e">
        <f>'Рейтинговая таблица организаций'!#REF!</f>
        <v>#REF!</v>
      </c>
      <c r="AU180" s="12" t="e">
        <f>'Рейтинговая таблица организаций'!#REF!</f>
        <v>#REF!</v>
      </c>
      <c r="AV180" s="12" t="s">
        <v>169</v>
      </c>
      <c r="AW180" s="12" t="e">
        <f>'Рейтинговая таблица организаций'!#REF!</f>
        <v>#REF!</v>
      </c>
      <c r="AX180" s="12" t="e">
        <f>'Рейтинговая таблица организаций'!#REF!</f>
        <v>#REF!</v>
      </c>
      <c r="AY180" s="12" t="s">
        <v>170</v>
      </c>
      <c r="AZ180" s="12" t="e">
        <f>'Рейтинговая таблица организаций'!#REF!</f>
        <v>#REF!</v>
      </c>
      <c r="BA180" s="12" t="e">
        <f>'Рейтинговая таблица организаций'!#REF!</f>
        <v>#REF!</v>
      </c>
    </row>
    <row r="181" spans="1:53" ht="15.75">
      <c r="A181" s="9" t="e">
        <f>'бланки '!#REF!</f>
        <v>#REF!</v>
      </c>
      <c r="B181" s="9" t="e">
        <f>'бланки '!#REF!</f>
        <v>#REF!</v>
      </c>
      <c r="C181" s="9" t="e">
        <f>'для bus.gov.ru'!#REF!</f>
        <v>#REF!</v>
      </c>
      <c r="D181" s="9" t="e">
        <f>'для bus.gov.ru'!#REF!</f>
        <v>#REF!</v>
      </c>
      <c r="E181" s="16" t="e">
        <f>'для bus.gov.ru'!#REF!</f>
        <v>#REF!</v>
      </c>
      <c r="F181" s="10" t="s">
        <v>159</v>
      </c>
      <c r="G181" s="11" t="e">
        <f>'Рейтинговая таблица организаций'!#REF!</f>
        <v>#REF!</v>
      </c>
      <c r="H181" s="11" t="e">
        <f>'Рейтинговая таблица организаций'!#REF!</f>
        <v>#REF!</v>
      </c>
      <c r="I181" s="10" t="s">
        <v>160</v>
      </c>
      <c r="J181" s="11" t="e">
        <f>'Рейтинговая таблица организаций'!#REF!</f>
        <v>#REF!</v>
      </c>
      <c r="K181" s="11" t="e">
        <f>'Рейтинговая таблица организаций'!#REF!</f>
        <v>#REF!</v>
      </c>
      <c r="L18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1" s="18" t="e">
        <f>'Рейтинговая таблица организаций'!#REF!</f>
        <v>#REF!</v>
      </c>
      <c r="N181" s="12" t="e">
        <f>IF('Рейтинговая таблица организаций'!#REF!&lt;1,0,(IF('Рейтинговая таблица организаций'!#REF!&lt;4,30,100)))</f>
        <v>#REF!</v>
      </c>
      <c r="O181" s="12" t="s">
        <v>161</v>
      </c>
      <c r="P181" s="12" t="e">
        <f>'Рейтинговая таблица организаций'!#REF!</f>
        <v>#REF!</v>
      </c>
      <c r="Q181" s="12" t="e">
        <f>'Рейтинговая таблица организаций'!#REF!</f>
        <v>#REF!</v>
      </c>
      <c r="R181" s="12" t="s">
        <v>162</v>
      </c>
      <c r="S181" s="12" t="e">
        <f>'Рейтинговая таблица организаций'!#REF!</f>
        <v>#REF!</v>
      </c>
      <c r="T181" s="12" t="e">
        <f>'Рейтинговая таблица организаций'!#REF!</f>
        <v>#REF!</v>
      </c>
      <c r="U18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1" s="18" t="e">
        <f>'Рейтинговая таблица организаций'!#REF!</f>
        <v>#REF!</v>
      </c>
      <c r="W181" s="12" t="e">
        <f>IF('Рейтинговая таблица организаций'!#REF!&lt;1,0,(IF('Рейтинговая таблица организаций'!#REF!&lt;4,20,100)))</f>
        <v>#REF!</v>
      </c>
      <c r="X181" s="12" t="s">
        <v>163</v>
      </c>
      <c r="Y181" s="12" t="e">
        <f>'Рейтинговая таблица организаций'!#REF!</f>
        <v>#REF!</v>
      </c>
      <c r="Z181" s="12" t="e">
        <f>'Рейтинговая таблица организаций'!#REF!</f>
        <v>#REF!</v>
      </c>
      <c r="AA18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1" s="17" t="e">
        <f>'Рейтинговая таблица организаций'!#REF!</f>
        <v>#REF!</v>
      </c>
      <c r="AC181" s="12" t="e">
        <f>IF('Рейтинговая таблица организаций'!#REF!&lt;1,0,(IF('Рейтинговая таблица организаций'!#REF!&lt;5,20,100)))</f>
        <v>#REF!</v>
      </c>
      <c r="AD18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1" s="18" t="e">
        <f>'Рейтинговая таблица организаций'!#REF!</f>
        <v>#REF!</v>
      </c>
      <c r="AF181" s="12" t="e">
        <f>IF('Рейтинговая таблица организаций'!#REF!&lt;1,0,(IF('Рейтинговая таблица организаций'!#REF!&lt;5,20,100)))</f>
        <v>#REF!</v>
      </c>
      <c r="AG181" s="12" t="s">
        <v>164</v>
      </c>
      <c r="AH181" s="12" t="e">
        <f>'Рейтинговая таблица организаций'!#REF!</f>
        <v>#REF!</v>
      </c>
      <c r="AI181" s="12" t="e">
        <f>'Рейтинговая таблица организаций'!#REF!</f>
        <v>#REF!</v>
      </c>
      <c r="AJ181" s="12" t="s">
        <v>165</v>
      </c>
      <c r="AK181" s="12" t="e">
        <f>'Рейтинговая таблица организаций'!#REF!</f>
        <v>#REF!</v>
      </c>
      <c r="AL181" s="12" t="e">
        <f>'Рейтинговая таблица организаций'!#REF!</f>
        <v>#REF!</v>
      </c>
      <c r="AM181" s="12" t="s">
        <v>166</v>
      </c>
      <c r="AN181" s="12" t="e">
        <f>'Рейтинговая таблица организаций'!#REF!</f>
        <v>#REF!</v>
      </c>
      <c r="AO181" s="12" t="e">
        <f>'Рейтинговая таблица организаций'!#REF!</f>
        <v>#REF!</v>
      </c>
      <c r="AP181" s="12" t="s">
        <v>167</v>
      </c>
      <c r="AQ181" s="12" t="e">
        <f>'Рейтинговая таблица организаций'!#REF!</f>
        <v>#REF!</v>
      </c>
      <c r="AR181" s="12" t="e">
        <f>'Рейтинговая таблица организаций'!#REF!</f>
        <v>#REF!</v>
      </c>
      <c r="AS181" s="12" t="s">
        <v>168</v>
      </c>
      <c r="AT181" s="12" t="e">
        <f>'Рейтинговая таблица организаций'!#REF!</f>
        <v>#REF!</v>
      </c>
      <c r="AU181" s="12" t="e">
        <f>'Рейтинговая таблица организаций'!#REF!</f>
        <v>#REF!</v>
      </c>
      <c r="AV181" s="12" t="s">
        <v>169</v>
      </c>
      <c r="AW181" s="12" t="e">
        <f>'Рейтинговая таблица организаций'!#REF!</f>
        <v>#REF!</v>
      </c>
      <c r="AX181" s="12" t="e">
        <f>'Рейтинговая таблица организаций'!#REF!</f>
        <v>#REF!</v>
      </c>
      <c r="AY181" s="12" t="s">
        <v>170</v>
      </c>
      <c r="AZ181" s="12" t="e">
        <f>'Рейтинговая таблица организаций'!#REF!</f>
        <v>#REF!</v>
      </c>
      <c r="BA181" s="12" t="e">
        <f>'Рейтинговая таблица организаций'!#REF!</f>
        <v>#REF!</v>
      </c>
    </row>
    <row r="182" spans="1:53" ht="15.75">
      <c r="A182" s="9" t="e">
        <f>'бланки '!#REF!</f>
        <v>#REF!</v>
      </c>
      <c r="B182" s="9" t="e">
        <f>'бланки '!#REF!</f>
        <v>#REF!</v>
      </c>
      <c r="C182" s="9" t="e">
        <f>'для bus.gov.ru'!#REF!</f>
        <v>#REF!</v>
      </c>
      <c r="D182" s="9" t="e">
        <f>'для bus.gov.ru'!#REF!</f>
        <v>#REF!</v>
      </c>
      <c r="E182" s="16" t="e">
        <f>'для bus.gov.ru'!#REF!</f>
        <v>#REF!</v>
      </c>
      <c r="F182" s="10" t="s">
        <v>159</v>
      </c>
      <c r="G182" s="11" t="e">
        <f>'Рейтинговая таблица организаций'!#REF!</f>
        <v>#REF!</v>
      </c>
      <c r="H182" s="11" t="e">
        <f>'Рейтинговая таблица организаций'!#REF!</f>
        <v>#REF!</v>
      </c>
      <c r="I182" s="10" t="s">
        <v>160</v>
      </c>
      <c r="J182" s="11" t="e">
        <f>'Рейтинговая таблица организаций'!#REF!</f>
        <v>#REF!</v>
      </c>
      <c r="K182" s="11" t="e">
        <f>'Рейтинговая таблица организаций'!#REF!</f>
        <v>#REF!</v>
      </c>
      <c r="L18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2" s="18" t="e">
        <f>'Рейтинговая таблица организаций'!#REF!</f>
        <v>#REF!</v>
      </c>
      <c r="N182" s="12" t="e">
        <f>IF('Рейтинговая таблица организаций'!#REF!&lt;1,0,(IF('Рейтинговая таблица организаций'!#REF!&lt;4,30,100)))</f>
        <v>#REF!</v>
      </c>
      <c r="O182" s="12" t="s">
        <v>161</v>
      </c>
      <c r="P182" s="12" t="e">
        <f>'Рейтинговая таблица организаций'!#REF!</f>
        <v>#REF!</v>
      </c>
      <c r="Q182" s="12" t="e">
        <f>'Рейтинговая таблица организаций'!#REF!</f>
        <v>#REF!</v>
      </c>
      <c r="R182" s="12" t="s">
        <v>162</v>
      </c>
      <c r="S182" s="12" t="e">
        <f>'Рейтинговая таблица организаций'!#REF!</f>
        <v>#REF!</v>
      </c>
      <c r="T182" s="12" t="e">
        <f>'Рейтинговая таблица организаций'!#REF!</f>
        <v>#REF!</v>
      </c>
      <c r="U18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2" s="18" t="e">
        <f>'Рейтинговая таблица организаций'!#REF!</f>
        <v>#REF!</v>
      </c>
      <c r="W182" s="12" t="e">
        <f>IF('Рейтинговая таблица организаций'!#REF!&lt;1,0,(IF('Рейтинговая таблица организаций'!#REF!&lt;4,20,100)))</f>
        <v>#REF!</v>
      </c>
      <c r="X182" s="12" t="s">
        <v>163</v>
      </c>
      <c r="Y182" s="12" t="e">
        <f>'Рейтинговая таблица организаций'!#REF!</f>
        <v>#REF!</v>
      </c>
      <c r="Z182" s="12" t="e">
        <f>'Рейтинговая таблица организаций'!#REF!</f>
        <v>#REF!</v>
      </c>
      <c r="AA18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2" s="17" t="e">
        <f>'Рейтинговая таблица организаций'!#REF!</f>
        <v>#REF!</v>
      </c>
      <c r="AC182" s="12" t="e">
        <f>IF('Рейтинговая таблица организаций'!#REF!&lt;1,0,(IF('Рейтинговая таблица организаций'!#REF!&lt;5,20,100)))</f>
        <v>#REF!</v>
      </c>
      <c r="AD18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2" s="18" t="e">
        <f>'Рейтинговая таблица организаций'!#REF!</f>
        <v>#REF!</v>
      </c>
      <c r="AF182" s="12" t="e">
        <f>IF('Рейтинговая таблица организаций'!#REF!&lt;1,0,(IF('Рейтинговая таблица организаций'!#REF!&lt;5,20,100)))</f>
        <v>#REF!</v>
      </c>
      <c r="AG182" s="12" t="s">
        <v>164</v>
      </c>
      <c r="AH182" s="12" t="e">
        <f>'Рейтинговая таблица организаций'!#REF!</f>
        <v>#REF!</v>
      </c>
      <c r="AI182" s="12" t="e">
        <f>'Рейтинговая таблица организаций'!#REF!</f>
        <v>#REF!</v>
      </c>
      <c r="AJ182" s="12" t="s">
        <v>165</v>
      </c>
      <c r="AK182" s="12" t="e">
        <f>'Рейтинговая таблица организаций'!#REF!</f>
        <v>#REF!</v>
      </c>
      <c r="AL182" s="12" t="e">
        <f>'Рейтинговая таблица организаций'!#REF!</f>
        <v>#REF!</v>
      </c>
      <c r="AM182" s="12" t="s">
        <v>166</v>
      </c>
      <c r="AN182" s="12" t="e">
        <f>'Рейтинговая таблица организаций'!#REF!</f>
        <v>#REF!</v>
      </c>
      <c r="AO182" s="12" t="e">
        <f>'Рейтинговая таблица организаций'!#REF!</f>
        <v>#REF!</v>
      </c>
      <c r="AP182" s="12" t="s">
        <v>167</v>
      </c>
      <c r="AQ182" s="12" t="e">
        <f>'Рейтинговая таблица организаций'!#REF!</f>
        <v>#REF!</v>
      </c>
      <c r="AR182" s="12" t="e">
        <f>'Рейтинговая таблица организаций'!#REF!</f>
        <v>#REF!</v>
      </c>
      <c r="AS182" s="12" t="s">
        <v>168</v>
      </c>
      <c r="AT182" s="12" t="e">
        <f>'Рейтинговая таблица организаций'!#REF!</f>
        <v>#REF!</v>
      </c>
      <c r="AU182" s="12" t="e">
        <f>'Рейтинговая таблица организаций'!#REF!</f>
        <v>#REF!</v>
      </c>
      <c r="AV182" s="12" t="s">
        <v>169</v>
      </c>
      <c r="AW182" s="12" t="e">
        <f>'Рейтинговая таблица организаций'!#REF!</f>
        <v>#REF!</v>
      </c>
      <c r="AX182" s="12" t="e">
        <f>'Рейтинговая таблица организаций'!#REF!</f>
        <v>#REF!</v>
      </c>
      <c r="AY182" s="12" t="s">
        <v>170</v>
      </c>
      <c r="AZ182" s="12" t="e">
        <f>'Рейтинговая таблица организаций'!#REF!</f>
        <v>#REF!</v>
      </c>
      <c r="BA182" s="12" t="e">
        <f>'Рейтинговая таблица организаций'!#REF!</f>
        <v>#REF!</v>
      </c>
    </row>
    <row r="183" spans="1:53" ht="15.75">
      <c r="A183" s="9" t="e">
        <f>'бланки '!#REF!</f>
        <v>#REF!</v>
      </c>
      <c r="B183" s="9" t="e">
        <f>'бланки '!#REF!</f>
        <v>#REF!</v>
      </c>
      <c r="C183" s="9" t="e">
        <f>'для bus.gov.ru'!#REF!</f>
        <v>#REF!</v>
      </c>
      <c r="D183" s="9" t="e">
        <f>'для bus.gov.ru'!#REF!</f>
        <v>#REF!</v>
      </c>
      <c r="E183" s="16" t="e">
        <f>'для bus.gov.ru'!#REF!</f>
        <v>#REF!</v>
      </c>
      <c r="F183" s="10" t="s">
        <v>159</v>
      </c>
      <c r="G183" s="11" t="e">
        <f>'Рейтинговая таблица организаций'!#REF!</f>
        <v>#REF!</v>
      </c>
      <c r="H183" s="11" t="e">
        <f>'Рейтинговая таблица организаций'!#REF!</f>
        <v>#REF!</v>
      </c>
      <c r="I183" s="10" t="s">
        <v>160</v>
      </c>
      <c r="J183" s="11" t="e">
        <f>'Рейтинговая таблица организаций'!#REF!</f>
        <v>#REF!</v>
      </c>
      <c r="K183" s="11" t="e">
        <f>'Рейтинговая таблица организаций'!#REF!</f>
        <v>#REF!</v>
      </c>
      <c r="L18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3" s="18" t="e">
        <f>'Рейтинговая таблица организаций'!#REF!</f>
        <v>#REF!</v>
      </c>
      <c r="N183" s="12" t="e">
        <f>IF('Рейтинговая таблица организаций'!#REF!&lt;1,0,(IF('Рейтинговая таблица организаций'!#REF!&lt;4,30,100)))</f>
        <v>#REF!</v>
      </c>
      <c r="O183" s="12" t="s">
        <v>161</v>
      </c>
      <c r="P183" s="12" t="e">
        <f>'Рейтинговая таблица организаций'!#REF!</f>
        <v>#REF!</v>
      </c>
      <c r="Q183" s="12" t="e">
        <f>'Рейтинговая таблица организаций'!#REF!</f>
        <v>#REF!</v>
      </c>
      <c r="R183" s="12" t="s">
        <v>162</v>
      </c>
      <c r="S183" s="12" t="e">
        <f>'Рейтинговая таблица организаций'!#REF!</f>
        <v>#REF!</v>
      </c>
      <c r="T183" s="12" t="e">
        <f>'Рейтинговая таблица организаций'!#REF!</f>
        <v>#REF!</v>
      </c>
      <c r="U18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3" s="18" t="e">
        <f>'Рейтинговая таблица организаций'!#REF!</f>
        <v>#REF!</v>
      </c>
      <c r="W183" s="12" t="e">
        <f>IF('Рейтинговая таблица организаций'!#REF!&lt;1,0,(IF('Рейтинговая таблица организаций'!#REF!&lt;4,20,100)))</f>
        <v>#REF!</v>
      </c>
      <c r="X183" s="12" t="s">
        <v>163</v>
      </c>
      <c r="Y183" s="12" t="e">
        <f>'Рейтинговая таблица организаций'!#REF!</f>
        <v>#REF!</v>
      </c>
      <c r="Z183" s="12" t="e">
        <f>'Рейтинговая таблица организаций'!#REF!</f>
        <v>#REF!</v>
      </c>
      <c r="AA18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3" s="17" t="e">
        <f>'Рейтинговая таблица организаций'!#REF!</f>
        <v>#REF!</v>
      </c>
      <c r="AC183" s="12" t="e">
        <f>IF('Рейтинговая таблица организаций'!#REF!&lt;1,0,(IF('Рейтинговая таблица организаций'!#REF!&lt;5,20,100)))</f>
        <v>#REF!</v>
      </c>
      <c r="AD18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3" s="18" t="e">
        <f>'Рейтинговая таблица организаций'!#REF!</f>
        <v>#REF!</v>
      </c>
      <c r="AF183" s="12" t="e">
        <f>IF('Рейтинговая таблица организаций'!#REF!&lt;1,0,(IF('Рейтинговая таблица организаций'!#REF!&lt;5,20,100)))</f>
        <v>#REF!</v>
      </c>
      <c r="AG183" s="12" t="s">
        <v>164</v>
      </c>
      <c r="AH183" s="12" t="e">
        <f>'Рейтинговая таблица организаций'!#REF!</f>
        <v>#REF!</v>
      </c>
      <c r="AI183" s="12" t="e">
        <f>'Рейтинговая таблица организаций'!#REF!</f>
        <v>#REF!</v>
      </c>
      <c r="AJ183" s="12" t="s">
        <v>165</v>
      </c>
      <c r="AK183" s="12" t="e">
        <f>'Рейтинговая таблица организаций'!#REF!</f>
        <v>#REF!</v>
      </c>
      <c r="AL183" s="12" t="e">
        <f>'Рейтинговая таблица организаций'!#REF!</f>
        <v>#REF!</v>
      </c>
      <c r="AM183" s="12" t="s">
        <v>166</v>
      </c>
      <c r="AN183" s="12" t="e">
        <f>'Рейтинговая таблица организаций'!#REF!</f>
        <v>#REF!</v>
      </c>
      <c r="AO183" s="12" t="e">
        <f>'Рейтинговая таблица организаций'!#REF!</f>
        <v>#REF!</v>
      </c>
      <c r="AP183" s="12" t="s">
        <v>167</v>
      </c>
      <c r="AQ183" s="12" t="e">
        <f>'Рейтинговая таблица организаций'!#REF!</f>
        <v>#REF!</v>
      </c>
      <c r="AR183" s="12" t="e">
        <f>'Рейтинговая таблица организаций'!#REF!</f>
        <v>#REF!</v>
      </c>
      <c r="AS183" s="12" t="s">
        <v>168</v>
      </c>
      <c r="AT183" s="12" t="e">
        <f>'Рейтинговая таблица организаций'!#REF!</f>
        <v>#REF!</v>
      </c>
      <c r="AU183" s="12" t="e">
        <f>'Рейтинговая таблица организаций'!#REF!</f>
        <v>#REF!</v>
      </c>
      <c r="AV183" s="12" t="s">
        <v>169</v>
      </c>
      <c r="AW183" s="12" t="e">
        <f>'Рейтинговая таблица организаций'!#REF!</f>
        <v>#REF!</v>
      </c>
      <c r="AX183" s="12" t="e">
        <f>'Рейтинговая таблица организаций'!#REF!</f>
        <v>#REF!</v>
      </c>
      <c r="AY183" s="12" t="s">
        <v>170</v>
      </c>
      <c r="AZ183" s="12" t="e">
        <f>'Рейтинговая таблица организаций'!#REF!</f>
        <v>#REF!</v>
      </c>
      <c r="BA183" s="12" t="e">
        <f>'Рейтинговая таблица организаций'!#REF!</f>
        <v>#REF!</v>
      </c>
    </row>
    <row r="184" spans="1:53" ht="15.75">
      <c r="A184" s="9" t="e">
        <f>'бланки '!#REF!</f>
        <v>#REF!</v>
      </c>
      <c r="B184" s="9" t="e">
        <f>'бланки '!#REF!</f>
        <v>#REF!</v>
      </c>
      <c r="C184" s="9" t="e">
        <f>'для bus.gov.ru'!#REF!</f>
        <v>#REF!</v>
      </c>
      <c r="D184" s="9" t="e">
        <f>'для bus.gov.ru'!#REF!</f>
        <v>#REF!</v>
      </c>
      <c r="E184" s="16" t="e">
        <f>'для bus.gov.ru'!#REF!</f>
        <v>#REF!</v>
      </c>
      <c r="F184" s="10" t="s">
        <v>159</v>
      </c>
      <c r="G184" s="11" t="e">
        <f>'Рейтинговая таблица организаций'!#REF!</f>
        <v>#REF!</v>
      </c>
      <c r="H184" s="11" t="e">
        <f>'Рейтинговая таблица организаций'!#REF!</f>
        <v>#REF!</v>
      </c>
      <c r="I184" s="10" t="s">
        <v>160</v>
      </c>
      <c r="J184" s="11" t="e">
        <f>'Рейтинговая таблица организаций'!#REF!</f>
        <v>#REF!</v>
      </c>
      <c r="K184" s="11" t="e">
        <f>'Рейтинговая таблица организаций'!#REF!</f>
        <v>#REF!</v>
      </c>
      <c r="L18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4" s="18" t="e">
        <f>'Рейтинговая таблица организаций'!#REF!</f>
        <v>#REF!</v>
      </c>
      <c r="N184" s="12" t="e">
        <f>IF('Рейтинговая таблица организаций'!#REF!&lt;1,0,(IF('Рейтинговая таблица организаций'!#REF!&lt;4,30,100)))</f>
        <v>#REF!</v>
      </c>
      <c r="O184" s="12" t="s">
        <v>161</v>
      </c>
      <c r="P184" s="12" t="e">
        <f>'Рейтинговая таблица организаций'!#REF!</f>
        <v>#REF!</v>
      </c>
      <c r="Q184" s="12" t="e">
        <f>'Рейтинговая таблица организаций'!#REF!</f>
        <v>#REF!</v>
      </c>
      <c r="R184" s="12" t="s">
        <v>162</v>
      </c>
      <c r="S184" s="12" t="e">
        <f>'Рейтинговая таблица организаций'!#REF!</f>
        <v>#REF!</v>
      </c>
      <c r="T184" s="12" t="e">
        <f>'Рейтинговая таблица организаций'!#REF!</f>
        <v>#REF!</v>
      </c>
      <c r="U18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4" s="18" t="e">
        <f>'Рейтинговая таблица организаций'!#REF!</f>
        <v>#REF!</v>
      </c>
      <c r="W184" s="12" t="e">
        <f>IF('Рейтинговая таблица организаций'!#REF!&lt;1,0,(IF('Рейтинговая таблица организаций'!#REF!&lt;4,20,100)))</f>
        <v>#REF!</v>
      </c>
      <c r="X184" s="12" t="s">
        <v>163</v>
      </c>
      <c r="Y184" s="12" t="e">
        <f>'Рейтинговая таблица организаций'!#REF!</f>
        <v>#REF!</v>
      </c>
      <c r="Z184" s="12" t="e">
        <f>'Рейтинговая таблица организаций'!#REF!</f>
        <v>#REF!</v>
      </c>
      <c r="AA18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4" s="17" t="e">
        <f>'Рейтинговая таблица организаций'!#REF!</f>
        <v>#REF!</v>
      </c>
      <c r="AC184" s="12" t="e">
        <f>IF('Рейтинговая таблица организаций'!#REF!&lt;1,0,(IF('Рейтинговая таблица организаций'!#REF!&lt;5,20,100)))</f>
        <v>#REF!</v>
      </c>
      <c r="AD18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4" s="18" t="e">
        <f>'Рейтинговая таблица организаций'!#REF!</f>
        <v>#REF!</v>
      </c>
      <c r="AF184" s="12" t="e">
        <f>IF('Рейтинговая таблица организаций'!#REF!&lt;1,0,(IF('Рейтинговая таблица организаций'!#REF!&lt;5,20,100)))</f>
        <v>#REF!</v>
      </c>
      <c r="AG184" s="12" t="s">
        <v>164</v>
      </c>
      <c r="AH184" s="12" t="e">
        <f>'Рейтинговая таблица организаций'!#REF!</f>
        <v>#REF!</v>
      </c>
      <c r="AI184" s="12" t="e">
        <f>'Рейтинговая таблица организаций'!#REF!</f>
        <v>#REF!</v>
      </c>
      <c r="AJ184" s="12" t="s">
        <v>165</v>
      </c>
      <c r="AK184" s="12" t="e">
        <f>'Рейтинговая таблица организаций'!#REF!</f>
        <v>#REF!</v>
      </c>
      <c r="AL184" s="12" t="e">
        <f>'Рейтинговая таблица организаций'!#REF!</f>
        <v>#REF!</v>
      </c>
      <c r="AM184" s="12" t="s">
        <v>166</v>
      </c>
      <c r="AN184" s="12" t="e">
        <f>'Рейтинговая таблица организаций'!#REF!</f>
        <v>#REF!</v>
      </c>
      <c r="AO184" s="12" t="e">
        <f>'Рейтинговая таблица организаций'!#REF!</f>
        <v>#REF!</v>
      </c>
      <c r="AP184" s="12" t="s">
        <v>167</v>
      </c>
      <c r="AQ184" s="12" t="e">
        <f>'Рейтинговая таблица организаций'!#REF!</f>
        <v>#REF!</v>
      </c>
      <c r="AR184" s="12" t="e">
        <f>'Рейтинговая таблица организаций'!#REF!</f>
        <v>#REF!</v>
      </c>
      <c r="AS184" s="12" t="s">
        <v>168</v>
      </c>
      <c r="AT184" s="12" t="e">
        <f>'Рейтинговая таблица организаций'!#REF!</f>
        <v>#REF!</v>
      </c>
      <c r="AU184" s="12" t="e">
        <f>'Рейтинговая таблица организаций'!#REF!</f>
        <v>#REF!</v>
      </c>
      <c r="AV184" s="12" t="s">
        <v>169</v>
      </c>
      <c r="AW184" s="12" t="e">
        <f>'Рейтинговая таблица организаций'!#REF!</f>
        <v>#REF!</v>
      </c>
      <c r="AX184" s="12" t="e">
        <f>'Рейтинговая таблица организаций'!#REF!</f>
        <v>#REF!</v>
      </c>
      <c r="AY184" s="12" t="s">
        <v>170</v>
      </c>
      <c r="AZ184" s="12" t="e">
        <f>'Рейтинговая таблица организаций'!#REF!</f>
        <v>#REF!</v>
      </c>
      <c r="BA184" s="12" t="e">
        <f>'Рейтинговая таблица организаций'!#REF!</f>
        <v>#REF!</v>
      </c>
    </row>
    <row r="185" spans="1:53" ht="15.75">
      <c r="A185" s="9" t="e">
        <f>'бланки '!#REF!</f>
        <v>#REF!</v>
      </c>
      <c r="B185" s="9" t="e">
        <f>'бланки '!#REF!</f>
        <v>#REF!</v>
      </c>
      <c r="C185" s="9" t="e">
        <f>'для bus.gov.ru'!#REF!</f>
        <v>#REF!</v>
      </c>
      <c r="D185" s="9" t="e">
        <f>'для bus.gov.ru'!#REF!</f>
        <v>#REF!</v>
      </c>
      <c r="E185" s="16" t="e">
        <f>'для bus.gov.ru'!#REF!</f>
        <v>#REF!</v>
      </c>
      <c r="F185" s="10" t="s">
        <v>159</v>
      </c>
      <c r="G185" s="11" t="e">
        <f>'Рейтинговая таблица организаций'!#REF!</f>
        <v>#REF!</v>
      </c>
      <c r="H185" s="11" t="e">
        <f>'Рейтинговая таблица организаций'!#REF!</f>
        <v>#REF!</v>
      </c>
      <c r="I185" s="10" t="s">
        <v>160</v>
      </c>
      <c r="J185" s="11" t="e">
        <f>'Рейтинговая таблица организаций'!#REF!</f>
        <v>#REF!</v>
      </c>
      <c r="K185" s="11" t="e">
        <f>'Рейтинговая таблица организаций'!#REF!</f>
        <v>#REF!</v>
      </c>
      <c r="L18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5" s="18" t="e">
        <f>'Рейтинговая таблица организаций'!#REF!</f>
        <v>#REF!</v>
      </c>
      <c r="N185" s="12" t="e">
        <f>IF('Рейтинговая таблица организаций'!#REF!&lt;1,0,(IF('Рейтинговая таблица организаций'!#REF!&lt;4,30,100)))</f>
        <v>#REF!</v>
      </c>
      <c r="O185" s="12" t="s">
        <v>161</v>
      </c>
      <c r="P185" s="12" t="e">
        <f>'Рейтинговая таблица организаций'!#REF!</f>
        <v>#REF!</v>
      </c>
      <c r="Q185" s="12" t="e">
        <f>'Рейтинговая таблица организаций'!#REF!</f>
        <v>#REF!</v>
      </c>
      <c r="R185" s="12" t="s">
        <v>162</v>
      </c>
      <c r="S185" s="12" t="e">
        <f>'Рейтинговая таблица организаций'!#REF!</f>
        <v>#REF!</v>
      </c>
      <c r="T185" s="12" t="e">
        <f>'Рейтинговая таблица организаций'!#REF!</f>
        <v>#REF!</v>
      </c>
      <c r="U18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5" s="18" t="e">
        <f>'Рейтинговая таблица организаций'!#REF!</f>
        <v>#REF!</v>
      </c>
      <c r="W185" s="12" t="e">
        <f>IF('Рейтинговая таблица организаций'!#REF!&lt;1,0,(IF('Рейтинговая таблица организаций'!#REF!&lt;4,20,100)))</f>
        <v>#REF!</v>
      </c>
      <c r="X185" s="12" t="s">
        <v>163</v>
      </c>
      <c r="Y185" s="12" t="e">
        <f>'Рейтинговая таблица организаций'!#REF!</f>
        <v>#REF!</v>
      </c>
      <c r="Z185" s="12" t="e">
        <f>'Рейтинговая таблица организаций'!#REF!</f>
        <v>#REF!</v>
      </c>
      <c r="AA18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5" s="17" t="e">
        <f>'Рейтинговая таблица организаций'!#REF!</f>
        <v>#REF!</v>
      </c>
      <c r="AC185" s="12" t="e">
        <f>IF('Рейтинговая таблица организаций'!#REF!&lt;1,0,(IF('Рейтинговая таблица организаций'!#REF!&lt;5,20,100)))</f>
        <v>#REF!</v>
      </c>
      <c r="AD18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5" s="18" t="e">
        <f>'Рейтинговая таблица организаций'!#REF!</f>
        <v>#REF!</v>
      </c>
      <c r="AF185" s="12" t="e">
        <f>IF('Рейтинговая таблица организаций'!#REF!&lt;1,0,(IF('Рейтинговая таблица организаций'!#REF!&lt;5,20,100)))</f>
        <v>#REF!</v>
      </c>
      <c r="AG185" s="12" t="s">
        <v>164</v>
      </c>
      <c r="AH185" s="12" t="e">
        <f>'Рейтинговая таблица организаций'!#REF!</f>
        <v>#REF!</v>
      </c>
      <c r="AI185" s="12" t="e">
        <f>'Рейтинговая таблица организаций'!#REF!</f>
        <v>#REF!</v>
      </c>
      <c r="AJ185" s="12" t="s">
        <v>165</v>
      </c>
      <c r="AK185" s="12" t="e">
        <f>'Рейтинговая таблица организаций'!#REF!</f>
        <v>#REF!</v>
      </c>
      <c r="AL185" s="12" t="e">
        <f>'Рейтинговая таблица организаций'!#REF!</f>
        <v>#REF!</v>
      </c>
      <c r="AM185" s="12" t="s">
        <v>166</v>
      </c>
      <c r="AN185" s="12" t="e">
        <f>'Рейтинговая таблица организаций'!#REF!</f>
        <v>#REF!</v>
      </c>
      <c r="AO185" s="12" t="e">
        <f>'Рейтинговая таблица организаций'!#REF!</f>
        <v>#REF!</v>
      </c>
      <c r="AP185" s="12" t="s">
        <v>167</v>
      </c>
      <c r="AQ185" s="12" t="e">
        <f>'Рейтинговая таблица организаций'!#REF!</f>
        <v>#REF!</v>
      </c>
      <c r="AR185" s="12" t="e">
        <f>'Рейтинговая таблица организаций'!#REF!</f>
        <v>#REF!</v>
      </c>
      <c r="AS185" s="12" t="s">
        <v>168</v>
      </c>
      <c r="AT185" s="12" t="e">
        <f>'Рейтинговая таблица организаций'!#REF!</f>
        <v>#REF!</v>
      </c>
      <c r="AU185" s="12" t="e">
        <f>'Рейтинговая таблица организаций'!#REF!</f>
        <v>#REF!</v>
      </c>
      <c r="AV185" s="12" t="s">
        <v>169</v>
      </c>
      <c r="AW185" s="12" t="e">
        <f>'Рейтинговая таблица организаций'!#REF!</f>
        <v>#REF!</v>
      </c>
      <c r="AX185" s="12" t="e">
        <f>'Рейтинговая таблица организаций'!#REF!</f>
        <v>#REF!</v>
      </c>
      <c r="AY185" s="12" t="s">
        <v>170</v>
      </c>
      <c r="AZ185" s="12" t="e">
        <f>'Рейтинговая таблица организаций'!#REF!</f>
        <v>#REF!</v>
      </c>
      <c r="BA185" s="12" t="e">
        <f>'Рейтинговая таблица организаций'!#REF!</f>
        <v>#REF!</v>
      </c>
    </row>
    <row r="186" spans="1:53" ht="15.75">
      <c r="A186" s="9" t="e">
        <f>'бланки '!#REF!</f>
        <v>#REF!</v>
      </c>
      <c r="B186" s="9" t="e">
        <f>'бланки '!#REF!</f>
        <v>#REF!</v>
      </c>
      <c r="C186" s="9" t="e">
        <f>'для bus.gov.ru'!#REF!</f>
        <v>#REF!</v>
      </c>
      <c r="D186" s="9" t="e">
        <f>'для bus.gov.ru'!#REF!</f>
        <v>#REF!</v>
      </c>
      <c r="E186" s="16" t="e">
        <f>'для bus.gov.ru'!#REF!</f>
        <v>#REF!</v>
      </c>
      <c r="F186" s="10" t="s">
        <v>159</v>
      </c>
      <c r="G186" s="11" t="e">
        <f>'Рейтинговая таблица организаций'!#REF!</f>
        <v>#REF!</v>
      </c>
      <c r="H186" s="11" t="e">
        <f>'Рейтинговая таблица организаций'!#REF!</f>
        <v>#REF!</v>
      </c>
      <c r="I186" s="10" t="s">
        <v>160</v>
      </c>
      <c r="J186" s="11" t="e">
        <f>'Рейтинговая таблица организаций'!#REF!</f>
        <v>#REF!</v>
      </c>
      <c r="K186" s="11" t="e">
        <f>'Рейтинговая таблица организаций'!#REF!</f>
        <v>#REF!</v>
      </c>
      <c r="L18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6" s="18" t="e">
        <f>'Рейтинговая таблица организаций'!#REF!</f>
        <v>#REF!</v>
      </c>
      <c r="N186" s="12" t="e">
        <f>IF('Рейтинговая таблица организаций'!#REF!&lt;1,0,(IF('Рейтинговая таблица организаций'!#REF!&lt;4,30,100)))</f>
        <v>#REF!</v>
      </c>
      <c r="O186" s="12" t="s">
        <v>161</v>
      </c>
      <c r="P186" s="12" t="e">
        <f>'Рейтинговая таблица организаций'!#REF!</f>
        <v>#REF!</v>
      </c>
      <c r="Q186" s="12" t="e">
        <f>'Рейтинговая таблица организаций'!#REF!</f>
        <v>#REF!</v>
      </c>
      <c r="R186" s="12" t="s">
        <v>162</v>
      </c>
      <c r="S186" s="12" t="e">
        <f>'Рейтинговая таблица организаций'!#REF!</f>
        <v>#REF!</v>
      </c>
      <c r="T186" s="12" t="e">
        <f>'Рейтинговая таблица организаций'!#REF!</f>
        <v>#REF!</v>
      </c>
      <c r="U18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6" s="18" t="e">
        <f>'Рейтинговая таблица организаций'!#REF!</f>
        <v>#REF!</v>
      </c>
      <c r="W186" s="12" t="e">
        <f>IF('Рейтинговая таблица организаций'!#REF!&lt;1,0,(IF('Рейтинговая таблица организаций'!#REF!&lt;4,20,100)))</f>
        <v>#REF!</v>
      </c>
      <c r="X186" s="12" t="s">
        <v>163</v>
      </c>
      <c r="Y186" s="12" t="e">
        <f>'Рейтинговая таблица организаций'!#REF!</f>
        <v>#REF!</v>
      </c>
      <c r="Z186" s="12" t="e">
        <f>'Рейтинговая таблица организаций'!#REF!</f>
        <v>#REF!</v>
      </c>
      <c r="AA18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6" s="17" t="e">
        <f>'Рейтинговая таблица организаций'!#REF!</f>
        <v>#REF!</v>
      </c>
      <c r="AC186" s="12" t="e">
        <f>IF('Рейтинговая таблица организаций'!#REF!&lt;1,0,(IF('Рейтинговая таблица организаций'!#REF!&lt;5,20,100)))</f>
        <v>#REF!</v>
      </c>
      <c r="AD18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6" s="18" t="e">
        <f>'Рейтинговая таблица организаций'!#REF!</f>
        <v>#REF!</v>
      </c>
      <c r="AF186" s="12" t="e">
        <f>IF('Рейтинговая таблица организаций'!#REF!&lt;1,0,(IF('Рейтинговая таблица организаций'!#REF!&lt;5,20,100)))</f>
        <v>#REF!</v>
      </c>
      <c r="AG186" s="12" t="s">
        <v>164</v>
      </c>
      <c r="AH186" s="12" t="e">
        <f>'Рейтинговая таблица организаций'!#REF!</f>
        <v>#REF!</v>
      </c>
      <c r="AI186" s="12" t="e">
        <f>'Рейтинговая таблица организаций'!#REF!</f>
        <v>#REF!</v>
      </c>
      <c r="AJ186" s="12" t="s">
        <v>165</v>
      </c>
      <c r="AK186" s="12" t="e">
        <f>'Рейтинговая таблица организаций'!#REF!</f>
        <v>#REF!</v>
      </c>
      <c r="AL186" s="12" t="e">
        <f>'Рейтинговая таблица организаций'!#REF!</f>
        <v>#REF!</v>
      </c>
      <c r="AM186" s="12" t="s">
        <v>166</v>
      </c>
      <c r="AN186" s="12" t="e">
        <f>'Рейтинговая таблица организаций'!#REF!</f>
        <v>#REF!</v>
      </c>
      <c r="AO186" s="12" t="e">
        <f>'Рейтинговая таблица организаций'!#REF!</f>
        <v>#REF!</v>
      </c>
      <c r="AP186" s="12" t="s">
        <v>167</v>
      </c>
      <c r="AQ186" s="12" t="e">
        <f>'Рейтинговая таблица организаций'!#REF!</f>
        <v>#REF!</v>
      </c>
      <c r="AR186" s="12" t="e">
        <f>'Рейтинговая таблица организаций'!#REF!</f>
        <v>#REF!</v>
      </c>
      <c r="AS186" s="12" t="s">
        <v>168</v>
      </c>
      <c r="AT186" s="12" t="e">
        <f>'Рейтинговая таблица организаций'!#REF!</f>
        <v>#REF!</v>
      </c>
      <c r="AU186" s="12" t="e">
        <f>'Рейтинговая таблица организаций'!#REF!</f>
        <v>#REF!</v>
      </c>
      <c r="AV186" s="12" t="s">
        <v>169</v>
      </c>
      <c r="AW186" s="12" t="e">
        <f>'Рейтинговая таблица организаций'!#REF!</f>
        <v>#REF!</v>
      </c>
      <c r="AX186" s="12" t="e">
        <f>'Рейтинговая таблица организаций'!#REF!</f>
        <v>#REF!</v>
      </c>
      <c r="AY186" s="12" t="s">
        <v>170</v>
      </c>
      <c r="AZ186" s="12" t="e">
        <f>'Рейтинговая таблица организаций'!#REF!</f>
        <v>#REF!</v>
      </c>
      <c r="BA186" s="12" t="e">
        <f>'Рейтинговая таблица организаций'!#REF!</f>
        <v>#REF!</v>
      </c>
    </row>
    <row r="187" spans="1:53" ht="15.75">
      <c r="A187" s="9" t="e">
        <f>'бланки '!#REF!</f>
        <v>#REF!</v>
      </c>
      <c r="B187" s="9" t="e">
        <f>'бланки '!#REF!</f>
        <v>#REF!</v>
      </c>
      <c r="C187" s="9" t="e">
        <f>'для bus.gov.ru'!#REF!</f>
        <v>#REF!</v>
      </c>
      <c r="D187" s="9" t="e">
        <f>'для bus.gov.ru'!#REF!</f>
        <v>#REF!</v>
      </c>
      <c r="E187" s="16" t="e">
        <f>'для bus.gov.ru'!#REF!</f>
        <v>#REF!</v>
      </c>
      <c r="F187" s="10" t="s">
        <v>159</v>
      </c>
      <c r="G187" s="11" t="e">
        <f>'Рейтинговая таблица организаций'!#REF!</f>
        <v>#REF!</v>
      </c>
      <c r="H187" s="11" t="e">
        <f>'Рейтинговая таблица организаций'!#REF!</f>
        <v>#REF!</v>
      </c>
      <c r="I187" s="10" t="s">
        <v>160</v>
      </c>
      <c r="J187" s="11" t="e">
        <f>'Рейтинговая таблица организаций'!#REF!</f>
        <v>#REF!</v>
      </c>
      <c r="K187" s="11" t="e">
        <f>'Рейтинговая таблица организаций'!#REF!</f>
        <v>#REF!</v>
      </c>
      <c r="L18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7" s="18" t="e">
        <f>'Рейтинговая таблица организаций'!#REF!</f>
        <v>#REF!</v>
      </c>
      <c r="N187" s="12" t="e">
        <f>IF('Рейтинговая таблица организаций'!#REF!&lt;1,0,(IF('Рейтинговая таблица организаций'!#REF!&lt;4,30,100)))</f>
        <v>#REF!</v>
      </c>
      <c r="O187" s="12" t="s">
        <v>161</v>
      </c>
      <c r="P187" s="12" t="e">
        <f>'Рейтинговая таблица организаций'!#REF!</f>
        <v>#REF!</v>
      </c>
      <c r="Q187" s="12" t="e">
        <f>'Рейтинговая таблица организаций'!#REF!</f>
        <v>#REF!</v>
      </c>
      <c r="R187" s="12" t="s">
        <v>162</v>
      </c>
      <c r="S187" s="12" t="e">
        <f>'Рейтинговая таблица организаций'!#REF!</f>
        <v>#REF!</v>
      </c>
      <c r="T187" s="12" t="e">
        <f>'Рейтинговая таблица организаций'!#REF!</f>
        <v>#REF!</v>
      </c>
      <c r="U18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7" s="18" t="e">
        <f>'Рейтинговая таблица организаций'!#REF!</f>
        <v>#REF!</v>
      </c>
      <c r="W187" s="12" t="e">
        <f>IF('Рейтинговая таблица организаций'!#REF!&lt;1,0,(IF('Рейтинговая таблица организаций'!#REF!&lt;4,20,100)))</f>
        <v>#REF!</v>
      </c>
      <c r="X187" s="12" t="s">
        <v>163</v>
      </c>
      <c r="Y187" s="12" t="e">
        <f>'Рейтинговая таблица организаций'!#REF!</f>
        <v>#REF!</v>
      </c>
      <c r="Z187" s="12" t="e">
        <f>'Рейтинговая таблица организаций'!#REF!</f>
        <v>#REF!</v>
      </c>
      <c r="AA18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7" s="17" t="e">
        <f>'Рейтинговая таблица организаций'!#REF!</f>
        <v>#REF!</v>
      </c>
      <c r="AC187" s="12" t="e">
        <f>IF('Рейтинговая таблица организаций'!#REF!&lt;1,0,(IF('Рейтинговая таблица организаций'!#REF!&lt;5,20,100)))</f>
        <v>#REF!</v>
      </c>
      <c r="AD18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7" s="18" t="e">
        <f>'Рейтинговая таблица организаций'!#REF!</f>
        <v>#REF!</v>
      </c>
      <c r="AF187" s="12" t="e">
        <f>IF('Рейтинговая таблица организаций'!#REF!&lt;1,0,(IF('Рейтинговая таблица организаций'!#REF!&lt;5,20,100)))</f>
        <v>#REF!</v>
      </c>
      <c r="AG187" s="12" t="s">
        <v>164</v>
      </c>
      <c r="AH187" s="12" t="e">
        <f>'Рейтинговая таблица организаций'!#REF!</f>
        <v>#REF!</v>
      </c>
      <c r="AI187" s="12" t="e">
        <f>'Рейтинговая таблица организаций'!#REF!</f>
        <v>#REF!</v>
      </c>
      <c r="AJ187" s="12" t="s">
        <v>165</v>
      </c>
      <c r="AK187" s="12" t="e">
        <f>'Рейтинговая таблица организаций'!#REF!</f>
        <v>#REF!</v>
      </c>
      <c r="AL187" s="12" t="e">
        <f>'Рейтинговая таблица организаций'!#REF!</f>
        <v>#REF!</v>
      </c>
      <c r="AM187" s="12" t="s">
        <v>166</v>
      </c>
      <c r="AN187" s="12" t="e">
        <f>'Рейтинговая таблица организаций'!#REF!</f>
        <v>#REF!</v>
      </c>
      <c r="AO187" s="12" t="e">
        <f>'Рейтинговая таблица организаций'!#REF!</f>
        <v>#REF!</v>
      </c>
      <c r="AP187" s="12" t="s">
        <v>167</v>
      </c>
      <c r="AQ187" s="12" t="e">
        <f>'Рейтинговая таблица организаций'!#REF!</f>
        <v>#REF!</v>
      </c>
      <c r="AR187" s="12" t="e">
        <f>'Рейтинговая таблица организаций'!#REF!</f>
        <v>#REF!</v>
      </c>
      <c r="AS187" s="12" t="s">
        <v>168</v>
      </c>
      <c r="AT187" s="12" t="e">
        <f>'Рейтинговая таблица организаций'!#REF!</f>
        <v>#REF!</v>
      </c>
      <c r="AU187" s="12" t="e">
        <f>'Рейтинговая таблица организаций'!#REF!</f>
        <v>#REF!</v>
      </c>
      <c r="AV187" s="12" t="s">
        <v>169</v>
      </c>
      <c r="AW187" s="12" t="e">
        <f>'Рейтинговая таблица организаций'!#REF!</f>
        <v>#REF!</v>
      </c>
      <c r="AX187" s="12" t="e">
        <f>'Рейтинговая таблица организаций'!#REF!</f>
        <v>#REF!</v>
      </c>
      <c r="AY187" s="12" t="s">
        <v>170</v>
      </c>
      <c r="AZ187" s="12" t="e">
        <f>'Рейтинговая таблица организаций'!#REF!</f>
        <v>#REF!</v>
      </c>
      <c r="BA187" s="12" t="e">
        <f>'Рейтинговая таблица организаций'!#REF!</f>
        <v>#REF!</v>
      </c>
    </row>
    <row r="188" spans="1:53" ht="15.75">
      <c r="A188" s="9" t="e">
        <f>'бланки '!#REF!</f>
        <v>#REF!</v>
      </c>
      <c r="B188" s="9" t="e">
        <f>'бланки '!#REF!</f>
        <v>#REF!</v>
      </c>
      <c r="C188" s="9" t="e">
        <f>'для bus.gov.ru'!#REF!</f>
        <v>#REF!</v>
      </c>
      <c r="D188" s="9" t="e">
        <f>'для bus.gov.ru'!#REF!</f>
        <v>#REF!</v>
      </c>
      <c r="E188" s="16" t="e">
        <f>'для bus.gov.ru'!#REF!</f>
        <v>#REF!</v>
      </c>
      <c r="F188" s="10" t="s">
        <v>159</v>
      </c>
      <c r="G188" s="11" t="e">
        <f>'Рейтинговая таблица организаций'!#REF!</f>
        <v>#REF!</v>
      </c>
      <c r="H188" s="11" t="e">
        <f>'Рейтинговая таблица организаций'!#REF!</f>
        <v>#REF!</v>
      </c>
      <c r="I188" s="10" t="s">
        <v>160</v>
      </c>
      <c r="J188" s="11" t="e">
        <f>'Рейтинговая таблица организаций'!#REF!</f>
        <v>#REF!</v>
      </c>
      <c r="K188" s="11" t="e">
        <f>'Рейтинговая таблица организаций'!#REF!</f>
        <v>#REF!</v>
      </c>
      <c r="L18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8" s="18" t="e">
        <f>'Рейтинговая таблица организаций'!#REF!</f>
        <v>#REF!</v>
      </c>
      <c r="N188" s="12" t="e">
        <f>IF('Рейтинговая таблица организаций'!#REF!&lt;1,0,(IF('Рейтинговая таблица организаций'!#REF!&lt;4,30,100)))</f>
        <v>#REF!</v>
      </c>
      <c r="O188" s="12" t="s">
        <v>161</v>
      </c>
      <c r="P188" s="12" t="e">
        <f>'Рейтинговая таблица организаций'!#REF!</f>
        <v>#REF!</v>
      </c>
      <c r="Q188" s="12" t="e">
        <f>'Рейтинговая таблица организаций'!#REF!</f>
        <v>#REF!</v>
      </c>
      <c r="R188" s="12" t="s">
        <v>162</v>
      </c>
      <c r="S188" s="12" t="e">
        <f>'Рейтинговая таблица организаций'!#REF!</f>
        <v>#REF!</v>
      </c>
      <c r="T188" s="12" t="e">
        <f>'Рейтинговая таблица организаций'!#REF!</f>
        <v>#REF!</v>
      </c>
      <c r="U18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8" s="18" t="e">
        <f>'Рейтинговая таблица организаций'!#REF!</f>
        <v>#REF!</v>
      </c>
      <c r="W188" s="12" t="e">
        <f>IF('Рейтинговая таблица организаций'!#REF!&lt;1,0,(IF('Рейтинговая таблица организаций'!#REF!&lt;4,20,100)))</f>
        <v>#REF!</v>
      </c>
      <c r="X188" s="12" t="s">
        <v>163</v>
      </c>
      <c r="Y188" s="12" t="e">
        <f>'Рейтинговая таблица организаций'!#REF!</f>
        <v>#REF!</v>
      </c>
      <c r="Z188" s="12" t="e">
        <f>'Рейтинговая таблица организаций'!#REF!</f>
        <v>#REF!</v>
      </c>
      <c r="AA18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8" s="17" t="e">
        <f>'Рейтинговая таблица организаций'!#REF!</f>
        <v>#REF!</v>
      </c>
      <c r="AC188" s="12" t="e">
        <f>IF('Рейтинговая таблица организаций'!#REF!&lt;1,0,(IF('Рейтинговая таблица организаций'!#REF!&lt;5,20,100)))</f>
        <v>#REF!</v>
      </c>
      <c r="AD18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8" s="18" t="e">
        <f>'Рейтинговая таблица организаций'!#REF!</f>
        <v>#REF!</v>
      </c>
      <c r="AF188" s="12" t="e">
        <f>IF('Рейтинговая таблица организаций'!#REF!&lt;1,0,(IF('Рейтинговая таблица организаций'!#REF!&lt;5,20,100)))</f>
        <v>#REF!</v>
      </c>
      <c r="AG188" s="12" t="s">
        <v>164</v>
      </c>
      <c r="AH188" s="12" t="e">
        <f>'Рейтинговая таблица организаций'!#REF!</f>
        <v>#REF!</v>
      </c>
      <c r="AI188" s="12" t="e">
        <f>'Рейтинговая таблица организаций'!#REF!</f>
        <v>#REF!</v>
      </c>
      <c r="AJ188" s="12" t="s">
        <v>165</v>
      </c>
      <c r="AK188" s="12" t="e">
        <f>'Рейтинговая таблица организаций'!#REF!</f>
        <v>#REF!</v>
      </c>
      <c r="AL188" s="12" t="e">
        <f>'Рейтинговая таблица организаций'!#REF!</f>
        <v>#REF!</v>
      </c>
      <c r="AM188" s="12" t="s">
        <v>166</v>
      </c>
      <c r="AN188" s="12" t="e">
        <f>'Рейтинговая таблица организаций'!#REF!</f>
        <v>#REF!</v>
      </c>
      <c r="AO188" s="12" t="e">
        <f>'Рейтинговая таблица организаций'!#REF!</f>
        <v>#REF!</v>
      </c>
      <c r="AP188" s="12" t="s">
        <v>167</v>
      </c>
      <c r="AQ188" s="12" t="e">
        <f>'Рейтинговая таблица организаций'!#REF!</f>
        <v>#REF!</v>
      </c>
      <c r="AR188" s="12" t="e">
        <f>'Рейтинговая таблица организаций'!#REF!</f>
        <v>#REF!</v>
      </c>
      <c r="AS188" s="12" t="s">
        <v>168</v>
      </c>
      <c r="AT188" s="12" t="e">
        <f>'Рейтинговая таблица организаций'!#REF!</f>
        <v>#REF!</v>
      </c>
      <c r="AU188" s="12" t="e">
        <f>'Рейтинговая таблица организаций'!#REF!</f>
        <v>#REF!</v>
      </c>
      <c r="AV188" s="12" t="s">
        <v>169</v>
      </c>
      <c r="AW188" s="12" t="e">
        <f>'Рейтинговая таблица организаций'!#REF!</f>
        <v>#REF!</v>
      </c>
      <c r="AX188" s="12" t="e">
        <f>'Рейтинговая таблица организаций'!#REF!</f>
        <v>#REF!</v>
      </c>
      <c r="AY188" s="12" t="s">
        <v>170</v>
      </c>
      <c r="AZ188" s="12" t="e">
        <f>'Рейтинговая таблица организаций'!#REF!</f>
        <v>#REF!</v>
      </c>
      <c r="BA188" s="12" t="e">
        <f>'Рейтинговая таблица организаций'!#REF!</f>
        <v>#REF!</v>
      </c>
    </row>
    <row r="189" spans="1:53" ht="15.75">
      <c r="A189" s="9" t="e">
        <f>'бланки '!#REF!</f>
        <v>#REF!</v>
      </c>
      <c r="B189" s="9" t="e">
        <f>'бланки '!#REF!</f>
        <v>#REF!</v>
      </c>
      <c r="C189" s="9" t="e">
        <f>'для bus.gov.ru'!#REF!</f>
        <v>#REF!</v>
      </c>
      <c r="D189" s="9" t="e">
        <f>'для bus.gov.ru'!#REF!</f>
        <v>#REF!</v>
      </c>
      <c r="E189" s="16" t="e">
        <f>'для bus.gov.ru'!#REF!</f>
        <v>#REF!</v>
      </c>
      <c r="F189" s="10" t="s">
        <v>159</v>
      </c>
      <c r="G189" s="11" t="e">
        <f>'Рейтинговая таблица организаций'!#REF!</f>
        <v>#REF!</v>
      </c>
      <c r="H189" s="11" t="e">
        <f>'Рейтинговая таблица организаций'!#REF!</f>
        <v>#REF!</v>
      </c>
      <c r="I189" s="10" t="s">
        <v>160</v>
      </c>
      <c r="J189" s="11" t="e">
        <f>'Рейтинговая таблица организаций'!#REF!</f>
        <v>#REF!</v>
      </c>
      <c r="K189" s="11" t="e">
        <f>'Рейтинговая таблица организаций'!#REF!</f>
        <v>#REF!</v>
      </c>
      <c r="L18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89" s="18" t="e">
        <f>'Рейтинговая таблица организаций'!#REF!</f>
        <v>#REF!</v>
      </c>
      <c r="N189" s="12" t="e">
        <f>IF('Рейтинговая таблица организаций'!#REF!&lt;1,0,(IF('Рейтинговая таблица организаций'!#REF!&lt;4,30,100)))</f>
        <v>#REF!</v>
      </c>
      <c r="O189" s="12" t="s">
        <v>161</v>
      </c>
      <c r="P189" s="12" t="e">
        <f>'Рейтинговая таблица организаций'!#REF!</f>
        <v>#REF!</v>
      </c>
      <c r="Q189" s="12" t="e">
        <f>'Рейтинговая таблица организаций'!#REF!</f>
        <v>#REF!</v>
      </c>
      <c r="R189" s="12" t="s">
        <v>162</v>
      </c>
      <c r="S189" s="12" t="e">
        <f>'Рейтинговая таблица организаций'!#REF!</f>
        <v>#REF!</v>
      </c>
      <c r="T189" s="12" t="e">
        <f>'Рейтинговая таблица организаций'!#REF!</f>
        <v>#REF!</v>
      </c>
      <c r="U18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89" s="18" t="e">
        <f>'Рейтинговая таблица организаций'!#REF!</f>
        <v>#REF!</v>
      </c>
      <c r="W189" s="12" t="e">
        <f>IF('Рейтинговая таблица организаций'!#REF!&lt;1,0,(IF('Рейтинговая таблица организаций'!#REF!&lt;4,20,100)))</f>
        <v>#REF!</v>
      </c>
      <c r="X189" s="12" t="s">
        <v>163</v>
      </c>
      <c r="Y189" s="12" t="e">
        <f>'Рейтинговая таблица организаций'!#REF!</f>
        <v>#REF!</v>
      </c>
      <c r="Z189" s="12" t="e">
        <f>'Рейтинговая таблица организаций'!#REF!</f>
        <v>#REF!</v>
      </c>
      <c r="AA18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89" s="17" t="e">
        <f>'Рейтинговая таблица организаций'!#REF!</f>
        <v>#REF!</v>
      </c>
      <c r="AC189" s="12" t="e">
        <f>IF('Рейтинговая таблица организаций'!#REF!&lt;1,0,(IF('Рейтинговая таблица организаций'!#REF!&lt;5,20,100)))</f>
        <v>#REF!</v>
      </c>
      <c r="AD18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89" s="18" t="e">
        <f>'Рейтинговая таблица организаций'!#REF!</f>
        <v>#REF!</v>
      </c>
      <c r="AF189" s="12" t="e">
        <f>IF('Рейтинговая таблица организаций'!#REF!&lt;1,0,(IF('Рейтинговая таблица организаций'!#REF!&lt;5,20,100)))</f>
        <v>#REF!</v>
      </c>
      <c r="AG189" s="12" t="s">
        <v>164</v>
      </c>
      <c r="AH189" s="12" t="e">
        <f>'Рейтинговая таблица организаций'!#REF!</f>
        <v>#REF!</v>
      </c>
      <c r="AI189" s="12" t="e">
        <f>'Рейтинговая таблица организаций'!#REF!</f>
        <v>#REF!</v>
      </c>
      <c r="AJ189" s="12" t="s">
        <v>165</v>
      </c>
      <c r="AK189" s="12" t="e">
        <f>'Рейтинговая таблица организаций'!#REF!</f>
        <v>#REF!</v>
      </c>
      <c r="AL189" s="12" t="e">
        <f>'Рейтинговая таблица организаций'!#REF!</f>
        <v>#REF!</v>
      </c>
      <c r="AM189" s="12" t="s">
        <v>166</v>
      </c>
      <c r="AN189" s="12" t="e">
        <f>'Рейтинговая таблица организаций'!#REF!</f>
        <v>#REF!</v>
      </c>
      <c r="AO189" s="12" t="e">
        <f>'Рейтинговая таблица организаций'!#REF!</f>
        <v>#REF!</v>
      </c>
      <c r="AP189" s="12" t="s">
        <v>167</v>
      </c>
      <c r="AQ189" s="12" t="e">
        <f>'Рейтинговая таблица организаций'!#REF!</f>
        <v>#REF!</v>
      </c>
      <c r="AR189" s="12" t="e">
        <f>'Рейтинговая таблица организаций'!#REF!</f>
        <v>#REF!</v>
      </c>
      <c r="AS189" s="12" t="s">
        <v>168</v>
      </c>
      <c r="AT189" s="12" t="e">
        <f>'Рейтинговая таблица организаций'!#REF!</f>
        <v>#REF!</v>
      </c>
      <c r="AU189" s="12" t="e">
        <f>'Рейтинговая таблица организаций'!#REF!</f>
        <v>#REF!</v>
      </c>
      <c r="AV189" s="12" t="s">
        <v>169</v>
      </c>
      <c r="AW189" s="12" t="e">
        <f>'Рейтинговая таблица организаций'!#REF!</f>
        <v>#REF!</v>
      </c>
      <c r="AX189" s="12" t="e">
        <f>'Рейтинговая таблица организаций'!#REF!</f>
        <v>#REF!</v>
      </c>
      <c r="AY189" s="12" t="s">
        <v>170</v>
      </c>
      <c r="AZ189" s="12" t="e">
        <f>'Рейтинговая таблица организаций'!#REF!</f>
        <v>#REF!</v>
      </c>
      <c r="BA189" s="12" t="e">
        <f>'Рейтинговая таблица организаций'!#REF!</f>
        <v>#REF!</v>
      </c>
    </row>
    <row r="190" spans="1:53" ht="15.75">
      <c r="A190" s="9" t="e">
        <f>'бланки '!#REF!</f>
        <v>#REF!</v>
      </c>
      <c r="B190" s="9" t="e">
        <f>'бланки '!#REF!</f>
        <v>#REF!</v>
      </c>
      <c r="C190" s="9" t="e">
        <f>'для bus.gov.ru'!#REF!</f>
        <v>#REF!</v>
      </c>
      <c r="D190" s="9" t="e">
        <f>'для bus.gov.ru'!#REF!</f>
        <v>#REF!</v>
      </c>
      <c r="E190" s="16" t="e">
        <f>'для bus.gov.ru'!#REF!</f>
        <v>#REF!</v>
      </c>
      <c r="F190" s="10" t="s">
        <v>159</v>
      </c>
      <c r="G190" s="11" t="e">
        <f>'Рейтинговая таблица организаций'!#REF!</f>
        <v>#REF!</v>
      </c>
      <c r="H190" s="11" t="e">
        <f>'Рейтинговая таблица организаций'!#REF!</f>
        <v>#REF!</v>
      </c>
      <c r="I190" s="10" t="s">
        <v>160</v>
      </c>
      <c r="J190" s="11" t="e">
        <f>'Рейтинговая таблица организаций'!#REF!</f>
        <v>#REF!</v>
      </c>
      <c r="K190" s="11" t="e">
        <f>'Рейтинговая таблица организаций'!#REF!</f>
        <v>#REF!</v>
      </c>
      <c r="L19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0" s="18" t="e">
        <f>'Рейтинговая таблица организаций'!#REF!</f>
        <v>#REF!</v>
      </c>
      <c r="N190" s="12" t="e">
        <f>IF('Рейтинговая таблица организаций'!#REF!&lt;1,0,(IF('Рейтинговая таблица организаций'!#REF!&lt;4,30,100)))</f>
        <v>#REF!</v>
      </c>
      <c r="O190" s="12" t="s">
        <v>161</v>
      </c>
      <c r="P190" s="12" t="e">
        <f>'Рейтинговая таблица организаций'!#REF!</f>
        <v>#REF!</v>
      </c>
      <c r="Q190" s="12" t="e">
        <f>'Рейтинговая таблица организаций'!#REF!</f>
        <v>#REF!</v>
      </c>
      <c r="R190" s="12" t="s">
        <v>162</v>
      </c>
      <c r="S190" s="12" t="e">
        <f>'Рейтинговая таблица организаций'!#REF!</f>
        <v>#REF!</v>
      </c>
      <c r="T190" s="12" t="e">
        <f>'Рейтинговая таблица организаций'!#REF!</f>
        <v>#REF!</v>
      </c>
      <c r="U19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0" s="18" t="e">
        <f>'Рейтинговая таблица организаций'!#REF!</f>
        <v>#REF!</v>
      </c>
      <c r="W190" s="12" t="e">
        <f>IF('Рейтинговая таблица организаций'!#REF!&lt;1,0,(IF('Рейтинговая таблица организаций'!#REF!&lt;4,20,100)))</f>
        <v>#REF!</v>
      </c>
      <c r="X190" s="12" t="s">
        <v>163</v>
      </c>
      <c r="Y190" s="12" t="e">
        <f>'Рейтинговая таблица организаций'!#REF!</f>
        <v>#REF!</v>
      </c>
      <c r="Z190" s="12" t="e">
        <f>'Рейтинговая таблица организаций'!#REF!</f>
        <v>#REF!</v>
      </c>
      <c r="AA19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0" s="17" t="e">
        <f>'Рейтинговая таблица организаций'!#REF!</f>
        <v>#REF!</v>
      </c>
      <c r="AC190" s="12" t="e">
        <f>IF('Рейтинговая таблица организаций'!#REF!&lt;1,0,(IF('Рейтинговая таблица организаций'!#REF!&lt;5,20,100)))</f>
        <v>#REF!</v>
      </c>
      <c r="AD19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0" s="18" t="e">
        <f>'Рейтинговая таблица организаций'!#REF!</f>
        <v>#REF!</v>
      </c>
      <c r="AF190" s="12" t="e">
        <f>IF('Рейтинговая таблица организаций'!#REF!&lt;1,0,(IF('Рейтинговая таблица организаций'!#REF!&lt;5,20,100)))</f>
        <v>#REF!</v>
      </c>
      <c r="AG190" s="12" t="s">
        <v>164</v>
      </c>
      <c r="AH190" s="12" t="e">
        <f>'Рейтинговая таблица организаций'!#REF!</f>
        <v>#REF!</v>
      </c>
      <c r="AI190" s="12" t="e">
        <f>'Рейтинговая таблица организаций'!#REF!</f>
        <v>#REF!</v>
      </c>
      <c r="AJ190" s="12" t="s">
        <v>165</v>
      </c>
      <c r="AK190" s="12" t="e">
        <f>'Рейтинговая таблица организаций'!#REF!</f>
        <v>#REF!</v>
      </c>
      <c r="AL190" s="12" t="e">
        <f>'Рейтинговая таблица организаций'!#REF!</f>
        <v>#REF!</v>
      </c>
      <c r="AM190" s="12" t="s">
        <v>166</v>
      </c>
      <c r="AN190" s="12" t="e">
        <f>'Рейтинговая таблица организаций'!#REF!</f>
        <v>#REF!</v>
      </c>
      <c r="AO190" s="12" t="e">
        <f>'Рейтинговая таблица организаций'!#REF!</f>
        <v>#REF!</v>
      </c>
      <c r="AP190" s="12" t="s">
        <v>167</v>
      </c>
      <c r="AQ190" s="12" t="e">
        <f>'Рейтинговая таблица организаций'!#REF!</f>
        <v>#REF!</v>
      </c>
      <c r="AR190" s="12" t="e">
        <f>'Рейтинговая таблица организаций'!#REF!</f>
        <v>#REF!</v>
      </c>
      <c r="AS190" s="12" t="s">
        <v>168</v>
      </c>
      <c r="AT190" s="12" t="e">
        <f>'Рейтинговая таблица организаций'!#REF!</f>
        <v>#REF!</v>
      </c>
      <c r="AU190" s="12" t="e">
        <f>'Рейтинговая таблица организаций'!#REF!</f>
        <v>#REF!</v>
      </c>
      <c r="AV190" s="12" t="s">
        <v>169</v>
      </c>
      <c r="AW190" s="12" t="e">
        <f>'Рейтинговая таблица организаций'!#REF!</f>
        <v>#REF!</v>
      </c>
      <c r="AX190" s="12" t="e">
        <f>'Рейтинговая таблица организаций'!#REF!</f>
        <v>#REF!</v>
      </c>
      <c r="AY190" s="12" t="s">
        <v>170</v>
      </c>
      <c r="AZ190" s="12" t="e">
        <f>'Рейтинговая таблица организаций'!#REF!</f>
        <v>#REF!</v>
      </c>
      <c r="BA190" s="12" t="e">
        <f>'Рейтинговая таблица организаций'!#REF!</f>
        <v>#REF!</v>
      </c>
    </row>
    <row r="191" spans="1:53" ht="15.75">
      <c r="A191" s="9" t="e">
        <f>'бланки '!#REF!</f>
        <v>#REF!</v>
      </c>
      <c r="B191" s="9" t="e">
        <f>'бланки '!#REF!</f>
        <v>#REF!</v>
      </c>
      <c r="C191" s="9" t="e">
        <f>'для bus.gov.ru'!#REF!</f>
        <v>#REF!</v>
      </c>
      <c r="D191" s="9" t="e">
        <f>'для bus.gov.ru'!#REF!</f>
        <v>#REF!</v>
      </c>
      <c r="E191" s="16" t="e">
        <f>'для bus.gov.ru'!#REF!</f>
        <v>#REF!</v>
      </c>
      <c r="F191" s="10" t="s">
        <v>159</v>
      </c>
      <c r="G191" s="11" t="e">
        <f>'Рейтинговая таблица организаций'!#REF!</f>
        <v>#REF!</v>
      </c>
      <c r="H191" s="11" t="e">
        <f>'Рейтинговая таблица организаций'!#REF!</f>
        <v>#REF!</v>
      </c>
      <c r="I191" s="10" t="s">
        <v>160</v>
      </c>
      <c r="J191" s="11" t="e">
        <f>'Рейтинговая таблица организаций'!#REF!</f>
        <v>#REF!</v>
      </c>
      <c r="K191" s="11" t="e">
        <f>'Рейтинговая таблица организаций'!#REF!</f>
        <v>#REF!</v>
      </c>
      <c r="L19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1" s="18" t="e">
        <f>'Рейтинговая таблица организаций'!#REF!</f>
        <v>#REF!</v>
      </c>
      <c r="N191" s="12" t="e">
        <f>IF('Рейтинговая таблица организаций'!#REF!&lt;1,0,(IF('Рейтинговая таблица организаций'!#REF!&lt;4,30,100)))</f>
        <v>#REF!</v>
      </c>
      <c r="O191" s="12" t="s">
        <v>161</v>
      </c>
      <c r="P191" s="12" t="e">
        <f>'Рейтинговая таблица организаций'!#REF!</f>
        <v>#REF!</v>
      </c>
      <c r="Q191" s="12" t="e">
        <f>'Рейтинговая таблица организаций'!#REF!</f>
        <v>#REF!</v>
      </c>
      <c r="R191" s="12" t="s">
        <v>162</v>
      </c>
      <c r="S191" s="12" t="e">
        <f>'Рейтинговая таблица организаций'!#REF!</f>
        <v>#REF!</v>
      </c>
      <c r="T191" s="12" t="e">
        <f>'Рейтинговая таблица организаций'!#REF!</f>
        <v>#REF!</v>
      </c>
      <c r="U19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1" s="18" t="e">
        <f>'Рейтинговая таблица организаций'!#REF!</f>
        <v>#REF!</v>
      </c>
      <c r="W191" s="12" t="e">
        <f>IF('Рейтинговая таблица организаций'!#REF!&lt;1,0,(IF('Рейтинговая таблица организаций'!#REF!&lt;4,20,100)))</f>
        <v>#REF!</v>
      </c>
      <c r="X191" s="12" t="s">
        <v>163</v>
      </c>
      <c r="Y191" s="12" t="e">
        <f>'Рейтинговая таблица организаций'!#REF!</f>
        <v>#REF!</v>
      </c>
      <c r="Z191" s="12" t="e">
        <f>'Рейтинговая таблица организаций'!#REF!</f>
        <v>#REF!</v>
      </c>
      <c r="AA19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1" s="17" t="e">
        <f>'Рейтинговая таблица организаций'!#REF!</f>
        <v>#REF!</v>
      </c>
      <c r="AC191" s="12" t="e">
        <f>IF('Рейтинговая таблица организаций'!#REF!&lt;1,0,(IF('Рейтинговая таблица организаций'!#REF!&lt;5,20,100)))</f>
        <v>#REF!</v>
      </c>
      <c r="AD19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1" s="18" t="e">
        <f>'Рейтинговая таблица организаций'!#REF!</f>
        <v>#REF!</v>
      </c>
      <c r="AF191" s="12" t="e">
        <f>IF('Рейтинговая таблица организаций'!#REF!&lt;1,0,(IF('Рейтинговая таблица организаций'!#REF!&lt;5,20,100)))</f>
        <v>#REF!</v>
      </c>
      <c r="AG191" s="12" t="s">
        <v>164</v>
      </c>
      <c r="AH191" s="12" t="e">
        <f>'Рейтинговая таблица организаций'!#REF!</f>
        <v>#REF!</v>
      </c>
      <c r="AI191" s="12" t="e">
        <f>'Рейтинговая таблица организаций'!#REF!</f>
        <v>#REF!</v>
      </c>
      <c r="AJ191" s="12" t="s">
        <v>165</v>
      </c>
      <c r="AK191" s="12" t="e">
        <f>'Рейтинговая таблица организаций'!#REF!</f>
        <v>#REF!</v>
      </c>
      <c r="AL191" s="12" t="e">
        <f>'Рейтинговая таблица организаций'!#REF!</f>
        <v>#REF!</v>
      </c>
      <c r="AM191" s="12" t="s">
        <v>166</v>
      </c>
      <c r="AN191" s="12" t="e">
        <f>'Рейтинговая таблица организаций'!#REF!</f>
        <v>#REF!</v>
      </c>
      <c r="AO191" s="12" t="e">
        <f>'Рейтинговая таблица организаций'!#REF!</f>
        <v>#REF!</v>
      </c>
      <c r="AP191" s="12" t="s">
        <v>167</v>
      </c>
      <c r="AQ191" s="12" t="e">
        <f>'Рейтинговая таблица организаций'!#REF!</f>
        <v>#REF!</v>
      </c>
      <c r="AR191" s="12" t="e">
        <f>'Рейтинговая таблица организаций'!#REF!</f>
        <v>#REF!</v>
      </c>
      <c r="AS191" s="12" t="s">
        <v>168</v>
      </c>
      <c r="AT191" s="12" t="e">
        <f>'Рейтинговая таблица организаций'!#REF!</f>
        <v>#REF!</v>
      </c>
      <c r="AU191" s="12" t="e">
        <f>'Рейтинговая таблица организаций'!#REF!</f>
        <v>#REF!</v>
      </c>
      <c r="AV191" s="12" t="s">
        <v>169</v>
      </c>
      <c r="AW191" s="12" t="e">
        <f>'Рейтинговая таблица организаций'!#REF!</f>
        <v>#REF!</v>
      </c>
      <c r="AX191" s="12" t="e">
        <f>'Рейтинговая таблица организаций'!#REF!</f>
        <v>#REF!</v>
      </c>
      <c r="AY191" s="12" t="s">
        <v>170</v>
      </c>
      <c r="AZ191" s="12" t="e">
        <f>'Рейтинговая таблица организаций'!#REF!</f>
        <v>#REF!</v>
      </c>
      <c r="BA191" s="12" t="e">
        <f>'Рейтинговая таблица организаций'!#REF!</f>
        <v>#REF!</v>
      </c>
    </row>
    <row r="192" spans="1:53" ht="15.75">
      <c r="A192" s="9" t="e">
        <f>'бланки '!#REF!</f>
        <v>#REF!</v>
      </c>
      <c r="B192" s="9" t="e">
        <f>'бланки '!#REF!</f>
        <v>#REF!</v>
      </c>
      <c r="C192" s="9" t="e">
        <f>'для bus.gov.ru'!#REF!</f>
        <v>#REF!</v>
      </c>
      <c r="D192" s="9" t="e">
        <f>'для bus.gov.ru'!#REF!</f>
        <v>#REF!</v>
      </c>
      <c r="E192" s="16" t="e">
        <f>'для bus.gov.ru'!#REF!</f>
        <v>#REF!</v>
      </c>
      <c r="F192" s="10" t="s">
        <v>159</v>
      </c>
      <c r="G192" s="11" t="e">
        <f>'Рейтинговая таблица организаций'!#REF!</f>
        <v>#REF!</v>
      </c>
      <c r="H192" s="11" t="e">
        <f>'Рейтинговая таблица организаций'!#REF!</f>
        <v>#REF!</v>
      </c>
      <c r="I192" s="10" t="s">
        <v>160</v>
      </c>
      <c r="J192" s="11" t="e">
        <f>'Рейтинговая таблица организаций'!#REF!</f>
        <v>#REF!</v>
      </c>
      <c r="K192" s="11" t="e">
        <f>'Рейтинговая таблица организаций'!#REF!</f>
        <v>#REF!</v>
      </c>
      <c r="L19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2" s="18" t="e">
        <f>'Рейтинговая таблица организаций'!#REF!</f>
        <v>#REF!</v>
      </c>
      <c r="N192" s="12" t="e">
        <f>IF('Рейтинговая таблица организаций'!#REF!&lt;1,0,(IF('Рейтинговая таблица организаций'!#REF!&lt;4,30,100)))</f>
        <v>#REF!</v>
      </c>
      <c r="O192" s="12" t="s">
        <v>161</v>
      </c>
      <c r="P192" s="12" t="e">
        <f>'Рейтинговая таблица организаций'!#REF!</f>
        <v>#REF!</v>
      </c>
      <c r="Q192" s="12" t="e">
        <f>'Рейтинговая таблица организаций'!#REF!</f>
        <v>#REF!</v>
      </c>
      <c r="R192" s="12" t="s">
        <v>162</v>
      </c>
      <c r="S192" s="12" t="e">
        <f>'Рейтинговая таблица организаций'!#REF!</f>
        <v>#REF!</v>
      </c>
      <c r="T192" s="12" t="e">
        <f>'Рейтинговая таблица организаций'!#REF!</f>
        <v>#REF!</v>
      </c>
      <c r="U19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2" s="18" t="e">
        <f>'Рейтинговая таблица организаций'!#REF!</f>
        <v>#REF!</v>
      </c>
      <c r="W192" s="12" t="e">
        <f>IF('Рейтинговая таблица организаций'!#REF!&lt;1,0,(IF('Рейтинговая таблица организаций'!#REF!&lt;4,20,100)))</f>
        <v>#REF!</v>
      </c>
      <c r="X192" s="12" t="s">
        <v>163</v>
      </c>
      <c r="Y192" s="12" t="e">
        <f>'Рейтинговая таблица организаций'!#REF!</f>
        <v>#REF!</v>
      </c>
      <c r="Z192" s="12" t="e">
        <f>'Рейтинговая таблица организаций'!#REF!</f>
        <v>#REF!</v>
      </c>
      <c r="AA19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2" s="17" t="e">
        <f>'Рейтинговая таблица организаций'!#REF!</f>
        <v>#REF!</v>
      </c>
      <c r="AC192" s="12" t="e">
        <f>IF('Рейтинговая таблица организаций'!#REF!&lt;1,0,(IF('Рейтинговая таблица организаций'!#REF!&lt;5,20,100)))</f>
        <v>#REF!</v>
      </c>
      <c r="AD19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2" s="18" t="e">
        <f>'Рейтинговая таблица организаций'!#REF!</f>
        <v>#REF!</v>
      </c>
      <c r="AF192" s="12" t="e">
        <f>IF('Рейтинговая таблица организаций'!#REF!&lt;1,0,(IF('Рейтинговая таблица организаций'!#REF!&lt;5,20,100)))</f>
        <v>#REF!</v>
      </c>
      <c r="AG192" s="12" t="s">
        <v>164</v>
      </c>
      <c r="AH192" s="12" t="e">
        <f>'Рейтинговая таблица организаций'!#REF!</f>
        <v>#REF!</v>
      </c>
      <c r="AI192" s="12" t="e">
        <f>'Рейтинговая таблица организаций'!#REF!</f>
        <v>#REF!</v>
      </c>
      <c r="AJ192" s="12" t="s">
        <v>165</v>
      </c>
      <c r="AK192" s="12" t="e">
        <f>'Рейтинговая таблица организаций'!#REF!</f>
        <v>#REF!</v>
      </c>
      <c r="AL192" s="12" t="e">
        <f>'Рейтинговая таблица организаций'!#REF!</f>
        <v>#REF!</v>
      </c>
      <c r="AM192" s="12" t="s">
        <v>166</v>
      </c>
      <c r="AN192" s="12" t="e">
        <f>'Рейтинговая таблица организаций'!#REF!</f>
        <v>#REF!</v>
      </c>
      <c r="AO192" s="12" t="e">
        <f>'Рейтинговая таблица организаций'!#REF!</f>
        <v>#REF!</v>
      </c>
      <c r="AP192" s="12" t="s">
        <v>167</v>
      </c>
      <c r="AQ192" s="12" t="e">
        <f>'Рейтинговая таблица организаций'!#REF!</f>
        <v>#REF!</v>
      </c>
      <c r="AR192" s="12" t="e">
        <f>'Рейтинговая таблица организаций'!#REF!</f>
        <v>#REF!</v>
      </c>
      <c r="AS192" s="12" t="s">
        <v>168</v>
      </c>
      <c r="AT192" s="12" t="e">
        <f>'Рейтинговая таблица организаций'!#REF!</f>
        <v>#REF!</v>
      </c>
      <c r="AU192" s="12" t="e">
        <f>'Рейтинговая таблица организаций'!#REF!</f>
        <v>#REF!</v>
      </c>
      <c r="AV192" s="12" t="s">
        <v>169</v>
      </c>
      <c r="AW192" s="12" t="e">
        <f>'Рейтинговая таблица организаций'!#REF!</f>
        <v>#REF!</v>
      </c>
      <c r="AX192" s="12" t="e">
        <f>'Рейтинговая таблица организаций'!#REF!</f>
        <v>#REF!</v>
      </c>
      <c r="AY192" s="12" t="s">
        <v>170</v>
      </c>
      <c r="AZ192" s="12" t="e">
        <f>'Рейтинговая таблица организаций'!#REF!</f>
        <v>#REF!</v>
      </c>
      <c r="BA192" s="12" t="e">
        <f>'Рейтинговая таблица организаций'!#REF!</f>
        <v>#REF!</v>
      </c>
    </row>
    <row r="193" spans="1:53" ht="15.75">
      <c r="A193" s="9" t="e">
        <f>'бланки '!#REF!</f>
        <v>#REF!</v>
      </c>
      <c r="B193" s="9" t="e">
        <f>'бланки '!#REF!</f>
        <v>#REF!</v>
      </c>
      <c r="C193" s="9" t="e">
        <f>'для bus.gov.ru'!#REF!</f>
        <v>#REF!</v>
      </c>
      <c r="D193" s="9" t="e">
        <f>'для bus.gov.ru'!#REF!</f>
        <v>#REF!</v>
      </c>
      <c r="E193" s="16" t="e">
        <f>'для bus.gov.ru'!#REF!</f>
        <v>#REF!</v>
      </c>
      <c r="F193" s="10" t="s">
        <v>159</v>
      </c>
      <c r="G193" s="11" t="e">
        <f>'Рейтинговая таблица организаций'!#REF!</f>
        <v>#REF!</v>
      </c>
      <c r="H193" s="11" t="e">
        <f>'Рейтинговая таблица организаций'!#REF!</f>
        <v>#REF!</v>
      </c>
      <c r="I193" s="10" t="s">
        <v>160</v>
      </c>
      <c r="J193" s="11" t="e">
        <f>'Рейтинговая таблица организаций'!#REF!</f>
        <v>#REF!</v>
      </c>
      <c r="K193" s="11" t="e">
        <f>'Рейтинговая таблица организаций'!#REF!</f>
        <v>#REF!</v>
      </c>
      <c r="L19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3" s="18" t="e">
        <f>'Рейтинговая таблица организаций'!#REF!</f>
        <v>#REF!</v>
      </c>
      <c r="N193" s="12" t="e">
        <f>IF('Рейтинговая таблица организаций'!#REF!&lt;1,0,(IF('Рейтинговая таблица организаций'!#REF!&lt;4,30,100)))</f>
        <v>#REF!</v>
      </c>
      <c r="O193" s="12" t="s">
        <v>161</v>
      </c>
      <c r="P193" s="12" t="e">
        <f>'Рейтинговая таблица организаций'!#REF!</f>
        <v>#REF!</v>
      </c>
      <c r="Q193" s="12" t="e">
        <f>'Рейтинговая таблица организаций'!#REF!</f>
        <v>#REF!</v>
      </c>
      <c r="R193" s="12" t="s">
        <v>162</v>
      </c>
      <c r="S193" s="12" t="e">
        <f>'Рейтинговая таблица организаций'!#REF!</f>
        <v>#REF!</v>
      </c>
      <c r="T193" s="12" t="e">
        <f>'Рейтинговая таблица организаций'!#REF!</f>
        <v>#REF!</v>
      </c>
      <c r="U19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3" s="18" t="e">
        <f>'Рейтинговая таблица организаций'!#REF!</f>
        <v>#REF!</v>
      </c>
      <c r="W193" s="12" t="e">
        <f>IF('Рейтинговая таблица организаций'!#REF!&lt;1,0,(IF('Рейтинговая таблица организаций'!#REF!&lt;4,20,100)))</f>
        <v>#REF!</v>
      </c>
      <c r="X193" s="12" t="s">
        <v>163</v>
      </c>
      <c r="Y193" s="12" t="e">
        <f>'Рейтинговая таблица организаций'!#REF!</f>
        <v>#REF!</v>
      </c>
      <c r="Z193" s="12" t="e">
        <f>'Рейтинговая таблица организаций'!#REF!</f>
        <v>#REF!</v>
      </c>
      <c r="AA19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3" s="17" t="e">
        <f>'Рейтинговая таблица организаций'!#REF!</f>
        <v>#REF!</v>
      </c>
      <c r="AC193" s="12" t="e">
        <f>IF('Рейтинговая таблица организаций'!#REF!&lt;1,0,(IF('Рейтинговая таблица организаций'!#REF!&lt;5,20,100)))</f>
        <v>#REF!</v>
      </c>
      <c r="AD19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3" s="18" t="e">
        <f>'Рейтинговая таблица организаций'!#REF!</f>
        <v>#REF!</v>
      </c>
      <c r="AF193" s="12" t="e">
        <f>IF('Рейтинговая таблица организаций'!#REF!&lt;1,0,(IF('Рейтинговая таблица организаций'!#REF!&lt;5,20,100)))</f>
        <v>#REF!</v>
      </c>
      <c r="AG193" s="12" t="s">
        <v>164</v>
      </c>
      <c r="AH193" s="12" t="e">
        <f>'Рейтинговая таблица организаций'!#REF!</f>
        <v>#REF!</v>
      </c>
      <c r="AI193" s="12" t="e">
        <f>'Рейтинговая таблица организаций'!#REF!</f>
        <v>#REF!</v>
      </c>
      <c r="AJ193" s="12" t="s">
        <v>165</v>
      </c>
      <c r="AK193" s="12" t="e">
        <f>'Рейтинговая таблица организаций'!#REF!</f>
        <v>#REF!</v>
      </c>
      <c r="AL193" s="12" t="e">
        <f>'Рейтинговая таблица организаций'!#REF!</f>
        <v>#REF!</v>
      </c>
      <c r="AM193" s="12" t="s">
        <v>166</v>
      </c>
      <c r="AN193" s="12" t="e">
        <f>'Рейтинговая таблица организаций'!#REF!</f>
        <v>#REF!</v>
      </c>
      <c r="AO193" s="12" t="e">
        <f>'Рейтинговая таблица организаций'!#REF!</f>
        <v>#REF!</v>
      </c>
      <c r="AP193" s="12" t="s">
        <v>167</v>
      </c>
      <c r="AQ193" s="12" t="e">
        <f>'Рейтинговая таблица организаций'!#REF!</f>
        <v>#REF!</v>
      </c>
      <c r="AR193" s="12" t="e">
        <f>'Рейтинговая таблица организаций'!#REF!</f>
        <v>#REF!</v>
      </c>
      <c r="AS193" s="12" t="s">
        <v>168</v>
      </c>
      <c r="AT193" s="12" t="e">
        <f>'Рейтинговая таблица организаций'!#REF!</f>
        <v>#REF!</v>
      </c>
      <c r="AU193" s="12" t="e">
        <f>'Рейтинговая таблица организаций'!#REF!</f>
        <v>#REF!</v>
      </c>
      <c r="AV193" s="12" t="s">
        <v>169</v>
      </c>
      <c r="AW193" s="12" t="e">
        <f>'Рейтинговая таблица организаций'!#REF!</f>
        <v>#REF!</v>
      </c>
      <c r="AX193" s="12" t="e">
        <f>'Рейтинговая таблица организаций'!#REF!</f>
        <v>#REF!</v>
      </c>
      <c r="AY193" s="12" t="s">
        <v>170</v>
      </c>
      <c r="AZ193" s="12" t="e">
        <f>'Рейтинговая таблица организаций'!#REF!</f>
        <v>#REF!</v>
      </c>
      <c r="BA193" s="12" t="e">
        <f>'Рейтинговая таблица организаций'!#REF!</f>
        <v>#REF!</v>
      </c>
    </row>
    <row r="194" spans="1:53" ht="15.75">
      <c r="A194" s="9" t="e">
        <f>'бланки '!#REF!</f>
        <v>#REF!</v>
      </c>
      <c r="B194" s="9" t="e">
        <f>'бланки '!#REF!</f>
        <v>#REF!</v>
      </c>
      <c r="C194" s="9" t="e">
        <f>'для bus.gov.ru'!#REF!</f>
        <v>#REF!</v>
      </c>
      <c r="D194" s="9" t="e">
        <f>'для bus.gov.ru'!#REF!</f>
        <v>#REF!</v>
      </c>
      <c r="E194" s="16" t="e">
        <f>'для bus.gov.ru'!#REF!</f>
        <v>#REF!</v>
      </c>
      <c r="F194" s="10" t="s">
        <v>159</v>
      </c>
      <c r="G194" s="11" t="e">
        <f>'Рейтинговая таблица организаций'!#REF!</f>
        <v>#REF!</v>
      </c>
      <c r="H194" s="11" t="e">
        <f>'Рейтинговая таблица организаций'!#REF!</f>
        <v>#REF!</v>
      </c>
      <c r="I194" s="10" t="s">
        <v>160</v>
      </c>
      <c r="J194" s="11" t="e">
        <f>'Рейтинговая таблица организаций'!#REF!</f>
        <v>#REF!</v>
      </c>
      <c r="K194" s="11" t="e">
        <f>'Рейтинговая таблица организаций'!#REF!</f>
        <v>#REF!</v>
      </c>
      <c r="L19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4" s="18" t="e">
        <f>'Рейтинговая таблица организаций'!#REF!</f>
        <v>#REF!</v>
      </c>
      <c r="N194" s="12" t="e">
        <f>IF('Рейтинговая таблица организаций'!#REF!&lt;1,0,(IF('Рейтинговая таблица организаций'!#REF!&lt;4,30,100)))</f>
        <v>#REF!</v>
      </c>
      <c r="O194" s="12" t="s">
        <v>161</v>
      </c>
      <c r="P194" s="12" t="e">
        <f>'Рейтинговая таблица организаций'!#REF!</f>
        <v>#REF!</v>
      </c>
      <c r="Q194" s="12" t="e">
        <f>'Рейтинговая таблица организаций'!#REF!</f>
        <v>#REF!</v>
      </c>
      <c r="R194" s="12" t="s">
        <v>162</v>
      </c>
      <c r="S194" s="12" t="e">
        <f>'Рейтинговая таблица организаций'!#REF!</f>
        <v>#REF!</v>
      </c>
      <c r="T194" s="12" t="e">
        <f>'Рейтинговая таблица организаций'!#REF!</f>
        <v>#REF!</v>
      </c>
      <c r="U19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4" s="18" t="e">
        <f>'Рейтинговая таблица организаций'!#REF!</f>
        <v>#REF!</v>
      </c>
      <c r="W194" s="12" t="e">
        <f>IF('Рейтинговая таблица организаций'!#REF!&lt;1,0,(IF('Рейтинговая таблица организаций'!#REF!&lt;4,20,100)))</f>
        <v>#REF!</v>
      </c>
      <c r="X194" s="12" t="s">
        <v>163</v>
      </c>
      <c r="Y194" s="12" t="e">
        <f>'Рейтинговая таблица организаций'!#REF!</f>
        <v>#REF!</v>
      </c>
      <c r="Z194" s="12" t="e">
        <f>'Рейтинговая таблица организаций'!#REF!</f>
        <v>#REF!</v>
      </c>
      <c r="AA19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4" s="17" t="e">
        <f>'Рейтинговая таблица организаций'!#REF!</f>
        <v>#REF!</v>
      </c>
      <c r="AC194" s="12" t="e">
        <f>IF('Рейтинговая таблица организаций'!#REF!&lt;1,0,(IF('Рейтинговая таблица организаций'!#REF!&lt;5,20,100)))</f>
        <v>#REF!</v>
      </c>
      <c r="AD19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4" s="18" t="e">
        <f>'Рейтинговая таблица организаций'!#REF!</f>
        <v>#REF!</v>
      </c>
      <c r="AF194" s="12" t="e">
        <f>IF('Рейтинговая таблица организаций'!#REF!&lt;1,0,(IF('Рейтинговая таблица организаций'!#REF!&lt;5,20,100)))</f>
        <v>#REF!</v>
      </c>
      <c r="AG194" s="12" t="s">
        <v>164</v>
      </c>
      <c r="AH194" s="12" t="e">
        <f>'Рейтинговая таблица организаций'!#REF!</f>
        <v>#REF!</v>
      </c>
      <c r="AI194" s="12" t="e">
        <f>'Рейтинговая таблица организаций'!#REF!</f>
        <v>#REF!</v>
      </c>
      <c r="AJ194" s="12" t="s">
        <v>165</v>
      </c>
      <c r="AK194" s="12" t="e">
        <f>'Рейтинговая таблица организаций'!#REF!</f>
        <v>#REF!</v>
      </c>
      <c r="AL194" s="12" t="e">
        <f>'Рейтинговая таблица организаций'!#REF!</f>
        <v>#REF!</v>
      </c>
      <c r="AM194" s="12" t="s">
        <v>166</v>
      </c>
      <c r="AN194" s="12" t="e">
        <f>'Рейтинговая таблица организаций'!#REF!</f>
        <v>#REF!</v>
      </c>
      <c r="AO194" s="12" t="e">
        <f>'Рейтинговая таблица организаций'!#REF!</f>
        <v>#REF!</v>
      </c>
      <c r="AP194" s="12" t="s">
        <v>167</v>
      </c>
      <c r="AQ194" s="12" t="e">
        <f>'Рейтинговая таблица организаций'!#REF!</f>
        <v>#REF!</v>
      </c>
      <c r="AR194" s="12" t="e">
        <f>'Рейтинговая таблица организаций'!#REF!</f>
        <v>#REF!</v>
      </c>
      <c r="AS194" s="12" t="s">
        <v>168</v>
      </c>
      <c r="AT194" s="12" t="e">
        <f>'Рейтинговая таблица организаций'!#REF!</f>
        <v>#REF!</v>
      </c>
      <c r="AU194" s="12" t="e">
        <f>'Рейтинговая таблица организаций'!#REF!</f>
        <v>#REF!</v>
      </c>
      <c r="AV194" s="12" t="s">
        <v>169</v>
      </c>
      <c r="AW194" s="12" t="e">
        <f>'Рейтинговая таблица организаций'!#REF!</f>
        <v>#REF!</v>
      </c>
      <c r="AX194" s="12" t="e">
        <f>'Рейтинговая таблица организаций'!#REF!</f>
        <v>#REF!</v>
      </c>
      <c r="AY194" s="12" t="s">
        <v>170</v>
      </c>
      <c r="AZ194" s="12" t="e">
        <f>'Рейтинговая таблица организаций'!#REF!</f>
        <v>#REF!</v>
      </c>
      <c r="BA194" s="12" t="e">
        <f>'Рейтинговая таблица организаций'!#REF!</f>
        <v>#REF!</v>
      </c>
    </row>
    <row r="195" spans="1:53" ht="15.75">
      <c r="A195" s="9" t="e">
        <f>'бланки '!#REF!</f>
        <v>#REF!</v>
      </c>
      <c r="B195" s="9" t="e">
        <f>'бланки '!#REF!</f>
        <v>#REF!</v>
      </c>
      <c r="C195" s="9" t="e">
        <f>'для bus.gov.ru'!#REF!</f>
        <v>#REF!</v>
      </c>
      <c r="D195" s="9" t="e">
        <f>'для bus.gov.ru'!#REF!</f>
        <v>#REF!</v>
      </c>
      <c r="E195" s="16" t="e">
        <f>'для bus.gov.ru'!#REF!</f>
        <v>#REF!</v>
      </c>
      <c r="F195" s="10" t="s">
        <v>159</v>
      </c>
      <c r="G195" s="11" t="e">
        <f>'Рейтинговая таблица организаций'!#REF!</f>
        <v>#REF!</v>
      </c>
      <c r="H195" s="11" t="e">
        <f>'Рейтинговая таблица организаций'!#REF!</f>
        <v>#REF!</v>
      </c>
      <c r="I195" s="10" t="s">
        <v>160</v>
      </c>
      <c r="J195" s="11" t="e">
        <f>'Рейтинговая таблица организаций'!#REF!</f>
        <v>#REF!</v>
      </c>
      <c r="K195" s="11" t="e">
        <f>'Рейтинговая таблица организаций'!#REF!</f>
        <v>#REF!</v>
      </c>
      <c r="L19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5" s="18" t="e">
        <f>'Рейтинговая таблица организаций'!#REF!</f>
        <v>#REF!</v>
      </c>
      <c r="N195" s="12" t="e">
        <f>IF('Рейтинговая таблица организаций'!#REF!&lt;1,0,(IF('Рейтинговая таблица организаций'!#REF!&lt;4,30,100)))</f>
        <v>#REF!</v>
      </c>
      <c r="O195" s="12" t="s">
        <v>161</v>
      </c>
      <c r="P195" s="12" t="e">
        <f>'Рейтинговая таблица организаций'!#REF!</f>
        <v>#REF!</v>
      </c>
      <c r="Q195" s="12" t="e">
        <f>'Рейтинговая таблица организаций'!#REF!</f>
        <v>#REF!</v>
      </c>
      <c r="R195" s="12" t="s">
        <v>162</v>
      </c>
      <c r="S195" s="12" t="e">
        <f>'Рейтинговая таблица организаций'!#REF!</f>
        <v>#REF!</v>
      </c>
      <c r="T195" s="12" t="e">
        <f>'Рейтинговая таблица организаций'!#REF!</f>
        <v>#REF!</v>
      </c>
      <c r="U19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5" s="18" t="e">
        <f>'Рейтинговая таблица организаций'!#REF!</f>
        <v>#REF!</v>
      </c>
      <c r="W195" s="12" t="e">
        <f>IF('Рейтинговая таблица организаций'!#REF!&lt;1,0,(IF('Рейтинговая таблица организаций'!#REF!&lt;4,20,100)))</f>
        <v>#REF!</v>
      </c>
      <c r="X195" s="12" t="s">
        <v>163</v>
      </c>
      <c r="Y195" s="12" t="e">
        <f>'Рейтинговая таблица организаций'!#REF!</f>
        <v>#REF!</v>
      </c>
      <c r="Z195" s="12" t="e">
        <f>'Рейтинговая таблица организаций'!#REF!</f>
        <v>#REF!</v>
      </c>
      <c r="AA19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5" s="17" t="e">
        <f>'Рейтинговая таблица организаций'!#REF!</f>
        <v>#REF!</v>
      </c>
      <c r="AC195" s="12" t="e">
        <f>IF('Рейтинговая таблица организаций'!#REF!&lt;1,0,(IF('Рейтинговая таблица организаций'!#REF!&lt;5,20,100)))</f>
        <v>#REF!</v>
      </c>
      <c r="AD19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5" s="18" t="e">
        <f>'Рейтинговая таблица организаций'!#REF!</f>
        <v>#REF!</v>
      </c>
      <c r="AF195" s="12" t="e">
        <f>IF('Рейтинговая таблица организаций'!#REF!&lt;1,0,(IF('Рейтинговая таблица организаций'!#REF!&lt;5,20,100)))</f>
        <v>#REF!</v>
      </c>
      <c r="AG195" s="12" t="s">
        <v>164</v>
      </c>
      <c r="AH195" s="12" t="e">
        <f>'Рейтинговая таблица организаций'!#REF!</f>
        <v>#REF!</v>
      </c>
      <c r="AI195" s="12" t="e">
        <f>'Рейтинговая таблица организаций'!#REF!</f>
        <v>#REF!</v>
      </c>
      <c r="AJ195" s="12" t="s">
        <v>165</v>
      </c>
      <c r="AK195" s="12" t="e">
        <f>'Рейтинговая таблица организаций'!#REF!</f>
        <v>#REF!</v>
      </c>
      <c r="AL195" s="12" t="e">
        <f>'Рейтинговая таблица организаций'!#REF!</f>
        <v>#REF!</v>
      </c>
      <c r="AM195" s="12" t="s">
        <v>166</v>
      </c>
      <c r="AN195" s="12" t="e">
        <f>'Рейтинговая таблица организаций'!#REF!</f>
        <v>#REF!</v>
      </c>
      <c r="AO195" s="12" t="e">
        <f>'Рейтинговая таблица организаций'!#REF!</f>
        <v>#REF!</v>
      </c>
      <c r="AP195" s="12" t="s">
        <v>167</v>
      </c>
      <c r="AQ195" s="12" t="e">
        <f>'Рейтинговая таблица организаций'!#REF!</f>
        <v>#REF!</v>
      </c>
      <c r="AR195" s="12" t="e">
        <f>'Рейтинговая таблица организаций'!#REF!</f>
        <v>#REF!</v>
      </c>
      <c r="AS195" s="12" t="s">
        <v>168</v>
      </c>
      <c r="AT195" s="12" t="e">
        <f>'Рейтинговая таблица организаций'!#REF!</f>
        <v>#REF!</v>
      </c>
      <c r="AU195" s="12" t="e">
        <f>'Рейтинговая таблица организаций'!#REF!</f>
        <v>#REF!</v>
      </c>
      <c r="AV195" s="12" t="s">
        <v>169</v>
      </c>
      <c r="AW195" s="12" t="e">
        <f>'Рейтинговая таблица организаций'!#REF!</f>
        <v>#REF!</v>
      </c>
      <c r="AX195" s="12" t="e">
        <f>'Рейтинговая таблица организаций'!#REF!</f>
        <v>#REF!</v>
      </c>
      <c r="AY195" s="12" t="s">
        <v>170</v>
      </c>
      <c r="AZ195" s="12" t="e">
        <f>'Рейтинговая таблица организаций'!#REF!</f>
        <v>#REF!</v>
      </c>
      <c r="BA195" s="12" t="e">
        <f>'Рейтинговая таблица организаций'!#REF!</f>
        <v>#REF!</v>
      </c>
    </row>
    <row r="196" spans="1:53" ht="15.75">
      <c r="A196" s="9" t="e">
        <f>'бланки '!#REF!</f>
        <v>#REF!</v>
      </c>
      <c r="B196" s="9" t="e">
        <f>'бланки '!#REF!</f>
        <v>#REF!</v>
      </c>
      <c r="C196" s="9" t="e">
        <f>'для bus.gov.ru'!#REF!</f>
        <v>#REF!</v>
      </c>
      <c r="D196" s="9" t="e">
        <f>'для bus.gov.ru'!#REF!</f>
        <v>#REF!</v>
      </c>
      <c r="E196" s="16" t="e">
        <f>'для bus.gov.ru'!#REF!</f>
        <v>#REF!</v>
      </c>
      <c r="F196" s="10" t="s">
        <v>159</v>
      </c>
      <c r="G196" s="11" t="e">
        <f>'Рейтинговая таблица организаций'!#REF!</f>
        <v>#REF!</v>
      </c>
      <c r="H196" s="11" t="e">
        <f>'Рейтинговая таблица организаций'!#REF!</f>
        <v>#REF!</v>
      </c>
      <c r="I196" s="10" t="s">
        <v>160</v>
      </c>
      <c r="J196" s="11" t="e">
        <f>'Рейтинговая таблица организаций'!#REF!</f>
        <v>#REF!</v>
      </c>
      <c r="K196" s="11" t="e">
        <f>'Рейтинговая таблица организаций'!#REF!</f>
        <v>#REF!</v>
      </c>
      <c r="L19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6" s="18" t="e">
        <f>'Рейтинговая таблица организаций'!#REF!</f>
        <v>#REF!</v>
      </c>
      <c r="N196" s="12" t="e">
        <f>IF('Рейтинговая таблица организаций'!#REF!&lt;1,0,(IF('Рейтинговая таблица организаций'!#REF!&lt;4,30,100)))</f>
        <v>#REF!</v>
      </c>
      <c r="O196" s="12" t="s">
        <v>161</v>
      </c>
      <c r="P196" s="12" t="e">
        <f>'Рейтинговая таблица организаций'!#REF!</f>
        <v>#REF!</v>
      </c>
      <c r="Q196" s="12" t="e">
        <f>'Рейтинговая таблица организаций'!#REF!</f>
        <v>#REF!</v>
      </c>
      <c r="R196" s="12" t="s">
        <v>162</v>
      </c>
      <c r="S196" s="12" t="e">
        <f>'Рейтинговая таблица организаций'!#REF!</f>
        <v>#REF!</v>
      </c>
      <c r="T196" s="12" t="e">
        <f>'Рейтинговая таблица организаций'!#REF!</f>
        <v>#REF!</v>
      </c>
      <c r="U19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6" s="18" t="e">
        <f>'Рейтинговая таблица организаций'!#REF!</f>
        <v>#REF!</v>
      </c>
      <c r="W196" s="12" t="e">
        <f>IF('Рейтинговая таблица организаций'!#REF!&lt;1,0,(IF('Рейтинговая таблица организаций'!#REF!&lt;4,20,100)))</f>
        <v>#REF!</v>
      </c>
      <c r="X196" s="12" t="s">
        <v>163</v>
      </c>
      <c r="Y196" s="12" t="e">
        <f>'Рейтинговая таблица организаций'!#REF!</f>
        <v>#REF!</v>
      </c>
      <c r="Z196" s="12" t="e">
        <f>'Рейтинговая таблица организаций'!#REF!</f>
        <v>#REF!</v>
      </c>
      <c r="AA19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6" s="17" t="e">
        <f>'Рейтинговая таблица организаций'!#REF!</f>
        <v>#REF!</v>
      </c>
      <c r="AC196" s="12" t="e">
        <f>IF('Рейтинговая таблица организаций'!#REF!&lt;1,0,(IF('Рейтинговая таблица организаций'!#REF!&lt;5,20,100)))</f>
        <v>#REF!</v>
      </c>
      <c r="AD19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6" s="18" t="e">
        <f>'Рейтинговая таблица организаций'!#REF!</f>
        <v>#REF!</v>
      </c>
      <c r="AF196" s="12" t="e">
        <f>IF('Рейтинговая таблица организаций'!#REF!&lt;1,0,(IF('Рейтинговая таблица организаций'!#REF!&lt;5,20,100)))</f>
        <v>#REF!</v>
      </c>
      <c r="AG196" s="12" t="s">
        <v>164</v>
      </c>
      <c r="AH196" s="12" t="e">
        <f>'Рейтинговая таблица организаций'!#REF!</f>
        <v>#REF!</v>
      </c>
      <c r="AI196" s="12" t="e">
        <f>'Рейтинговая таблица организаций'!#REF!</f>
        <v>#REF!</v>
      </c>
      <c r="AJ196" s="12" t="s">
        <v>165</v>
      </c>
      <c r="AK196" s="12" t="e">
        <f>'Рейтинговая таблица организаций'!#REF!</f>
        <v>#REF!</v>
      </c>
      <c r="AL196" s="12" t="e">
        <f>'Рейтинговая таблица организаций'!#REF!</f>
        <v>#REF!</v>
      </c>
      <c r="AM196" s="12" t="s">
        <v>166</v>
      </c>
      <c r="AN196" s="12" t="e">
        <f>'Рейтинговая таблица организаций'!#REF!</f>
        <v>#REF!</v>
      </c>
      <c r="AO196" s="12" t="e">
        <f>'Рейтинговая таблица организаций'!#REF!</f>
        <v>#REF!</v>
      </c>
      <c r="AP196" s="12" t="s">
        <v>167</v>
      </c>
      <c r="AQ196" s="12" t="e">
        <f>'Рейтинговая таблица организаций'!#REF!</f>
        <v>#REF!</v>
      </c>
      <c r="AR196" s="12" t="e">
        <f>'Рейтинговая таблица организаций'!#REF!</f>
        <v>#REF!</v>
      </c>
      <c r="AS196" s="12" t="s">
        <v>168</v>
      </c>
      <c r="AT196" s="12" t="e">
        <f>'Рейтинговая таблица организаций'!#REF!</f>
        <v>#REF!</v>
      </c>
      <c r="AU196" s="12" t="e">
        <f>'Рейтинговая таблица организаций'!#REF!</f>
        <v>#REF!</v>
      </c>
      <c r="AV196" s="12" t="s">
        <v>169</v>
      </c>
      <c r="AW196" s="12" t="e">
        <f>'Рейтинговая таблица организаций'!#REF!</f>
        <v>#REF!</v>
      </c>
      <c r="AX196" s="12" t="e">
        <f>'Рейтинговая таблица организаций'!#REF!</f>
        <v>#REF!</v>
      </c>
      <c r="AY196" s="12" t="s">
        <v>170</v>
      </c>
      <c r="AZ196" s="12" t="e">
        <f>'Рейтинговая таблица организаций'!#REF!</f>
        <v>#REF!</v>
      </c>
      <c r="BA196" s="12" t="e">
        <f>'Рейтинговая таблица организаций'!#REF!</f>
        <v>#REF!</v>
      </c>
    </row>
    <row r="197" spans="1:53" ht="15.75">
      <c r="A197" s="9" t="e">
        <f>'бланки '!#REF!</f>
        <v>#REF!</v>
      </c>
      <c r="B197" s="9" t="e">
        <f>'бланки '!#REF!</f>
        <v>#REF!</v>
      </c>
      <c r="C197" s="9" t="e">
        <f>'для bus.gov.ru'!#REF!</f>
        <v>#REF!</v>
      </c>
      <c r="D197" s="9" t="e">
        <f>'для bus.gov.ru'!#REF!</f>
        <v>#REF!</v>
      </c>
      <c r="E197" s="16" t="e">
        <f>'для bus.gov.ru'!#REF!</f>
        <v>#REF!</v>
      </c>
      <c r="F197" s="10" t="s">
        <v>159</v>
      </c>
      <c r="G197" s="11" t="e">
        <f>'Рейтинговая таблица организаций'!#REF!</f>
        <v>#REF!</v>
      </c>
      <c r="H197" s="11" t="e">
        <f>'Рейтинговая таблица организаций'!#REF!</f>
        <v>#REF!</v>
      </c>
      <c r="I197" s="10" t="s">
        <v>160</v>
      </c>
      <c r="J197" s="11" t="e">
        <f>'Рейтинговая таблица организаций'!#REF!</f>
        <v>#REF!</v>
      </c>
      <c r="K197" s="11" t="e">
        <f>'Рейтинговая таблица организаций'!#REF!</f>
        <v>#REF!</v>
      </c>
      <c r="L19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7" s="18" t="e">
        <f>'Рейтинговая таблица организаций'!#REF!</f>
        <v>#REF!</v>
      </c>
      <c r="N197" s="12" t="e">
        <f>IF('Рейтинговая таблица организаций'!#REF!&lt;1,0,(IF('Рейтинговая таблица организаций'!#REF!&lt;4,30,100)))</f>
        <v>#REF!</v>
      </c>
      <c r="O197" s="12" t="s">
        <v>161</v>
      </c>
      <c r="P197" s="12" t="e">
        <f>'Рейтинговая таблица организаций'!#REF!</f>
        <v>#REF!</v>
      </c>
      <c r="Q197" s="12" t="e">
        <f>'Рейтинговая таблица организаций'!#REF!</f>
        <v>#REF!</v>
      </c>
      <c r="R197" s="12" t="s">
        <v>162</v>
      </c>
      <c r="S197" s="12" t="e">
        <f>'Рейтинговая таблица организаций'!#REF!</f>
        <v>#REF!</v>
      </c>
      <c r="T197" s="12" t="e">
        <f>'Рейтинговая таблица организаций'!#REF!</f>
        <v>#REF!</v>
      </c>
      <c r="U19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7" s="18" t="e">
        <f>'Рейтинговая таблица организаций'!#REF!</f>
        <v>#REF!</v>
      </c>
      <c r="W197" s="12" t="e">
        <f>IF('Рейтинговая таблица организаций'!#REF!&lt;1,0,(IF('Рейтинговая таблица организаций'!#REF!&lt;4,20,100)))</f>
        <v>#REF!</v>
      </c>
      <c r="X197" s="12" t="s">
        <v>163</v>
      </c>
      <c r="Y197" s="12" t="e">
        <f>'Рейтинговая таблица организаций'!#REF!</f>
        <v>#REF!</v>
      </c>
      <c r="Z197" s="12" t="e">
        <f>'Рейтинговая таблица организаций'!#REF!</f>
        <v>#REF!</v>
      </c>
      <c r="AA19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7" s="17" t="e">
        <f>'Рейтинговая таблица организаций'!#REF!</f>
        <v>#REF!</v>
      </c>
      <c r="AC197" s="12" t="e">
        <f>IF('Рейтинговая таблица организаций'!#REF!&lt;1,0,(IF('Рейтинговая таблица организаций'!#REF!&lt;5,20,100)))</f>
        <v>#REF!</v>
      </c>
      <c r="AD19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7" s="18" t="e">
        <f>'Рейтинговая таблица организаций'!#REF!</f>
        <v>#REF!</v>
      </c>
      <c r="AF197" s="12" t="e">
        <f>IF('Рейтинговая таблица организаций'!#REF!&lt;1,0,(IF('Рейтинговая таблица организаций'!#REF!&lt;5,20,100)))</f>
        <v>#REF!</v>
      </c>
      <c r="AG197" s="12" t="s">
        <v>164</v>
      </c>
      <c r="AH197" s="12" t="e">
        <f>'Рейтинговая таблица организаций'!#REF!</f>
        <v>#REF!</v>
      </c>
      <c r="AI197" s="12" t="e">
        <f>'Рейтинговая таблица организаций'!#REF!</f>
        <v>#REF!</v>
      </c>
      <c r="AJ197" s="12" t="s">
        <v>165</v>
      </c>
      <c r="AK197" s="12" t="e">
        <f>'Рейтинговая таблица организаций'!#REF!</f>
        <v>#REF!</v>
      </c>
      <c r="AL197" s="12" t="e">
        <f>'Рейтинговая таблица организаций'!#REF!</f>
        <v>#REF!</v>
      </c>
      <c r="AM197" s="12" t="s">
        <v>166</v>
      </c>
      <c r="AN197" s="12" t="e">
        <f>'Рейтинговая таблица организаций'!#REF!</f>
        <v>#REF!</v>
      </c>
      <c r="AO197" s="12" t="e">
        <f>'Рейтинговая таблица организаций'!#REF!</f>
        <v>#REF!</v>
      </c>
      <c r="AP197" s="12" t="s">
        <v>167</v>
      </c>
      <c r="AQ197" s="12" t="e">
        <f>'Рейтинговая таблица организаций'!#REF!</f>
        <v>#REF!</v>
      </c>
      <c r="AR197" s="12" t="e">
        <f>'Рейтинговая таблица организаций'!#REF!</f>
        <v>#REF!</v>
      </c>
      <c r="AS197" s="12" t="s">
        <v>168</v>
      </c>
      <c r="AT197" s="12" t="e">
        <f>'Рейтинговая таблица организаций'!#REF!</f>
        <v>#REF!</v>
      </c>
      <c r="AU197" s="12" t="e">
        <f>'Рейтинговая таблица организаций'!#REF!</f>
        <v>#REF!</v>
      </c>
      <c r="AV197" s="12" t="s">
        <v>169</v>
      </c>
      <c r="AW197" s="12" t="e">
        <f>'Рейтинговая таблица организаций'!#REF!</f>
        <v>#REF!</v>
      </c>
      <c r="AX197" s="12" t="e">
        <f>'Рейтинговая таблица организаций'!#REF!</f>
        <v>#REF!</v>
      </c>
      <c r="AY197" s="12" t="s">
        <v>170</v>
      </c>
      <c r="AZ197" s="12" t="e">
        <f>'Рейтинговая таблица организаций'!#REF!</f>
        <v>#REF!</v>
      </c>
      <c r="BA197" s="12" t="e">
        <f>'Рейтинговая таблица организаций'!#REF!</f>
        <v>#REF!</v>
      </c>
    </row>
    <row r="198" spans="1:53" ht="15.75">
      <c r="A198" s="9" t="e">
        <f>'бланки '!#REF!</f>
        <v>#REF!</v>
      </c>
      <c r="B198" s="9" t="e">
        <f>'бланки '!#REF!</f>
        <v>#REF!</v>
      </c>
      <c r="C198" s="9" t="e">
        <f>'для bus.gov.ru'!#REF!</f>
        <v>#REF!</v>
      </c>
      <c r="D198" s="9" t="e">
        <f>'для bus.gov.ru'!#REF!</f>
        <v>#REF!</v>
      </c>
      <c r="E198" s="16" t="e">
        <f>'для bus.gov.ru'!#REF!</f>
        <v>#REF!</v>
      </c>
      <c r="F198" s="10" t="s">
        <v>159</v>
      </c>
      <c r="G198" s="11" t="e">
        <f>'Рейтинговая таблица организаций'!#REF!</f>
        <v>#REF!</v>
      </c>
      <c r="H198" s="11" t="e">
        <f>'Рейтинговая таблица организаций'!#REF!</f>
        <v>#REF!</v>
      </c>
      <c r="I198" s="10" t="s">
        <v>160</v>
      </c>
      <c r="J198" s="11" t="e">
        <f>'Рейтинговая таблица организаций'!#REF!</f>
        <v>#REF!</v>
      </c>
      <c r="K198" s="11" t="e">
        <f>'Рейтинговая таблица организаций'!#REF!</f>
        <v>#REF!</v>
      </c>
      <c r="L19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8" s="18" t="e">
        <f>'Рейтинговая таблица организаций'!#REF!</f>
        <v>#REF!</v>
      </c>
      <c r="N198" s="12" t="e">
        <f>IF('Рейтинговая таблица организаций'!#REF!&lt;1,0,(IF('Рейтинговая таблица организаций'!#REF!&lt;4,30,100)))</f>
        <v>#REF!</v>
      </c>
      <c r="O198" s="12" t="s">
        <v>161</v>
      </c>
      <c r="P198" s="12" t="e">
        <f>'Рейтинговая таблица организаций'!#REF!</f>
        <v>#REF!</v>
      </c>
      <c r="Q198" s="12" t="e">
        <f>'Рейтинговая таблица организаций'!#REF!</f>
        <v>#REF!</v>
      </c>
      <c r="R198" s="12" t="s">
        <v>162</v>
      </c>
      <c r="S198" s="12" t="e">
        <f>'Рейтинговая таблица организаций'!#REF!</f>
        <v>#REF!</v>
      </c>
      <c r="T198" s="12" t="e">
        <f>'Рейтинговая таблица организаций'!#REF!</f>
        <v>#REF!</v>
      </c>
      <c r="U19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8" s="18" t="e">
        <f>'Рейтинговая таблица организаций'!#REF!</f>
        <v>#REF!</v>
      </c>
      <c r="W198" s="12" t="e">
        <f>IF('Рейтинговая таблица организаций'!#REF!&lt;1,0,(IF('Рейтинговая таблица организаций'!#REF!&lt;4,20,100)))</f>
        <v>#REF!</v>
      </c>
      <c r="X198" s="12" t="s">
        <v>163</v>
      </c>
      <c r="Y198" s="12" t="e">
        <f>'Рейтинговая таблица организаций'!#REF!</f>
        <v>#REF!</v>
      </c>
      <c r="Z198" s="12" t="e">
        <f>'Рейтинговая таблица организаций'!#REF!</f>
        <v>#REF!</v>
      </c>
      <c r="AA19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8" s="17" t="e">
        <f>'Рейтинговая таблица организаций'!#REF!</f>
        <v>#REF!</v>
      </c>
      <c r="AC198" s="12" t="e">
        <f>IF('Рейтинговая таблица организаций'!#REF!&lt;1,0,(IF('Рейтинговая таблица организаций'!#REF!&lt;5,20,100)))</f>
        <v>#REF!</v>
      </c>
      <c r="AD19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8" s="18" t="e">
        <f>'Рейтинговая таблица организаций'!#REF!</f>
        <v>#REF!</v>
      </c>
      <c r="AF198" s="12" t="e">
        <f>IF('Рейтинговая таблица организаций'!#REF!&lt;1,0,(IF('Рейтинговая таблица организаций'!#REF!&lt;5,20,100)))</f>
        <v>#REF!</v>
      </c>
      <c r="AG198" s="12" t="s">
        <v>164</v>
      </c>
      <c r="AH198" s="12" t="e">
        <f>'Рейтинговая таблица организаций'!#REF!</f>
        <v>#REF!</v>
      </c>
      <c r="AI198" s="12" t="e">
        <f>'Рейтинговая таблица организаций'!#REF!</f>
        <v>#REF!</v>
      </c>
      <c r="AJ198" s="12" t="s">
        <v>165</v>
      </c>
      <c r="AK198" s="12" t="e">
        <f>'Рейтинговая таблица организаций'!#REF!</f>
        <v>#REF!</v>
      </c>
      <c r="AL198" s="12" t="e">
        <f>'Рейтинговая таблица организаций'!#REF!</f>
        <v>#REF!</v>
      </c>
      <c r="AM198" s="12" t="s">
        <v>166</v>
      </c>
      <c r="AN198" s="12" t="e">
        <f>'Рейтинговая таблица организаций'!#REF!</f>
        <v>#REF!</v>
      </c>
      <c r="AO198" s="12" t="e">
        <f>'Рейтинговая таблица организаций'!#REF!</f>
        <v>#REF!</v>
      </c>
      <c r="AP198" s="12" t="s">
        <v>167</v>
      </c>
      <c r="AQ198" s="12" t="e">
        <f>'Рейтинговая таблица организаций'!#REF!</f>
        <v>#REF!</v>
      </c>
      <c r="AR198" s="12" t="e">
        <f>'Рейтинговая таблица организаций'!#REF!</f>
        <v>#REF!</v>
      </c>
      <c r="AS198" s="12" t="s">
        <v>168</v>
      </c>
      <c r="AT198" s="12" t="e">
        <f>'Рейтинговая таблица организаций'!#REF!</f>
        <v>#REF!</v>
      </c>
      <c r="AU198" s="12" t="e">
        <f>'Рейтинговая таблица организаций'!#REF!</f>
        <v>#REF!</v>
      </c>
      <c r="AV198" s="12" t="s">
        <v>169</v>
      </c>
      <c r="AW198" s="12" t="e">
        <f>'Рейтинговая таблица организаций'!#REF!</f>
        <v>#REF!</v>
      </c>
      <c r="AX198" s="12" t="e">
        <f>'Рейтинговая таблица организаций'!#REF!</f>
        <v>#REF!</v>
      </c>
      <c r="AY198" s="12" t="s">
        <v>170</v>
      </c>
      <c r="AZ198" s="12" t="e">
        <f>'Рейтинговая таблица организаций'!#REF!</f>
        <v>#REF!</v>
      </c>
      <c r="BA198" s="12" t="e">
        <f>'Рейтинговая таблица организаций'!#REF!</f>
        <v>#REF!</v>
      </c>
    </row>
    <row r="199" spans="1:53" ht="15.75">
      <c r="A199" s="9" t="e">
        <f>'бланки '!#REF!</f>
        <v>#REF!</v>
      </c>
      <c r="B199" s="9" t="e">
        <f>'бланки '!#REF!</f>
        <v>#REF!</v>
      </c>
      <c r="C199" s="9" t="e">
        <f>'для bus.gov.ru'!#REF!</f>
        <v>#REF!</v>
      </c>
      <c r="D199" s="9" t="e">
        <f>'для bus.gov.ru'!#REF!</f>
        <v>#REF!</v>
      </c>
      <c r="E199" s="16" t="e">
        <f>'для bus.gov.ru'!#REF!</f>
        <v>#REF!</v>
      </c>
      <c r="F199" s="10" t="s">
        <v>159</v>
      </c>
      <c r="G199" s="11" t="e">
        <f>'Рейтинговая таблица организаций'!#REF!</f>
        <v>#REF!</v>
      </c>
      <c r="H199" s="11" t="e">
        <f>'Рейтинговая таблица организаций'!#REF!</f>
        <v>#REF!</v>
      </c>
      <c r="I199" s="10" t="s">
        <v>160</v>
      </c>
      <c r="J199" s="11" t="e">
        <f>'Рейтинговая таблица организаций'!#REF!</f>
        <v>#REF!</v>
      </c>
      <c r="K199" s="11" t="e">
        <f>'Рейтинговая таблица организаций'!#REF!</f>
        <v>#REF!</v>
      </c>
      <c r="L19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199" s="18" t="e">
        <f>'Рейтинговая таблица организаций'!#REF!</f>
        <v>#REF!</v>
      </c>
      <c r="N199" s="12" t="e">
        <f>IF('Рейтинговая таблица организаций'!#REF!&lt;1,0,(IF('Рейтинговая таблица организаций'!#REF!&lt;4,30,100)))</f>
        <v>#REF!</v>
      </c>
      <c r="O199" s="12" t="s">
        <v>161</v>
      </c>
      <c r="P199" s="12" t="e">
        <f>'Рейтинговая таблица организаций'!#REF!</f>
        <v>#REF!</v>
      </c>
      <c r="Q199" s="12" t="e">
        <f>'Рейтинговая таблица организаций'!#REF!</f>
        <v>#REF!</v>
      </c>
      <c r="R199" s="12" t="s">
        <v>162</v>
      </c>
      <c r="S199" s="12" t="e">
        <f>'Рейтинговая таблица организаций'!#REF!</f>
        <v>#REF!</v>
      </c>
      <c r="T199" s="12" t="e">
        <f>'Рейтинговая таблица организаций'!#REF!</f>
        <v>#REF!</v>
      </c>
      <c r="U19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199" s="18" t="e">
        <f>'Рейтинговая таблица организаций'!#REF!</f>
        <v>#REF!</v>
      </c>
      <c r="W199" s="12" t="e">
        <f>IF('Рейтинговая таблица организаций'!#REF!&lt;1,0,(IF('Рейтинговая таблица организаций'!#REF!&lt;4,20,100)))</f>
        <v>#REF!</v>
      </c>
      <c r="X199" s="12" t="s">
        <v>163</v>
      </c>
      <c r="Y199" s="12" t="e">
        <f>'Рейтинговая таблица организаций'!#REF!</f>
        <v>#REF!</v>
      </c>
      <c r="Z199" s="12" t="e">
        <f>'Рейтинговая таблица организаций'!#REF!</f>
        <v>#REF!</v>
      </c>
      <c r="AA19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199" s="17" t="e">
        <f>'Рейтинговая таблица организаций'!#REF!</f>
        <v>#REF!</v>
      </c>
      <c r="AC199" s="12" t="e">
        <f>IF('Рейтинговая таблица организаций'!#REF!&lt;1,0,(IF('Рейтинговая таблица организаций'!#REF!&lt;5,20,100)))</f>
        <v>#REF!</v>
      </c>
      <c r="AD19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199" s="18" t="e">
        <f>'Рейтинговая таблица организаций'!#REF!</f>
        <v>#REF!</v>
      </c>
      <c r="AF199" s="12" t="e">
        <f>IF('Рейтинговая таблица организаций'!#REF!&lt;1,0,(IF('Рейтинговая таблица организаций'!#REF!&lt;5,20,100)))</f>
        <v>#REF!</v>
      </c>
      <c r="AG199" s="12" t="s">
        <v>164</v>
      </c>
      <c r="AH199" s="12" t="e">
        <f>'Рейтинговая таблица организаций'!#REF!</f>
        <v>#REF!</v>
      </c>
      <c r="AI199" s="12" t="e">
        <f>'Рейтинговая таблица организаций'!#REF!</f>
        <v>#REF!</v>
      </c>
      <c r="AJ199" s="12" t="s">
        <v>165</v>
      </c>
      <c r="AK199" s="12" t="e">
        <f>'Рейтинговая таблица организаций'!#REF!</f>
        <v>#REF!</v>
      </c>
      <c r="AL199" s="12" t="e">
        <f>'Рейтинговая таблица организаций'!#REF!</f>
        <v>#REF!</v>
      </c>
      <c r="AM199" s="12" t="s">
        <v>166</v>
      </c>
      <c r="AN199" s="12" t="e">
        <f>'Рейтинговая таблица организаций'!#REF!</f>
        <v>#REF!</v>
      </c>
      <c r="AO199" s="12" t="e">
        <f>'Рейтинговая таблица организаций'!#REF!</f>
        <v>#REF!</v>
      </c>
      <c r="AP199" s="12" t="s">
        <v>167</v>
      </c>
      <c r="AQ199" s="12" t="e">
        <f>'Рейтинговая таблица организаций'!#REF!</f>
        <v>#REF!</v>
      </c>
      <c r="AR199" s="12" t="e">
        <f>'Рейтинговая таблица организаций'!#REF!</f>
        <v>#REF!</v>
      </c>
      <c r="AS199" s="12" t="s">
        <v>168</v>
      </c>
      <c r="AT199" s="12" t="e">
        <f>'Рейтинговая таблица организаций'!#REF!</f>
        <v>#REF!</v>
      </c>
      <c r="AU199" s="12" t="e">
        <f>'Рейтинговая таблица организаций'!#REF!</f>
        <v>#REF!</v>
      </c>
      <c r="AV199" s="12" t="s">
        <v>169</v>
      </c>
      <c r="AW199" s="12" t="e">
        <f>'Рейтинговая таблица организаций'!#REF!</f>
        <v>#REF!</v>
      </c>
      <c r="AX199" s="12" t="e">
        <f>'Рейтинговая таблица организаций'!#REF!</f>
        <v>#REF!</v>
      </c>
      <c r="AY199" s="12" t="s">
        <v>170</v>
      </c>
      <c r="AZ199" s="12" t="e">
        <f>'Рейтинговая таблица организаций'!#REF!</f>
        <v>#REF!</v>
      </c>
      <c r="BA199" s="12" t="e">
        <f>'Рейтинговая таблица организаций'!#REF!</f>
        <v>#REF!</v>
      </c>
    </row>
    <row r="200" spans="1:53" ht="15.75">
      <c r="A200" s="9" t="e">
        <f>'бланки '!#REF!</f>
        <v>#REF!</v>
      </c>
      <c r="B200" s="9" t="e">
        <f>'бланки '!#REF!</f>
        <v>#REF!</v>
      </c>
      <c r="C200" s="9" t="e">
        <f>'для bus.gov.ru'!#REF!</f>
        <v>#REF!</v>
      </c>
      <c r="D200" s="9" t="e">
        <f>'для bus.gov.ru'!#REF!</f>
        <v>#REF!</v>
      </c>
      <c r="E200" s="16" t="e">
        <f>'для bus.gov.ru'!#REF!</f>
        <v>#REF!</v>
      </c>
      <c r="F200" s="10" t="s">
        <v>159</v>
      </c>
      <c r="G200" s="11" t="e">
        <f>'Рейтинговая таблица организаций'!#REF!</f>
        <v>#REF!</v>
      </c>
      <c r="H200" s="11" t="e">
        <f>'Рейтинговая таблица организаций'!#REF!</f>
        <v>#REF!</v>
      </c>
      <c r="I200" s="10" t="s">
        <v>160</v>
      </c>
      <c r="J200" s="11" t="e">
        <f>'Рейтинговая таблица организаций'!#REF!</f>
        <v>#REF!</v>
      </c>
      <c r="K200" s="11" t="e">
        <f>'Рейтинговая таблица организаций'!#REF!</f>
        <v>#REF!</v>
      </c>
      <c r="L20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0" s="18" t="e">
        <f>'Рейтинговая таблица организаций'!#REF!</f>
        <v>#REF!</v>
      </c>
      <c r="N200" s="12" t="e">
        <f>IF('Рейтинговая таблица организаций'!#REF!&lt;1,0,(IF('Рейтинговая таблица организаций'!#REF!&lt;4,30,100)))</f>
        <v>#REF!</v>
      </c>
      <c r="O200" s="12" t="s">
        <v>161</v>
      </c>
      <c r="P200" s="12" t="e">
        <f>'Рейтинговая таблица организаций'!#REF!</f>
        <v>#REF!</v>
      </c>
      <c r="Q200" s="12" t="e">
        <f>'Рейтинговая таблица организаций'!#REF!</f>
        <v>#REF!</v>
      </c>
      <c r="R200" s="12" t="s">
        <v>162</v>
      </c>
      <c r="S200" s="12" t="e">
        <f>'Рейтинговая таблица организаций'!#REF!</f>
        <v>#REF!</v>
      </c>
      <c r="T200" s="12" t="e">
        <f>'Рейтинговая таблица организаций'!#REF!</f>
        <v>#REF!</v>
      </c>
      <c r="U20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0" s="18" t="e">
        <f>'Рейтинговая таблица организаций'!#REF!</f>
        <v>#REF!</v>
      </c>
      <c r="W200" s="12" t="e">
        <f>IF('Рейтинговая таблица организаций'!#REF!&lt;1,0,(IF('Рейтинговая таблица организаций'!#REF!&lt;4,20,100)))</f>
        <v>#REF!</v>
      </c>
      <c r="X200" s="12" t="s">
        <v>163</v>
      </c>
      <c r="Y200" s="12" t="e">
        <f>'Рейтинговая таблица организаций'!#REF!</f>
        <v>#REF!</v>
      </c>
      <c r="Z200" s="12" t="e">
        <f>'Рейтинговая таблица организаций'!#REF!</f>
        <v>#REF!</v>
      </c>
      <c r="AA20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0" s="17" t="e">
        <f>'Рейтинговая таблица организаций'!#REF!</f>
        <v>#REF!</v>
      </c>
      <c r="AC200" s="12" t="e">
        <f>IF('Рейтинговая таблица организаций'!#REF!&lt;1,0,(IF('Рейтинговая таблица организаций'!#REF!&lt;5,20,100)))</f>
        <v>#REF!</v>
      </c>
      <c r="AD20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0" s="18" t="e">
        <f>'Рейтинговая таблица организаций'!#REF!</f>
        <v>#REF!</v>
      </c>
      <c r="AF200" s="12" t="e">
        <f>IF('Рейтинговая таблица организаций'!#REF!&lt;1,0,(IF('Рейтинговая таблица организаций'!#REF!&lt;5,20,100)))</f>
        <v>#REF!</v>
      </c>
      <c r="AG200" s="12" t="s">
        <v>164</v>
      </c>
      <c r="AH200" s="12" t="e">
        <f>'Рейтинговая таблица организаций'!#REF!</f>
        <v>#REF!</v>
      </c>
      <c r="AI200" s="12" t="e">
        <f>'Рейтинговая таблица организаций'!#REF!</f>
        <v>#REF!</v>
      </c>
      <c r="AJ200" s="12" t="s">
        <v>165</v>
      </c>
      <c r="AK200" s="12" t="e">
        <f>'Рейтинговая таблица организаций'!#REF!</f>
        <v>#REF!</v>
      </c>
      <c r="AL200" s="12" t="e">
        <f>'Рейтинговая таблица организаций'!#REF!</f>
        <v>#REF!</v>
      </c>
      <c r="AM200" s="12" t="s">
        <v>166</v>
      </c>
      <c r="AN200" s="12" t="e">
        <f>'Рейтинговая таблица организаций'!#REF!</f>
        <v>#REF!</v>
      </c>
      <c r="AO200" s="12" t="e">
        <f>'Рейтинговая таблица организаций'!#REF!</f>
        <v>#REF!</v>
      </c>
      <c r="AP200" s="12" t="s">
        <v>167</v>
      </c>
      <c r="AQ200" s="12" t="e">
        <f>'Рейтинговая таблица организаций'!#REF!</f>
        <v>#REF!</v>
      </c>
      <c r="AR200" s="12" t="e">
        <f>'Рейтинговая таблица организаций'!#REF!</f>
        <v>#REF!</v>
      </c>
      <c r="AS200" s="12" t="s">
        <v>168</v>
      </c>
      <c r="AT200" s="12" t="e">
        <f>'Рейтинговая таблица организаций'!#REF!</f>
        <v>#REF!</v>
      </c>
      <c r="AU200" s="12" t="e">
        <f>'Рейтинговая таблица организаций'!#REF!</f>
        <v>#REF!</v>
      </c>
      <c r="AV200" s="12" t="s">
        <v>169</v>
      </c>
      <c r="AW200" s="12" t="e">
        <f>'Рейтинговая таблица организаций'!#REF!</f>
        <v>#REF!</v>
      </c>
      <c r="AX200" s="12" t="e">
        <f>'Рейтинговая таблица организаций'!#REF!</f>
        <v>#REF!</v>
      </c>
      <c r="AY200" s="12" t="s">
        <v>170</v>
      </c>
      <c r="AZ200" s="12" t="e">
        <f>'Рейтинговая таблица организаций'!#REF!</f>
        <v>#REF!</v>
      </c>
      <c r="BA200" s="12" t="e">
        <f>'Рейтинговая таблица организаций'!#REF!</f>
        <v>#REF!</v>
      </c>
    </row>
    <row r="201" spans="1:53" ht="15.75">
      <c r="A201" s="9" t="e">
        <f>'бланки '!#REF!</f>
        <v>#REF!</v>
      </c>
      <c r="B201" s="9" t="e">
        <f>'бланки '!#REF!</f>
        <v>#REF!</v>
      </c>
      <c r="C201" s="9" t="e">
        <f>'для bus.gov.ru'!#REF!</f>
        <v>#REF!</v>
      </c>
      <c r="D201" s="9" t="e">
        <f>'для bus.gov.ru'!#REF!</f>
        <v>#REF!</v>
      </c>
      <c r="E201" s="16" t="e">
        <f>'для bus.gov.ru'!#REF!</f>
        <v>#REF!</v>
      </c>
      <c r="F201" s="10" t="s">
        <v>159</v>
      </c>
      <c r="G201" s="11" t="e">
        <f>'Рейтинговая таблица организаций'!#REF!</f>
        <v>#REF!</v>
      </c>
      <c r="H201" s="11" t="e">
        <f>'Рейтинговая таблица организаций'!#REF!</f>
        <v>#REF!</v>
      </c>
      <c r="I201" s="10" t="s">
        <v>160</v>
      </c>
      <c r="J201" s="11" t="e">
        <f>'Рейтинговая таблица организаций'!#REF!</f>
        <v>#REF!</v>
      </c>
      <c r="K201" s="11" t="e">
        <f>'Рейтинговая таблица организаций'!#REF!</f>
        <v>#REF!</v>
      </c>
      <c r="L20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1" s="18" t="e">
        <f>'Рейтинговая таблица организаций'!#REF!</f>
        <v>#REF!</v>
      </c>
      <c r="N201" s="12" t="e">
        <f>IF('Рейтинговая таблица организаций'!#REF!&lt;1,0,(IF('Рейтинговая таблица организаций'!#REF!&lt;4,30,100)))</f>
        <v>#REF!</v>
      </c>
      <c r="O201" s="12" t="s">
        <v>161</v>
      </c>
      <c r="P201" s="12" t="e">
        <f>'Рейтинговая таблица организаций'!#REF!</f>
        <v>#REF!</v>
      </c>
      <c r="Q201" s="12" t="e">
        <f>'Рейтинговая таблица организаций'!#REF!</f>
        <v>#REF!</v>
      </c>
      <c r="R201" s="12" t="s">
        <v>162</v>
      </c>
      <c r="S201" s="12" t="e">
        <f>'Рейтинговая таблица организаций'!#REF!</f>
        <v>#REF!</v>
      </c>
      <c r="T201" s="12" t="e">
        <f>'Рейтинговая таблица организаций'!#REF!</f>
        <v>#REF!</v>
      </c>
      <c r="U20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1" s="18" t="e">
        <f>'Рейтинговая таблица организаций'!#REF!</f>
        <v>#REF!</v>
      </c>
      <c r="W201" s="12" t="e">
        <f>IF('Рейтинговая таблица организаций'!#REF!&lt;1,0,(IF('Рейтинговая таблица организаций'!#REF!&lt;4,20,100)))</f>
        <v>#REF!</v>
      </c>
      <c r="X201" s="12" t="s">
        <v>163</v>
      </c>
      <c r="Y201" s="12" t="e">
        <f>'Рейтинговая таблица организаций'!#REF!</f>
        <v>#REF!</v>
      </c>
      <c r="Z201" s="12" t="e">
        <f>'Рейтинговая таблица организаций'!#REF!</f>
        <v>#REF!</v>
      </c>
      <c r="AA20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1" s="17" t="e">
        <f>'Рейтинговая таблица организаций'!#REF!</f>
        <v>#REF!</v>
      </c>
      <c r="AC201" s="12" t="e">
        <f>IF('Рейтинговая таблица организаций'!#REF!&lt;1,0,(IF('Рейтинговая таблица организаций'!#REF!&lt;5,20,100)))</f>
        <v>#REF!</v>
      </c>
      <c r="AD20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1" s="18" t="e">
        <f>'Рейтинговая таблица организаций'!#REF!</f>
        <v>#REF!</v>
      </c>
      <c r="AF201" s="12" t="e">
        <f>IF('Рейтинговая таблица организаций'!#REF!&lt;1,0,(IF('Рейтинговая таблица организаций'!#REF!&lt;5,20,100)))</f>
        <v>#REF!</v>
      </c>
      <c r="AG201" s="12" t="s">
        <v>164</v>
      </c>
      <c r="AH201" s="12" t="e">
        <f>'Рейтинговая таблица организаций'!#REF!</f>
        <v>#REF!</v>
      </c>
      <c r="AI201" s="12" t="e">
        <f>'Рейтинговая таблица организаций'!#REF!</f>
        <v>#REF!</v>
      </c>
      <c r="AJ201" s="12" t="s">
        <v>165</v>
      </c>
      <c r="AK201" s="12" t="e">
        <f>'Рейтинговая таблица организаций'!#REF!</f>
        <v>#REF!</v>
      </c>
      <c r="AL201" s="12" t="e">
        <f>'Рейтинговая таблица организаций'!#REF!</f>
        <v>#REF!</v>
      </c>
      <c r="AM201" s="12" t="s">
        <v>166</v>
      </c>
      <c r="AN201" s="12" t="e">
        <f>'Рейтинговая таблица организаций'!#REF!</f>
        <v>#REF!</v>
      </c>
      <c r="AO201" s="12" t="e">
        <f>'Рейтинговая таблица организаций'!#REF!</f>
        <v>#REF!</v>
      </c>
      <c r="AP201" s="12" t="s">
        <v>167</v>
      </c>
      <c r="AQ201" s="12" t="e">
        <f>'Рейтинговая таблица организаций'!#REF!</f>
        <v>#REF!</v>
      </c>
      <c r="AR201" s="12" t="e">
        <f>'Рейтинговая таблица организаций'!#REF!</f>
        <v>#REF!</v>
      </c>
      <c r="AS201" s="12" t="s">
        <v>168</v>
      </c>
      <c r="AT201" s="12" t="e">
        <f>'Рейтинговая таблица организаций'!#REF!</f>
        <v>#REF!</v>
      </c>
      <c r="AU201" s="12" t="e">
        <f>'Рейтинговая таблица организаций'!#REF!</f>
        <v>#REF!</v>
      </c>
      <c r="AV201" s="12" t="s">
        <v>169</v>
      </c>
      <c r="AW201" s="12" t="e">
        <f>'Рейтинговая таблица организаций'!#REF!</f>
        <v>#REF!</v>
      </c>
      <c r="AX201" s="12" t="e">
        <f>'Рейтинговая таблица организаций'!#REF!</f>
        <v>#REF!</v>
      </c>
      <c r="AY201" s="12" t="s">
        <v>170</v>
      </c>
      <c r="AZ201" s="12" t="e">
        <f>'Рейтинговая таблица организаций'!#REF!</f>
        <v>#REF!</v>
      </c>
      <c r="BA201" s="12" t="e">
        <f>'Рейтинговая таблица организаций'!#REF!</f>
        <v>#REF!</v>
      </c>
    </row>
    <row r="202" spans="1:53" ht="15.75">
      <c r="A202" s="9" t="e">
        <f>'бланки '!#REF!</f>
        <v>#REF!</v>
      </c>
      <c r="B202" s="9" t="e">
        <f>'бланки '!#REF!</f>
        <v>#REF!</v>
      </c>
      <c r="C202" s="9" t="e">
        <f>'для bus.gov.ru'!#REF!</f>
        <v>#REF!</v>
      </c>
      <c r="D202" s="9" t="e">
        <f>'для bus.gov.ru'!#REF!</f>
        <v>#REF!</v>
      </c>
      <c r="E202" s="16" t="e">
        <f>'для bus.gov.ru'!#REF!</f>
        <v>#REF!</v>
      </c>
      <c r="F202" s="10" t="s">
        <v>159</v>
      </c>
      <c r="G202" s="11" t="e">
        <f>'Рейтинговая таблица организаций'!#REF!</f>
        <v>#REF!</v>
      </c>
      <c r="H202" s="11" t="e">
        <f>'Рейтинговая таблица организаций'!#REF!</f>
        <v>#REF!</v>
      </c>
      <c r="I202" s="10" t="s">
        <v>160</v>
      </c>
      <c r="J202" s="11" t="e">
        <f>'Рейтинговая таблица организаций'!#REF!</f>
        <v>#REF!</v>
      </c>
      <c r="K202" s="11" t="e">
        <f>'Рейтинговая таблица организаций'!#REF!</f>
        <v>#REF!</v>
      </c>
      <c r="L20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2" s="18" t="e">
        <f>'Рейтинговая таблица организаций'!#REF!</f>
        <v>#REF!</v>
      </c>
      <c r="N202" s="12" t="e">
        <f>IF('Рейтинговая таблица организаций'!#REF!&lt;1,0,(IF('Рейтинговая таблица организаций'!#REF!&lt;4,30,100)))</f>
        <v>#REF!</v>
      </c>
      <c r="O202" s="12" t="s">
        <v>161</v>
      </c>
      <c r="P202" s="12" t="e">
        <f>'Рейтинговая таблица организаций'!#REF!</f>
        <v>#REF!</v>
      </c>
      <c r="Q202" s="12" t="e">
        <f>'Рейтинговая таблица организаций'!#REF!</f>
        <v>#REF!</v>
      </c>
      <c r="R202" s="12" t="s">
        <v>162</v>
      </c>
      <c r="S202" s="12" t="e">
        <f>'Рейтинговая таблица организаций'!#REF!</f>
        <v>#REF!</v>
      </c>
      <c r="T202" s="12" t="e">
        <f>'Рейтинговая таблица организаций'!#REF!</f>
        <v>#REF!</v>
      </c>
      <c r="U20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2" s="18" t="e">
        <f>'Рейтинговая таблица организаций'!#REF!</f>
        <v>#REF!</v>
      </c>
      <c r="W202" s="12" t="e">
        <f>IF('Рейтинговая таблица организаций'!#REF!&lt;1,0,(IF('Рейтинговая таблица организаций'!#REF!&lt;4,20,100)))</f>
        <v>#REF!</v>
      </c>
      <c r="X202" s="12" t="s">
        <v>163</v>
      </c>
      <c r="Y202" s="12" t="e">
        <f>'Рейтинговая таблица организаций'!#REF!</f>
        <v>#REF!</v>
      </c>
      <c r="Z202" s="12" t="e">
        <f>'Рейтинговая таблица организаций'!#REF!</f>
        <v>#REF!</v>
      </c>
      <c r="AA20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2" s="17" t="e">
        <f>'Рейтинговая таблица организаций'!#REF!</f>
        <v>#REF!</v>
      </c>
      <c r="AC202" s="12" t="e">
        <f>IF('Рейтинговая таблица организаций'!#REF!&lt;1,0,(IF('Рейтинговая таблица организаций'!#REF!&lt;5,20,100)))</f>
        <v>#REF!</v>
      </c>
      <c r="AD20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2" s="18" t="e">
        <f>'Рейтинговая таблица организаций'!#REF!</f>
        <v>#REF!</v>
      </c>
      <c r="AF202" s="12" t="e">
        <f>IF('Рейтинговая таблица организаций'!#REF!&lt;1,0,(IF('Рейтинговая таблица организаций'!#REF!&lt;5,20,100)))</f>
        <v>#REF!</v>
      </c>
      <c r="AG202" s="12" t="s">
        <v>164</v>
      </c>
      <c r="AH202" s="12" t="e">
        <f>'Рейтинговая таблица организаций'!#REF!</f>
        <v>#REF!</v>
      </c>
      <c r="AI202" s="12" t="e">
        <f>'Рейтинговая таблица организаций'!#REF!</f>
        <v>#REF!</v>
      </c>
      <c r="AJ202" s="12" t="s">
        <v>165</v>
      </c>
      <c r="AK202" s="12" t="e">
        <f>'Рейтинговая таблица организаций'!#REF!</f>
        <v>#REF!</v>
      </c>
      <c r="AL202" s="12" t="e">
        <f>'Рейтинговая таблица организаций'!#REF!</f>
        <v>#REF!</v>
      </c>
      <c r="AM202" s="12" t="s">
        <v>166</v>
      </c>
      <c r="AN202" s="12" t="e">
        <f>'Рейтинговая таблица организаций'!#REF!</f>
        <v>#REF!</v>
      </c>
      <c r="AO202" s="12" t="e">
        <f>'Рейтинговая таблица организаций'!#REF!</f>
        <v>#REF!</v>
      </c>
      <c r="AP202" s="12" t="s">
        <v>167</v>
      </c>
      <c r="AQ202" s="12" t="e">
        <f>'Рейтинговая таблица организаций'!#REF!</f>
        <v>#REF!</v>
      </c>
      <c r="AR202" s="12" t="e">
        <f>'Рейтинговая таблица организаций'!#REF!</f>
        <v>#REF!</v>
      </c>
      <c r="AS202" s="12" t="s">
        <v>168</v>
      </c>
      <c r="AT202" s="12" t="e">
        <f>'Рейтинговая таблица организаций'!#REF!</f>
        <v>#REF!</v>
      </c>
      <c r="AU202" s="12" t="e">
        <f>'Рейтинговая таблица организаций'!#REF!</f>
        <v>#REF!</v>
      </c>
      <c r="AV202" s="12" t="s">
        <v>169</v>
      </c>
      <c r="AW202" s="12" t="e">
        <f>'Рейтинговая таблица организаций'!#REF!</f>
        <v>#REF!</v>
      </c>
      <c r="AX202" s="12" t="e">
        <f>'Рейтинговая таблица организаций'!#REF!</f>
        <v>#REF!</v>
      </c>
      <c r="AY202" s="12" t="s">
        <v>170</v>
      </c>
      <c r="AZ202" s="12" t="e">
        <f>'Рейтинговая таблица организаций'!#REF!</f>
        <v>#REF!</v>
      </c>
      <c r="BA202" s="12" t="e">
        <f>'Рейтинговая таблица организаций'!#REF!</f>
        <v>#REF!</v>
      </c>
    </row>
    <row r="203" spans="1:53" ht="15.75">
      <c r="A203" s="9" t="e">
        <f>'бланки '!#REF!</f>
        <v>#REF!</v>
      </c>
      <c r="B203" s="9" t="e">
        <f>'бланки '!#REF!</f>
        <v>#REF!</v>
      </c>
      <c r="C203" s="9" t="e">
        <f>'для bus.gov.ru'!#REF!</f>
        <v>#REF!</v>
      </c>
      <c r="D203" s="9" t="e">
        <f>'для bus.gov.ru'!#REF!</f>
        <v>#REF!</v>
      </c>
      <c r="E203" s="16" t="e">
        <f>'для bus.gov.ru'!#REF!</f>
        <v>#REF!</v>
      </c>
      <c r="F203" s="10" t="s">
        <v>159</v>
      </c>
      <c r="G203" s="11" t="e">
        <f>'Рейтинговая таблица организаций'!#REF!</f>
        <v>#REF!</v>
      </c>
      <c r="H203" s="11" t="e">
        <f>'Рейтинговая таблица организаций'!#REF!</f>
        <v>#REF!</v>
      </c>
      <c r="I203" s="10" t="s">
        <v>160</v>
      </c>
      <c r="J203" s="11" t="e">
        <f>'Рейтинговая таблица организаций'!#REF!</f>
        <v>#REF!</v>
      </c>
      <c r="K203" s="11" t="e">
        <f>'Рейтинговая таблица организаций'!#REF!</f>
        <v>#REF!</v>
      </c>
      <c r="L20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3" s="18" t="e">
        <f>'Рейтинговая таблица организаций'!#REF!</f>
        <v>#REF!</v>
      </c>
      <c r="N203" s="12" t="e">
        <f>IF('Рейтинговая таблица организаций'!#REF!&lt;1,0,(IF('Рейтинговая таблица организаций'!#REF!&lt;4,30,100)))</f>
        <v>#REF!</v>
      </c>
      <c r="O203" s="12" t="s">
        <v>161</v>
      </c>
      <c r="P203" s="12" t="e">
        <f>'Рейтинговая таблица организаций'!#REF!</f>
        <v>#REF!</v>
      </c>
      <c r="Q203" s="12" t="e">
        <f>'Рейтинговая таблица организаций'!#REF!</f>
        <v>#REF!</v>
      </c>
      <c r="R203" s="12" t="s">
        <v>162</v>
      </c>
      <c r="S203" s="12" t="e">
        <f>'Рейтинговая таблица организаций'!#REF!</f>
        <v>#REF!</v>
      </c>
      <c r="T203" s="12" t="e">
        <f>'Рейтинговая таблица организаций'!#REF!</f>
        <v>#REF!</v>
      </c>
      <c r="U20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3" s="18" t="e">
        <f>'Рейтинговая таблица организаций'!#REF!</f>
        <v>#REF!</v>
      </c>
      <c r="W203" s="12" t="e">
        <f>IF('Рейтинговая таблица организаций'!#REF!&lt;1,0,(IF('Рейтинговая таблица организаций'!#REF!&lt;4,20,100)))</f>
        <v>#REF!</v>
      </c>
      <c r="X203" s="12" t="s">
        <v>163</v>
      </c>
      <c r="Y203" s="12" t="e">
        <f>'Рейтинговая таблица организаций'!#REF!</f>
        <v>#REF!</v>
      </c>
      <c r="Z203" s="12" t="e">
        <f>'Рейтинговая таблица организаций'!#REF!</f>
        <v>#REF!</v>
      </c>
      <c r="AA20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3" s="17" t="e">
        <f>'Рейтинговая таблица организаций'!#REF!</f>
        <v>#REF!</v>
      </c>
      <c r="AC203" s="12" t="e">
        <f>IF('Рейтинговая таблица организаций'!#REF!&lt;1,0,(IF('Рейтинговая таблица организаций'!#REF!&lt;5,20,100)))</f>
        <v>#REF!</v>
      </c>
      <c r="AD20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3" s="18" t="e">
        <f>'Рейтинговая таблица организаций'!#REF!</f>
        <v>#REF!</v>
      </c>
      <c r="AF203" s="12" t="e">
        <f>IF('Рейтинговая таблица организаций'!#REF!&lt;1,0,(IF('Рейтинговая таблица организаций'!#REF!&lt;5,20,100)))</f>
        <v>#REF!</v>
      </c>
      <c r="AG203" s="12" t="s">
        <v>164</v>
      </c>
      <c r="AH203" s="12" t="e">
        <f>'Рейтинговая таблица организаций'!#REF!</f>
        <v>#REF!</v>
      </c>
      <c r="AI203" s="12" t="e">
        <f>'Рейтинговая таблица организаций'!#REF!</f>
        <v>#REF!</v>
      </c>
      <c r="AJ203" s="12" t="s">
        <v>165</v>
      </c>
      <c r="AK203" s="12" t="e">
        <f>'Рейтинговая таблица организаций'!#REF!</f>
        <v>#REF!</v>
      </c>
      <c r="AL203" s="12" t="e">
        <f>'Рейтинговая таблица организаций'!#REF!</f>
        <v>#REF!</v>
      </c>
      <c r="AM203" s="12" t="s">
        <v>166</v>
      </c>
      <c r="AN203" s="12" t="e">
        <f>'Рейтинговая таблица организаций'!#REF!</f>
        <v>#REF!</v>
      </c>
      <c r="AO203" s="12" t="e">
        <f>'Рейтинговая таблица организаций'!#REF!</f>
        <v>#REF!</v>
      </c>
      <c r="AP203" s="12" t="s">
        <v>167</v>
      </c>
      <c r="AQ203" s="12" t="e">
        <f>'Рейтинговая таблица организаций'!#REF!</f>
        <v>#REF!</v>
      </c>
      <c r="AR203" s="12" t="e">
        <f>'Рейтинговая таблица организаций'!#REF!</f>
        <v>#REF!</v>
      </c>
      <c r="AS203" s="12" t="s">
        <v>168</v>
      </c>
      <c r="AT203" s="12" t="e">
        <f>'Рейтинговая таблица организаций'!#REF!</f>
        <v>#REF!</v>
      </c>
      <c r="AU203" s="12" t="e">
        <f>'Рейтинговая таблица организаций'!#REF!</f>
        <v>#REF!</v>
      </c>
      <c r="AV203" s="12" t="s">
        <v>169</v>
      </c>
      <c r="AW203" s="12" t="e">
        <f>'Рейтинговая таблица организаций'!#REF!</f>
        <v>#REF!</v>
      </c>
      <c r="AX203" s="12" t="e">
        <f>'Рейтинговая таблица организаций'!#REF!</f>
        <v>#REF!</v>
      </c>
      <c r="AY203" s="12" t="s">
        <v>170</v>
      </c>
      <c r="AZ203" s="12" t="e">
        <f>'Рейтинговая таблица организаций'!#REF!</f>
        <v>#REF!</v>
      </c>
      <c r="BA203" s="12" t="e">
        <f>'Рейтинговая таблица организаций'!#REF!</f>
        <v>#REF!</v>
      </c>
    </row>
    <row r="204" spans="1:53" ht="15.75">
      <c r="A204" s="9" t="e">
        <f>'бланки '!#REF!</f>
        <v>#REF!</v>
      </c>
      <c r="B204" s="9" t="e">
        <f>'бланки '!#REF!</f>
        <v>#REF!</v>
      </c>
      <c r="C204" s="9" t="e">
        <f>'для bus.gov.ru'!#REF!</f>
        <v>#REF!</v>
      </c>
      <c r="D204" s="9" t="e">
        <f>'для bus.gov.ru'!#REF!</f>
        <v>#REF!</v>
      </c>
      <c r="E204" s="16" t="e">
        <f>'для bus.gov.ru'!#REF!</f>
        <v>#REF!</v>
      </c>
      <c r="F204" s="10" t="s">
        <v>159</v>
      </c>
      <c r="G204" s="11" t="e">
        <f>'Рейтинговая таблица организаций'!#REF!</f>
        <v>#REF!</v>
      </c>
      <c r="H204" s="11" t="e">
        <f>'Рейтинговая таблица организаций'!#REF!</f>
        <v>#REF!</v>
      </c>
      <c r="I204" s="10" t="s">
        <v>160</v>
      </c>
      <c r="J204" s="11" t="e">
        <f>'Рейтинговая таблица организаций'!#REF!</f>
        <v>#REF!</v>
      </c>
      <c r="K204" s="11" t="e">
        <f>'Рейтинговая таблица организаций'!#REF!</f>
        <v>#REF!</v>
      </c>
      <c r="L20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4" s="18" t="e">
        <f>'Рейтинговая таблица организаций'!#REF!</f>
        <v>#REF!</v>
      </c>
      <c r="N204" s="12" t="e">
        <f>IF('Рейтинговая таблица организаций'!#REF!&lt;1,0,(IF('Рейтинговая таблица организаций'!#REF!&lt;4,30,100)))</f>
        <v>#REF!</v>
      </c>
      <c r="O204" s="12" t="s">
        <v>161</v>
      </c>
      <c r="P204" s="12" t="e">
        <f>'Рейтинговая таблица организаций'!#REF!</f>
        <v>#REF!</v>
      </c>
      <c r="Q204" s="12" t="e">
        <f>'Рейтинговая таблица организаций'!#REF!</f>
        <v>#REF!</v>
      </c>
      <c r="R204" s="12" t="s">
        <v>162</v>
      </c>
      <c r="S204" s="12" t="e">
        <f>'Рейтинговая таблица организаций'!#REF!</f>
        <v>#REF!</v>
      </c>
      <c r="T204" s="12" t="e">
        <f>'Рейтинговая таблица организаций'!#REF!</f>
        <v>#REF!</v>
      </c>
      <c r="U20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4" s="18" t="e">
        <f>'Рейтинговая таблица организаций'!#REF!</f>
        <v>#REF!</v>
      </c>
      <c r="W204" s="12" t="e">
        <f>IF('Рейтинговая таблица организаций'!#REF!&lt;1,0,(IF('Рейтинговая таблица организаций'!#REF!&lt;4,20,100)))</f>
        <v>#REF!</v>
      </c>
      <c r="X204" s="12" t="s">
        <v>163</v>
      </c>
      <c r="Y204" s="12" t="e">
        <f>'Рейтинговая таблица организаций'!#REF!</f>
        <v>#REF!</v>
      </c>
      <c r="Z204" s="12" t="e">
        <f>'Рейтинговая таблица организаций'!#REF!</f>
        <v>#REF!</v>
      </c>
      <c r="AA20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4" s="17" t="e">
        <f>'Рейтинговая таблица организаций'!#REF!</f>
        <v>#REF!</v>
      </c>
      <c r="AC204" s="12" t="e">
        <f>IF('Рейтинговая таблица организаций'!#REF!&lt;1,0,(IF('Рейтинговая таблица организаций'!#REF!&lt;5,20,100)))</f>
        <v>#REF!</v>
      </c>
      <c r="AD20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4" s="18" t="e">
        <f>'Рейтинговая таблица организаций'!#REF!</f>
        <v>#REF!</v>
      </c>
      <c r="AF204" s="12" t="e">
        <f>IF('Рейтинговая таблица организаций'!#REF!&lt;1,0,(IF('Рейтинговая таблица организаций'!#REF!&lt;5,20,100)))</f>
        <v>#REF!</v>
      </c>
      <c r="AG204" s="12" t="s">
        <v>164</v>
      </c>
      <c r="AH204" s="12" t="e">
        <f>'Рейтинговая таблица организаций'!#REF!</f>
        <v>#REF!</v>
      </c>
      <c r="AI204" s="12" t="e">
        <f>'Рейтинговая таблица организаций'!#REF!</f>
        <v>#REF!</v>
      </c>
      <c r="AJ204" s="12" t="s">
        <v>165</v>
      </c>
      <c r="AK204" s="12" t="e">
        <f>'Рейтинговая таблица организаций'!#REF!</f>
        <v>#REF!</v>
      </c>
      <c r="AL204" s="12" t="e">
        <f>'Рейтинговая таблица организаций'!#REF!</f>
        <v>#REF!</v>
      </c>
      <c r="AM204" s="12" t="s">
        <v>166</v>
      </c>
      <c r="AN204" s="12" t="e">
        <f>'Рейтинговая таблица организаций'!#REF!</f>
        <v>#REF!</v>
      </c>
      <c r="AO204" s="12" t="e">
        <f>'Рейтинговая таблица организаций'!#REF!</f>
        <v>#REF!</v>
      </c>
      <c r="AP204" s="12" t="s">
        <v>167</v>
      </c>
      <c r="AQ204" s="12" t="e">
        <f>'Рейтинговая таблица организаций'!#REF!</f>
        <v>#REF!</v>
      </c>
      <c r="AR204" s="12" t="e">
        <f>'Рейтинговая таблица организаций'!#REF!</f>
        <v>#REF!</v>
      </c>
      <c r="AS204" s="12" t="s">
        <v>168</v>
      </c>
      <c r="AT204" s="12" t="e">
        <f>'Рейтинговая таблица организаций'!#REF!</f>
        <v>#REF!</v>
      </c>
      <c r="AU204" s="12" t="e">
        <f>'Рейтинговая таблица организаций'!#REF!</f>
        <v>#REF!</v>
      </c>
      <c r="AV204" s="12" t="s">
        <v>169</v>
      </c>
      <c r="AW204" s="12" t="e">
        <f>'Рейтинговая таблица организаций'!#REF!</f>
        <v>#REF!</v>
      </c>
      <c r="AX204" s="12" t="e">
        <f>'Рейтинговая таблица организаций'!#REF!</f>
        <v>#REF!</v>
      </c>
      <c r="AY204" s="12" t="s">
        <v>170</v>
      </c>
      <c r="AZ204" s="12" t="e">
        <f>'Рейтинговая таблица организаций'!#REF!</f>
        <v>#REF!</v>
      </c>
      <c r="BA204" s="12" t="e">
        <f>'Рейтинговая таблица организаций'!#REF!</f>
        <v>#REF!</v>
      </c>
    </row>
    <row r="205" spans="1:53" ht="15.75">
      <c r="A205" s="9" t="e">
        <f>'бланки '!#REF!</f>
        <v>#REF!</v>
      </c>
      <c r="B205" s="9" t="e">
        <f>'бланки '!#REF!</f>
        <v>#REF!</v>
      </c>
      <c r="C205" s="9" t="e">
        <f>'для bus.gov.ru'!#REF!</f>
        <v>#REF!</v>
      </c>
      <c r="D205" s="9" t="e">
        <f>'для bus.gov.ru'!#REF!</f>
        <v>#REF!</v>
      </c>
      <c r="E205" s="16" t="e">
        <f>'для bus.gov.ru'!#REF!</f>
        <v>#REF!</v>
      </c>
      <c r="F205" s="10" t="s">
        <v>159</v>
      </c>
      <c r="G205" s="11" t="e">
        <f>'Рейтинговая таблица организаций'!#REF!</f>
        <v>#REF!</v>
      </c>
      <c r="H205" s="11" t="e">
        <f>'Рейтинговая таблица организаций'!#REF!</f>
        <v>#REF!</v>
      </c>
      <c r="I205" s="10" t="s">
        <v>160</v>
      </c>
      <c r="J205" s="11" t="e">
        <f>'Рейтинговая таблица организаций'!#REF!</f>
        <v>#REF!</v>
      </c>
      <c r="K205" s="11" t="e">
        <f>'Рейтинговая таблица организаций'!#REF!</f>
        <v>#REF!</v>
      </c>
      <c r="L20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5" s="18" t="e">
        <f>'Рейтинговая таблица организаций'!#REF!</f>
        <v>#REF!</v>
      </c>
      <c r="N205" s="12" t="e">
        <f>IF('Рейтинговая таблица организаций'!#REF!&lt;1,0,(IF('Рейтинговая таблица организаций'!#REF!&lt;4,30,100)))</f>
        <v>#REF!</v>
      </c>
      <c r="O205" s="12" t="s">
        <v>161</v>
      </c>
      <c r="P205" s="12" t="e">
        <f>'Рейтинговая таблица организаций'!#REF!</f>
        <v>#REF!</v>
      </c>
      <c r="Q205" s="12" t="e">
        <f>'Рейтинговая таблица организаций'!#REF!</f>
        <v>#REF!</v>
      </c>
      <c r="R205" s="12" t="s">
        <v>162</v>
      </c>
      <c r="S205" s="12" t="e">
        <f>'Рейтинговая таблица организаций'!#REF!</f>
        <v>#REF!</v>
      </c>
      <c r="T205" s="12" t="e">
        <f>'Рейтинговая таблица организаций'!#REF!</f>
        <v>#REF!</v>
      </c>
      <c r="U20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5" s="18" t="e">
        <f>'Рейтинговая таблица организаций'!#REF!</f>
        <v>#REF!</v>
      </c>
      <c r="W205" s="12" t="e">
        <f>IF('Рейтинговая таблица организаций'!#REF!&lt;1,0,(IF('Рейтинговая таблица организаций'!#REF!&lt;4,20,100)))</f>
        <v>#REF!</v>
      </c>
      <c r="X205" s="12" t="s">
        <v>163</v>
      </c>
      <c r="Y205" s="12" t="e">
        <f>'Рейтинговая таблица организаций'!#REF!</f>
        <v>#REF!</v>
      </c>
      <c r="Z205" s="12" t="e">
        <f>'Рейтинговая таблица организаций'!#REF!</f>
        <v>#REF!</v>
      </c>
      <c r="AA20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5" s="17" t="e">
        <f>'Рейтинговая таблица организаций'!#REF!</f>
        <v>#REF!</v>
      </c>
      <c r="AC205" s="12" t="e">
        <f>IF('Рейтинговая таблица организаций'!#REF!&lt;1,0,(IF('Рейтинговая таблица организаций'!#REF!&lt;5,20,100)))</f>
        <v>#REF!</v>
      </c>
      <c r="AD20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5" s="18" t="e">
        <f>'Рейтинговая таблица организаций'!#REF!</f>
        <v>#REF!</v>
      </c>
      <c r="AF205" s="12" t="e">
        <f>IF('Рейтинговая таблица организаций'!#REF!&lt;1,0,(IF('Рейтинговая таблица организаций'!#REF!&lt;5,20,100)))</f>
        <v>#REF!</v>
      </c>
      <c r="AG205" s="12" t="s">
        <v>164</v>
      </c>
      <c r="AH205" s="12" t="e">
        <f>'Рейтинговая таблица организаций'!#REF!</f>
        <v>#REF!</v>
      </c>
      <c r="AI205" s="12" t="e">
        <f>'Рейтинговая таблица организаций'!#REF!</f>
        <v>#REF!</v>
      </c>
      <c r="AJ205" s="12" t="s">
        <v>165</v>
      </c>
      <c r="AK205" s="12" t="e">
        <f>'Рейтинговая таблица организаций'!#REF!</f>
        <v>#REF!</v>
      </c>
      <c r="AL205" s="12" t="e">
        <f>'Рейтинговая таблица организаций'!#REF!</f>
        <v>#REF!</v>
      </c>
      <c r="AM205" s="12" t="s">
        <v>166</v>
      </c>
      <c r="AN205" s="12" t="e">
        <f>'Рейтинговая таблица организаций'!#REF!</f>
        <v>#REF!</v>
      </c>
      <c r="AO205" s="12" t="e">
        <f>'Рейтинговая таблица организаций'!#REF!</f>
        <v>#REF!</v>
      </c>
      <c r="AP205" s="12" t="s">
        <v>167</v>
      </c>
      <c r="AQ205" s="12" t="e">
        <f>'Рейтинговая таблица организаций'!#REF!</f>
        <v>#REF!</v>
      </c>
      <c r="AR205" s="12" t="e">
        <f>'Рейтинговая таблица организаций'!#REF!</f>
        <v>#REF!</v>
      </c>
      <c r="AS205" s="12" t="s">
        <v>168</v>
      </c>
      <c r="AT205" s="12" t="e">
        <f>'Рейтинговая таблица организаций'!#REF!</f>
        <v>#REF!</v>
      </c>
      <c r="AU205" s="12" t="e">
        <f>'Рейтинговая таблица организаций'!#REF!</f>
        <v>#REF!</v>
      </c>
      <c r="AV205" s="12" t="s">
        <v>169</v>
      </c>
      <c r="AW205" s="12" t="e">
        <f>'Рейтинговая таблица организаций'!#REF!</f>
        <v>#REF!</v>
      </c>
      <c r="AX205" s="12" t="e">
        <f>'Рейтинговая таблица организаций'!#REF!</f>
        <v>#REF!</v>
      </c>
      <c r="AY205" s="12" t="s">
        <v>170</v>
      </c>
      <c r="AZ205" s="12" t="e">
        <f>'Рейтинговая таблица организаций'!#REF!</f>
        <v>#REF!</v>
      </c>
      <c r="BA205" s="12" t="e">
        <f>'Рейтинговая таблица организаций'!#REF!</f>
        <v>#REF!</v>
      </c>
    </row>
    <row r="206" spans="1:53" ht="15.75">
      <c r="A206" s="9" t="e">
        <f>'бланки '!#REF!</f>
        <v>#REF!</v>
      </c>
      <c r="B206" s="9" t="e">
        <f>'бланки '!#REF!</f>
        <v>#REF!</v>
      </c>
      <c r="C206" s="9" t="e">
        <f>'для bus.gov.ru'!#REF!</f>
        <v>#REF!</v>
      </c>
      <c r="D206" s="9" t="e">
        <f>'для bus.gov.ru'!#REF!</f>
        <v>#REF!</v>
      </c>
      <c r="E206" s="16" t="e">
        <f>'для bus.gov.ru'!#REF!</f>
        <v>#REF!</v>
      </c>
      <c r="F206" s="10" t="s">
        <v>159</v>
      </c>
      <c r="G206" s="11" t="e">
        <f>'Рейтинговая таблица организаций'!#REF!</f>
        <v>#REF!</v>
      </c>
      <c r="H206" s="11" t="e">
        <f>'Рейтинговая таблица организаций'!#REF!</f>
        <v>#REF!</v>
      </c>
      <c r="I206" s="10" t="s">
        <v>160</v>
      </c>
      <c r="J206" s="11" t="e">
        <f>'Рейтинговая таблица организаций'!#REF!</f>
        <v>#REF!</v>
      </c>
      <c r="K206" s="11" t="e">
        <f>'Рейтинговая таблица организаций'!#REF!</f>
        <v>#REF!</v>
      </c>
      <c r="L20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6" s="18" t="e">
        <f>'Рейтинговая таблица организаций'!#REF!</f>
        <v>#REF!</v>
      </c>
      <c r="N206" s="12" t="e">
        <f>IF('Рейтинговая таблица организаций'!#REF!&lt;1,0,(IF('Рейтинговая таблица организаций'!#REF!&lt;4,30,100)))</f>
        <v>#REF!</v>
      </c>
      <c r="O206" s="12" t="s">
        <v>161</v>
      </c>
      <c r="P206" s="12" t="e">
        <f>'Рейтинговая таблица организаций'!#REF!</f>
        <v>#REF!</v>
      </c>
      <c r="Q206" s="12" t="e">
        <f>'Рейтинговая таблица организаций'!#REF!</f>
        <v>#REF!</v>
      </c>
      <c r="R206" s="12" t="s">
        <v>162</v>
      </c>
      <c r="S206" s="12" t="e">
        <f>'Рейтинговая таблица организаций'!#REF!</f>
        <v>#REF!</v>
      </c>
      <c r="T206" s="12" t="e">
        <f>'Рейтинговая таблица организаций'!#REF!</f>
        <v>#REF!</v>
      </c>
      <c r="U20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6" s="18" t="e">
        <f>'Рейтинговая таблица организаций'!#REF!</f>
        <v>#REF!</v>
      </c>
      <c r="W206" s="12" t="e">
        <f>IF('Рейтинговая таблица организаций'!#REF!&lt;1,0,(IF('Рейтинговая таблица организаций'!#REF!&lt;4,20,100)))</f>
        <v>#REF!</v>
      </c>
      <c r="X206" s="12" t="s">
        <v>163</v>
      </c>
      <c r="Y206" s="12" t="e">
        <f>'Рейтинговая таблица организаций'!#REF!</f>
        <v>#REF!</v>
      </c>
      <c r="Z206" s="12" t="e">
        <f>'Рейтинговая таблица организаций'!#REF!</f>
        <v>#REF!</v>
      </c>
      <c r="AA20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6" s="17" t="e">
        <f>'Рейтинговая таблица организаций'!#REF!</f>
        <v>#REF!</v>
      </c>
      <c r="AC206" s="12" t="e">
        <f>IF('Рейтинговая таблица организаций'!#REF!&lt;1,0,(IF('Рейтинговая таблица организаций'!#REF!&lt;5,20,100)))</f>
        <v>#REF!</v>
      </c>
      <c r="AD20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6" s="18" t="e">
        <f>'Рейтинговая таблица организаций'!#REF!</f>
        <v>#REF!</v>
      </c>
      <c r="AF206" s="12" t="e">
        <f>IF('Рейтинговая таблица организаций'!#REF!&lt;1,0,(IF('Рейтинговая таблица организаций'!#REF!&lt;5,20,100)))</f>
        <v>#REF!</v>
      </c>
      <c r="AG206" s="12" t="s">
        <v>164</v>
      </c>
      <c r="AH206" s="12" t="e">
        <f>'Рейтинговая таблица организаций'!#REF!</f>
        <v>#REF!</v>
      </c>
      <c r="AI206" s="12" t="e">
        <f>'Рейтинговая таблица организаций'!#REF!</f>
        <v>#REF!</v>
      </c>
      <c r="AJ206" s="12" t="s">
        <v>165</v>
      </c>
      <c r="AK206" s="12" t="e">
        <f>'Рейтинговая таблица организаций'!#REF!</f>
        <v>#REF!</v>
      </c>
      <c r="AL206" s="12" t="e">
        <f>'Рейтинговая таблица организаций'!#REF!</f>
        <v>#REF!</v>
      </c>
      <c r="AM206" s="12" t="s">
        <v>166</v>
      </c>
      <c r="AN206" s="12" t="e">
        <f>'Рейтинговая таблица организаций'!#REF!</f>
        <v>#REF!</v>
      </c>
      <c r="AO206" s="12" t="e">
        <f>'Рейтинговая таблица организаций'!#REF!</f>
        <v>#REF!</v>
      </c>
      <c r="AP206" s="12" t="s">
        <v>167</v>
      </c>
      <c r="AQ206" s="12" t="e">
        <f>'Рейтинговая таблица организаций'!#REF!</f>
        <v>#REF!</v>
      </c>
      <c r="AR206" s="12" t="e">
        <f>'Рейтинговая таблица организаций'!#REF!</f>
        <v>#REF!</v>
      </c>
      <c r="AS206" s="12" t="s">
        <v>168</v>
      </c>
      <c r="AT206" s="12" t="e">
        <f>'Рейтинговая таблица организаций'!#REF!</f>
        <v>#REF!</v>
      </c>
      <c r="AU206" s="12" t="e">
        <f>'Рейтинговая таблица организаций'!#REF!</f>
        <v>#REF!</v>
      </c>
      <c r="AV206" s="12" t="s">
        <v>169</v>
      </c>
      <c r="AW206" s="12" t="e">
        <f>'Рейтинговая таблица организаций'!#REF!</f>
        <v>#REF!</v>
      </c>
      <c r="AX206" s="12" t="e">
        <f>'Рейтинговая таблица организаций'!#REF!</f>
        <v>#REF!</v>
      </c>
      <c r="AY206" s="12" t="s">
        <v>170</v>
      </c>
      <c r="AZ206" s="12" t="e">
        <f>'Рейтинговая таблица организаций'!#REF!</f>
        <v>#REF!</v>
      </c>
      <c r="BA206" s="12" t="e">
        <f>'Рейтинговая таблица организаций'!#REF!</f>
        <v>#REF!</v>
      </c>
    </row>
    <row r="207" spans="1:53" ht="15.75">
      <c r="A207" s="9" t="e">
        <f>'бланки '!#REF!</f>
        <v>#REF!</v>
      </c>
      <c r="B207" s="9" t="e">
        <f>'бланки '!#REF!</f>
        <v>#REF!</v>
      </c>
      <c r="C207" s="9" t="e">
        <f>'для bus.gov.ru'!#REF!</f>
        <v>#REF!</v>
      </c>
      <c r="D207" s="9" t="e">
        <f>'для bus.gov.ru'!#REF!</f>
        <v>#REF!</v>
      </c>
      <c r="E207" s="16" t="e">
        <f>'для bus.gov.ru'!#REF!</f>
        <v>#REF!</v>
      </c>
      <c r="F207" s="10" t="s">
        <v>159</v>
      </c>
      <c r="G207" s="11" t="e">
        <f>'Рейтинговая таблица организаций'!#REF!</f>
        <v>#REF!</v>
      </c>
      <c r="H207" s="11" t="e">
        <f>'Рейтинговая таблица организаций'!#REF!</f>
        <v>#REF!</v>
      </c>
      <c r="I207" s="10" t="s">
        <v>160</v>
      </c>
      <c r="J207" s="11" t="e">
        <f>'Рейтинговая таблица организаций'!#REF!</f>
        <v>#REF!</v>
      </c>
      <c r="K207" s="11" t="e">
        <f>'Рейтинговая таблица организаций'!#REF!</f>
        <v>#REF!</v>
      </c>
      <c r="L20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7" s="18" t="e">
        <f>'Рейтинговая таблица организаций'!#REF!</f>
        <v>#REF!</v>
      </c>
      <c r="N207" s="12" t="e">
        <f>IF('Рейтинговая таблица организаций'!#REF!&lt;1,0,(IF('Рейтинговая таблица организаций'!#REF!&lt;4,30,100)))</f>
        <v>#REF!</v>
      </c>
      <c r="O207" s="12" t="s">
        <v>161</v>
      </c>
      <c r="P207" s="12" t="e">
        <f>'Рейтинговая таблица организаций'!#REF!</f>
        <v>#REF!</v>
      </c>
      <c r="Q207" s="12" t="e">
        <f>'Рейтинговая таблица организаций'!#REF!</f>
        <v>#REF!</v>
      </c>
      <c r="R207" s="12" t="s">
        <v>162</v>
      </c>
      <c r="S207" s="12" t="e">
        <f>'Рейтинговая таблица организаций'!#REF!</f>
        <v>#REF!</v>
      </c>
      <c r="T207" s="12" t="e">
        <f>'Рейтинговая таблица организаций'!#REF!</f>
        <v>#REF!</v>
      </c>
      <c r="U20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7" s="18" t="e">
        <f>'Рейтинговая таблица организаций'!#REF!</f>
        <v>#REF!</v>
      </c>
      <c r="W207" s="12" t="e">
        <f>IF('Рейтинговая таблица организаций'!#REF!&lt;1,0,(IF('Рейтинговая таблица организаций'!#REF!&lt;4,20,100)))</f>
        <v>#REF!</v>
      </c>
      <c r="X207" s="12" t="s">
        <v>163</v>
      </c>
      <c r="Y207" s="12" t="e">
        <f>'Рейтинговая таблица организаций'!#REF!</f>
        <v>#REF!</v>
      </c>
      <c r="Z207" s="12" t="e">
        <f>'Рейтинговая таблица организаций'!#REF!</f>
        <v>#REF!</v>
      </c>
      <c r="AA20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7" s="17" t="e">
        <f>'Рейтинговая таблица организаций'!#REF!</f>
        <v>#REF!</v>
      </c>
      <c r="AC207" s="12" t="e">
        <f>IF('Рейтинговая таблица организаций'!#REF!&lt;1,0,(IF('Рейтинговая таблица организаций'!#REF!&lt;5,20,100)))</f>
        <v>#REF!</v>
      </c>
      <c r="AD20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7" s="18" t="e">
        <f>'Рейтинговая таблица организаций'!#REF!</f>
        <v>#REF!</v>
      </c>
      <c r="AF207" s="12" t="e">
        <f>IF('Рейтинговая таблица организаций'!#REF!&lt;1,0,(IF('Рейтинговая таблица организаций'!#REF!&lt;5,20,100)))</f>
        <v>#REF!</v>
      </c>
      <c r="AG207" s="12" t="s">
        <v>164</v>
      </c>
      <c r="AH207" s="12" t="e">
        <f>'Рейтинговая таблица организаций'!#REF!</f>
        <v>#REF!</v>
      </c>
      <c r="AI207" s="12" t="e">
        <f>'Рейтинговая таблица организаций'!#REF!</f>
        <v>#REF!</v>
      </c>
      <c r="AJ207" s="12" t="s">
        <v>165</v>
      </c>
      <c r="AK207" s="12" t="e">
        <f>'Рейтинговая таблица организаций'!#REF!</f>
        <v>#REF!</v>
      </c>
      <c r="AL207" s="12" t="e">
        <f>'Рейтинговая таблица организаций'!#REF!</f>
        <v>#REF!</v>
      </c>
      <c r="AM207" s="12" t="s">
        <v>166</v>
      </c>
      <c r="AN207" s="12" t="e">
        <f>'Рейтинговая таблица организаций'!#REF!</f>
        <v>#REF!</v>
      </c>
      <c r="AO207" s="12" t="e">
        <f>'Рейтинговая таблица организаций'!#REF!</f>
        <v>#REF!</v>
      </c>
      <c r="AP207" s="12" t="s">
        <v>167</v>
      </c>
      <c r="AQ207" s="12" t="e">
        <f>'Рейтинговая таблица организаций'!#REF!</f>
        <v>#REF!</v>
      </c>
      <c r="AR207" s="12" t="e">
        <f>'Рейтинговая таблица организаций'!#REF!</f>
        <v>#REF!</v>
      </c>
      <c r="AS207" s="12" t="s">
        <v>168</v>
      </c>
      <c r="AT207" s="12" t="e">
        <f>'Рейтинговая таблица организаций'!#REF!</f>
        <v>#REF!</v>
      </c>
      <c r="AU207" s="12" t="e">
        <f>'Рейтинговая таблица организаций'!#REF!</f>
        <v>#REF!</v>
      </c>
      <c r="AV207" s="12" t="s">
        <v>169</v>
      </c>
      <c r="AW207" s="12" t="e">
        <f>'Рейтинговая таблица организаций'!#REF!</f>
        <v>#REF!</v>
      </c>
      <c r="AX207" s="12" t="e">
        <f>'Рейтинговая таблица организаций'!#REF!</f>
        <v>#REF!</v>
      </c>
      <c r="AY207" s="12" t="s">
        <v>170</v>
      </c>
      <c r="AZ207" s="12" t="e">
        <f>'Рейтинговая таблица организаций'!#REF!</f>
        <v>#REF!</v>
      </c>
      <c r="BA207" s="12" t="e">
        <f>'Рейтинговая таблица организаций'!#REF!</f>
        <v>#REF!</v>
      </c>
    </row>
    <row r="208" spans="1:53" ht="15.75">
      <c r="A208" s="9" t="e">
        <f>'бланки '!#REF!</f>
        <v>#REF!</v>
      </c>
      <c r="B208" s="9" t="e">
        <f>'бланки '!#REF!</f>
        <v>#REF!</v>
      </c>
      <c r="C208" s="9" t="e">
        <f>'для bus.gov.ru'!#REF!</f>
        <v>#REF!</v>
      </c>
      <c r="D208" s="9" t="e">
        <f>'для bus.gov.ru'!#REF!</f>
        <v>#REF!</v>
      </c>
      <c r="E208" s="16" t="e">
        <f>'для bus.gov.ru'!#REF!</f>
        <v>#REF!</v>
      </c>
      <c r="F208" s="10" t="s">
        <v>159</v>
      </c>
      <c r="G208" s="11" t="e">
        <f>'Рейтинговая таблица организаций'!#REF!</f>
        <v>#REF!</v>
      </c>
      <c r="H208" s="11" t="e">
        <f>'Рейтинговая таблица организаций'!#REF!</f>
        <v>#REF!</v>
      </c>
      <c r="I208" s="10" t="s">
        <v>160</v>
      </c>
      <c r="J208" s="11" t="e">
        <f>'Рейтинговая таблица организаций'!#REF!</f>
        <v>#REF!</v>
      </c>
      <c r="K208" s="11" t="e">
        <f>'Рейтинговая таблица организаций'!#REF!</f>
        <v>#REF!</v>
      </c>
      <c r="L20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8" s="18" t="e">
        <f>'Рейтинговая таблица организаций'!#REF!</f>
        <v>#REF!</v>
      </c>
      <c r="N208" s="12" t="e">
        <f>IF('Рейтинговая таблица организаций'!#REF!&lt;1,0,(IF('Рейтинговая таблица организаций'!#REF!&lt;4,30,100)))</f>
        <v>#REF!</v>
      </c>
      <c r="O208" s="12" t="s">
        <v>161</v>
      </c>
      <c r="P208" s="12" t="e">
        <f>'Рейтинговая таблица организаций'!#REF!</f>
        <v>#REF!</v>
      </c>
      <c r="Q208" s="12" t="e">
        <f>'Рейтинговая таблица организаций'!#REF!</f>
        <v>#REF!</v>
      </c>
      <c r="R208" s="12" t="s">
        <v>162</v>
      </c>
      <c r="S208" s="12" t="e">
        <f>'Рейтинговая таблица организаций'!#REF!</f>
        <v>#REF!</v>
      </c>
      <c r="T208" s="12" t="e">
        <f>'Рейтинговая таблица организаций'!#REF!</f>
        <v>#REF!</v>
      </c>
      <c r="U20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8" s="18" t="e">
        <f>'Рейтинговая таблица организаций'!#REF!</f>
        <v>#REF!</v>
      </c>
      <c r="W208" s="12" t="e">
        <f>IF('Рейтинговая таблица организаций'!#REF!&lt;1,0,(IF('Рейтинговая таблица организаций'!#REF!&lt;4,20,100)))</f>
        <v>#REF!</v>
      </c>
      <c r="X208" s="12" t="s">
        <v>163</v>
      </c>
      <c r="Y208" s="12" t="e">
        <f>'Рейтинговая таблица организаций'!#REF!</f>
        <v>#REF!</v>
      </c>
      <c r="Z208" s="12" t="e">
        <f>'Рейтинговая таблица организаций'!#REF!</f>
        <v>#REF!</v>
      </c>
      <c r="AA20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8" s="17" t="e">
        <f>'Рейтинговая таблица организаций'!#REF!</f>
        <v>#REF!</v>
      </c>
      <c r="AC208" s="12" t="e">
        <f>IF('Рейтинговая таблица организаций'!#REF!&lt;1,0,(IF('Рейтинговая таблица организаций'!#REF!&lt;5,20,100)))</f>
        <v>#REF!</v>
      </c>
      <c r="AD20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8" s="18" t="e">
        <f>'Рейтинговая таблица организаций'!#REF!</f>
        <v>#REF!</v>
      </c>
      <c r="AF208" s="12" t="e">
        <f>IF('Рейтинговая таблица организаций'!#REF!&lt;1,0,(IF('Рейтинговая таблица организаций'!#REF!&lt;5,20,100)))</f>
        <v>#REF!</v>
      </c>
      <c r="AG208" s="12" t="s">
        <v>164</v>
      </c>
      <c r="AH208" s="12" t="e">
        <f>'Рейтинговая таблица организаций'!#REF!</f>
        <v>#REF!</v>
      </c>
      <c r="AI208" s="12" t="e">
        <f>'Рейтинговая таблица организаций'!#REF!</f>
        <v>#REF!</v>
      </c>
      <c r="AJ208" s="12" t="s">
        <v>165</v>
      </c>
      <c r="AK208" s="12" t="e">
        <f>'Рейтинговая таблица организаций'!#REF!</f>
        <v>#REF!</v>
      </c>
      <c r="AL208" s="12" t="e">
        <f>'Рейтинговая таблица организаций'!#REF!</f>
        <v>#REF!</v>
      </c>
      <c r="AM208" s="12" t="s">
        <v>166</v>
      </c>
      <c r="AN208" s="12" t="e">
        <f>'Рейтинговая таблица организаций'!#REF!</f>
        <v>#REF!</v>
      </c>
      <c r="AO208" s="12" t="e">
        <f>'Рейтинговая таблица организаций'!#REF!</f>
        <v>#REF!</v>
      </c>
      <c r="AP208" s="12" t="s">
        <v>167</v>
      </c>
      <c r="AQ208" s="12" t="e">
        <f>'Рейтинговая таблица организаций'!#REF!</f>
        <v>#REF!</v>
      </c>
      <c r="AR208" s="12" t="e">
        <f>'Рейтинговая таблица организаций'!#REF!</f>
        <v>#REF!</v>
      </c>
      <c r="AS208" s="12" t="s">
        <v>168</v>
      </c>
      <c r="AT208" s="12" t="e">
        <f>'Рейтинговая таблица организаций'!#REF!</f>
        <v>#REF!</v>
      </c>
      <c r="AU208" s="12" t="e">
        <f>'Рейтинговая таблица организаций'!#REF!</f>
        <v>#REF!</v>
      </c>
      <c r="AV208" s="12" t="s">
        <v>169</v>
      </c>
      <c r="AW208" s="12" t="e">
        <f>'Рейтинговая таблица организаций'!#REF!</f>
        <v>#REF!</v>
      </c>
      <c r="AX208" s="12" t="e">
        <f>'Рейтинговая таблица организаций'!#REF!</f>
        <v>#REF!</v>
      </c>
      <c r="AY208" s="12" t="s">
        <v>170</v>
      </c>
      <c r="AZ208" s="12" t="e">
        <f>'Рейтинговая таблица организаций'!#REF!</f>
        <v>#REF!</v>
      </c>
      <c r="BA208" s="12" t="e">
        <f>'Рейтинговая таблица организаций'!#REF!</f>
        <v>#REF!</v>
      </c>
    </row>
    <row r="209" spans="1:53" ht="15.75">
      <c r="A209" s="9" t="e">
        <f>'бланки '!#REF!</f>
        <v>#REF!</v>
      </c>
      <c r="B209" s="9" t="e">
        <f>'бланки '!#REF!</f>
        <v>#REF!</v>
      </c>
      <c r="C209" s="9" t="e">
        <f>'для bus.gov.ru'!#REF!</f>
        <v>#REF!</v>
      </c>
      <c r="D209" s="9" t="e">
        <f>'для bus.gov.ru'!#REF!</f>
        <v>#REF!</v>
      </c>
      <c r="E209" s="16" t="e">
        <f>'для bus.gov.ru'!#REF!</f>
        <v>#REF!</v>
      </c>
      <c r="F209" s="10" t="s">
        <v>159</v>
      </c>
      <c r="G209" s="11" t="e">
        <f>'Рейтинговая таблица организаций'!#REF!</f>
        <v>#REF!</v>
      </c>
      <c r="H209" s="11" t="e">
        <f>'Рейтинговая таблица организаций'!#REF!</f>
        <v>#REF!</v>
      </c>
      <c r="I209" s="10" t="s">
        <v>160</v>
      </c>
      <c r="J209" s="11" t="e">
        <f>'Рейтинговая таблица организаций'!#REF!</f>
        <v>#REF!</v>
      </c>
      <c r="K209" s="11" t="e">
        <f>'Рейтинговая таблица организаций'!#REF!</f>
        <v>#REF!</v>
      </c>
      <c r="L20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09" s="18" t="e">
        <f>'Рейтинговая таблица организаций'!#REF!</f>
        <v>#REF!</v>
      </c>
      <c r="N209" s="12" t="e">
        <f>IF('Рейтинговая таблица организаций'!#REF!&lt;1,0,(IF('Рейтинговая таблица организаций'!#REF!&lt;4,30,100)))</f>
        <v>#REF!</v>
      </c>
      <c r="O209" s="12" t="s">
        <v>161</v>
      </c>
      <c r="P209" s="12" t="e">
        <f>'Рейтинговая таблица организаций'!#REF!</f>
        <v>#REF!</v>
      </c>
      <c r="Q209" s="12" t="e">
        <f>'Рейтинговая таблица организаций'!#REF!</f>
        <v>#REF!</v>
      </c>
      <c r="R209" s="12" t="s">
        <v>162</v>
      </c>
      <c r="S209" s="12" t="e">
        <f>'Рейтинговая таблица организаций'!#REF!</f>
        <v>#REF!</v>
      </c>
      <c r="T209" s="12" t="e">
        <f>'Рейтинговая таблица организаций'!#REF!</f>
        <v>#REF!</v>
      </c>
      <c r="U20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09" s="18" t="e">
        <f>'Рейтинговая таблица организаций'!#REF!</f>
        <v>#REF!</v>
      </c>
      <c r="W209" s="12" t="e">
        <f>IF('Рейтинговая таблица организаций'!#REF!&lt;1,0,(IF('Рейтинговая таблица организаций'!#REF!&lt;4,20,100)))</f>
        <v>#REF!</v>
      </c>
      <c r="X209" s="12" t="s">
        <v>163</v>
      </c>
      <c r="Y209" s="12" t="e">
        <f>'Рейтинговая таблица организаций'!#REF!</f>
        <v>#REF!</v>
      </c>
      <c r="Z209" s="12" t="e">
        <f>'Рейтинговая таблица организаций'!#REF!</f>
        <v>#REF!</v>
      </c>
      <c r="AA20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09" s="17" t="e">
        <f>'Рейтинговая таблица организаций'!#REF!</f>
        <v>#REF!</v>
      </c>
      <c r="AC209" s="12" t="e">
        <f>IF('Рейтинговая таблица организаций'!#REF!&lt;1,0,(IF('Рейтинговая таблица организаций'!#REF!&lt;5,20,100)))</f>
        <v>#REF!</v>
      </c>
      <c r="AD20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09" s="18" t="e">
        <f>'Рейтинговая таблица организаций'!#REF!</f>
        <v>#REF!</v>
      </c>
      <c r="AF209" s="12" t="e">
        <f>IF('Рейтинговая таблица организаций'!#REF!&lt;1,0,(IF('Рейтинговая таблица организаций'!#REF!&lt;5,20,100)))</f>
        <v>#REF!</v>
      </c>
      <c r="AG209" s="12" t="s">
        <v>164</v>
      </c>
      <c r="AH209" s="12" t="e">
        <f>'Рейтинговая таблица организаций'!#REF!</f>
        <v>#REF!</v>
      </c>
      <c r="AI209" s="12" t="e">
        <f>'Рейтинговая таблица организаций'!#REF!</f>
        <v>#REF!</v>
      </c>
      <c r="AJ209" s="12" t="s">
        <v>165</v>
      </c>
      <c r="AK209" s="12" t="e">
        <f>'Рейтинговая таблица организаций'!#REF!</f>
        <v>#REF!</v>
      </c>
      <c r="AL209" s="12" t="e">
        <f>'Рейтинговая таблица организаций'!#REF!</f>
        <v>#REF!</v>
      </c>
      <c r="AM209" s="12" t="s">
        <v>166</v>
      </c>
      <c r="AN209" s="12" t="e">
        <f>'Рейтинговая таблица организаций'!#REF!</f>
        <v>#REF!</v>
      </c>
      <c r="AO209" s="12" t="e">
        <f>'Рейтинговая таблица организаций'!#REF!</f>
        <v>#REF!</v>
      </c>
      <c r="AP209" s="12" t="s">
        <v>167</v>
      </c>
      <c r="AQ209" s="12" t="e">
        <f>'Рейтинговая таблица организаций'!#REF!</f>
        <v>#REF!</v>
      </c>
      <c r="AR209" s="12" t="e">
        <f>'Рейтинговая таблица организаций'!#REF!</f>
        <v>#REF!</v>
      </c>
      <c r="AS209" s="12" t="s">
        <v>168</v>
      </c>
      <c r="AT209" s="12" t="e">
        <f>'Рейтинговая таблица организаций'!#REF!</f>
        <v>#REF!</v>
      </c>
      <c r="AU209" s="12" t="e">
        <f>'Рейтинговая таблица организаций'!#REF!</f>
        <v>#REF!</v>
      </c>
      <c r="AV209" s="12" t="s">
        <v>169</v>
      </c>
      <c r="AW209" s="12" t="e">
        <f>'Рейтинговая таблица организаций'!#REF!</f>
        <v>#REF!</v>
      </c>
      <c r="AX209" s="12" t="e">
        <f>'Рейтинговая таблица организаций'!#REF!</f>
        <v>#REF!</v>
      </c>
      <c r="AY209" s="12" t="s">
        <v>170</v>
      </c>
      <c r="AZ209" s="12" t="e">
        <f>'Рейтинговая таблица организаций'!#REF!</f>
        <v>#REF!</v>
      </c>
      <c r="BA209" s="12" t="e">
        <f>'Рейтинговая таблица организаций'!#REF!</f>
        <v>#REF!</v>
      </c>
    </row>
    <row r="210" spans="1:53" ht="15.75">
      <c r="A210" s="9" t="e">
        <f>'бланки '!#REF!</f>
        <v>#REF!</v>
      </c>
      <c r="B210" s="9" t="e">
        <f>'бланки '!#REF!</f>
        <v>#REF!</v>
      </c>
      <c r="C210" s="9" t="e">
        <f>'для bus.gov.ru'!#REF!</f>
        <v>#REF!</v>
      </c>
      <c r="D210" s="9" t="e">
        <f>'для bus.gov.ru'!#REF!</f>
        <v>#REF!</v>
      </c>
      <c r="E210" s="16" t="e">
        <f>'для bus.gov.ru'!#REF!</f>
        <v>#REF!</v>
      </c>
      <c r="F210" s="10" t="s">
        <v>159</v>
      </c>
      <c r="G210" s="11" t="e">
        <f>'Рейтинговая таблица организаций'!#REF!</f>
        <v>#REF!</v>
      </c>
      <c r="H210" s="11" t="e">
        <f>'Рейтинговая таблица организаций'!#REF!</f>
        <v>#REF!</v>
      </c>
      <c r="I210" s="10" t="s">
        <v>160</v>
      </c>
      <c r="J210" s="11" t="e">
        <f>'Рейтинговая таблица организаций'!#REF!</f>
        <v>#REF!</v>
      </c>
      <c r="K210" s="11" t="e">
        <f>'Рейтинговая таблица организаций'!#REF!</f>
        <v>#REF!</v>
      </c>
      <c r="L21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0" s="18" t="e">
        <f>'Рейтинговая таблица организаций'!#REF!</f>
        <v>#REF!</v>
      </c>
      <c r="N210" s="12" t="e">
        <f>IF('Рейтинговая таблица организаций'!#REF!&lt;1,0,(IF('Рейтинговая таблица организаций'!#REF!&lt;4,30,100)))</f>
        <v>#REF!</v>
      </c>
      <c r="O210" s="12" t="s">
        <v>161</v>
      </c>
      <c r="P210" s="12" t="e">
        <f>'Рейтинговая таблица организаций'!#REF!</f>
        <v>#REF!</v>
      </c>
      <c r="Q210" s="12" t="e">
        <f>'Рейтинговая таблица организаций'!#REF!</f>
        <v>#REF!</v>
      </c>
      <c r="R210" s="12" t="s">
        <v>162</v>
      </c>
      <c r="S210" s="12" t="e">
        <f>'Рейтинговая таблица организаций'!#REF!</f>
        <v>#REF!</v>
      </c>
      <c r="T210" s="12" t="e">
        <f>'Рейтинговая таблица организаций'!#REF!</f>
        <v>#REF!</v>
      </c>
      <c r="U21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0" s="18" t="e">
        <f>'Рейтинговая таблица организаций'!#REF!</f>
        <v>#REF!</v>
      </c>
      <c r="W210" s="12" t="e">
        <f>IF('Рейтинговая таблица организаций'!#REF!&lt;1,0,(IF('Рейтинговая таблица организаций'!#REF!&lt;4,20,100)))</f>
        <v>#REF!</v>
      </c>
      <c r="X210" s="12" t="s">
        <v>163</v>
      </c>
      <c r="Y210" s="12" t="e">
        <f>'Рейтинговая таблица организаций'!#REF!</f>
        <v>#REF!</v>
      </c>
      <c r="Z210" s="12" t="e">
        <f>'Рейтинговая таблица организаций'!#REF!</f>
        <v>#REF!</v>
      </c>
      <c r="AA21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0" s="17" t="e">
        <f>'Рейтинговая таблица организаций'!#REF!</f>
        <v>#REF!</v>
      </c>
      <c r="AC210" s="12" t="e">
        <f>IF('Рейтинговая таблица организаций'!#REF!&lt;1,0,(IF('Рейтинговая таблица организаций'!#REF!&lt;5,20,100)))</f>
        <v>#REF!</v>
      </c>
      <c r="AD21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0" s="18" t="e">
        <f>'Рейтинговая таблица организаций'!#REF!</f>
        <v>#REF!</v>
      </c>
      <c r="AF210" s="12" t="e">
        <f>IF('Рейтинговая таблица организаций'!#REF!&lt;1,0,(IF('Рейтинговая таблица организаций'!#REF!&lt;5,20,100)))</f>
        <v>#REF!</v>
      </c>
      <c r="AG210" s="12" t="s">
        <v>164</v>
      </c>
      <c r="AH210" s="12" t="e">
        <f>'Рейтинговая таблица организаций'!#REF!</f>
        <v>#REF!</v>
      </c>
      <c r="AI210" s="12" t="e">
        <f>'Рейтинговая таблица организаций'!#REF!</f>
        <v>#REF!</v>
      </c>
      <c r="AJ210" s="12" t="s">
        <v>165</v>
      </c>
      <c r="AK210" s="12" t="e">
        <f>'Рейтинговая таблица организаций'!#REF!</f>
        <v>#REF!</v>
      </c>
      <c r="AL210" s="12" t="e">
        <f>'Рейтинговая таблица организаций'!#REF!</f>
        <v>#REF!</v>
      </c>
      <c r="AM210" s="12" t="s">
        <v>166</v>
      </c>
      <c r="AN210" s="12" t="e">
        <f>'Рейтинговая таблица организаций'!#REF!</f>
        <v>#REF!</v>
      </c>
      <c r="AO210" s="12" t="e">
        <f>'Рейтинговая таблица организаций'!#REF!</f>
        <v>#REF!</v>
      </c>
      <c r="AP210" s="12" t="s">
        <v>167</v>
      </c>
      <c r="AQ210" s="12" t="e">
        <f>'Рейтинговая таблица организаций'!#REF!</f>
        <v>#REF!</v>
      </c>
      <c r="AR210" s="12" t="e">
        <f>'Рейтинговая таблица организаций'!#REF!</f>
        <v>#REF!</v>
      </c>
      <c r="AS210" s="12" t="s">
        <v>168</v>
      </c>
      <c r="AT210" s="12" t="e">
        <f>'Рейтинговая таблица организаций'!#REF!</f>
        <v>#REF!</v>
      </c>
      <c r="AU210" s="12" t="e">
        <f>'Рейтинговая таблица организаций'!#REF!</f>
        <v>#REF!</v>
      </c>
      <c r="AV210" s="12" t="s">
        <v>169</v>
      </c>
      <c r="AW210" s="12" t="e">
        <f>'Рейтинговая таблица организаций'!#REF!</f>
        <v>#REF!</v>
      </c>
      <c r="AX210" s="12" t="e">
        <f>'Рейтинговая таблица организаций'!#REF!</f>
        <v>#REF!</v>
      </c>
      <c r="AY210" s="12" t="s">
        <v>170</v>
      </c>
      <c r="AZ210" s="12" t="e">
        <f>'Рейтинговая таблица организаций'!#REF!</f>
        <v>#REF!</v>
      </c>
      <c r="BA210" s="12" t="e">
        <f>'Рейтинговая таблица организаций'!#REF!</f>
        <v>#REF!</v>
      </c>
    </row>
    <row r="211" spans="1:53" ht="15.75">
      <c r="A211" s="9" t="e">
        <f>'бланки '!#REF!</f>
        <v>#REF!</v>
      </c>
      <c r="B211" s="9" t="e">
        <f>'бланки '!#REF!</f>
        <v>#REF!</v>
      </c>
      <c r="C211" s="9" t="e">
        <f>'для bus.gov.ru'!#REF!</f>
        <v>#REF!</v>
      </c>
      <c r="D211" s="9" t="e">
        <f>'для bus.gov.ru'!#REF!</f>
        <v>#REF!</v>
      </c>
      <c r="E211" s="16" t="e">
        <f>'для bus.gov.ru'!#REF!</f>
        <v>#REF!</v>
      </c>
      <c r="F211" s="10" t="s">
        <v>159</v>
      </c>
      <c r="G211" s="11" t="e">
        <f>'Рейтинговая таблица организаций'!#REF!</f>
        <v>#REF!</v>
      </c>
      <c r="H211" s="11" t="e">
        <f>'Рейтинговая таблица организаций'!#REF!</f>
        <v>#REF!</v>
      </c>
      <c r="I211" s="10" t="s">
        <v>160</v>
      </c>
      <c r="J211" s="11" t="e">
        <f>'Рейтинговая таблица организаций'!#REF!</f>
        <v>#REF!</v>
      </c>
      <c r="K211" s="11" t="e">
        <f>'Рейтинговая таблица организаций'!#REF!</f>
        <v>#REF!</v>
      </c>
      <c r="L21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1" s="18" t="e">
        <f>'Рейтинговая таблица организаций'!#REF!</f>
        <v>#REF!</v>
      </c>
      <c r="N211" s="12" t="e">
        <f>IF('Рейтинговая таблица организаций'!#REF!&lt;1,0,(IF('Рейтинговая таблица организаций'!#REF!&lt;4,30,100)))</f>
        <v>#REF!</v>
      </c>
      <c r="O211" s="12" t="s">
        <v>161</v>
      </c>
      <c r="P211" s="12" t="e">
        <f>'Рейтинговая таблица организаций'!#REF!</f>
        <v>#REF!</v>
      </c>
      <c r="Q211" s="12" t="e">
        <f>'Рейтинговая таблица организаций'!#REF!</f>
        <v>#REF!</v>
      </c>
      <c r="R211" s="12" t="s">
        <v>162</v>
      </c>
      <c r="S211" s="12" t="e">
        <f>'Рейтинговая таблица организаций'!#REF!</f>
        <v>#REF!</v>
      </c>
      <c r="T211" s="12" t="e">
        <f>'Рейтинговая таблица организаций'!#REF!</f>
        <v>#REF!</v>
      </c>
      <c r="U21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1" s="18" t="e">
        <f>'Рейтинговая таблица организаций'!#REF!</f>
        <v>#REF!</v>
      </c>
      <c r="W211" s="12" t="e">
        <f>IF('Рейтинговая таблица организаций'!#REF!&lt;1,0,(IF('Рейтинговая таблица организаций'!#REF!&lt;4,20,100)))</f>
        <v>#REF!</v>
      </c>
      <c r="X211" s="12" t="s">
        <v>163</v>
      </c>
      <c r="Y211" s="12" t="e">
        <f>'Рейтинговая таблица организаций'!#REF!</f>
        <v>#REF!</v>
      </c>
      <c r="Z211" s="12" t="e">
        <f>'Рейтинговая таблица организаций'!#REF!</f>
        <v>#REF!</v>
      </c>
      <c r="AA21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1" s="17" t="e">
        <f>'Рейтинговая таблица организаций'!#REF!</f>
        <v>#REF!</v>
      </c>
      <c r="AC211" s="12" t="e">
        <f>IF('Рейтинговая таблица организаций'!#REF!&lt;1,0,(IF('Рейтинговая таблица организаций'!#REF!&lt;5,20,100)))</f>
        <v>#REF!</v>
      </c>
      <c r="AD21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1" s="18" t="e">
        <f>'Рейтинговая таблица организаций'!#REF!</f>
        <v>#REF!</v>
      </c>
      <c r="AF211" s="12" t="e">
        <f>IF('Рейтинговая таблица организаций'!#REF!&lt;1,0,(IF('Рейтинговая таблица организаций'!#REF!&lt;5,20,100)))</f>
        <v>#REF!</v>
      </c>
      <c r="AG211" s="12" t="s">
        <v>164</v>
      </c>
      <c r="AH211" s="12" t="e">
        <f>'Рейтинговая таблица организаций'!#REF!</f>
        <v>#REF!</v>
      </c>
      <c r="AI211" s="12" t="e">
        <f>'Рейтинговая таблица организаций'!#REF!</f>
        <v>#REF!</v>
      </c>
      <c r="AJ211" s="12" t="s">
        <v>165</v>
      </c>
      <c r="AK211" s="12" t="e">
        <f>'Рейтинговая таблица организаций'!#REF!</f>
        <v>#REF!</v>
      </c>
      <c r="AL211" s="12" t="e">
        <f>'Рейтинговая таблица организаций'!#REF!</f>
        <v>#REF!</v>
      </c>
      <c r="AM211" s="12" t="s">
        <v>166</v>
      </c>
      <c r="AN211" s="12" t="e">
        <f>'Рейтинговая таблица организаций'!#REF!</f>
        <v>#REF!</v>
      </c>
      <c r="AO211" s="12" t="e">
        <f>'Рейтинговая таблица организаций'!#REF!</f>
        <v>#REF!</v>
      </c>
      <c r="AP211" s="12" t="s">
        <v>167</v>
      </c>
      <c r="AQ211" s="12" t="e">
        <f>'Рейтинговая таблица организаций'!#REF!</f>
        <v>#REF!</v>
      </c>
      <c r="AR211" s="12" t="e">
        <f>'Рейтинговая таблица организаций'!#REF!</f>
        <v>#REF!</v>
      </c>
      <c r="AS211" s="12" t="s">
        <v>168</v>
      </c>
      <c r="AT211" s="12" t="e">
        <f>'Рейтинговая таблица организаций'!#REF!</f>
        <v>#REF!</v>
      </c>
      <c r="AU211" s="12" t="e">
        <f>'Рейтинговая таблица организаций'!#REF!</f>
        <v>#REF!</v>
      </c>
      <c r="AV211" s="12" t="s">
        <v>169</v>
      </c>
      <c r="AW211" s="12" t="e">
        <f>'Рейтинговая таблица организаций'!#REF!</f>
        <v>#REF!</v>
      </c>
      <c r="AX211" s="12" t="e">
        <f>'Рейтинговая таблица организаций'!#REF!</f>
        <v>#REF!</v>
      </c>
      <c r="AY211" s="12" t="s">
        <v>170</v>
      </c>
      <c r="AZ211" s="12" t="e">
        <f>'Рейтинговая таблица организаций'!#REF!</f>
        <v>#REF!</v>
      </c>
      <c r="BA211" s="12" t="e">
        <f>'Рейтинговая таблица организаций'!#REF!</f>
        <v>#REF!</v>
      </c>
    </row>
    <row r="212" spans="1:53" ht="15.75">
      <c r="A212" s="9" t="e">
        <f>'бланки '!#REF!</f>
        <v>#REF!</v>
      </c>
      <c r="B212" s="9" t="e">
        <f>'бланки '!#REF!</f>
        <v>#REF!</v>
      </c>
      <c r="C212" s="9" t="e">
        <f>'для bus.gov.ru'!#REF!</f>
        <v>#REF!</v>
      </c>
      <c r="D212" s="9" t="e">
        <f>'для bus.gov.ru'!#REF!</f>
        <v>#REF!</v>
      </c>
      <c r="E212" s="16" t="e">
        <f>'для bus.gov.ru'!#REF!</f>
        <v>#REF!</v>
      </c>
      <c r="F212" s="10" t="s">
        <v>159</v>
      </c>
      <c r="G212" s="11" t="e">
        <f>'Рейтинговая таблица организаций'!#REF!</f>
        <v>#REF!</v>
      </c>
      <c r="H212" s="11" t="e">
        <f>'Рейтинговая таблица организаций'!#REF!</f>
        <v>#REF!</v>
      </c>
      <c r="I212" s="10" t="s">
        <v>160</v>
      </c>
      <c r="J212" s="11" t="e">
        <f>'Рейтинговая таблица организаций'!#REF!</f>
        <v>#REF!</v>
      </c>
      <c r="K212" s="11" t="e">
        <f>'Рейтинговая таблица организаций'!#REF!</f>
        <v>#REF!</v>
      </c>
      <c r="L21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2" s="18" t="e">
        <f>'Рейтинговая таблица организаций'!#REF!</f>
        <v>#REF!</v>
      </c>
      <c r="N212" s="12" t="e">
        <f>IF('Рейтинговая таблица организаций'!#REF!&lt;1,0,(IF('Рейтинговая таблица организаций'!#REF!&lt;4,30,100)))</f>
        <v>#REF!</v>
      </c>
      <c r="O212" s="12" t="s">
        <v>161</v>
      </c>
      <c r="P212" s="12" t="e">
        <f>'Рейтинговая таблица организаций'!#REF!</f>
        <v>#REF!</v>
      </c>
      <c r="Q212" s="12" t="e">
        <f>'Рейтинговая таблица организаций'!#REF!</f>
        <v>#REF!</v>
      </c>
      <c r="R212" s="12" t="s">
        <v>162</v>
      </c>
      <c r="S212" s="12" t="e">
        <f>'Рейтинговая таблица организаций'!#REF!</f>
        <v>#REF!</v>
      </c>
      <c r="T212" s="12" t="e">
        <f>'Рейтинговая таблица организаций'!#REF!</f>
        <v>#REF!</v>
      </c>
      <c r="U21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2" s="18" t="e">
        <f>'Рейтинговая таблица организаций'!#REF!</f>
        <v>#REF!</v>
      </c>
      <c r="W212" s="12" t="e">
        <f>IF('Рейтинговая таблица организаций'!#REF!&lt;1,0,(IF('Рейтинговая таблица организаций'!#REF!&lt;4,20,100)))</f>
        <v>#REF!</v>
      </c>
      <c r="X212" s="12" t="s">
        <v>163</v>
      </c>
      <c r="Y212" s="12" t="e">
        <f>'Рейтинговая таблица организаций'!#REF!</f>
        <v>#REF!</v>
      </c>
      <c r="Z212" s="12" t="e">
        <f>'Рейтинговая таблица организаций'!#REF!</f>
        <v>#REF!</v>
      </c>
      <c r="AA21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2" s="17" t="e">
        <f>'Рейтинговая таблица организаций'!#REF!</f>
        <v>#REF!</v>
      </c>
      <c r="AC212" s="12" t="e">
        <f>IF('Рейтинговая таблица организаций'!#REF!&lt;1,0,(IF('Рейтинговая таблица организаций'!#REF!&lt;5,20,100)))</f>
        <v>#REF!</v>
      </c>
      <c r="AD21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2" s="18" t="e">
        <f>'Рейтинговая таблица организаций'!#REF!</f>
        <v>#REF!</v>
      </c>
      <c r="AF212" s="12" t="e">
        <f>IF('Рейтинговая таблица организаций'!#REF!&lt;1,0,(IF('Рейтинговая таблица организаций'!#REF!&lt;5,20,100)))</f>
        <v>#REF!</v>
      </c>
      <c r="AG212" s="12" t="s">
        <v>164</v>
      </c>
      <c r="AH212" s="12" t="e">
        <f>'Рейтинговая таблица организаций'!#REF!</f>
        <v>#REF!</v>
      </c>
      <c r="AI212" s="12" t="e">
        <f>'Рейтинговая таблица организаций'!#REF!</f>
        <v>#REF!</v>
      </c>
      <c r="AJ212" s="12" t="s">
        <v>165</v>
      </c>
      <c r="AK212" s="12" t="e">
        <f>'Рейтинговая таблица организаций'!#REF!</f>
        <v>#REF!</v>
      </c>
      <c r="AL212" s="12" t="e">
        <f>'Рейтинговая таблица организаций'!#REF!</f>
        <v>#REF!</v>
      </c>
      <c r="AM212" s="12" t="s">
        <v>166</v>
      </c>
      <c r="AN212" s="12" t="e">
        <f>'Рейтинговая таблица организаций'!#REF!</f>
        <v>#REF!</v>
      </c>
      <c r="AO212" s="12" t="e">
        <f>'Рейтинговая таблица организаций'!#REF!</f>
        <v>#REF!</v>
      </c>
      <c r="AP212" s="12" t="s">
        <v>167</v>
      </c>
      <c r="AQ212" s="12" t="e">
        <f>'Рейтинговая таблица организаций'!#REF!</f>
        <v>#REF!</v>
      </c>
      <c r="AR212" s="12" t="e">
        <f>'Рейтинговая таблица организаций'!#REF!</f>
        <v>#REF!</v>
      </c>
      <c r="AS212" s="12" t="s">
        <v>168</v>
      </c>
      <c r="AT212" s="12" t="e">
        <f>'Рейтинговая таблица организаций'!#REF!</f>
        <v>#REF!</v>
      </c>
      <c r="AU212" s="12" t="e">
        <f>'Рейтинговая таблица организаций'!#REF!</f>
        <v>#REF!</v>
      </c>
      <c r="AV212" s="12" t="s">
        <v>169</v>
      </c>
      <c r="AW212" s="12" t="e">
        <f>'Рейтинговая таблица организаций'!#REF!</f>
        <v>#REF!</v>
      </c>
      <c r="AX212" s="12" t="e">
        <f>'Рейтинговая таблица организаций'!#REF!</f>
        <v>#REF!</v>
      </c>
      <c r="AY212" s="12" t="s">
        <v>170</v>
      </c>
      <c r="AZ212" s="12" t="e">
        <f>'Рейтинговая таблица организаций'!#REF!</f>
        <v>#REF!</v>
      </c>
      <c r="BA212" s="12" t="e">
        <f>'Рейтинговая таблица организаций'!#REF!</f>
        <v>#REF!</v>
      </c>
    </row>
    <row r="213" spans="1:53" ht="15.75">
      <c r="A213" s="9" t="e">
        <f>'бланки '!#REF!</f>
        <v>#REF!</v>
      </c>
      <c r="B213" s="9" t="e">
        <f>'бланки '!#REF!</f>
        <v>#REF!</v>
      </c>
      <c r="C213" s="9" t="e">
        <f>'для bus.gov.ru'!#REF!</f>
        <v>#REF!</v>
      </c>
      <c r="D213" s="9" t="e">
        <f>'для bus.gov.ru'!#REF!</f>
        <v>#REF!</v>
      </c>
      <c r="E213" s="16" t="e">
        <f>'для bus.gov.ru'!#REF!</f>
        <v>#REF!</v>
      </c>
      <c r="F213" s="10" t="s">
        <v>159</v>
      </c>
      <c r="G213" s="11" t="e">
        <f>'Рейтинговая таблица организаций'!#REF!</f>
        <v>#REF!</v>
      </c>
      <c r="H213" s="11" t="e">
        <f>'Рейтинговая таблица организаций'!#REF!</f>
        <v>#REF!</v>
      </c>
      <c r="I213" s="10" t="s">
        <v>160</v>
      </c>
      <c r="J213" s="11" t="e">
        <f>'Рейтинговая таблица организаций'!#REF!</f>
        <v>#REF!</v>
      </c>
      <c r="K213" s="11" t="e">
        <f>'Рейтинговая таблица организаций'!#REF!</f>
        <v>#REF!</v>
      </c>
      <c r="L21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3" s="18" t="e">
        <f>'Рейтинговая таблица организаций'!#REF!</f>
        <v>#REF!</v>
      </c>
      <c r="N213" s="12" t="e">
        <f>IF('Рейтинговая таблица организаций'!#REF!&lt;1,0,(IF('Рейтинговая таблица организаций'!#REF!&lt;4,30,100)))</f>
        <v>#REF!</v>
      </c>
      <c r="O213" s="12" t="s">
        <v>161</v>
      </c>
      <c r="P213" s="12" t="e">
        <f>'Рейтинговая таблица организаций'!#REF!</f>
        <v>#REF!</v>
      </c>
      <c r="Q213" s="12" t="e">
        <f>'Рейтинговая таблица организаций'!#REF!</f>
        <v>#REF!</v>
      </c>
      <c r="R213" s="12" t="s">
        <v>162</v>
      </c>
      <c r="S213" s="12" t="e">
        <f>'Рейтинговая таблица организаций'!#REF!</f>
        <v>#REF!</v>
      </c>
      <c r="T213" s="12" t="e">
        <f>'Рейтинговая таблица организаций'!#REF!</f>
        <v>#REF!</v>
      </c>
      <c r="U21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3" s="18" t="e">
        <f>'Рейтинговая таблица организаций'!#REF!</f>
        <v>#REF!</v>
      </c>
      <c r="W213" s="12" t="e">
        <f>IF('Рейтинговая таблица организаций'!#REF!&lt;1,0,(IF('Рейтинговая таблица организаций'!#REF!&lt;4,20,100)))</f>
        <v>#REF!</v>
      </c>
      <c r="X213" s="12" t="s">
        <v>163</v>
      </c>
      <c r="Y213" s="12" t="e">
        <f>'Рейтинговая таблица организаций'!#REF!</f>
        <v>#REF!</v>
      </c>
      <c r="Z213" s="12" t="e">
        <f>'Рейтинговая таблица организаций'!#REF!</f>
        <v>#REF!</v>
      </c>
      <c r="AA21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3" s="17" t="e">
        <f>'Рейтинговая таблица организаций'!#REF!</f>
        <v>#REF!</v>
      </c>
      <c r="AC213" s="12" t="e">
        <f>IF('Рейтинговая таблица организаций'!#REF!&lt;1,0,(IF('Рейтинговая таблица организаций'!#REF!&lt;5,20,100)))</f>
        <v>#REF!</v>
      </c>
      <c r="AD21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3" s="18" t="e">
        <f>'Рейтинговая таблица организаций'!#REF!</f>
        <v>#REF!</v>
      </c>
      <c r="AF213" s="12" t="e">
        <f>IF('Рейтинговая таблица организаций'!#REF!&lt;1,0,(IF('Рейтинговая таблица организаций'!#REF!&lt;5,20,100)))</f>
        <v>#REF!</v>
      </c>
      <c r="AG213" s="12" t="s">
        <v>164</v>
      </c>
      <c r="AH213" s="12" t="e">
        <f>'Рейтинговая таблица организаций'!#REF!</f>
        <v>#REF!</v>
      </c>
      <c r="AI213" s="12" t="e">
        <f>'Рейтинговая таблица организаций'!#REF!</f>
        <v>#REF!</v>
      </c>
      <c r="AJ213" s="12" t="s">
        <v>165</v>
      </c>
      <c r="AK213" s="12" t="e">
        <f>'Рейтинговая таблица организаций'!#REF!</f>
        <v>#REF!</v>
      </c>
      <c r="AL213" s="12" t="e">
        <f>'Рейтинговая таблица организаций'!#REF!</f>
        <v>#REF!</v>
      </c>
      <c r="AM213" s="12" t="s">
        <v>166</v>
      </c>
      <c r="AN213" s="12" t="e">
        <f>'Рейтинговая таблица организаций'!#REF!</f>
        <v>#REF!</v>
      </c>
      <c r="AO213" s="12" t="e">
        <f>'Рейтинговая таблица организаций'!#REF!</f>
        <v>#REF!</v>
      </c>
      <c r="AP213" s="12" t="s">
        <v>167</v>
      </c>
      <c r="AQ213" s="12" t="e">
        <f>'Рейтинговая таблица организаций'!#REF!</f>
        <v>#REF!</v>
      </c>
      <c r="AR213" s="12" t="e">
        <f>'Рейтинговая таблица организаций'!#REF!</f>
        <v>#REF!</v>
      </c>
      <c r="AS213" s="12" t="s">
        <v>168</v>
      </c>
      <c r="AT213" s="12" t="e">
        <f>'Рейтинговая таблица организаций'!#REF!</f>
        <v>#REF!</v>
      </c>
      <c r="AU213" s="12" t="e">
        <f>'Рейтинговая таблица организаций'!#REF!</f>
        <v>#REF!</v>
      </c>
      <c r="AV213" s="12" t="s">
        <v>169</v>
      </c>
      <c r="AW213" s="12" t="e">
        <f>'Рейтинговая таблица организаций'!#REF!</f>
        <v>#REF!</v>
      </c>
      <c r="AX213" s="12" t="e">
        <f>'Рейтинговая таблица организаций'!#REF!</f>
        <v>#REF!</v>
      </c>
      <c r="AY213" s="12" t="s">
        <v>170</v>
      </c>
      <c r="AZ213" s="12" t="e">
        <f>'Рейтинговая таблица организаций'!#REF!</f>
        <v>#REF!</v>
      </c>
      <c r="BA213" s="12" t="e">
        <f>'Рейтинговая таблица организаций'!#REF!</f>
        <v>#REF!</v>
      </c>
    </row>
    <row r="214" spans="1:53" ht="15.75">
      <c r="A214" s="9" t="e">
        <f>'бланки '!#REF!</f>
        <v>#REF!</v>
      </c>
      <c r="B214" s="9" t="e">
        <f>'бланки '!#REF!</f>
        <v>#REF!</v>
      </c>
      <c r="C214" s="9" t="e">
        <f>'для bus.gov.ru'!#REF!</f>
        <v>#REF!</v>
      </c>
      <c r="D214" s="9" t="e">
        <f>'для bus.gov.ru'!#REF!</f>
        <v>#REF!</v>
      </c>
      <c r="E214" s="16" t="e">
        <f>'для bus.gov.ru'!#REF!</f>
        <v>#REF!</v>
      </c>
      <c r="F214" s="10" t="s">
        <v>159</v>
      </c>
      <c r="G214" s="11" t="e">
        <f>'Рейтинговая таблица организаций'!#REF!</f>
        <v>#REF!</v>
      </c>
      <c r="H214" s="11" t="e">
        <f>'Рейтинговая таблица организаций'!#REF!</f>
        <v>#REF!</v>
      </c>
      <c r="I214" s="10" t="s">
        <v>160</v>
      </c>
      <c r="J214" s="11" t="e">
        <f>'Рейтинговая таблица организаций'!#REF!</f>
        <v>#REF!</v>
      </c>
      <c r="K214" s="11" t="e">
        <f>'Рейтинговая таблица организаций'!#REF!</f>
        <v>#REF!</v>
      </c>
      <c r="L21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4" s="18" t="e">
        <f>'Рейтинговая таблица организаций'!#REF!</f>
        <v>#REF!</v>
      </c>
      <c r="N214" s="12" t="e">
        <f>IF('Рейтинговая таблица организаций'!#REF!&lt;1,0,(IF('Рейтинговая таблица организаций'!#REF!&lt;4,30,100)))</f>
        <v>#REF!</v>
      </c>
      <c r="O214" s="12" t="s">
        <v>161</v>
      </c>
      <c r="P214" s="12" t="e">
        <f>'Рейтинговая таблица организаций'!#REF!</f>
        <v>#REF!</v>
      </c>
      <c r="Q214" s="12" t="e">
        <f>'Рейтинговая таблица организаций'!#REF!</f>
        <v>#REF!</v>
      </c>
      <c r="R214" s="12" t="s">
        <v>162</v>
      </c>
      <c r="S214" s="12" t="e">
        <f>'Рейтинговая таблица организаций'!#REF!</f>
        <v>#REF!</v>
      </c>
      <c r="T214" s="12" t="e">
        <f>'Рейтинговая таблица организаций'!#REF!</f>
        <v>#REF!</v>
      </c>
      <c r="U21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4" s="18" t="e">
        <f>'Рейтинговая таблица организаций'!#REF!</f>
        <v>#REF!</v>
      </c>
      <c r="W214" s="12" t="e">
        <f>IF('Рейтинговая таблица организаций'!#REF!&lt;1,0,(IF('Рейтинговая таблица организаций'!#REF!&lt;4,20,100)))</f>
        <v>#REF!</v>
      </c>
      <c r="X214" s="12" t="s">
        <v>163</v>
      </c>
      <c r="Y214" s="12" t="e">
        <f>'Рейтинговая таблица организаций'!#REF!</f>
        <v>#REF!</v>
      </c>
      <c r="Z214" s="12" t="e">
        <f>'Рейтинговая таблица организаций'!#REF!</f>
        <v>#REF!</v>
      </c>
      <c r="AA21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4" s="17" t="e">
        <f>'Рейтинговая таблица организаций'!#REF!</f>
        <v>#REF!</v>
      </c>
      <c r="AC214" s="12" t="e">
        <f>IF('Рейтинговая таблица организаций'!#REF!&lt;1,0,(IF('Рейтинговая таблица организаций'!#REF!&lt;5,20,100)))</f>
        <v>#REF!</v>
      </c>
      <c r="AD21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4" s="18" t="e">
        <f>'Рейтинговая таблица организаций'!#REF!</f>
        <v>#REF!</v>
      </c>
      <c r="AF214" s="12" t="e">
        <f>IF('Рейтинговая таблица организаций'!#REF!&lt;1,0,(IF('Рейтинговая таблица организаций'!#REF!&lt;5,20,100)))</f>
        <v>#REF!</v>
      </c>
      <c r="AG214" s="12" t="s">
        <v>164</v>
      </c>
      <c r="AH214" s="12" t="e">
        <f>'Рейтинговая таблица организаций'!#REF!</f>
        <v>#REF!</v>
      </c>
      <c r="AI214" s="12" t="e">
        <f>'Рейтинговая таблица организаций'!#REF!</f>
        <v>#REF!</v>
      </c>
      <c r="AJ214" s="12" t="s">
        <v>165</v>
      </c>
      <c r="AK214" s="12" t="e">
        <f>'Рейтинговая таблица организаций'!#REF!</f>
        <v>#REF!</v>
      </c>
      <c r="AL214" s="12" t="e">
        <f>'Рейтинговая таблица организаций'!#REF!</f>
        <v>#REF!</v>
      </c>
      <c r="AM214" s="12" t="s">
        <v>166</v>
      </c>
      <c r="AN214" s="12" t="e">
        <f>'Рейтинговая таблица организаций'!#REF!</f>
        <v>#REF!</v>
      </c>
      <c r="AO214" s="12" t="e">
        <f>'Рейтинговая таблица организаций'!#REF!</f>
        <v>#REF!</v>
      </c>
      <c r="AP214" s="12" t="s">
        <v>167</v>
      </c>
      <c r="AQ214" s="12" t="e">
        <f>'Рейтинговая таблица организаций'!#REF!</f>
        <v>#REF!</v>
      </c>
      <c r="AR214" s="12" t="e">
        <f>'Рейтинговая таблица организаций'!#REF!</f>
        <v>#REF!</v>
      </c>
      <c r="AS214" s="12" t="s">
        <v>168</v>
      </c>
      <c r="AT214" s="12" t="e">
        <f>'Рейтинговая таблица организаций'!#REF!</f>
        <v>#REF!</v>
      </c>
      <c r="AU214" s="12" t="e">
        <f>'Рейтинговая таблица организаций'!#REF!</f>
        <v>#REF!</v>
      </c>
      <c r="AV214" s="12" t="s">
        <v>169</v>
      </c>
      <c r="AW214" s="12" t="e">
        <f>'Рейтинговая таблица организаций'!#REF!</f>
        <v>#REF!</v>
      </c>
      <c r="AX214" s="12" t="e">
        <f>'Рейтинговая таблица организаций'!#REF!</f>
        <v>#REF!</v>
      </c>
      <c r="AY214" s="12" t="s">
        <v>170</v>
      </c>
      <c r="AZ214" s="12" t="e">
        <f>'Рейтинговая таблица организаций'!#REF!</f>
        <v>#REF!</v>
      </c>
      <c r="BA214" s="12" t="e">
        <f>'Рейтинговая таблица организаций'!#REF!</f>
        <v>#REF!</v>
      </c>
    </row>
    <row r="215" spans="1:53" ht="15.75">
      <c r="A215" s="9" t="e">
        <f>'бланки '!#REF!</f>
        <v>#REF!</v>
      </c>
      <c r="B215" s="9" t="e">
        <f>'бланки '!#REF!</f>
        <v>#REF!</v>
      </c>
      <c r="C215" s="9" t="e">
        <f>'для bus.gov.ru'!#REF!</f>
        <v>#REF!</v>
      </c>
      <c r="D215" s="9" t="e">
        <f>'для bus.gov.ru'!#REF!</f>
        <v>#REF!</v>
      </c>
      <c r="E215" s="16" t="e">
        <f>'для bus.gov.ru'!#REF!</f>
        <v>#REF!</v>
      </c>
      <c r="F215" s="10" t="s">
        <v>159</v>
      </c>
      <c r="G215" s="11" t="e">
        <f>'Рейтинговая таблица организаций'!#REF!</f>
        <v>#REF!</v>
      </c>
      <c r="H215" s="11" t="e">
        <f>'Рейтинговая таблица организаций'!#REF!</f>
        <v>#REF!</v>
      </c>
      <c r="I215" s="10" t="s">
        <v>160</v>
      </c>
      <c r="J215" s="11" t="e">
        <f>'Рейтинговая таблица организаций'!#REF!</f>
        <v>#REF!</v>
      </c>
      <c r="K215" s="11" t="e">
        <f>'Рейтинговая таблица организаций'!#REF!</f>
        <v>#REF!</v>
      </c>
      <c r="L21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5" s="18" t="e">
        <f>'Рейтинговая таблица организаций'!#REF!</f>
        <v>#REF!</v>
      </c>
      <c r="N215" s="12" t="e">
        <f>IF('Рейтинговая таблица организаций'!#REF!&lt;1,0,(IF('Рейтинговая таблица организаций'!#REF!&lt;4,30,100)))</f>
        <v>#REF!</v>
      </c>
      <c r="O215" s="12" t="s">
        <v>161</v>
      </c>
      <c r="P215" s="12" t="e">
        <f>'Рейтинговая таблица организаций'!#REF!</f>
        <v>#REF!</v>
      </c>
      <c r="Q215" s="12" t="e">
        <f>'Рейтинговая таблица организаций'!#REF!</f>
        <v>#REF!</v>
      </c>
      <c r="R215" s="12" t="s">
        <v>162</v>
      </c>
      <c r="S215" s="12" t="e">
        <f>'Рейтинговая таблица организаций'!#REF!</f>
        <v>#REF!</v>
      </c>
      <c r="T215" s="12" t="e">
        <f>'Рейтинговая таблица организаций'!#REF!</f>
        <v>#REF!</v>
      </c>
      <c r="U21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5" s="18" t="e">
        <f>'Рейтинговая таблица организаций'!#REF!</f>
        <v>#REF!</v>
      </c>
      <c r="W215" s="12" t="e">
        <f>IF('Рейтинговая таблица организаций'!#REF!&lt;1,0,(IF('Рейтинговая таблица организаций'!#REF!&lt;4,20,100)))</f>
        <v>#REF!</v>
      </c>
      <c r="X215" s="12" t="s">
        <v>163</v>
      </c>
      <c r="Y215" s="12" t="e">
        <f>'Рейтинговая таблица организаций'!#REF!</f>
        <v>#REF!</v>
      </c>
      <c r="Z215" s="12" t="e">
        <f>'Рейтинговая таблица организаций'!#REF!</f>
        <v>#REF!</v>
      </c>
      <c r="AA21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5" s="17" t="e">
        <f>'Рейтинговая таблица организаций'!#REF!</f>
        <v>#REF!</v>
      </c>
      <c r="AC215" s="12" t="e">
        <f>IF('Рейтинговая таблица организаций'!#REF!&lt;1,0,(IF('Рейтинговая таблица организаций'!#REF!&lt;5,20,100)))</f>
        <v>#REF!</v>
      </c>
      <c r="AD21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5" s="18" t="e">
        <f>'Рейтинговая таблица организаций'!#REF!</f>
        <v>#REF!</v>
      </c>
      <c r="AF215" s="12" t="e">
        <f>IF('Рейтинговая таблица организаций'!#REF!&lt;1,0,(IF('Рейтинговая таблица организаций'!#REF!&lt;5,20,100)))</f>
        <v>#REF!</v>
      </c>
      <c r="AG215" s="12" t="s">
        <v>164</v>
      </c>
      <c r="AH215" s="12" t="e">
        <f>'Рейтинговая таблица организаций'!#REF!</f>
        <v>#REF!</v>
      </c>
      <c r="AI215" s="12" t="e">
        <f>'Рейтинговая таблица организаций'!#REF!</f>
        <v>#REF!</v>
      </c>
      <c r="AJ215" s="12" t="s">
        <v>165</v>
      </c>
      <c r="AK215" s="12" t="e">
        <f>'Рейтинговая таблица организаций'!#REF!</f>
        <v>#REF!</v>
      </c>
      <c r="AL215" s="12" t="e">
        <f>'Рейтинговая таблица организаций'!#REF!</f>
        <v>#REF!</v>
      </c>
      <c r="AM215" s="12" t="s">
        <v>166</v>
      </c>
      <c r="AN215" s="12" t="e">
        <f>'Рейтинговая таблица организаций'!#REF!</f>
        <v>#REF!</v>
      </c>
      <c r="AO215" s="12" t="e">
        <f>'Рейтинговая таблица организаций'!#REF!</f>
        <v>#REF!</v>
      </c>
      <c r="AP215" s="12" t="s">
        <v>167</v>
      </c>
      <c r="AQ215" s="12" t="e">
        <f>'Рейтинговая таблица организаций'!#REF!</f>
        <v>#REF!</v>
      </c>
      <c r="AR215" s="12" t="e">
        <f>'Рейтинговая таблица организаций'!#REF!</f>
        <v>#REF!</v>
      </c>
      <c r="AS215" s="12" t="s">
        <v>168</v>
      </c>
      <c r="AT215" s="12" t="e">
        <f>'Рейтинговая таблица организаций'!#REF!</f>
        <v>#REF!</v>
      </c>
      <c r="AU215" s="12" t="e">
        <f>'Рейтинговая таблица организаций'!#REF!</f>
        <v>#REF!</v>
      </c>
      <c r="AV215" s="12" t="s">
        <v>169</v>
      </c>
      <c r="AW215" s="12" t="e">
        <f>'Рейтинговая таблица организаций'!#REF!</f>
        <v>#REF!</v>
      </c>
      <c r="AX215" s="12" t="e">
        <f>'Рейтинговая таблица организаций'!#REF!</f>
        <v>#REF!</v>
      </c>
      <c r="AY215" s="12" t="s">
        <v>170</v>
      </c>
      <c r="AZ215" s="12" t="e">
        <f>'Рейтинговая таблица организаций'!#REF!</f>
        <v>#REF!</v>
      </c>
      <c r="BA215" s="12" t="e">
        <f>'Рейтинговая таблица организаций'!#REF!</f>
        <v>#REF!</v>
      </c>
    </row>
    <row r="216" spans="1:53" ht="15.75">
      <c r="A216" s="9" t="e">
        <f>'бланки '!#REF!</f>
        <v>#REF!</v>
      </c>
      <c r="B216" s="9" t="e">
        <f>'бланки '!#REF!</f>
        <v>#REF!</v>
      </c>
      <c r="C216" s="9" t="e">
        <f>'для bus.gov.ru'!#REF!</f>
        <v>#REF!</v>
      </c>
      <c r="D216" s="9" t="e">
        <f>'для bus.gov.ru'!#REF!</f>
        <v>#REF!</v>
      </c>
      <c r="E216" s="16" t="e">
        <f>'для bus.gov.ru'!#REF!</f>
        <v>#REF!</v>
      </c>
      <c r="F216" s="10" t="s">
        <v>159</v>
      </c>
      <c r="G216" s="11" t="e">
        <f>'Рейтинговая таблица организаций'!#REF!</f>
        <v>#REF!</v>
      </c>
      <c r="H216" s="11" t="e">
        <f>'Рейтинговая таблица организаций'!#REF!</f>
        <v>#REF!</v>
      </c>
      <c r="I216" s="10" t="s">
        <v>160</v>
      </c>
      <c r="J216" s="11" t="e">
        <f>'Рейтинговая таблица организаций'!#REF!</f>
        <v>#REF!</v>
      </c>
      <c r="K216" s="11" t="e">
        <f>'Рейтинговая таблица организаций'!#REF!</f>
        <v>#REF!</v>
      </c>
      <c r="L21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6" s="18" t="e">
        <f>'Рейтинговая таблица организаций'!#REF!</f>
        <v>#REF!</v>
      </c>
      <c r="N216" s="12" t="e">
        <f>IF('Рейтинговая таблица организаций'!#REF!&lt;1,0,(IF('Рейтинговая таблица организаций'!#REF!&lt;4,30,100)))</f>
        <v>#REF!</v>
      </c>
      <c r="O216" s="12" t="s">
        <v>161</v>
      </c>
      <c r="P216" s="12" t="e">
        <f>'Рейтинговая таблица организаций'!#REF!</f>
        <v>#REF!</v>
      </c>
      <c r="Q216" s="12" t="e">
        <f>'Рейтинговая таблица организаций'!#REF!</f>
        <v>#REF!</v>
      </c>
      <c r="R216" s="12" t="s">
        <v>162</v>
      </c>
      <c r="S216" s="12" t="e">
        <f>'Рейтинговая таблица организаций'!#REF!</f>
        <v>#REF!</v>
      </c>
      <c r="T216" s="12" t="e">
        <f>'Рейтинговая таблица организаций'!#REF!</f>
        <v>#REF!</v>
      </c>
      <c r="U21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6" s="18" t="e">
        <f>'Рейтинговая таблица организаций'!#REF!</f>
        <v>#REF!</v>
      </c>
      <c r="W216" s="12" t="e">
        <f>IF('Рейтинговая таблица организаций'!#REF!&lt;1,0,(IF('Рейтинговая таблица организаций'!#REF!&lt;4,20,100)))</f>
        <v>#REF!</v>
      </c>
      <c r="X216" s="12" t="s">
        <v>163</v>
      </c>
      <c r="Y216" s="12" t="e">
        <f>'Рейтинговая таблица организаций'!#REF!</f>
        <v>#REF!</v>
      </c>
      <c r="Z216" s="12" t="e">
        <f>'Рейтинговая таблица организаций'!#REF!</f>
        <v>#REF!</v>
      </c>
      <c r="AA21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6" s="17" t="e">
        <f>'Рейтинговая таблица организаций'!#REF!</f>
        <v>#REF!</v>
      </c>
      <c r="AC216" s="12" t="e">
        <f>IF('Рейтинговая таблица организаций'!#REF!&lt;1,0,(IF('Рейтинговая таблица организаций'!#REF!&lt;5,20,100)))</f>
        <v>#REF!</v>
      </c>
      <c r="AD21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6" s="18" t="e">
        <f>'Рейтинговая таблица организаций'!#REF!</f>
        <v>#REF!</v>
      </c>
      <c r="AF216" s="12" t="e">
        <f>IF('Рейтинговая таблица организаций'!#REF!&lt;1,0,(IF('Рейтинговая таблица организаций'!#REF!&lt;5,20,100)))</f>
        <v>#REF!</v>
      </c>
      <c r="AG216" s="12" t="s">
        <v>164</v>
      </c>
      <c r="AH216" s="12" t="e">
        <f>'Рейтинговая таблица организаций'!#REF!</f>
        <v>#REF!</v>
      </c>
      <c r="AI216" s="12" t="e">
        <f>'Рейтинговая таблица организаций'!#REF!</f>
        <v>#REF!</v>
      </c>
      <c r="AJ216" s="12" t="s">
        <v>165</v>
      </c>
      <c r="AK216" s="12" t="e">
        <f>'Рейтинговая таблица организаций'!#REF!</f>
        <v>#REF!</v>
      </c>
      <c r="AL216" s="12" t="e">
        <f>'Рейтинговая таблица организаций'!#REF!</f>
        <v>#REF!</v>
      </c>
      <c r="AM216" s="12" t="s">
        <v>166</v>
      </c>
      <c r="AN216" s="12" t="e">
        <f>'Рейтинговая таблица организаций'!#REF!</f>
        <v>#REF!</v>
      </c>
      <c r="AO216" s="12" t="e">
        <f>'Рейтинговая таблица организаций'!#REF!</f>
        <v>#REF!</v>
      </c>
      <c r="AP216" s="12" t="s">
        <v>167</v>
      </c>
      <c r="AQ216" s="12" t="e">
        <f>'Рейтинговая таблица организаций'!#REF!</f>
        <v>#REF!</v>
      </c>
      <c r="AR216" s="12" t="e">
        <f>'Рейтинговая таблица организаций'!#REF!</f>
        <v>#REF!</v>
      </c>
      <c r="AS216" s="12" t="s">
        <v>168</v>
      </c>
      <c r="AT216" s="12" t="e">
        <f>'Рейтинговая таблица организаций'!#REF!</f>
        <v>#REF!</v>
      </c>
      <c r="AU216" s="12" t="e">
        <f>'Рейтинговая таблица организаций'!#REF!</f>
        <v>#REF!</v>
      </c>
      <c r="AV216" s="12" t="s">
        <v>169</v>
      </c>
      <c r="AW216" s="12" t="e">
        <f>'Рейтинговая таблица организаций'!#REF!</f>
        <v>#REF!</v>
      </c>
      <c r="AX216" s="12" t="e">
        <f>'Рейтинговая таблица организаций'!#REF!</f>
        <v>#REF!</v>
      </c>
      <c r="AY216" s="12" t="s">
        <v>170</v>
      </c>
      <c r="AZ216" s="12" t="e">
        <f>'Рейтинговая таблица организаций'!#REF!</f>
        <v>#REF!</v>
      </c>
      <c r="BA216" s="12" t="e">
        <f>'Рейтинговая таблица организаций'!#REF!</f>
        <v>#REF!</v>
      </c>
    </row>
    <row r="217" spans="1:53" ht="15.75">
      <c r="A217" s="9" t="e">
        <f>'бланки '!#REF!</f>
        <v>#REF!</v>
      </c>
      <c r="B217" s="9" t="e">
        <f>'бланки '!#REF!</f>
        <v>#REF!</v>
      </c>
      <c r="C217" s="9" t="e">
        <f>'для bus.gov.ru'!#REF!</f>
        <v>#REF!</v>
      </c>
      <c r="D217" s="9" t="e">
        <f>'для bus.gov.ru'!#REF!</f>
        <v>#REF!</v>
      </c>
      <c r="E217" s="16" t="e">
        <f>'для bus.gov.ru'!#REF!</f>
        <v>#REF!</v>
      </c>
      <c r="F217" s="10" t="s">
        <v>159</v>
      </c>
      <c r="G217" s="11" t="e">
        <f>'Рейтинговая таблица организаций'!#REF!</f>
        <v>#REF!</v>
      </c>
      <c r="H217" s="11" t="e">
        <f>'Рейтинговая таблица организаций'!#REF!</f>
        <v>#REF!</v>
      </c>
      <c r="I217" s="10" t="s">
        <v>160</v>
      </c>
      <c r="J217" s="11" t="e">
        <f>'Рейтинговая таблица организаций'!#REF!</f>
        <v>#REF!</v>
      </c>
      <c r="K217" s="11" t="e">
        <f>'Рейтинговая таблица организаций'!#REF!</f>
        <v>#REF!</v>
      </c>
      <c r="L21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7" s="18" t="e">
        <f>'Рейтинговая таблица организаций'!#REF!</f>
        <v>#REF!</v>
      </c>
      <c r="N217" s="12" t="e">
        <f>IF('Рейтинговая таблица организаций'!#REF!&lt;1,0,(IF('Рейтинговая таблица организаций'!#REF!&lt;4,30,100)))</f>
        <v>#REF!</v>
      </c>
      <c r="O217" s="12" t="s">
        <v>161</v>
      </c>
      <c r="P217" s="12" t="e">
        <f>'Рейтинговая таблица организаций'!#REF!</f>
        <v>#REF!</v>
      </c>
      <c r="Q217" s="12" t="e">
        <f>'Рейтинговая таблица организаций'!#REF!</f>
        <v>#REF!</v>
      </c>
      <c r="R217" s="12" t="s">
        <v>162</v>
      </c>
      <c r="S217" s="12" t="e">
        <f>'Рейтинговая таблица организаций'!#REF!</f>
        <v>#REF!</v>
      </c>
      <c r="T217" s="12" t="e">
        <f>'Рейтинговая таблица организаций'!#REF!</f>
        <v>#REF!</v>
      </c>
      <c r="U21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7" s="18" t="e">
        <f>'Рейтинговая таблица организаций'!#REF!</f>
        <v>#REF!</v>
      </c>
      <c r="W217" s="12" t="e">
        <f>IF('Рейтинговая таблица организаций'!#REF!&lt;1,0,(IF('Рейтинговая таблица организаций'!#REF!&lt;4,20,100)))</f>
        <v>#REF!</v>
      </c>
      <c r="X217" s="12" t="s">
        <v>163</v>
      </c>
      <c r="Y217" s="12" t="e">
        <f>'Рейтинговая таблица организаций'!#REF!</f>
        <v>#REF!</v>
      </c>
      <c r="Z217" s="12" t="e">
        <f>'Рейтинговая таблица организаций'!#REF!</f>
        <v>#REF!</v>
      </c>
      <c r="AA21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7" s="17" t="e">
        <f>'Рейтинговая таблица организаций'!#REF!</f>
        <v>#REF!</v>
      </c>
      <c r="AC217" s="12" t="e">
        <f>IF('Рейтинговая таблица организаций'!#REF!&lt;1,0,(IF('Рейтинговая таблица организаций'!#REF!&lt;5,20,100)))</f>
        <v>#REF!</v>
      </c>
      <c r="AD21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7" s="18" t="e">
        <f>'Рейтинговая таблица организаций'!#REF!</f>
        <v>#REF!</v>
      </c>
      <c r="AF217" s="12" t="e">
        <f>IF('Рейтинговая таблица организаций'!#REF!&lt;1,0,(IF('Рейтинговая таблица организаций'!#REF!&lt;5,20,100)))</f>
        <v>#REF!</v>
      </c>
      <c r="AG217" s="12" t="s">
        <v>164</v>
      </c>
      <c r="AH217" s="12" t="e">
        <f>'Рейтинговая таблица организаций'!#REF!</f>
        <v>#REF!</v>
      </c>
      <c r="AI217" s="12" t="e">
        <f>'Рейтинговая таблица организаций'!#REF!</f>
        <v>#REF!</v>
      </c>
      <c r="AJ217" s="12" t="s">
        <v>165</v>
      </c>
      <c r="AK217" s="12" t="e">
        <f>'Рейтинговая таблица организаций'!#REF!</f>
        <v>#REF!</v>
      </c>
      <c r="AL217" s="12" t="e">
        <f>'Рейтинговая таблица организаций'!#REF!</f>
        <v>#REF!</v>
      </c>
      <c r="AM217" s="12" t="s">
        <v>166</v>
      </c>
      <c r="AN217" s="12" t="e">
        <f>'Рейтинговая таблица организаций'!#REF!</f>
        <v>#REF!</v>
      </c>
      <c r="AO217" s="12" t="e">
        <f>'Рейтинговая таблица организаций'!#REF!</f>
        <v>#REF!</v>
      </c>
      <c r="AP217" s="12" t="s">
        <v>167</v>
      </c>
      <c r="AQ217" s="12" t="e">
        <f>'Рейтинговая таблица организаций'!#REF!</f>
        <v>#REF!</v>
      </c>
      <c r="AR217" s="12" t="e">
        <f>'Рейтинговая таблица организаций'!#REF!</f>
        <v>#REF!</v>
      </c>
      <c r="AS217" s="12" t="s">
        <v>168</v>
      </c>
      <c r="AT217" s="12" t="e">
        <f>'Рейтинговая таблица организаций'!#REF!</f>
        <v>#REF!</v>
      </c>
      <c r="AU217" s="12" t="e">
        <f>'Рейтинговая таблица организаций'!#REF!</f>
        <v>#REF!</v>
      </c>
      <c r="AV217" s="12" t="s">
        <v>169</v>
      </c>
      <c r="AW217" s="12" t="e">
        <f>'Рейтинговая таблица организаций'!#REF!</f>
        <v>#REF!</v>
      </c>
      <c r="AX217" s="12" t="e">
        <f>'Рейтинговая таблица организаций'!#REF!</f>
        <v>#REF!</v>
      </c>
      <c r="AY217" s="12" t="s">
        <v>170</v>
      </c>
      <c r="AZ217" s="12" t="e">
        <f>'Рейтинговая таблица организаций'!#REF!</f>
        <v>#REF!</v>
      </c>
      <c r="BA217" s="12" t="e">
        <f>'Рейтинговая таблица организаций'!#REF!</f>
        <v>#REF!</v>
      </c>
    </row>
    <row r="218" spans="1:53" ht="15.75">
      <c r="A218" s="9" t="e">
        <f>'бланки '!#REF!</f>
        <v>#REF!</v>
      </c>
      <c r="B218" s="9" t="e">
        <f>'бланки '!#REF!</f>
        <v>#REF!</v>
      </c>
      <c r="C218" s="9" t="e">
        <f>'для bus.gov.ru'!#REF!</f>
        <v>#REF!</v>
      </c>
      <c r="D218" s="9" t="e">
        <f>'для bus.gov.ru'!#REF!</f>
        <v>#REF!</v>
      </c>
      <c r="E218" s="16" t="e">
        <f>'для bus.gov.ru'!#REF!</f>
        <v>#REF!</v>
      </c>
      <c r="F218" s="10" t="s">
        <v>159</v>
      </c>
      <c r="G218" s="11" t="e">
        <f>'Рейтинговая таблица организаций'!#REF!</f>
        <v>#REF!</v>
      </c>
      <c r="H218" s="11" t="e">
        <f>'Рейтинговая таблица организаций'!#REF!</f>
        <v>#REF!</v>
      </c>
      <c r="I218" s="10" t="s">
        <v>160</v>
      </c>
      <c r="J218" s="11" t="e">
        <f>'Рейтинговая таблица организаций'!#REF!</f>
        <v>#REF!</v>
      </c>
      <c r="K218" s="11" t="e">
        <f>'Рейтинговая таблица организаций'!#REF!</f>
        <v>#REF!</v>
      </c>
      <c r="L21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8" s="18" t="e">
        <f>'Рейтинговая таблица организаций'!#REF!</f>
        <v>#REF!</v>
      </c>
      <c r="N218" s="12" t="e">
        <f>IF('Рейтинговая таблица организаций'!#REF!&lt;1,0,(IF('Рейтинговая таблица организаций'!#REF!&lt;4,30,100)))</f>
        <v>#REF!</v>
      </c>
      <c r="O218" s="12" t="s">
        <v>161</v>
      </c>
      <c r="P218" s="12" t="e">
        <f>'Рейтинговая таблица организаций'!#REF!</f>
        <v>#REF!</v>
      </c>
      <c r="Q218" s="12" t="e">
        <f>'Рейтинговая таблица организаций'!#REF!</f>
        <v>#REF!</v>
      </c>
      <c r="R218" s="12" t="s">
        <v>162</v>
      </c>
      <c r="S218" s="12" t="e">
        <f>'Рейтинговая таблица организаций'!#REF!</f>
        <v>#REF!</v>
      </c>
      <c r="T218" s="12" t="e">
        <f>'Рейтинговая таблица организаций'!#REF!</f>
        <v>#REF!</v>
      </c>
      <c r="U21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8" s="18" t="e">
        <f>'Рейтинговая таблица организаций'!#REF!</f>
        <v>#REF!</v>
      </c>
      <c r="W218" s="12" t="e">
        <f>IF('Рейтинговая таблица организаций'!#REF!&lt;1,0,(IF('Рейтинговая таблица организаций'!#REF!&lt;4,20,100)))</f>
        <v>#REF!</v>
      </c>
      <c r="X218" s="12" t="s">
        <v>163</v>
      </c>
      <c r="Y218" s="12" t="e">
        <f>'Рейтинговая таблица организаций'!#REF!</f>
        <v>#REF!</v>
      </c>
      <c r="Z218" s="12" t="e">
        <f>'Рейтинговая таблица организаций'!#REF!</f>
        <v>#REF!</v>
      </c>
      <c r="AA21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8" s="17" t="e">
        <f>'Рейтинговая таблица организаций'!#REF!</f>
        <v>#REF!</v>
      </c>
      <c r="AC218" s="12" t="e">
        <f>IF('Рейтинговая таблица организаций'!#REF!&lt;1,0,(IF('Рейтинговая таблица организаций'!#REF!&lt;5,20,100)))</f>
        <v>#REF!</v>
      </c>
      <c r="AD21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8" s="18" t="e">
        <f>'Рейтинговая таблица организаций'!#REF!</f>
        <v>#REF!</v>
      </c>
      <c r="AF218" s="12" t="e">
        <f>IF('Рейтинговая таблица организаций'!#REF!&lt;1,0,(IF('Рейтинговая таблица организаций'!#REF!&lt;5,20,100)))</f>
        <v>#REF!</v>
      </c>
      <c r="AG218" s="12" t="s">
        <v>164</v>
      </c>
      <c r="AH218" s="12" t="e">
        <f>'Рейтинговая таблица организаций'!#REF!</f>
        <v>#REF!</v>
      </c>
      <c r="AI218" s="12" t="e">
        <f>'Рейтинговая таблица организаций'!#REF!</f>
        <v>#REF!</v>
      </c>
      <c r="AJ218" s="12" t="s">
        <v>165</v>
      </c>
      <c r="AK218" s="12" t="e">
        <f>'Рейтинговая таблица организаций'!#REF!</f>
        <v>#REF!</v>
      </c>
      <c r="AL218" s="12" t="e">
        <f>'Рейтинговая таблица организаций'!#REF!</f>
        <v>#REF!</v>
      </c>
      <c r="AM218" s="12" t="s">
        <v>166</v>
      </c>
      <c r="AN218" s="12" t="e">
        <f>'Рейтинговая таблица организаций'!#REF!</f>
        <v>#REF!</v>
      </c>
      <c r="AO218" s="12" t="e">
        <f>'Рейтинговая таблица организаций'!#REF!</f>
        <v>#REF!</v>
      </c>
      <c r="AP218" s="12" t="s">
        <v>167</v>
      </c>
      <c r="AQ218" s="12" t="e">
        <f>'Рейтинговая таблица организаций'!#REF!</f>
        <v>#REF!</v>
      </c>
      <c r="AR218" s="12" t="e">
        <f>'Рейтинговая таблица организаций'!#REF!</f>
        <v>#REF!</v>
      </c>
      <c r="AS218" s="12" t="s">
        <v>168</v>
      </c>
      <c r="AT218" s="12" t="e">
        <f>'Рейтинговая таблица организаций'!#REF!</f>
        <v>#REF!</v>
      </c>
      <c r="AU218" s="12" t="e">
        <f>'Рейтинговая таблица организаций'!#REF!</f>
        <v>#REF!</v>
      </c>
      <c r="AV218" s="12" t="s">
        <v>169</v>
      </c>
      <c r="AW218" s="12" t="e">
        <f>'Рейтинговая таблица организаций'!#REF!</f>
        <v>#REF!</v>
      </c>
      <c r="AX218" s="12" t="e">
        <f>'Рейтинговая таблица организаций'!#REF!</f>
        <v>#REF!</v>
      </c>
      <c r="AY218" s="12" t="s">
        <v>170</v>
      </c>
      <c r="AZ218" s="12" t="e">
        <f>'Рейтинговая таблица организаций'!#REF!</f>
        <v>#REF!</v>
      </c>
      <c r="BA218" s="12" t="e">
        <f>'Рейтинговая таблица организаций'!#REF!</f>
        <v>#REF!</v>
      </c>
    </row>
    <row r="219" spans="1:53" ht="15.75">
      <c r="A219" s="9" t="e">
        <f>'бланки '!#REF!</f>
        <v>#REF!</v>
      </c>
      <c r="B219" s="9" t="e">
        <f>'бланки '!#REF!</f>
        <v>#REF!</v>
      </c>
      <c r="C219" s="9" t="e">
        <f>'для bus.gov.ru'!#REF!</f>
        <v>#REF!</v>
      </c>
      <c r="D219" s="9" t="e">
        <f>'для bus.gov.ru'!#REF!</f>
        <v>#REF!</v>
      </c>
      <c r="E219" s="16" t="e">
        <f>'для bus.gov.ru'!#REF!</f>
        <v>#REF!</v>
      </c>
      <c r="F219" s="10" t="s">
        <v>159</v>
      </c>
      <c r="G219" s="11" t="e">
        <f>'Рейтинговая таблица организаций'!#REF!</f>
        <v>#REF!</v>
      </c>
      <c r="H219" s="11" t="e">
        <f>'Рейтинговая таблица организаций'!#REF!</f>
        <v>#REF!</v>
      </c>
      <c r="I219" s="10" t="s">
        <v>160</v>
      </c>
      <c r="J219" s="11" t="e">
        <f>'Рейтинговая таблица организаций'!#REF!</f>
        <v>#REF!</v>
      </c>
      <c r="K219" s="11" t="e">
        <f>'Рейтинговая таблица организаций'!#REF!</f>
        <v>#REF!</v>
      </c>
      <c r="L21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19" s="18" t="e">
        <f>'Рейтинговая таблица организаций'!#REF!</f>
        <v>#REF!</v>
      </c>
      <c r="N219" s="12" t="e">
        <f>IF('Рейтинговая таблица организаций'!#REF!&lt;1,0,(IF('Рейтинговая таблица организаций'!#REF!&lt;4,30,100)))</f>
        <v>#REF!</v>
      </c>
      <c r="O219" s="12" t="s">
        <v>161</v>
      </c>
      <c r="P219" s="12" t="e">
        <f>'Рейтинговая таблица организаций'!#REF!</f>
        <v>#REF!</v>
      </c>
      <c r="Q219" s="12" t="e">
        <f>'Рейтинговая таблица организаций'!#REF!</f>
        <v>#REF!</v>
      </c>
      <c r="R219" s="12" t="s">
        <v>162</v>
      </c>
      <c r="S219" s="12" t="e">
        <f>'Рейтинговая таблица организаций'!#REF!</f>
        <v>#REF!</v>
      </c>
      <c r="T219" s="12" t="e">
        <f>'Рейтинговая таблица организаций'!#REF!</f>
        <v>#REF!</v>
      </c>
      <c r="U21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19" s="18" t="e">
        <f>'Рейтинговая таблица организаций'!#REF!</f>
        <v>#REF!</v>
      </c>
      <c r="W219" s="12" t="e">
        <f>IF('Рейтинговая таблица организаций'!#REF!&lt;1,0,(IF('Рейтинговая таблица организаций'!#REF!&lt;4,20,100)))</f>
        <v>#REF!</v>
      </c>
      <c r="X219" s="12" t="s">
        <v>163</v>
      </c>
      <c r="Y219" s="12" t="e">
        <f>'Рейтинговая таблица организаций'!#REF!</f>
        <v>#REF!</v>
      </c>
      <c r="Z219" s="12" t="e">
        <f>'Рейтинговая таблица организаций'!#REF!</f>
        <v>#REF!</v>
      </c>
      <c r="AA21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19" s="17" t="e">
        <f>'Рейтинговая таблица организаций'!#REF!</f>
        <v>#REF!</v>
      </c>
      <c r="AC219" s="12" t="e">
        <f>IF('Рейтинговая таблица организаций'!#REF!&lt;1,0,(IF('Рейтинговая таблица организаций'!#REF!&lt;5,20,100)))</f>
        <v>#REF!</v>
      </c>
      <c r="AD21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19" s="18" t="e">
        <f>'Рейтинговая таблица организаций'!#REF!</f>
        <v>#REF!</v>
      </c>
      <c r="AF219" s="12" t="e">
        <f>IF('Рейтинговая таблица организаций'!#REF!&lt;1,0,(IF('Рейтинговая таблица организаций'!#REF!&lt;5,20,100)))</f>
        <v>#REF!</v>
      </c>
      <c r="AG219" s="12" t="s">
        <v>164</v>
      </c>
      <c r="AH219" s="12" t="e">
        <f>'Рейтинговая таблица организаций'!#REF!</f>
        <v>#REF!</v>
      </c>
      <c r="AI219" s="12" t="e">
        <f>'Рейтинговая таблица организаций'!#REF!</f>
        <v>#REF!</v>
      </c>
      <c r="AJ219" s="12" t="s">
        <v>165</v>
      </c>
      <c r="AK219" s="12" t="e">
        <f>'Рейтинговая таблица организаций'!#REF!</f>
        <v>#REF!</v>
      </c>
      <c r="AL219" s="12" t="e">
        <f>'Рейтинговая таблица организаций'!#REF!</f>
        <v>#REF!</v>
      </c>
      <c r="AM219" s="12" t="s">
        <v>166</v>
      </c>
      <c r="AN219" s="12" t="e">
        <f>'Рейтинговая таблица организаций'!#REF!</f>
        <v>#REF!</v>
      </c>
      <c r="AO219" s="12" t="e">
        <f>'Рейтинговая таблица организаций'!#REF!</f>
        <v>#REF!</v>
      </c>
      <c r="AP219" s="12" t="s">
        <v>167</v>
      </c>
      <c r="AQ219" s="12" t="e">
        <f>'Рейтинговая таблица организаций'!#REF!</f>
        <v>#REF!</v>
      </c>
      <c r="AR219" s="12" t="e">
        <f>'Рейтинговая таблица организаций'!#REF!</f>
        <v>#REF!</v>
      </c>
      <c r="AS219" s="12" t="s">
        <v>168</v>
      </c>
      <c r="AT219" s="12" t="e">
        <f>'Рейтинговая таблица организаций'!#REF!</f>
        <v>#REF!</v>
      </c>
      <c r="AU219" s="12" t="e">
        <f>'Рейтинговая таблица организаций'!#REF!</f>
        <v>#REF!</v>
      </c>
      <c r="AV219" s="12" t="s">
        <v>169</v>
      </c>
      <c r="AW219" s="12" t="e">
        <f>'Рейтинговая таблица организаций'!#REF!</f>
        <v>#REF!</v>
      </c>
      <c r="AX219" s="12" t="e">
        <f>'Рейтинговая таблица организаций'!#REF!</f>
        <v>#REF!</v>
      </c>
      <c r="AY219" s="12" t="s">
        <v>170</v>
      </c>
      <c r="AZ219" s="12" t="e">
        <f>'Рейтинговая таблица организаций'!#REF!</f>
        <v>#REF!</v>
      </c>
      <c r="BA219" s="12" t="e">
        <f>'Рейтинговая таблица организаций'!#REF!</f>
        <v>#REF!</v>
      </c>
    </row>
    <row r="220" spans="1:53" ht="15.75">
      <c r="A220" s="9" t="e">
        <f>'бланки '!#REF!</f>
        <v>#REF!</v>
      </c>
      <c r="B220" s="9" t="e">
        <f>'бланки '!#REF!</f>
        <v>#REF!</v>
      </c>
      <c r="C220" s="9" t="e">
        <f>'для bus.gov.ru'!#REF!</f>
        <v>#REF!</v>
      </c>
      <c r="D220" s="9" t="e">
        <f>'для bus.gov.ru'!#REF!</f>
        <v>#REF!</v>
      </c>
      <c r="E220" s="16" t="e">
        <f>'для bus.gov.ru'!#REF!</f>
        <v>#REF!</v>
      </c>
      <c r="F220" s="10" t="s">
        <v>159</v>
      </c>
      <c r="G220" s="11" t="e">
        <f>'Рейтинговая таблица организаций'!#REF!</f>
        <v>#REF!</v>
      </c>
      <c r="H220" s="11" t="e">
        <f>'Рейтинговая таблица организаций'!#REF!</f>
        <v>#REF!</v>
      </c>
      <c r="I220" s="10" t="s">
        <v>160</v>
      </c>
      <c r="J220" s="11" t="e">
        <f>'Рейтинговая таблица организаций'!#REF!</f>
        <v>#REF!</v>
      </c>
      <c r="K220" s="11" t="e">
        <f>'Рейтинговая таблица организаций'!#REF!</f>
        <v>#REF!</v>
      </c>
      <c r="L22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0" s="18" t="e">
        <f>'Рейтинговая таблица организаций'!#REF!</f>
        <v>#REF!</v>
      </c>
      <c r="N220" s="12" t="e">
        <f>IF('Рейтинговая таблица организаций'!#REF!&lt;1,0,(IF('Рейтинговая таблица организаций'!#REF!&lt;4,30,100)))</f>
        <v>#REF!</v>
      </c>
      <c r="O220" s="12" t="s">
        <v>161</v>
      </c>
      <c r="P220" s="12" t="e">
        <f>'Рейтинговая таблица организаций'!#REF!</f>
        <v>#REF!</v>
      </c>
      <c r="Q220" s="12" t="e">
        <f>'Рейтинговая таблица организаций'!#REF!</f>
        <v>#REF!</v>
      </c>
      <c r="R220" s="12" t="s">
        <v>162</v>
      </c>
      <c r="S220" s="12" t="e">
        <f>'Рейтинговая таблица организаций'!#REF!</f>
        <v>#REF!</v>
      </c>
      <c r="T220" s="12" t="e">
        <f>'Рейтинговая таблица организаций'!#REF!</f>
        <v>#REF!</v>
      </c>
      <c r="U22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0" s="18" t="e">
        <f>'Рейтинговая таблица организаций'!#REF!</f>
        <v>#REF!</v>
      </c>
      <c r="W220" s="12" t="e">
        <f>IF('Рейтинговая таблица организаций'!#REF!&lt;1,0,(IF('Рейтинговая таблица организаций'!#REF!&lt;4,20,100)))</f>
        <v>#REF!</v>
      </c>
      <c r="X220" s="12" t="s">
        <v>163</v>
      </c>
      <c r="Y220" s="12" t="e">
        <f>'Рейтинговая таблица организаций'!#REF!</f>
        <v>#REF!</v>
      </c>
      <c r="Z220" s="12" t="e">
        <f>'Рейтинговая таблица организаций'!#REF!</f>
        <v>#REF!</v>
      </c>
      <c r="AA22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0" s="17" t="e">
        <f>'Рейтинговая таблица организаций'!#REF!</f>
        <v>#REF!</v>
      </c>
      <c r="AC220" s="12" t="e">
        <f>IF('Рейтинговая таблица организаций'!#REF!&lt;1,0,(IF('Рейтинговая таблица организаций'!#REF!&lt;5,20,100)))</f>
        <v>#REF!</v>
      </c>
      <c r="AD22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0" s="18" t="e">
        <f>'Рейтинговая таблица организаций'!#REF!</f>
        <v>#REF!</v>
      </c>
      <c r="AF220" s="12" t="e">
        <f>IF('Рейтинговая таблица организаций'!#REF!&lt;1,0,(IF('Рейтинговая таблица организаций'!#REF!&lt;5,20,100)))</f>
        <v>#REF!</v>
      </c>
      <c r="AG220" s="12" t="s">
        <v>164</v>
      </c>
      <c r="AH220" s="12" t="e">
        <f>'Рейтинговая таблица организаций'!#REF!</f>
        <v>#REF!</v>
      </c>
      <c r="AI220" s="12" t="e">
        <f>'Рейтинговая таблица организаций'!#REF!</f>
        <v>#REF!</v>
      </c>
      <c r="AJ220" s="12" t="s">
        <v>165</v>
      </c>
      <c r="AK220" s="12" t="e">
        <f>'Рейтинговая таблица организаций'!#REF!</f>
        <v>#REF!</v>
      </c>
      <c r="AL220" s="12" t="e">
        <f>'Рейтинговая таблица организаций'!#REF!</f>
        <v>#REF!</v>
      </c>
      <c r="AM220" s="12" t="s">
        <v>166</v>
      </c>
      <c r="AN220" s="12" t="e">
        <f>'Рейтинговая таблица организаций'!#REF!</f>
        <v>#REF!</v>
      </c>
      <c r="AO220" s="12" t="e">
        <f>'Рейтинговая таблица организаций'!#REF!</f>
        <v>#REF!</v>
      </c>
      <c r="AP220" s="12" t="s">
        <v>167</v>
      </c>
      <c r="AQ220" s="12" t="e">
        <f>'Рейтинговая таблица организаций'!#REF!</f>
        <v>#REF!</v>
      </c>
      <c r="AR220" s="12" t="e">
        <f>'Рейтинговая таблица организаций'!#REF!</f>
        <v>#REF!</v>
      </c>
      <c r="AS220" s="12" t="s">
        <v>168</v>
      </c>
      <c r="AT220" s="12" t="e">
        <f>'Рейтинговая таблица организаций'!#REF!</f>
        <v>#REF!</v>
      </c>
      <c r="AU220" s="12" t="e">
        <f>'Рейтинговая таблица организаций'!#REF!</f>
        <v>#REF!</v>
      </c>
      <c r="AV220" s="12" t="s">
        <v>169</v>
      </c>
      <c r="AW220" s="12" t="e">
        <f>'Рейтинговая таблица организаций'!#REF!</f>
        <v>#REF!</v>
      </c>
      <c r="AX220" s="12" t="e">
        <f>'Рейтинговая таблица организаций'!#REF!</f>
        <v>#REF!</v>
      </c>
      <c r="AY220" s="12" t="s">
        <v>170</v>
      </c>
      <c r="AZ220" s="12" t="e">
        <f>'Рейтинговая таблица организаций'!#REF!</f>
        <v>#REF!</v>
      </c>
      <c r="BA220" s="12" t="e">
        <f>'Рейтинговая таблица организаций'!#REF!</f>
        <v>#REF!</v>
      </c>
    </row>
    <row r="221" spans="1:53" ht="15.75">
      <c r="A221" s="9" t="e">
        <f>'бланки '!#REF!</f>
        <v>#REF!</v>
      </c>
      <c r="B221" s="9" t="e">
        <f>'бланки '!#REF!</f>
        <v>#REF!</v>
      </c>
      <c r="C221" s="9" t="e">
        <f>'для bus.gov.ru'!#REF!</f>
        <v>#REF!</v>
      </c>
      <c r="D221" s="9" t="e">
        <f>'для bus.gov.ru'!#REF!</f>
        <v>#REF!</v>
      </c>
      <c r="E221" s="16" t="e">
        <f>'для bus.gov.ru'!#REF!</f>
        <v>#REF!</v>
      </c>
      <c r="F221" s="10" t="s">
        <v>159</v>
      </c>
      <c r="G221" s="11" t="e">
        <f>'Рейтинговая таблица организаций'!#REF!</f>
        <v>#REF!</v>
      </c>
      <c r="H221" s="11" t="e">
        <f>'Рейтинговая таблица организаций'!#REF!</f>
        <v>#REF!</v>
      </c>
      <c r="I221" s="10" t="s">
        <v>160</v>
      </c>
      <c r="J221" s="11" t="e">
        <f>'Рейтинговая таблица организаций'!#REF!</f>
        <v>#REF!</v>
      </c>
      <c r="K221" s="11" t="e">
        <f>'Рейтинговая таблица организаций'!#REF!</f>
        <v>#REF!</v>
      </c>
      <c r="L22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1" s="18" t="e">
        <f>'Рейтинговая таблица организаций'!#REF!</f>
        <v>#REF!</v>
      </c>
      <c r="N221" s="12" t="e">
        <f>IF('Рейтинговая таблица организаций'!#REF!&lt;1,0,(IF('Рейтинговая таблица организаций'!#REF!&lt;4,30,100)))</f>
        <v>#REF!</v>
      </c>
      <c r="O221" s="12" t="s">
        <v>161</v>
      </c>
      <c r="P221" s="12" t="e">
        <f>'Рейтинговая таблица организаций'!#REF!</f>
        <v>#REF!</v>
      </c>
      <c r="Q221" s="12" t="e">
        <f>'Рейтинговая таблица организаций'!#REF!</f>
        <v>#REF!</v>
      </c>
      <c r="R221" s="12" t="s">
        <v>162</v>
      </c>
      <c r="S221" s="12" t="e">
        <f>'Рейтинговая таблица организаций'!#REF!</f>
        <v>#REF!</v>
      </c>
      <c r="T221" s="12" t="e">
        <f>'Рейтинговая таблица организаций'!#REF!</f>
        <v>#REF!</v>
      </c>
      <c r="U22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1" s="18" t="e">
        <f>'Рейтинговая таблица организаций'!#REF!</f>
        <v>#REF!</v>
      </c>
      <c r="W221" s="12" t="e">
        <f>IF('Рейтинговая таблица организаций'!#REF!&lt;1,0,(IF('Рейтинговая таблица организаций'!#REF!&lt;4,20,100)))</f>
        <v>#REF!</v>
      </c>
      <c r="X221" s="12" t="s">
        <v>163</v>
      </c>
      <c r="Y221" s="12" t="e">
        <f>'Рейтинговая таблица организаций'!#REF!</f>
        <v>#REF!</v>
      </c>
      <c r="Z221" s="12" t="e">
        <f>'Рейтинговая таблица организаций'!#REF!</f>
        <v>#REF!</v>
      </c>
      <c r="AA22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1" s="17" t="e">
        <f>'Рейтинговая таблица организаций'!#REF!</f>
        <v>#REF!</v>
      </c>
      <c r="AC221" s="12" t="e">
        <f>IF('Рейтинговая таблица организаций'!#REF!&lt;1,0,(IF('Рейтинговая таблица организаций'!#REF!&lt;5,20,100)))</f>
        <v>#REF!</v>
      </c>
      <c r="AD22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1" s="18" t="e">
        <f>'Рейтинговая таблица организаций'!#REF!</f>
        <v>#REF!</v>
      </c>
      <c r="AF221" s="12" t="e">
        <f>IF('Рейтинговая таблица организаций'!#REF!&lt;1,0,(IF('Рейтинговая таблица организаций'!#REF!&lt;5,20,100)))</f>
        <v>#REF!</v>
      </c>
      <c r="AG221" s="12" t="s">
        <v>164</v>
      </c>
      <c r="AH221" s="12" t="e">
        <f>'Рейтинговая таблица организаций'!#REF!</f>
        <v>#REF!</v>
      </c>
      <c r="AI221" s="12" t="e">
        <f>'Рейтинговая таблица организаций'!#REF!</f>
        <v>#REF!</v>
      </c>
      <c r="AJ221" s="12" t="s">
        <v>165</v>
      </c>
      <c r="AK221" s="12" t="e">
        <f>'Рейтинговая таблица организаций'!#REF!</f>
        <v>#REF!</v>
      </c>
      <c r="AL221" s="12" t="e">
        <f>'Рейтинговая таблица организаций'!#REF!</f>
        <v>#REF!</v>
      </c>
      <c r="AM221" s="12" t="s">
        <v>166</v>
      </c>
      <c r="AN221" s="12" t="e">
        <f>'Рейтинговая таблица организаций'!#REF!</f>
        <v>#REF!</v>
      </c>
      <c r="AO221" s="12" t="e">
        <f>'Рейтинговая таблица организаций'!#REF!</f>
        <v>#REF!</v>
      </c>
      <c r="AP221" s="12" t="s">
        <v>167</v>
      </c>
      <c r="AQ221" s="12" t="e">
        <f>'Рейтинговая таблица организаций'!#REF!</f>
        <v>#REF!</v>
      </c>
      <c r="AR221" s="12" t="e">
        <f>'Рейтинговая таблица организаций'!#REF!</f>
        <v>#REF!</v>
      </c>
      <c r="AS221" s="12" t="s">
        <v>168</v>
      </c>
      <c r="AT221" s="12" t="e">
        <f>'Рейтинговая таблица организаций'!#REF!</f>
        <v>#REF!</v>
      </c>
      <c r="AU221" s="12" t="e">
        <f>'Рейтинговая таблица организаций'!#REF!</f>
        <v>#REF!</v>
      </c>
      <c r="AV221" s="12" t="s">
        <v>169</v>
      </c>
      <c r="AW221" s="12" t="e">
        <f>'Рейтинговая таблица организаций'!#REF!</f>
        <v>#REF!</v>
      </c>
      <c r="AX221" s="12" t="e">
        <f>'Рейтинговая таблица организаций'!#REF!</f>
        <v>#REF!</v>
      </c>
      <c r="AY221" s="12" t="s">
        <v>170</v>
      </c>
      <c r="AZ221" s="12" t="e">
        <f>'Рейтинговая таблица организаций'!#REF!</f>
        <v>#REF!</v>
      </c>
      <c r="BA221" s="12" t="e">
        <f>'Рейтинговая таблица организаций'!#REF!</f>
        <v>#REF!</v>
      </c>
    </row>
    <row r="222" spans="1:53" ht="15.75">
      <c r="A222" s="9" t="e">
        <f>'бланки '!#REF!</f>
        <v>#REF!</v>
      </c>
      <c r="B222" s="9" t="e">
        <f>'бланки '!#REF!</f>
        <v>#REF!</v>
      </c>
      <c r="C222" s="9" t="e">
        <f>'для bus.gov.ru'!#REF!</f>
        <v>#REF!</v>
      </c>
      <c r="D222" s="9" t="e">
        <f>'для bus.gov.ru'!#REF!</f>
        <v>#REF!</v>
      </c>
      <c r="E222" s="16" t="e">
        <f>'для bus.gov.ru'!#REF!</f>
        <v>#REF!</v>
      </c>
      <c r="F222" s="10" t="s">
        <v>159</v>
      </c>
      <c r="G222" s="11" t="e">
        <f>'Рейтинговая таблица организаций'!#REF!</f>
        <v>#REF!</v>
      </c>
      <c r="H222" s="11" t="e">
        <f>'Рейтинговая таблица организаций'!#REF!</f>
        <v>#REF!</v>
      </c>
      <c r="I222" s="10" t="s">
        <v>160</v>
      </c>
      <c r="J222" s="11" t="e">
        <f>'Рейтинговая таблица организаций'!#REF!</f>
        <v>#REF!</v>
      </c>
      <c r="K222" s="11" t="e">
        <f>'Рейтинговая таблица организаций'!#REF!</f>
        <v>#REF!</v>
      </c>
      <c r="L22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2" s="18" t="e">
        <f>'Рейтинговая таблица организаций'!#REF!</f>
        <v>#REF!</v>
      </c>
      <c r="N222" s="12" t="e">
        <f>IF('Рейтинговая таблица организаций'!#REF!&lt;1,0,(IF('Рейтинговая таблица организаций'!#REF!&lt;4,30,100)))</f>
        <v>#REF!</v>
      </c>
      <c r="O222" s="12" t="s">
        <v>161</v>
      </c>
      <c r="P222" s="12" t="e">
        <f>'Рейтинговая таблица организаций'!#REF!</f>
        <v>#REF!</v>
      </c>
      <c r="Q222" s="12" t="e">
        <f>'Рейтинговая таблица организаций'!#REF!</f>
        <v>#REF!</v>
      </c>
      <c r="R222" s="12" t="s">
        <v>162</v>
      </c>
      <c r="S222" s="12" t="e">
        <f>'Рейтинговая таблица организаций'!#REF!</f>
        <v>#REF!</v>
      </c>
      <c r="T222" s="12" t="e">
        <f>'Рейтинговая таблица организаций'!#REF!</f>
        <v>#REF!</v>
      </c>
      <c r="U22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2" s="18" t="e">
        <f>'Рейтинговая таблица организаций'!#REF!</f>
        <v>#REF!</v>
      </c>
      <c r="W222" s="12" t="e">
        <f>IF('Рейтинговая таблица организаций'!#REF!&lt;1,0,(IF('Рейтинговая таблица организаций'!#REF!&lt;4,20,100)))</f>
        <v>#REF!</v>
      </c>
      <c r="X222" s="12" t="s">
        <v>163</v>
      </c>
      <c r="Y222" s="12" t="e">
        <f>'Рейтинговая таблица организаций'!#REF!</f>
        <v>#REF!</v>
      </c>
      <c r="Z222" s="12" t="e">
        <f>'Рейтинговая таблица организаций'!#REF!</f>
        <v>#REF!</v>
      </c>
      <c r="AA22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2" s="17" t="e">
        <f>'Рейтинговая таблица организаций'!#REF!</f>
        <v>#REF!</v>
      </c>
      <c r="AC222" s="12" t="e">
        <f>IF('Рейтинговая таблица организаций'!#REF!&lt;1,0,(IF('Рейтинговая таблица организаций'!#REF!&lt;5,20,100)))</f>
        <v>#REF!</v>
      </c>
      <c r="AD22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2" s="18" t="e">
        <f>'Рейтинговая таблица организаций'!#REF!</f>
        <v>#REF!</v>
      </c>
      <c r="AF222" s="12" t="e">
        <f>IF('Рейтинговая таблица организаций'!#REF!&lt;1,0,(IF('Рейтинговая таблица организаций'!#REF!&lt;5,20,100)))</f>
        <v>#REF!</v>
      </c>
      <c r="AG222" s="12" t="s">
        <v>164</v>
      </c>
      <c r="AH222" s="12" t="e">
        <f>'Рейтинговая таблица организаций'!#REF!</f>
        <v>#REF!</v>
      </c>
      <c r="AI222" s="12" t="e">
        <f>'Рейтинговая таблица организаций'!#REF!</f>
        <v>#REF!</v>
      </c>
      <c r="AJ222" s="12" t="s">
        <v>165</v>
      </c>
      <c r="AK222" s="12" t="e">
        <f>'Рейтинговая таблица организаций'!#REF!</f>
        <v>#REF!</v>
      </c>
      <c r="AL222" s="12" t="e">
        <f>'Рейтинговая таблица организаций'!#REF!</f>
        <v>#REF!</v>
      </c>
      <c r="AM222" s="12" t="s">
        <v>166</v>
      </c>
      <c r="AN222" s="12" t="e">
        <f>'Рейтинговая таблица организаций'!#REF!</f>
        <v>#REF!</v>
      </c>
      <c r="AO222" s="12" t="e">
        <f>'Рейтинговая таблица организаций'!#REF!</f>
        <v>#REF!</v>
      </c>
      <c r="AP222" s="12" t="s">
        <v>167</v>
      </c>
      <c r="AQ222" s="12" t="e">
        <f>'Рейтинговая таблица организаций'!#REF!</f>
        <v>#REF!</v>
      </c>
      <c r="AR222" s="12" t="e">
        <f>'Рейтинговая таблица организаций'!#REF!</f>
        <v>#REF!</v>
      </c>
      <c r="AS222" s="12" t="s">
        <v>168</v>
      </c>
      <c r="AT222" s="12" t="e">
        <f>'Рейтинговая таблица организаций'!#REF!</f>
        <v>#REF!</v>
      </c>
      <c r="AU222" s="12" t="e">
        <f>'Рейтинговая таблица организаций'!#REF!</f>
        <v>#REF!</v>
      </c>
      <c r="AV222" s="12" t="s">
        <v>169</v>
      </c>
      <c r="AW222" s="12" t="e">
        <f>'Рейтинговая таблица организаций'!#REF!</f>
        <v>#REF!</v>
      </c>
      <c r="AX222" s="12" t="e">
        <f>'Рейтинговая таблица организаций'!#REF!</f>
        <v>#REF!</v>
      </c>
      <c r="AY222" s="12" t="s">
        <v>170</v>
      </c>
      <c r="AZ222" s="12" t="e">
        <f>'Рейтинговая таблица организаций'!#REF!</f>
        <v>#REF!</v>
      </c>
      <c r="BA222" s="12" t="e">
        <f>'Рейтинговая таблица организаций'!#REF!</f>
        <v>#REF!</v>
      </c>
    </row>
    <row r="223" spans="1:53" ht="15.75">
      <c r="A223" s="9" t="e">
        <f>'бланки '!#REF!</f>
        <v>#REF!</v>
      </c>
      <c r="B223" s="9" t="e">
        <f>'бланки '!#REF!</f>
        <v>#REF!</v>
      </c>
      <c r="C223" s="9" t="e">
        <f>'для bus.gov.ru'!#REF!</f>
        <v>#REF!</v>
      </c>
      <c r="D223" s="9" t="e">
        <f>'для bus.gov.ru'!#REF!</f>
        <v>#REF!</v>
      </c>
      <c r="E223" s="16" t="e">
        <f>'для bus.gov.ru'!#REF!</f>
        <v>#REF!</v>
      </c>
      <c r="F223" s="10" t="s">
        <v>159</v>
      </c>
      <c r="G223" s="11" t="e">
        <f>'Рейтинговая таблица организаций'!#REF!</f>
        <v>#REF!</v>
      </c>
      <c r="H223" s="11" t="e">
        <f>'Рейтинговая таблица организаций'!#REF!</f>
        <v>#REF!</v>
      </c>
      <c r="I223" s="10" t="s">
        <v>160</v>
      </c>
      <c r="J223" s="11" t="e">
        <f>'Рейтинговая таблица организаций'!#REF!</f>
        <v>#REF!</v>
      </c>
      <c r="K223" s="11" t="e">
        <f>'Рейтинговая таблица организаций'!#REF!</f>
        <v>#REF!</v>
      </c>
      <c r="L22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3" s="18" t="e">
        <f>'Рейтинговая таблица организаций'!#REF!</f>
        <v>#REF!</v>
      </c>
      <c r="N223" s="12" t="e">
        <f>IF('Рейтинговая таблица организаций'!#REF!&lt;1,0,(IF('Рейтинговая таблица организаций'!#REF!&lt;4,30,100)))</f>
        <v>#REF!</v>
      </c>
      <c r="O223" s="12" t="s">
        <v>161</v>
      </c>
      <c r="P223" s="12" t="e">
        <f>'Рейтинговая таблица организаций'!#REF!</f>
        <v>#REF!</v>
      </c>
      <c r="Q223" s="12" t="e">
        <f>'Рейтинговая таблица организаций'!#REF!</f>
        <v>#REF!</v>
      </c>
      <c r="R223" s="12" t="s">
        <v>162</v>
      </c>
      <c r="S223" s="12" t="e">
        <f>'Рейтинговая таблица организаций'!#REF!</f>
        <v>#REF!</v>
      </c>
      <c r="T223" s="12" t="e">
        <f>'Рейтинговая таблица организаций'!#REF!</f>
        <v>#REF!</v>
      </c>
      <c r="U22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3" s="18" t="e">
        <f>'Рейтинговая таблица организаций'!#REF!</f>
        <v>#REF!</v>
      </c>
      <c r="W223" s="12" t="e">
        <f>IF('Рейтинговая таблица организаций'!#REF!&lt;1,0,(IF('Рейтинговая таблица организаций'!#REF!&lt;4,20,100)))</f>
        <v>#REF!</v>
      </c>
      <c r="X223" s="12" t="s">
        <v>163</v>
      </c>
      <c r="Y223" s="12" t="e">
        <f>'Рейтинговая таблица организаций'!#REF!</f>
        <v>#REF!</v>
      </c>
      <c r="Z223" s="12" t="e">
        <f>'Рейтинговая таблица организаций'!#REF!</f>
        <v>#REF!</v>
      </c>
      <c r="AA22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3" s="17" t="e">
        <f>'Рейтинговая таблица организаций'!#REF!</f>
        <v>#REF!</v>
      </c>
      <c r="AC223" s="12" t="e">
        <f>IF('Рейтинговая таблица организаций'!#REF!&lt;1,0,(IF('Рейтинговая таблица организаций'!#REF!&lt;5,20,100)))</f>
        <v>#REF!</v>
      </c>
      <c r="AD22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3" s="18" t="e">
        <f>'Рейтинговая таблица организаций'!#REF!</f>
        <v>#REF!</v>
      </c>
      <c r="AF223" s="12" t="e">
        <f>IF('Рейтинговая таблица организаций'!#REF!&lt;1,0,(IF('Рейтинговая таблица организаций'!#REF!&lt;5,20,100)))</f>
        <v>#REF!</v>
      </c>
      <c r="AG223" s="12" t="s">
        <v>164</v>
      </c>
      <c r="AH223" s="12" t="e">
        <f>'Рейтинговая таблица организаций'!#REF!</f>
        <v>#REF!</v>
      </c>
      <c r="AI223" s="12" t="e">
        <f>'Рейтинговая таблица организаций'!#REF!</f>
        <v>#REF!</v>
      </c>
      <c r="AJ223" s="12" t="s">
        <v>165</v>
      </c>
      <c r="AK223" s="12" t="e">
        <f>'Рейтинговая таблица организаций'!#REF!</f>
        <v>#REF!</v>
      </c>
      <c r="AL223" s="12" t="e">
        <f>'Рейтинговая таблица организаций'!#REF!</f>
        <v>#REF!</v>
      </c>
      <c r="AM223" s="12" t="s">
        <v>166</v>
      </c>
      <c r="AN223" s="12" t="e">
        <f>'Рейтинговая таблица организаций'!#REF!</f>
        <v>#REF!</v>
      </c>
      <c r="AO223" s="12" t="e">
        <f>'Рейтинговая таблица организаций'!#REF!</f>
        <v>#REF!</v>
      </c>
      <c r="AP223" s="12" t="s">
        <v>167</v>
      </c>
      <c r="AQ223" s="12" t="e">
        <f>'Рейтинговая таблица организаций'!#REF!</f>
        <v>#REF!</v>
      </c>
      <c r="AR223" s="12" t="e">
        <f>'Рейтинговая таблица организаций'!#REF!</f>
        <v>#REF!</v>
      </c>
      <c r="AS223" s="12" t="s">
        <v>168</v>
      </c>
      <c r="AT223" s="12" t="e">
        <f>'Рейтинговая таблица организаций'!#REF!</f>
        <v>#REF!</v>
      </c>
      <c r="AU223" s="12" t="e">
        <f>'Рейтинговая таблица организаций'!#REF!</f>
        <v>#REF!</v>
      </c>
      <c r="AV223" s="12" t="s">
        <v>169</v>
      </c>
      <c r="AW223" s="12" t="e">
        <f>'Рейтинговая таблица организаций'!#REF!</f>
        <v>#REF!</v>
      </c>
      <c r="AX223" s="12" t="e">
        <f>'Рейтинговая таблица организаций'!#REF!</f>
        <v>#REF!</v>
      </c>
      <c r="AY223" s="12" t="s">
        <v>170</v>
      </c>
      <c r="AZ223" s="12" t="e">
        <f>'Рейтинговая таблица организаций'!#REF!</f>
        <v>#REF!</v>
      </c>
      <c r="BA223" s="12" t="e">
        <f>'Рейтинговая таблица организаций'!#REF!</f>
        <v>#REF!</v>
      </c>
    </row>
    <row r="224" spans="1:53" ht="15.75">
      <c r="A224" s="9" t="e">
        <f>'бланки '!#REF!</f>
        <v>#REF!</v>
      </c>
      <c r="B224" s="9" t="e">
        <f>'бланки '!#REF!</f>
        <v>#REF!</v>
      </c>
      <c r="C224" s="9" t="e">
        <f>'для bus.gov.ru'!#REF!</f>
        <v>#REF!</v>
      </c>
      <c r="D224" s="9" t="e">
        <f>'для bus.gov.ru'!#REF!</f>
        <v>#REF!</v>
      </c>
      <c r="E224" s="16" t="e">
        <f>'для bus.gov.ru'!#REF!</f>
        <v>#REF!</v>
      </c>
      <c r="F224" s="10" t="s">
        <v>159</v>
      </c>
      <c r="G224" s="11" t="e">
        <f>'Рейтинговая таблица организаций'!#REF!</f>
        <v>#REF!</v>
      </c>
      <c r="H224" s="11" t="e">
        <f>'Рейтинговая таблица организаций'!#REF!</f>
        <v>#REF!</v>
      </c>
      <c r="I224" s="10" t="s">
        <v>160</v>
      </c>
      <c r="J224" s="11" t="e">
        <f>'Рейтинговая таблица организаций'!#REF!</f>
        <v>#REF!</v>
      </c>
      <c r="K224" s="11" t="e">
        <f>'Рейтинговая таблица организаций'!#REF!</f>
        <v>#REF!</v>
      </c>
      <c r="L22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4" s="18" t="e">
        <f>'Рейтинговая таблица организаций'!#REF!</f>
        <v>#REF!</v>
      </c>
      <c r="N224" s="12" t="e">
        <f>IF('Рейтинговая таблица организаций'!#REF!&lt;1,0,(IF('Рейтинговая таблица организаций'!#REF!&lt;4,30,100)))</f>
        <v>#REF!</v>
      </c>
      <c r="O224" s="12" t="s">
        <v>161</v>
      </c>
      <c r="P224" s="12" t="e">
        <f>'Рейтинговая таблица организаций'!#REF!</f>
        <v>#REF!</v>
      </c>
      <c r="Q224" s="12" t="e">
        <f>'Рейтинговая таблица организаций'!#REF!</f>
        <v>#REF!</v>
      </c>
      <c r="R224" s="12" t="s">
        <v>162</v>
      </c>
      <c r="S224" s="12" t="e">
        <f>'Рейтинговая таблица организаций'!#REF!</f>
        <v>#REF!</v>
      </c>
      <c r="T224" s="12" t="e">
        <f>'Рейтинговая таблица организаций'!#REF!</f>
        <v>#REF!</v>
      </c>
      <c r="U22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4" s="18" t="e">
        <f>'Рейтинговая таблица организаций'!#REF!</f>
        <v>#REF!</v>
      </c>
      <c r="W224" s="12" t="e">
        <f>IF('Рейтинговая таблица организаций'!#REF!&lt;1,0,(IF('Рейтинговая таблица организаций'!#REF!&lt;4,20,100)))</f>
        <v>#REF!</v>
      </c>
      <c r="X224" s="12" t="s">
        <v>163</v>
      </c>
      <c r="Y224" s="12" t="e">
        <f>'Рейтинговая таблица организаций'!#REF!</f>
        <v>#REF!</v>
      </c>
      <c r="Z224" s="12" t="e">
        <f>'Рейтинговая таблица организаций'!#REF!</f>
        <v>#REF!</v>
      </c>
      <c r="AA22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4" s="17" t="e">
        <f>'Рейтинговая таблица организаций'!#REF!</f>
        <v>#REF!</v>
      </c>
      <c r="AC224" s="12" t="e">
        <f>IF('Рейтинговая таблица организаций'!#REF!&lt;1,0,(IF('Рейтинговая таблица организаций'!#REF!&lt;5,20,100)))</f>
        <v>#REF!</v>
      </c>
      <c r="AD22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4" s="18" t="e">
        <f>'Рейтинговая таблица организаций'!#REF!</f>
        <v>#REF!</v>
      </c>
      <c r="AF224" s="12" t="e">
        <f>IF('Рейтинговая таблица организаций'!#REF!&lt;1,0,(IF('Рейтинговая таблица организаций'!#REF!&lt;5,20,100)))</f>
        <v>#REF!</v>
      </c>
      <c r="AG224" s="12" t="s">
        <v>164</v>
      </c>
      <c r="AH224" s="12" t="e">
        <f>'Рейтинговая таблица организаций'!#REF!</f>
        <v>#REF!</v>
      </c>
      <c r="AI224" s="12" t="e">
        <f>'Рейтинговая таблица организаций'!#REF!</f>
        <v>#REF!</v>
      </c>
      <c r="AJ224" s="12" t="s">
        <v>165</v>
      </c>
      <c r="AK224" s="12" t="e">
        <f>'Рейтинговая таблица организаций'!#REF!</f>
        <v>#REF!</v>
      </c>
      <c r="AL224" s="12" t="e">
        <f>'Рейтинговая таблица организаций'!#REF!</f>
        <v>#REF!</v>
      </c>
      <c r="AM224" s="12" t="s">
        <v>166</v>
      </c>
      <c r="AN224" s="12" t="e">
        <f>'Рейтинговая таблица организаций'!#REF!</f>
        <v>#REF!</v>
      </c>
      <c r="AO224" s="12" t="e">
        <f>'Рейтинговая таблица организаций'!#REF!</f>
        <v>#REF!</v>
      </c>
      <c r="AP224" s="12" t="s">
        <v>167</v>
      </c>
      <c r="AQ224" s="12" t="e">
        <f>'Рейтинговая таблица организаций'!#REF!</f>
        <v>#REF!</v>
      </c>
      <c r="AR224" s="12" t="e">
        <f>'Рейтинговая таблица организаций'!#REF!</f>
        <v>#REF!</v>
      </c>
      <c r="AS224" s="12" t="s">
        <v>168</v>
      </c>
      <c r="AT224" s="12" t="e">
        <f>'Рейтинговая таблица организаций'!#REF!</f>
        <v>#REF!</v>
      </c>
      <c r="AU224" s="12" t="e">
        <f>'Рейтинговая таблица организаций'!#REF!</f>
        <v>#REF!</v>
      </c>
      <c r="AV224" s="12" t="s">
        <v>169</v>
      </c>
      <c r="AW224" s="12" t="e">
        <f>'Рейтинговая таблица организаций'!#REF!</f>
        <v>#REF!</v>
      </c>
      <c r="AX224" s="12" t="e">
        <f>'Рейтинговая таблица организаций'!#REF!</f>
        <v>#REF!</v>
      </c>
      <c r="AY224" s="12" t="s">
        <v>170</v>
      </c>
      <c r="AZ224" s="12" t="e">
        <f>'Рейтинговая таблица организаций'!#REF!</f>
        <v>#REF!</v>
      </c>
      <c r="BA224" s="12" t="e">
        <f>'Рейтинговая таблица организаций'!#REF!</f>
        <v>#REF!</v>
      </c>
    </row>
    <row r="225" spans="1:53" ht="15.75">
      <c r="A225" s="9" t="e">
        <f>'бланки '!#REF!</f>
        <v>#REF!</v>
      </c>
      <c r="B225" s="9" t="e">
        <f>'бланки '!#REF!</f>
        <v>#REF!</v>
      </c>
      <c r="C225" s="9" t="e">
        <f>'для bus.gov.ru'!#REF!</f>
        <v>#REF!</v>
      </c>
      <c r="D225" s="9" t="e">
        <f>'для bus.gov.ru'!#REF!</f>
        <v>#REF!</v>
      </c>
      <c r="E225" s="16" t="e">
        <f>'для bus.gov.ru'!#REF!</f>
        <v>#REF!</v>
      </c>
      <c r="F225" s="10" t="s">
        <v>159</v>
      </c>
      <c r="G225" s="11" t="e">
        <f>'Рейтинговая таблица организаций'!#REF!</f>
        <v>#REF!</v>
      </c>
      <c r="H225" s="11" t="e">
        <f>'Рейтинговая таблица организаций'!#REF!</f>
        <v>#REF!</v>
      </c>
      <c r="I225" s="10" t="s">
        <v>160</v>
      </c>
      <c r="J225" s="11" t="e">
        <f>'Рейтинговая таблица организаций'!#REF!</f>
        <v>#REF!</v>
      </c>
      <c r="K225" s="11" t="e">
        <f>'Рейтинговая таблица организаций'!#REF!</f>
        <v>#REF!</v>
      </c>
      <c r="L22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5" s="18" t="e">
        <f>'Рейтинговая таблица организаций'!#REF!</f>
        <v>#REF!</v>
      </c>
      <c r="N225" s="12" t="e">
        <f>IF('Рейтинговая таблица организаций'!#REF!&lt;1,0,(IF('Рейтинговая таблица организаций'!#REF!&lt;4,30,100)))</f>
        <v>#REF!</v>
      </c>
      <c r="O225" s="12" t="s">
        <v>161</v>
      </c>
      <c r="P225" s="12" t="e">
        <f>'Рейтинговая таблица организаций'!#REF!</f>
        <v>#REF!</v>
      </c>
      <c r="Q225" s="12" t="e">
        <f>'Рейтинговая таблица организаций'!#REF!</f>
        <v>#REF!</v>
      </c>
      <c r="R225" s="12" t="s">
        <v>162</v>
      </c>
      <c r="S225" s="12" t="e">
        <f>'Рейтинговая таблица организаций'!#REF!</f>
        <v>#REF!</v>
      </c>
      <c r="T225" s="12" t="e">
        <f>'Рейтинговая таблица организаций'!#REF!</f>
        <v>#REF!</v>
      </c>
      <c r="U22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5" s="18" t="e">
        <f>'Рейтинговая таблица организаций'!#REF!</f>
        <v>#REF!</v>
      </c>
      <c r="W225" s="12" t="e">
        <f>IF('Рейтинговая таблица организаций'!#REF!&lt;1,0,(IF('Рейтинговая таблица организаций'!#REF!&lt;4,20,100)))</f>
        <v>#REF!</v>
      </c>
      <c r="X225" s="12" t="s">
        <v>163</v>
      </c>
      <c r="Y225" s="12" t="e">
        <f>'Рейтинговая таблица организаций'!#REF!</f>
        <v>#REF!</v>
      </c>
      <c r="Z225" s="12" t="e">
        <f>'Рейтинговая таблица организаций'!#REF!</f>
        <v>#REF!</v>
      </c>
      <c r="AA22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5" s="17" t="e">
        <f>'Рейтинговая таблица организаций'!#REF!</f>
        <v>#REF!</v>
      </c>
      <c r="AC225" s="12" t="e">
        <f>IF('Рейтинговая таблица организаций'!#REF!&lt;1,0,(IF('Рейтинговая таблица организаций'!#REF!&lt;5,20,100)))</f>
        <v>#REF!</v>
      </c>
      <c r="AD22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5" s="18" t="e">
        <f>'Рейтинговая таблица организаций'!#REF!</f>
        <v>#REF!</v>
      </c>
      <c r="AF225" s="12" t="e">
        <f>IF('Рейтинговая таблица организаций'!#REF!&lt;1,0,(IF('Рейтинговая таблица организаций'!#REF!&lt;5,20,100)))</f>
        <v>#REF!</v>
      </c>
      <c r="AG225" s="12" t="s">
        <v>164</v>
      </c>
      <c r="AH225" s="12" t="e">
        <f>'Рейтинговая таблица организаций'!#REF!</f>
        <v>#REF!</v>
      </c>
      <c r="AI225" s="12" t="e">
        <f>'Рейтинговая таблица организаций'!#REF!</f>
        <v>#REF!</v>
      </c>
      <c r="AJ225" s="12" t="s">
        <v>165</v>
      </c>
      <c r="AK225" s="12" t="e">
        <f>'Рейтинговая таблица организаций'!#REF!</f>
        <v>#REF!</v>
      </c>
      <c r="AL225" s="12" t="e">
        <f>'Рейтинговая таблица организаций'!#REF!</f>
        <v>#REF!</v>
      </c>
      <c r="AM225" s="12" t="s">
        <v>166</v>
      </c>
      <c r="AN225" s="12" t="e">
        <f>'Рейтинговая таблица организаций'!#REF!</f>
        <v>#REF!</v>
      </c>
      <c r="AO225" s="12" t="e">
        <f>'Рейтинговая таблица организаций'!#REF!</f>
        <v>#REF!</v>
      </c>
      <c r="AP225" s="12" t="s">
        <v>167</v>
      </c>
      <c r="AQ225" s="12" t="e">
        <f>'Рейтинговая таблица организаций'!#REF!</f>
        <v>#REF!</v>
      </c>
      <c r="AR225" s="12" t="e">
        <f>'Рейтинговая таблица организаций'!#REF!</f>
        <v>#REF!</v>
      </c>
      <c r="AS225" s="12" t="s">
        <v>168</v>
      </c>
      <c r="AT225" s="12" t="e">
        <f>'Рейтинговая таблица организаций'!#REF!</f>
        <v>#REF!</v>
      </c>
      <c r="AU225" s="12" t="e">
        <f>'Рейтинговая таблица организаций'!#REF!</f>
        <v>#REF!</v>
      </c>
      <c r="AV225" s="12" t="s">
        <v>169</v>
      </c>
      <c r="AW225" s="12" t="e">
        <f>'Рейтинговая таблица организаций'!#REF!</f>
        <v>#REF!</v>
      </c>
      <c r="AX225" s="12" t="e">
        <f>'Рейтинговая таблица организаций'!#REF!</f>
        <v>#REF!</v>
      </c>
      <c r="AY225" s="12" t="s">
        <v>170</v>
      </c>
      <c r="AZ225" s="12" t="e">
        <f>'Рейтинговая таблица организаций'!#REF!</f>
        <v>#REF!</v>
      </c>
      <c r="BA225" s="12" t="e">
        <f>'Рейтинговая таблица организаций'!#REF!</f>
        <v>#REF!</v>
      </c>
    </row>
    <row r="226" spans="1:53" ht="15.75">
      <c r="A226" s="9" t="e">
        <f>'бланки '!#REF!</f>
        <v>#REF!</v>
      </c>
      <c r="B226" s="9" t="e">
        <f>'бланки '!#REF!</f>
        <v>#REF!</v>
      </c>
      <c r="C226" s="9" t="e">
        <f>'для bus.gov.ru'!#REF!</f>
        <v>#REF!</v>
      </c>
      <c r="D226" s="9" t="e">
        <f>'для bus.gov.ru'!#REF!</f>
        <v>#REF!</v>
      </c>
      <c r="E226" s="16" t="e">
        <f>'для bus.gov.ru'!#REF!</f>
        <v>#REF!</v>
      </c>
      <c r="F226" s="10" t="s">
        <v>159</v>
      </c>
      <c r="G226" s="11" t="e">
        <f>'Рейтинговая таблица организаций'!#REF!</f>
        <v>#REF!</v>
      </c>
      <c r="H226" s="11" t="e">
        <f>'Рейтинговая таблица организаций'!#REF!</f>
        <v>#REF!</v>
      </c>
      <c r="I226" s="10" t="s">
        <v>160</v>
      </c>
      <c r="J226" s="11" t="e">
        <f>'Рейтинговая таблица организаций'!#REF!</f>
        <v>#REF!</v>
      </c>
      <c r="K226" s="11" t="e">
        <f>'Рейтинговая таблица организаций'!#REF!</f>
        <v>#REF!</v>
      </c>
      <c r="L22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6" s="18" t="e">
        <f>'Рейтинговая таблица организаций'!#REF!</f>
        <v>#REF!</v>
      </c>
      <c r="N226" s="12" t="e">
        <f>IF('Рейтинговая таблица организаций'!#REF!&lt;1,0,(IF('Рейтинговая таблица организаций'!#REF!&lt;4,30,100)))</f>
        <v>#REF!</v>
      </c>
      <c r="O226" s="12" t="s">
        <v>161</v>
      </c>
      <c r="P226" s="12" t="e">
        <f>'Рейтинговая таблица организаций'!#REF!</f>
        <v>#REF!</v>
      </c>
      <c r="Q226" s="12" t="e">
        <f>'Рейтинговая таблица организаций'!#REF!</f>
        <v>#REF!</v>
      </c>
      <c r="R226" s="12" t="s">
        <v>162</v>
      </c>
      <c r="S226" s="12" t="e">
        <f>'Рейтинговая таблица организаций'!#REF!</f>
        <v>#REF!</v>
      </c>
      <c r="T226" s="12" t="e">
        <f>'Рейтинговая таблица организаций'!#REF!</f>
        <v>#REF!</v>
      </c>
      <c r="U22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6" s="18" t="e">
        <f>'Рейтинговая таблица организаций'!#REF!</f>
        <v>#REF!</v>
      </c>
      <c r="W226" s="12" t="e">
        <f>IF('Рейтинговая таблица организаций'!#REF!&lt;1,0,(IF('Рейтинговая таблица организаций'!#REF!&lt;4,20,100)))</f>
        <v>#REF!</v>
      </c>
      <c r="X226" s="12" t="s">
        <v>163</v>
      </c>
      <c r="Y226" s="12" t="e">
        <f>'Рейтинговая таблица организаций'!#REF!</f>
        <v>#REF!</v>
      </c>
      <c r="Z226" s="12" t="e">
        <f>'Рейтинговая таблица организаций'!#REF!</f>
        <v>#REF!</v>
      </c>
      <c r="AA22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6" s="17" t="e">
        <f>'Рейтинговая таблица организаций'!#REF!</f>
        <v>#REF!</v>
      </c>
      <c r="AC226" s="12" t="e">
        <f>IF('Рейтинговая таблица организаций'!#REF!&lt;1,0,(IF('Рейтинговая таблица организаций'!#REF!&lt;5,20,100)))</f>
        <v>#REF!</v>
      </c>
      <c r="AD22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6" s="18" t="e">
        <f>'Рейтинговая таблица организаций'!#REF!</f>
        <v>#REF!</v>
      </c>
      <c r="AF226" s="12" t="e">
        <f>IF('Рейтинговая таблица организаций'!#REF!&lt;1,0,(IF('Рейтинговая таблица организаций'!#REF!&lt;5,20,100)))</f>
        <v>#REF!</v>
      </c>
      <c r="AG226" s="12" t="s">
        <v>164</v>
      </c>
      <c r="AH226" s="12" t="e">
        <f>'Рейтинговая таблица организаций'!#REF!</f>
        <v>#REF!</v>
      </c>
      <c r="AI226" s="12" t="e">
        <f>'Рейтинговая таблица организаций'!#REF!</f>
        <v>#REF!</v>
      </c>
      <c r="AJ226" s="12" t="s">
        <v>165</v>
      </c>
      <c r="AK226" s="12" t="e">
        <f>'Рейтинговая таблица организаций'!#REF!</f>
        <v>#REF!</v>
      </c>
      <c r="AL226" s="12" t="e">
        <f>'Рейтинговая таблица организаций'!#REF!</f>
        <v>#REF!</v>
      </c>
      <c r="AM226" s="12" t="s">
        <v>166</v>
      </c>
      <c r="AN226" s="12" t="e">
        <f>'Рейтинговая таблица организаций'!#REF!</f>
        <v>#REF!</v>
      </c>
      <c r="AO226" s="12" t="e">
        <f>'Рейтинговая таблица организаций'!#REF!</f>
        <v>#REF!</v>
      </c>
      <c r="AP226" s="12" t="s">
        <v>167</v>
      </c>
      <c r="AQ226" s="12" t="e">
        <f>'Рейтинговая таблица организаций'!#REF!</f>
        <v>#REF!</v>
      </c>
      <c r="AR226" s="12" t="e">
        <f>'Рейтинговая таблица организаций'!#REF!</f>
        <v>#REF!</v>
      </c>
      <c r="AS226" s="12" t="s">
        <v>168</v>
      </c>
      <c r="AT226" s="12" t="e">
        <f>'Рейтинговая таблица организаций'!#REF!</f>
        <v>#REF!</v>
      </c>
      <c r="AU226" s="12" t="e">
        <f>'Рейтинговая таблица организаций'!#REF!</f>
        <v>#REF!</v>
      </c>
      <c r="AV226" s="12" t="s">
        <v>169</v>
      </c>
      <c r="AW226" s="12" t="e">
        <f>'Рейтинговая таблица организаций'!#REF!</f>
        <v>#REF!</v>
      </c>
      <c r="AX226" s="12" t="e">
        <f>'Рейтинговая таблица организаций'!#REF!</f>
        <v>#REF!</v>
      </c>
      <c r="AY226" s="12" t="s">
        <v>170</v>
      </c>
      <c r="AZ226" s="12" t="e">
        <f>'Рейтинговая таблица организаций'!#REF!</f>
        <v>#REF!</v>
      </c>
      <c r="BA226" s="12" t="e">
        <f>'Рейтинговая таблица организаций'!#REF!</f>
        <v>#REF!</v>
      </c>
    </row>
    <row r="227" spans="1:53" ht="15.75">
      <c r="A227" s="9" t="e">
        <f>'бланки '!#REF!</f>
        <v>#REF!</v>
      </c>
      <c r="B227" s="9" t="e">
        <f>'бланки '!#REF!</f>
        <v>#REF!</v>
      </c>
      <c r="C227" s="9" t="e">
        <f>'для bus.gov.ru'!#REF!</f>
        <v>#REF!</v>
      </c>
      <c r="D227" s="9" t="e">
        <f>'для bus.gov.ru'!#REF!</f>
        <v>#REF!</v>
      </c>
      <c r="E227" s="16" t="e">
        <f>'для bus.gov.ru'!#REF!</f>
        <v>#REF!</v>
      </c>
      <c r="F227" s="10" t="s">
        <v>159</v>
      </c>
      <c r="G227" s="11" t="e">
        <f>'Рейтинговая таблица организаций'!#REF!</f>
        <v>#REF!</v>
      </c>
      <c r="H227" s="11" t="e">
        <f>'Рейтинговая таблица организаций'!#REF!</f>
        <v>#REF!</v>
      </c>
      <c r="I227" s="10" t="s">
        <v>160</v>
      </c>
      <c r="J227" s="11" t="e">
        <f>'Рейтинговая таблица организаций'!#REF!</f>
        <v>#REF!</v>
      </c>
      <c r="K227" s="11" t="e">
        <f>'Рейтинговая таблица организаций'!#REF!</f>
        <v>#REF!</v>
      </c>
      <c r="L22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7" s="18" t="e">
        <f>'Рейтинговая таблица организаций'!#REF!</f>
        <v>#REF!</v>
      </c>
      <c r="N227" s="12" t="e">
        <f>IF('Рейтинговая таблица организаций'!#REF!&lt;1,0,(IF('Рейтинговая таблица организаций'!#REF!&lt;4,30,100)))</f>
        <v>#REF!</v>
      </c>
      <c r="O227" s="12" t="s">
        <v>161</v>
      </c>
      <c r="P227" s="12" t="e">
        <f>'Рейтинговая таблица организаций'!#REF!</f>
        <v>#REF!</v>
      </c>
      <c r="Q227" s="12" t="e">
        <f>'Рейтинговая таблица организаций'!#REF!</f>
        <v>#REF!</v>
      </c>
      <c r="R227" s="12" t="s">
        <v>162</v>
      </c>
      <c r="S227" s="12" t="e">
        <f>'Рейтинговая таблица организаций'!#REF!</f>
        <v>#REF!</v>
      </c>
      <c r="T227" s="12" t="e">
        <f>'Рейтинговая таблица организаций'!#REF!</f>
        <v>#REF!</v>
      </c>
      <c r="U22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7" s="18" t="e">
        <f>'Рейтинговая таблица организаций'!#REF!</f>
        <v>#REF!</v>
      </c>
      <c r="W227" s="12" t="e">
        <f>IF('Рейтинговая таблица организаций'!#REF!&lt;1,0,(IF('Рейтинговая таблица организаций'!#REF!&lt;4,20,100)))</f>
        <v>#REF!</v>
      </c>
      <c r="X227" s="12" t="s">
        <v>163</v>
      </c>
      <c r="Y227" s="12" t="e">
        <f>'Рейтинговая таблица организаций'!#REF!</f>
        <v>#REF!</v>
      </c>
      <c r="Z227" s="12" t="e">
        <f>'Рейтинговая таблица организаций'!#REF!</f>
        <v>#REF!</v>
      </c>
      <c r="AA22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7" s="17" t="e">
        <f>'Рейтинговая таблица организаций'!#REF!</f>
        <v>#REF!</v>
      </c>
      <c r="AC227" s="12" t="e">
        <f>IF('Рейтинговая таблица организаций'!#REF!&lt;1,0,(IF('Рейтинговая таблица организаций'!#REF!&lt;5,20,100)))</f>
        <v>#REF!</v>
      </c>
      <c r="AD22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7" s="18" t="e">
        <f>'Рейтинговая таблица организаций'!#REF!</f>
        <v>#REF!</v>
      </c>
      <c r="AF227" s="12" t="e">
        <f>IF('Рейтинговая таблица организаций'!#REF!&lt;1,0,(IF('Рейтинговая таблица организаций'!#REF!&lt;5,20,100)))</f>
        <v>#REF!</v>
      </c>
      <c r="AG227" s="12" t="s">
        <v>164</v>
      </c>
      <c r="AH227" s="12" t="e">
        <f>'Рейтинговая таблица организаций'!#REF!</f>
        <v>#REF!</v>
      </c>
      <c r="AI227" s="12" t="e">
        <f>'Рейтинговая таблица организаций'!#REF!</f>
        <v>#REF!</v>
      </c>
      <c r="AJ227" s="12" t="s">
        <v>165</v>
      </c>
      <c r="AK227" s="12" t="e">
        <f>'Рейтинговая таблица организаций'!#REF!</f>
        <v>#REF!</v>
      </c>
      <c r="AL227" s="12" t="e">
        <f>'Рейтинговая таблица организаций'!#REF!</f>
        <v>#REF!</v>
      </c>
      <c r="AM227" s="12" t="s">
        <v>166</v>
      </c>
      <c r="AN227" s="12" t="e">
        <f>'Рейтинговая таблица организаций'!#REF!</f>
        <v>#REF!</v>
      </c>
      <c r="AO227" s="12" t="e">
        <f>'Рейтинговая таблица организаций'!#REF!</f>
        <v>#REF!</v>
      </c>
      <c r="AP227" s="12" t="s">
        <v>167</v>
      </c>
      <c r="AQ227" s="12" t="e">
        <f>'Рейтинговая таблица организаций'!#REF!</f>
        <v>#REF!</v>
      </c>
      <c r="AR227" s="12" t="e">
        <f>'Рейтинговая таблица организаций'!#REF!</f>
        <v>#REF!</v>
      </c>
      <c r="AS227" s="12" t="s">
        <v>168</v>
      </c>
      <c r="AT227" s="12" t="e">
        <f>'Рейтинговая таблица организаций'!#REF!</f>
        <v>#REF!</v>
      </c>
      <c r="AU227" s="12" t="e">
        <f>'Рейтинговая таблица организаций'!#REF!</f>
        <v>#REF!</v>
      </c>
      <c r="AV227" s="12" t="s">
        <v>169</v>
      </c>
      <c r="AW227" s="12" t="e">
        <f>'Рейтинговая таблица организаций'!#REF!</f>
        <v>#REF!</v>
      </c>
      <c r="AX227" s="12" t="e">
        <f>'Рейтинговая таблица организаций'!#REF!</f>
        <v>#REF!</v>
      </c>
      <c r="AY227" s="12" t="s">
        <v>170</v>
      </c>
      <c r="AZ227" s="12" t="e">
        <f>'Рейтинговая таблица организаций'!#REF!</f>
        <v>#REF!</v>
      </c>
      <c r="BA227" s="12" t="e">
        <f>'Рейтинговая таблица организаций'!#REF!</f>
        <v>#REF!</v>
      </c>
    </row>
    <row r="228" spans="1:53" ht="15.75">
      <c r="A228" s="9" t="e">
        <f>'бланки '!#REF!</f>
        <v>#REF!</v>
      </c>
      <c r="B228" s="9" t="e">
        <f>'бланки '!#REF!</f>
        <v>#REF!</v>
      </c>
      <c r="C228" s="9" t="e">
        <f>'для bus.gov.ru'!#REF!</f>
        <v>#REF!</v>
      </c>
      <c r="D228" s="9" t="e">
        <f>'для bus.gov.ru'!#REF!</f>
        <v>#REF!</v>
      </c>
      <c r="E228" s="16" t="e">
        <f>'для bus.gov.ru'!#REF!</f>
        <v>#REF!</v>
      </c>
      <c r="F228" s="10" t="s">
        <v>159</v>
      </c>
      <c r="G228" s="11" t="e">
        <f>'Рейтинговая таблица организаций'!#REF!</f>
        <v>#REF!</v>
      </c>
      <c r="H228" s="11" t="e">
        <f>'Рейтинговая таблица организаций'!#REF!</f>
        <v>#REF!</v>
      </c>
      <c r="I228" s="10" t="s">
        <v>160</v>
      </c>
      <c r="J228" s="11" t="e">
        <f>'Рейтинговая таблица организаций'!#REF!</f>
        <v>#REF!</v>
      </c>
      <c r="K228" s="11" t="e">
        <f>'Рейтинговая таблица организаций'!#REF!</f>
        <v>#REF!</v>
      </c>
      <c r="L22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8" s="18" t="e">
        <f>'Рейтинговая таблица организаций'!#REF!</f>
        <v>#REF!</v>
      </c>
      <c r="N228" s="12" t="e">
        <f>IF('Рейтинговая таблица организаций'!#REF!&lt;1,0,(IF('Рейтинговая таблица организаций'!#REF!&lt;4,30,100)))</f>
        <v>#REF!</v>
      </c>
      <c r="O228" s="12" t="s">
        <v>161</v>
      </c>
      <c r="P228" s="12" t="e">
        <f>'Рейтинговая таблица организаций'!#REF!</f>
        <v>#REF!</v>
      </c>
      <c r="Q228" s="12" t="e">
        <f>'Рейтинговая таблица организаций'!#REF!</f>
        <v>#REF!</v>
      </c>
      <c r="R228" s="12" t="s">
        <v>162</v>
      </c>
      <c r="S228" s="12" t="e">
        <f>'Рейтинговая таблица организаций'!#REF!</f>
        <v>#REF!</v>
      </c>
      <c r="T228" s="12" t="e">
        <f>'Рейтинговая таблица организаций'!#REF!</f>
        <v>#REF!</v>
      </c>
      <c r="U22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8" s="18" t="e">
        <f>'Рейтинговая таблица организаций'!#REF!</f>
        <v>#REF!</v>
      </c>
      <c r="W228" s="12" t="e">
        <f>IF('Рейтинговая таблица организаций'!#REF!&lt;1,0,(IF('Рейтинговая таблица организаций'!#REF!&lt;4,20,100)))</f>
        <v>#REF!</v>
      </c>
      <c r="X228" s="12" t="s">
        <v>163</v>
      </c>
      <c r="Y228" s="12" t="e">
        <f>'Рейтинговая таблица организаций'!#REF!</f>
        <v>#REF!</v>
      </c>
      <c r="Z228" s="12" t="e">
        <f>'Рейтинговая таблица организаций'!#REF!</f>
        <v>#REF!</v>
      </c>
      <c r="AA22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8" s="17" t="e">
        <f>'Рейтинговая таблица организаций'!#REF!</f>
        <v>#REF!</v>
      </c>
      <c r="AC228" s="12" t="e">
        <f>IF('Рейтинговая таблица организаций'!#REF!&lt;1,0,(IF('Рейтинговая таблица организаций'!#REF!&lt;5,20,100)))</f>
        <v>#REF!</v>
      </c>
      <c r="AD22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8" s="18" t="e">
        <f>'Рейтинговая таблица организаций'!#REF!</f>
        <v>#REF!</v>
      </c>
      <c r="AF228" s="12" t="e">
        <f>IF('Рейтинговая таблица организаций'!#REF!&lt;1,0,(IF('Рейтинговая таблица организаций'!#REF!&lt;5,20,100)))</f>
        <v>#REF!</v>
      </c>
      <c r="AG228" s="12" t="s">
        <v>164</v>
      </c>
      <c r="AH228" s="12" t="e">
        <f>'Рейтинговая таблица организаций'!#REF!</f>
        <v>#REF!</v>
      </c>
      <c r="AI228" s="12" t="e">
        <f>'Рейтинговая таблица организаций'!#REF!</f>
        <v>#REF!</v>
      </c>
      <c r="AJ228" s="12" t="s">
        <v>165</v>
      </c>
      <c r="AK228" s="12" t="e">
        <f>'Рейтинговая таблица организаций'!#REF!</f>
        <v>#REF!</v>
      </c>
      <c r="AL228" s="12" t="e">
        <f>'Рейтинговая таблица организаций'!#REF!</f>
        <v>#REF!</v>
      </c>
      <c r="AM228" s="12" t="s">
        <v>166</v>
      </c>
      <c r="AN228" s="12" t="e">
        <f>'Рейтинговая таблица организаций'!#REF!</f>
        <v>#REF!</v>
      </c>
      <c r="AO228" s="12" t="e">
        <f>'Рейтинговая таблица организаций'!#REF!</f>
        <v>#REF!</v>
      </c>
      <c r="AP228" s="12" t="s">
        <v>167</v>
      </c>
      <c r="AQ228" s="12" t="e">
        <f>'Рейтинговая таблица организаций'!#REF!</f>
        <v>#REF!</v>
      </c>
      <c r="AR228" s="12" t="e">
        <f>'Рейтинговая таблица организаций'!#REF!</f>
        <v>#REF!</v>
      </c>
      <c r="AS228" s="12" t="s">
        <v>168</v>
      </c>
      <c r="AT228" s="12" t="e">
        <f>'Рейтинговая таблица организаций'!#REF!</f>
        <v>#REF!</v>
      </c>
      <c r="AU228" s="12" t="e">
        <f>'Рейтинговая таблица организаций'!#REF!</f>
        <v>#REF!</v>
      </c>
      <c r="AV228" s="12" t="s">
        <v>169</v>
      </c>
      <c r="AW228" s="12" t="e">
        <f>'Рейтинговая таблица организаций'!#REF!</f>
        <v>#REF!</v>
      </c>
      <c r="AX228" s="12" t="e">
        <f>'Рейтинговая таблица организаций'!#REF!</f>
        <v>#REF!</v>
      </c>
      <c r="AY228" s="12" t="s">
        <v>170</v>
      </c>
      <c r="AZ228" s="12" t="e">
        <f>'Рейтинговая таблица организаций'!#REF!</f>
        <v>#REF!</v>
      </c>
      <c r="BA228" s="12" t="e">
        <f>'Рейтинговая таблица организаций'!#REF!</f>
        <v>#REF!</v>
      </c>
    </row>
    <row r="229" spans="1:53" ht="15.75">
      <c r="A229" s="9" t="e">
        <f>'бланки '!#REF!</f>
        <v>#REF!</v>
      </c>
      <c r="B229" s="9" t="e">
        <f>'бланки '!#REF!</f>
        <v>#REF!</v>
      </c>
      <c r="C229" s="9" t="e">
        <f>'для bus.gov.ru'!#REF!</f>
        <v>#REF!</v>
      </c>
      <c r="D229" s="9" t="e">
        <f>'для bus.gov.ru'!#REF!</f>
        <v>#REF!</v>
      </c>
      <c r="E229" s="16" t="e">
        <f>'для bus.gov.ru'!#REF!</f>
        <v>#REF!</v>
      </c>
      <c r="F229" s="10" t="s">
        <v>159</v>
      </c>
      <c r="G229" s="11" t="e">
        <f>'Рейтинговая таблица организаций'!#REF!</f>
        <v>#REF!</v>
      </c>
      <c r="H229" s="11" t="e">
        <f>'Рейтинговая таблица организаций'!#REF!</f>
        <v>#REF!</v>
      </c>
      <c r="I229" s="10" t="s">
        <v>160</v>
      </c>
      <c r="J229" s="11" t="e">
        <f>'Рейтинговая таблица организаций'!#REF!</f>
        <v>#REF!</v>
      </c>
      <c r="K229" s="11" t="e">
        <f>'Рейтинговая таблица организаций'!#REF!</f>
        <v>#REF!</v>
      </c>
      <c r="L22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29" s="18" t="e">
        <f>'Рейтинговая таблица организаций'!#REF!</f>
        <v>#REF!</v>
      </c>
      <c r="N229" s="12" t="e">
        <f>IF('Рейтинговая таблица организаций'!#REF!&lt;1,0,(IF('Рейтинговая таблица организаций'!#REF!&lt;4,30,100)))</f>
        <v>#REF!</v>
      </c>
      <c r="O229" s="12" t="s">
        <v>161</v>
      </c>
      <c r="P229" s="12" t="e">
        <f>'Рейтинговая таблица организаций'!#REF!</f>
        <v>#REF!</v>
      </c>
      <c r="Q229" s="12" t="e">
        <f>'Рейтинговая таблица организаций'!#REF!</f>
        <v>#REF!</v>
      </c>
      <c r="R229" s="12" t="s">
        <v>162</v>
      </c>
      <c r="S229" s="12" t="e">
        <f>'Рейтинговая таблица организаций'!#REF!</f>
        <v>#REF!</v>
      </c>
      <c r="T229" s="12" t="e">
        <f>'Рейтинговая таблица организаций'!#REF!</f>
        <v>#REF!</v>
      </c>
      <c r="U22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29" s="18" t="e">
        <f>'Рейтинговая таблица организаций'!#REF!</f>
        <v>#REF!</v>
      </c>
      <c r="W229" s="12" t="e">
        <f>IF('Рейтинговая таблица организаций'!#REF!&lt;1,0,(IF('Рейтинговая таблица организаций'!#REF!&lt;4,20,100)))</f>
        <v>#REF!</v>
      </c>
      <c r="X229" s="12" t="s">
        <v>163</v>
      </c>
      <c r="Y229" s="12" t="e">
        <f>'Рейтинговая таблица организаций'!#REF!</f>
        <v>#REF!</v>
      </c>
      <c r="Z229" s="12" t="e">
        <f>'Рейтинговая таблица организаций'!#REF!</f>
        <v>#REF!</v>
      </c>
      <c r="AA22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29" s="17" t="e">
        <f>'Рейтинговая таблица организаций'!#REF!</f>
        <v>#REF!</v>
      </c>
      <c r="AC229" s="12" t="e">
        <f>IF('Рейтинговая таблица организаций'!#REF!&lt;1,0,(IF('Рейтинговая таблица организаций'!#REF!&lt;5,20,100)))</f>
        <v>#REF!</v>
      </c>
      <c r="AD22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29" s="18" t="e">
        <f>'Рейтинговая таблица организаций'!#REF!</f>
        <v>#REF!</v>
      </c>
      <c r="AF229" s="12" t="e">
        <f>IF('Рейтинговая таблица организаций'!#REF!&lt;1,0,(IF('Рейтинговая таблица организаций'!#REF!&lt;5,20,100)))</f>
        <v>#REF!</v>
      </c>
      <c r="AG229" s="12" t="s">
        <v>164</v>
      </c>
      <c r="AH229" s="12" t="e">
        <f>'Рейтинговая таблица организаций'!#REF!</f>
        <v>#REF!</v>
      </c>
      <c r="AI229" s="12" t="e">
        <f>'Рейтинговая таблица организаций'!#REF!</f>
        <v>#REF!</v>
      </c>
      <c r="AJ229" s="12" t="s">
        <v>165</v>
      </c>
      <c r="AK229" s="12" t="e">
        <f>'Рейтинговая таблица организаций'!#REF!</f>
        <v>#REF!</v>
      </c>
      <c r="AL229" s="12" t="e">
        <f>'Рейтинговая таблица организаций'!#REF!</f>
        <v>#REF!</v>
      </c>
      <c r="AM229" s="12" t="s">
        <v>166</v>
      </c>
      <c r="AN229" s="12" t="e">
        <f>'Рейтинговая таблица организаций'!#REF!</f>
        <v>#REF!</v>
      </c>
      <c r="AO229" s="12" t="e">
        <f>'Рейтинговая таблица организаций'!#REF!</f>
        <v>#REF!</v>
      </c>
      <c r="AP229" s="12" t="s">
        <v>167</v>
      </c>
      <c r="AQ229" s="12" t="e">
        <f>'Рейтинговая таблица организаций'!#REF!</f>
        <v>#REF!</v>
      </c>
      <c r="AR229" s="12" t="e">
        <f>'Рейтинговая таблица организаций'!#REF!</f>
        <v>#REF!</v>
      </c>
      <c r="AS229" s="12" t="s">
        <v>168</v>
      </c>
      <c r="AT229" s="12" t="e">
        <f>'Рейтинговая таблица организаций'!#REF!</f>
        <v>#REF!</v>
      </c>
      <c r="AU229" s="12" t="e">
        <f>'Рейтинговая таблица организаций'!#REF!</f>
        <v>#REF!</v>
      </c>
      <c r="AV229" s="12" t="s">
        <v>169</v>
      </c>
      <c r="AW229" s="12" t="e">
        <f>'Рейтинговая таблица организаций'!#REF!</f>
        <v>#REF!</v>
      </c>
      <c r="AX229" s="12" t="e">
        <f>'Рейтинговая таблица организаций'!#REF!</f>
        <v>#REF!</v>
      </c>
      <c r="AY229" s="12" t="s">
        <v>170</v>
      </c>
      <c r="AZ229" s="12" t="e">
        <f>'Рейтинговая таблица организаций'!#REF!</f>
        <v>#REF!</v>
      </c>
      <c r="BA229" s="12" t="e">
        <f>'Рейтинговая таблица организаций'!#REF!</f>
        <v>#REF!</v>
      </c>
    </row>
    <row r="230" spans="1:53" ht="15.75">
      <c r="A230" s="9" t="e">
        <f>'бланки '!#REF!</f>
        <v>#REF!</v>
      </c>
      <c r="B230" s="9" t="e">
        <f>'бланки '!#REF!</f>
        <v>#REF!</v>
      </c>
      <c r="C230" s="9" t="e">
        <f>'для bus.gov.ru'!#REF!</f>
        <v>#REF!</v>
      </c>
      <c r="D230" s="9" t="e">
        <f>'для bus.gov.ru'!#REF!</f>
        <v>#REF!</v>
      </c>
      <c r="E230" s="16" t="e">
        <f>'для bus.gov.ru'!#REF!</f>
        <v>#REF!</v>
      </c>
      <c r="F230" s="10" t="s">
        <v>159</v>
      </c>
      <c r="G230" s="11" t="e">
        <f>'Рейтинговая таблица организаций'!#REF!</f>
        <v>#REF!</v>
      </c>
      <c r="H230" s="11" t="e">
        <f>'Рейтинговая таблица организаций'!#REF!</f>
        <v>#REF!</v>
      </c>
      <c r="I230" s="10" t="s">
        <v>160</v>
      </c>
      <c r="J230" s="11" t="e">
        <f>'Рейтинговая таблица организаций'!#REF!</f>
        <v>#REF!</v>
      </c>
      <c r="K230" s="11" t="e">
        <f>'Рейтинговая таблица организаций'!#REF!</f>
        <v>#REF!</v>
      </c>
      <c r="L23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0" s="18" t="e">
        <f>'Рейтинговая таблица организаций'!#REF!</f>
        <v>#REF!</v>
      </c>
      <c r="N230" s="12" t="e">
        <f>IF('Рейтинговая таблица организаций'!#REF!&lt;1,0,(IF('Рейтинговая таблица организаций'!#REF!&lt;4,30,100)))</f>
        <v>#REF!</v>
      </c>
      <c r="O230" s="12" t="s">
        <v>161</v>
      </c>
      <c r="P230" s="12" t="e">
        <f>'Рейтинговая таблица организаций'!#REF!</f>
        <v>#REF!</v>
      </c>
      <c r="Q230" s="12" t="e">
        <f>'Рейтинговая таблица организаций'!#REF!</f>
        <v>#REF!</v>
      </c>
      <c r="R230" s="12" t="s">
        <v>162</v>
      </c>
      <c r="S230" s="12" t="e">
        <f>'Рейтинговая таблица организаций'!#REF!</f>
        <v>#REF!</v>
      </c>
      <c r="T230" s="12" t="e">
        <f>'Рейтинговая таблица организаций'!#REF!</f>
        <v>#REF!</v>
      </c>
      <c r="U23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0" s="18" t="e">
        <f>'Рейтинговая таблица организаций'!#REF!</f>
        <v>#REF!</v>
      </c>
      <c r="W230" s="12" t="e">
        <f>IF('Рейтинговая таблица организаций'!#REF!&lt;1,0,(IF('Рейтинговая таблица организаций'!#REF!&lt;4,20,100)))</f>
        <v>#REF!</v>
      </c>
      <c r="X230" s="12" t="s">
        <v>163</v>
      </c>
      <c r="Y230" s="12" t="e">
        <f>'Рейтинговая таблица организаций'!#REF!</f>
        <v>#REF!</v>
      </c>
      <c r="Z230" s="12" t="e">
        <f>'Рейтинговая таблица организаций'!#REF!</f>
        <v>#REF!</v>
      </c>
      <c r="AA23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0" s="17" t="e">
        <f>'Рейтинговая таблица организаций'!#REF!</f>
        <v>#REF!</v>
      </c>
      <c r="AC230" s="12" t="e">
        <f>IF('Рейтинговая таблица организаций'!#REF!&lt;1,0,(IF('Рейтинговая таблица организаций'!#REF!&lt;5,20,100)))</f>
        <v>#REF!</v>
      </c>
      <c r="AD23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0" s="18" t="e">
        <f>'Рейтинговая таблица организаций'!#REF!</f>
        <v>#REF!</v>
      </c>
      <c r="AF230" s="12" t="e">
        <f>IF('Рейтинговая таблица организаций'!#REF!&lt;1,0,(IF('Рейтинговая таблица организаций'!#REF!&lt;5,20,100)))</f>
        <v>#REF!</v>
      </c>
      <c r="AG230" s="12" t="s">
        <v>164</v>
      </c>
      <c r="AH230" s="12" t="e">
        <f>'Рейтинговая таблица организаций'!#REF!</f>
        <v>#REF!</v>
      </c>
      <c r="AI230" s="12" t="e">
        <f>'Рейтинговая таблица организаций'!#REF!</f>
        <v>#REF!</v>
      </c>
      <c r="AJ230" s="12" t="s">
        <v>165</v>
      </c>
      <c r="AK230" s="12" t="e">
        <f>'Рейтинговая таблица организаций'!#REF!</f>
        <v>#REF!</v>
      </c>
      <c r="AL230" s="12" t="e">
        <f>'Рейтинговая таблица организаций'!#REF!</f>
        <v>#REF!</v>
      </c>
      <c r="AM230" s="12" t="s">
        <v>166</v>
      </c>
      <c r="AN230" s="12" t="e">
        <f>'Рейтинговая таблица организаций'!#REF!</f>
        <v>#REF!</v>
      </c>
      <c r="AO230" s="12" t="e">
        <f>'Рейтинговая таблица организаций'!#REF!</f>
        <v>#REF!</v>
      </c>
      <c r="AP230" s="12" t="s">
        <v>167</v>
      </c>
      <c r="AQ230" s="12" t="e">
        <f>'Рейтинговая таблица организаций'!#REF!</f>
        <v>#REF!</v>
      </c>
      <c r="AR230" s="12" t="e">
        <f>'Рейтинговая таблица организаций'!#REF!</f>
        <v>#REF!</v>
      </c>
      <c r="AS230" s="12" t="s">
        <v>168</v>
      </c>
      <c r="AT230" s="12" t="e">
        <f>'Рейтинговая таблица организаций'!#REF!</f>
        <v>#REF!</v>
      </c>
      <c r="AU230" s="12" t="e">
        <f>'Рейтинговая таблица организаций'!#REF!</f>
        <v>#REF!</v>
      </c>
      <c r="AV230" s="12" t="s">
        <v>169</v>
      </c>
      <c r="AW230" s="12" t="e">
        <f>'Рейтинговая таблица организаций'!#REF!</f>
        <v>#REF!</v>
      </c>
      <c r="AX230" s="12" t="e">
        <f>'Рейтинговая таблица организаций'!#REF!</f>
        <v>#REF!</v>
      </c>
      <c r="AY230" s="12" t="s">
        <v>170</v>
      </c>
      <c r="AZ230" s="12" t="e">
        <f>'Рейтинговая таблица организаций'!#REF!</f>
        <v>#REF!</v>
      </c>
      <c r="BA230" s="12" t="e">
        <f>'Рейтинговая таблица организаций'!#REF!</f>
        <v>#REF!</v>
      </c>
    </row>
    <row r="231" spans="1:53" ht="15.75">
      <c r="A231" s="9" t="e">
        <f>'бланки '!#REF!</f>
        <v>#REF!</v>
      </c>
      <c r="B231" s="9" t="e">
        <f>'бланки '!#REF!</f>
        <v>#REF!</v>
      </c>
      <c r="C231" s="9" t="e">
        <f>'для bus.gov.ru'!#REF!</f>
        <v>#REF!</v>
      </c>
      <c r="D231" s="9" t="e">
        <f>'для bus.gov.ru'!#REF!</f>
        <v>#REF!</v>
      </c>
      <c r="E231" s="16" t="e">
        <f>'для bus.gov.ru'!#REF!</f>
        <v>#REF!</v>
      </c>
      <c r="F231" s="10" t="s">
        <v>159</v>
      </c>
      <c r="G231" s="11" t="e">
        <f>'Рейтинговая таблица организаций'!#REF!</f>
        <v>#REF!</v>
      </c>
      <c r="H231" s="11" t="e">
        <f>'Рейтинговая таблица организаций'!#REF!</f>
        <v>#REF!</v>
      </c>
      <c r="I231" s="10" t="s">
        <v>160</v>
      </c>
      <c r="J231" s="11" t="e">
        <f>'Рейтинговая таблица организаций'!#REF!</f>
        <v>#REF!</v>
      </c>
      <c r="K231" s="11" t="e">
        <f>'Рейтинговая таблица организаций'!#REF!</f>
        <v>#REF!</v>
      </c>
      <c r="L23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1" s="18" t="e">
        <f>'Рейтинговая таблица организаций'!#REF!</f>
        <v>#REF!</v>
      </c>
      <c r="N231" s="12" t="e">
        <f>IF('Рейтинговая таблица организаций'!#REF!&lt;1,0,(IF('Рейтинговая таблица организаций'!#REF!&lt;4,30,100)))</f>
        <v>#REF!</v>
      </c>
      <c r="O231" s="12" t="s">
        <v>161</v>
      </c>
      <c r="P231" s="12" t="e">
        <f>'Рейтинговая таблица организаций'!#REF!</f>
        <v>#REF!</v>
      </c>
      <c r="Q231" s="12" t="e">
        <f>'Рейтинговая таблица организаций'!#REF!</f>
        <v>#REF!</v>
      </c>
      <c r="R231" s="12" t="s">
        <v>162</v>
      </c>
      <c r="S231" s="12" t="e">
        <f>'Рейтинговая таблица организаций'!#REF!</f>
        <v>#REF!</v>
      </c>
      <c r="T231" s="12" t="e">
        <f>'Рейтинговая таблица организаций'!#REF!</f>
        <v>#REF!</v>
      </c>
      <c r="U23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1" s="18" t="e">
        <f>'Рейтинговая таблица организаций'!#REF!</f>
        <v>#REF!</v>
      </c>
      <c r="W231" s="12" t="e">
        <f>IF('Рейтинговая таблица организаций'!#REF!&lt;1,0,(IF('Рейтинговая таблица организаций'!#REF!&lt;4,20,100)))</f>
        <v>#REF!</v>
      </c>
      <c r="X231" s="12" t="s">
        <v>163</v>
      </c>
      <c r="Y231" s="12" t="e">
        <f>'Рейтинговая таблица организаций'!#REF!</f>
        <v>#REF!</v>
      </c>
      <c r="Z231" s="12" t="e">
        <f>'Рейтинговая таблица организаций'!#REF!</f>
        <v>#REF!</v>
      </c>
      <c r="AA23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1" s="17" t="e">
        <f>'Рейтинговая таблица организаций'!#REF!</f>
        <v>#REF!</v>
      </c>
      <c r="AC231" s="12" t="e">
        <f>IF('Рейтинговая таблица организаций'!#REF!&lt;1,0,(IF('Рейтинговая таблица организаций'!#REF!&lt;5,20,100)))</f>
        <v>#REF!</v>
      </c>
      <c r="AD23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1" s="18" t="e">
        <f>'Рейтинговая таблица организаций'!#REF!</f>
        <v>#REF!</v>
      </c>
      <c r="AF231" s="12" t="e">
        <f>IF('Рейтинговая таблица организаций'!#REF!&lt;1,0,(IF('Рейтинговая таблица организаций'!#REF!&lt;5,20,100)))</f>
        <v>#REF!</v>
      </c>
      <c r="AG231" s="12" t="s">
        <v>164</v>
      </c>
      <c r="AH231" s="12" t="e">
        <f>'Рейтинговая таблица организаций'!#REF!</f>
        <v>#REF!</v>
      </c>
      <c r="AI231" s="12" t="e">
        <f>'Рейтинговая таблица организаций'!#REF!</f>
        <v>#REF!</v>
      </c>
      <c r="AJ231" s="12" t="s">
        <v>165</v>
      </c>
      <c r="AK231" s="12" t="e">
        <f>'Рейтинговая таблица организаций'!#REF!</f>
        <v>#REF!</v>
      </c>
      <c r="AL231" s="12" t="e">
        <f>'Рейтинговая таблица организаций'!#REF!</f>
        <v>#REF!</v>
      </c>
      <c r="AM231" s="12" t="s">
        <v>166</v>
      </c>
      <c r="AN231" s="12" t="e">
        <f>'Рейтинговая таблица организаций'!#REF!</f>
        <v>#REF!</v>
      </c>
      <c r="AO231" s="12" t="e">
        <f>'Рейтинговая таблица организаций'!#REF!</f>
        <v>#REF!</v>
      </c>
      <c r="AP231" s="12" t="s">
        <v>167</v>
      </c>
      <c r="AQ231" s="12" t="e">
        <f>'Рейтинговая таблица организаций'!#REF!</f>
        <v>#REF!</v>
      </c>
      <c r="AR231" s="12" t="e">
        <f>'Рейтинговая таблица организаций'!#REF!</f>
        <v>#REF!</v>
      </c>
      <c r="AS231" s="12" t="s">
        <v>168</v>
      </c>
      <c r="AT231" s="12" t="e">
        <f>'Рейтинговая таблица организаций'!#REF!</f>
        <v>#REF!</v>
      </c>
      <c r="AU231" s="12" t="e">
        <f>'Рейтинговая таблица организаций'!#REF!</f>
        <v>#REF!</v>
      </c>
      <c r="AV231" s="12" t="s">
        <v>169</v>
      </c>
      <c r="AW231" s="12" t="e">
        <f>'Рейтинговая таблица организаций'!#REF!</f>
        <v>#REF!</v>
      </c>
      <c r="AX231" s="12" t="e">
        <f>'Рейтинговая таблица организаций'!#REF!</f>
        <v>#REF!</v>
      </c>
      <c r="AY231" s="12" t="s">
        <v>170</v>
      </c>
      <c r="AZ231" s="12" t="e">
        <f>'Рейтинговая таблица организаций'!#REF!</f>
        <v>#REF!</v>
      </c>
      <c r="BA231" s="12" t="e">
        <f>'Рейтинговая таблица организаций'!#REF!</f>
        <v>#REF!</v>
      </c>
    </row>
    <row r="232" spans="1:53" ht="15.75">
      <c r="A232" s="9" t="e">
        <f>'бланки '!#REF!</f>
        <v>#REF!</v>
      </c>
      <c r="B232" s="9" t="e">
        <f>'бланки '!#REF!</f>
        <v>#REF!</v>
      </c>
      <c r="C232" s="9" t="e">
        <f>'для bus.gov.ru'!#REF!</f>
        <v>#REF!</v>
      </c>
      <c r="D232" s="9" t="e">
        <f>'для bus.gov.ru'!#REF!</f>
        <v>#REF!</v>
      </c>
      <c r="E232" s="16" t="e">
        <f>'для bus.gov.ru'!#REF!</f>
        <v>#REF!</v>
      </c>
      <c r="F232" s="10" t="s">
        <v>159</v>
      </c>
      <c r="G232" s="11" t="e">
        <f>'Рейтинговая таблица организаций'!#REF!</f>
        <v>#REF!</v>
      </c>
      <c r="H232" s="11" t="e">
        <f>'Рейтинговая таблица организаций'!#REF!</f>
        <v>#REF!</v>
      </c>
      <c r="I232" s="10" t="s">
        <v>160</v>
      </c>
      <c r="J232" s="11" t="e">
        <f>'Рейтинговая таблица организаций'!#REF!</f>
        <v>#REF!</v>
      </c>
      <c r="K232" s="11" t="e">
        <f>'Рейтинговая таблица организаций'!#REF!</f>
        <v>#REF!</v>
      </c>
      <c r="L23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2" s="18" t="e">
        <f>'Рейтинговая таблица организаций'!#REF!</f>
        <v>#REF!</v>
      </c>
      <c r="N232" s="12" t="e">
        <f>IF('Рейтинговая таблица организаций'!#REF!&lt;1,0,(IF('Рейтинговая таблица организаций'!#REF!&lt;4,30,100)))</f>
        <v>#REF!</v>
      </c>
      <c r="O232" s="12" t="s">
        <v>161</v>
      </c>
      <c r="P232" s="12" t="e">
        <f>'Рейтинговая таблица организаций'!#REF!</f>
        <v>#REF!</v>
      </c>
      <c r="Q232" s="12" t="e">
        <f>'Рейтинговая таблица организаций'!#REF!</f>
        <v>#REF!</v>
      </c>
      <c r="R232" s="12" t="s">
        <v>162</v>
      </c>
      <c r="S232" s="12" t="e">
        <f>'Рейтинговая таблица организаций'!#REF!</f>
        <v>#REF!</v>
      </c>
      <c r="T232" s="12" t="e">
        <f>'Рейтинговая таблица организаций'!#REF!</f>
        <v>#REF!</v>
      </c>
      <c r="U23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2" s="18" t="e">
        <f>'Рейтинговая таблица организаций'!#REF!</f>
        <v>#REF!</v>
      </c>
      <c r="W232" s="12" t="e">
        <f>IF('Рейтинговая таблица организаций'!#REF!&lt;1,0,(IF('Рейтинговая таблица организаций'!#REF!&lt;4,20,100)))</f>
        <v>#REF!</v>
      </c>
      <c r="X232" s="12" t="s">
        <v>163</v>
      </c>
      <c r="Y232" s="12" t="e">
        <f>'Рейтинговая таблица организаций'!#REF!</f>
        <v>#REF!</v>
      </c>
      <c r="Z232" s="12" t="e">
        <f>'Рейтинговая таблица организаций'!#REF!</f>
        <v>#REF!</v>
      </c>
      <c r="AA23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2" s="17" t="e">
        <f>'Рейтинговая таблица организаций'!#REF!</f>
        <v>#REF!</v>
      </c>
      <c r="AC232" s="12" t="e">
        <f>IF('Рейтинговая таблица организаций'!#REF!&lt;1,0,(IF('Рейтинговая таблица организаций'!#REF!&lt;5,20,100)))</f>
        <v>#REF!</v>
      </c>
      <c r="AD23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2" s="18" t="e">
        <f>'Рейтинговая таблица организаций'!#REF!</f>
        <v>#REF!</v>
      </c>
      <c r="AF232" s="12" t="e">
        <f>IF('Рейтинговая таблица организаций'!#REF!&lt;1,0,(IF('Рейтинговая таблица организаций'!#REF!&lt;5,20,100)))</f>
        <v>#REF!</v>
      </c>
      <c r="AG232" s="12" t="s">
        <v>164</v>
      </c>
      <c r="AH232" s="12" t="e">
        <f>'Рейтинговая таблица организаций'!#REF!</f>
        <v>#REF!</v>
      </c>
      <c r="AI232" s="12" t="e">
        <f>'Рейтинговая таблица организаций'!#REF!</f>
        <v>#REF!</v>
      </c>
      <c r="AJ232" s="12" t="s">
        <v>165</v>
      </c>
      <c r="AK232" s="12" t="e">
        <f>'Рейтинговая таблица организаций'!#REF!</f>
        <v>#REF!</v>
      </c>
      <c r="AL232" s="12" t="e">
        <f>'Рейтинговая таблица организаций'!#REF!</f>
        <v>#REF!</v>
      </c>
      <c r="AM232" s="12" t="s">
        <v>166</v>
      </c>
      <c r="AN232" s="12" t="e">
        <f>'Рейтинговая таблица организаций'!#REF!</f>
        <v>#REF!</v>
      </c>
      <c r="AO232" s="12" t="e">
        <f>'Рейтинговая таблица организаций'!#REF!</f>
        <v>#REF!</v>
      </c>
      <c r="AP232" s="12" t="s">
        <v>167</v>
      </c>
      <c r="AQ232" s="12" t="e">
        <f>'Рейтинговая таблица организаций'!#REF!</f>
        <v>#REF!</v>
      </c>
      <c r="AR232" s="12" t="e">
        <f>'Рейтинговая таблица организаций'!#REF!</f>
        <v>#REF!</v>
      </c>
      <c r="AS232" s="12" t="s">
        <v>168</v>
      </c>
      <c r="AT232" s="12" t="e">
        <f>'Рейтинговая таблица организаций'!#REF!</f>
        <v>#REF!</v>
      </c>
      <c r="AU232" s="12" t="e">
        <f>'Рейтинговая таблица организаций'!#REF!</f>
        <v>#REF!</v>
      </c>
      <c r="AV232" s="12" t="s">
        <v>169</v>
      </c>
      <c r="AW232" s="12" t="e">
        <f>'Рейтинговая таблица организаций'!#REF!</f>
        <v>#REF!</v>
      </c>
      <c r="AX232" s="12" t="e">
        <f>'Рейтинговая таблица организаций'!#REF!</f>
        <v>#REF!</v>
      </c>
      <c r="AY232" s="12" t="s">
        <v>170</v>
      </c>
      <c r="AZ232" s="12" t="e">
        <f>'Рейтинговая таблица организаций'!#REF!</f>
        <v>#REF!</v>
      </c>
      <c r="BA232" s="12" t="e">
        <f>'Рейтинговая таблица организаций'!#REF!</f>
        <v>#REF!</v>
      </c>
    </row>
    <row r="233" spans="1:53" ht="15.75">
      <c r="A233" s="9" t="e">
        <f>'бланки '!#REF!</f>
        <v>#REF!</v>
      </c>
      <c r="B233" s="9" t="e">
        <f>'бланки '!#REF!</f>
        <v>#REF!</v>
      </c>
      <c r="C233" s="9" t="e">
        <f>'для bus.gov.ru'!#REF!</f>
        <v>#REF!</v>
      </c>
      <c r="D233" s="9" t="e">
        <f>'для bus.gov.ru'!#REF!</f>
        <v>#REF!</v>
      </c>
      <c r="E233" s="16" t="e">
        <f>'для bus.gov.ru'!#REF!</f>
        <v>#REF!</v>
      </c>
      <c r="F233" s="10" t="s">
        <v>159</v>
      </c>
      <c r="G233" s="11" t="e">
        <f>'Рейтинговая таблица организаций'!#REF!</f>
        <v>#REF!</v>
      </c>
      <c r="H233" s="11" t="e">
        <f>'Рейтинговая таблица организаций'!#REF!</f>
        <v>#REF!</v>
      </c>
      <c r="I233" s="10" t="s">
        <v>160</v>
      </c>
      <c r="J233" s="11" t="e">
        <f>'Рейтинговая таблица организаций'!#REF!</f>
        <v>#REF!</v>
      </c>
      <c r="K233" s="11" t="e">
        <f>'Рейтинговая таблица организаций'!#REF!</f>
        <v>#REF!</v>
      </c>
      <c r="L23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3" s="18" t="e">
        <f>'Рейтинговая таблица организаций'!#REF!</f>
        <v>#REF!</v>
      </c>
      <c r="N233" s="12" t="e">
        <f>IF('Рейтинговая таблица организаций'!#REF!&lt;1,0,(IF('Рейтинговая таблица организаций'!#REF!&lt;4,30,100)))</f>
        <v>#REF!</v>
      </c>
      <c r="O233" s="12" t="s">
        <v>161</v>
      </c>
      <c r="P233" s="12" t="e">
        <f>'Рейтинговая таблица организаций'!#REF!</f>
        <v>#REF!</v>
      </c>
      <c r="Q233" s="12" t="e">
        <f>'Рейтинговая таблица организаций'!#REF!</f>
        <v>#REF!</v>
      </c>
      <c r="R233" s="12" t="s">
        <v>162</v>
      </c>
      <c r="S233" s="12" t="e">
        <f>'Рейтинговая таблица организаций'!#REF!</f>
        <v>#REF!</v>
      </c>
      <c r="T233" s="12" t="e">
        <f>'Рейтинговая таблица организаций'!#REF!</f>
        <v>#REF!</v>
      </c>
      <c r="U23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3" s="18" t="e">
        <f>'Рейтинговая таблица организаций'!#REF!</f>
        <v>#REF!</v>
      </c>
      <c r="W233" s="12" t="e">
        <f>IF('Рейтинговая таблица организаций'!#REF!&lt;1,0,(IF('Рейтинговая таблица организаций'!#REF!&lt;4,20,100)))</f>
        <v>#REF!</v>
      </c>
      <c r="X233" s="12" t="s">
        <v>163</v>
      </c>
      <c r="Y233" s="12" t="e">
        <f>'Рейтинговая таблица организаций'!#REF!</f>
        <v>#REF!</v>
      </c>
      <c r="Z233" s="12" t="e">
        <f>'Рейтинговая таблица организаций'!#REF!</f>
        <v>#REF!</v>
      </c>
      <c r="AA23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3" s="17" t="e">
        <f>'Рейтинговая таблица организаций'!#REF!</f>
        <v>#REF!</v>
      </c>
      <c r="AC233" s="12" t="e">
        <f>IF('Рейтинговая таблица организаций'!#REF!&lt;1,0,(IF('Рейтинговая таблица организаций'!#REF!&lt;5,20,100)))</f>
        <v>#REF!</v>
      </c>
      <c r="AD23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3" s="18" t="e">
        <f>'Рейтинговая таблица организаций'!#REF!</f>
        <v>#REF!</v>
      </c>
      <c r="AF233" s="12" t="e">
        <f>IF('Рейтинговая таблица организаций'!#REF!&lt;1,0,(IF('Рейтинговая таблица организаций'!#REF!&lt;5,20,100)))</f>
        <v>#REF!</v>
      </c>
      <c r="AG233" s="12" t="s">
        <v>164</v>
      </c>
      <c r="AH233" s="12" t="e">
        <f>'Рейтинговая таблица организаций'!#REF!</f>
        <v>#REF!</v>
      </c>
      <c r="AI233" s="12" t="e">
        <f>'Рейтинговая таблица организаций'!#REF!</f>
        <v>#REF!</v>
      </c>
      <c r="AJ233" s="12" t="s">
        <v>165</v>
      </c>
      <c r="AK233" s="12" t="e">
        <f>'Рейтинговая таблица организаций'!#REF!</f>
        <v>#REF!</v>
      </c>
      <c r="AL233" s="12" t="e">
        <f>'Рейтинговая таблица организаций'!#REF!</f>
        <v>#REF!</v>
      </c>
      <c r="AM233" s="12" t="s">
        <v>166</v>
      </c>
      <c r="AN233" s="12" t="e">
        <f>'Рейтинговая таблица организаций'!#REF!</f>
        <v>#REF!</v>
      </c>
      <c r="AO233" s="12" t="e">
        <f>'Рейтинговая таблица организаций'!#REF!</f>
        <v>#REF!</v>
      </c>
      <c r="AP233" s="12" t="s">
        <v>167</v>
      </c>
      <c r="AQ233" s="12" t="e">
        <f>'Рейтинговая таблица организаций'!#REF!</f>
        <v>#REF!</v>
      </c>
      <c r="AR233" s="12" t="e">
        <f>'Рейтинговая таблица организаций'!#REF!</f>
        <v>#REF!</v>
      </c>
      <c r="AS233" s="12" t="s">
        <v>168</v>
      </c>
      <c r="AT233" s="12" t="e">
        <f>'Рейтинговая таблица организаций'!#REF!</f>
        <v>#REF!</v>
      </c>
      <c r="AU233" s="12" t="e">
        <f>'Рейтинговая таблица организаций'!#REF!</f>
        <v>#REF!</v>
      </c>
      <c r="AV233" s="12" t="s">
        <v>169</v>
      </c>
      <c r="AW233" s="12" t="e">
        <f>'Рейтинговая таблица организаций'!#REF!</f>
        <v>#REF!</v>
      </c>
      <c r="AX233" s="12" t="e">
        <f>'Рейтинговая таблица организаций'!#REF!</f>
        <v>#REF!</v>
      </c>
      <c r="AY233" s="12" t="s">
        <v>170</v>
      </c>
      <c r="AZ233" s="12" t="e">
        <f>'Рейтинговая таблица организаций'!#REF!</f>
        <v>#REF!</v>
      </c>
      <c r="BA233" s="12" t="e">
        <f>'Рейтинговая таблица организаций'!#REF!</f>
        <v>#REF!</v>
      </c>
    </row>
    <row r="234" spans="1:53" ht="15.75">
      <c r="A234" s="9" t="e">
        <f>'бланки '!#REF!</f>
        <v>#REF!</v>
      </c>
      <c r="B234" s="9" t="e">
        <f>'бланки '!#REF!</f>
        <v>#REF!</v>
      </c>
      <c r="C234" s="9" t="e">
        <f>'для bus.gov.ru'!#REF!</f>
        <v>#REF!</v>
      </c>
      <c r="D234" s="9" t="e">
        <f>'для bus.gov.ru'!#REF!</f>
        <v>#REF!</v>
      </c>
      <c r="E234" s="16" t="e">
        <f>'для bus.gov.ru'!#REF!</f>
        <v>#REF!</v>
      </c>
      <c r="F234" s="10" t="s">
        <v>159</v>
      </c>
      <c r="G234" s="11" t="e">
        <f>'Рейтинговая таблица организаций'!#REF!</f>
        <v>#REF!</v>
      </c>
      <c r="H234" s="11" t="e">
        <f>'Рейтинговая таблица организаций'!#REF!</f>
        <v>#REF!</v>
      </c>
      <c r="I234" s="10" t="s">
        <v>160</v>
      </c>
      <c r="J234" s="11" t="e">
        <f>'Рейтинговая таблица организаций'!#REF!</f>
        <v>#REF!</v>
      </c>
      <c r="K234" s="11" t="e">
        <f>'Рейтинговая таблица организаций'!#REF!</f>
        <v>#REF!</v>
      </c>
      <c r="L23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4" s="18" t="e">
        <f>'Рейтинговая таблица организаций'!#REF!</f>
        <v>#REF!</v>
      </c>
      <c r="N234" s="12" t="e">
        <f>IF('Рейтинговая таблица организаций'!#REF!&lt;1,0,(IF('Рейтинговая таблица организаций'!#REF!&lt;4,30,100)))</f>
        <v>#REF!</v>
      </c>
      <c r="O234" s="12" t="s">
        <v>161</v>
      </c>
      <c r="P234" s="12" t="e">
        <f>'Рейтинговая таблица организаций'!#REF!</f>
        <v>#REF!</v>
      </c>
      <c r="Q234" s="12" t="e">
        <f>'Рейтинговая таблица организаций'!#REF!</f>
        <v>#REF!</v>
      </c>
      <c r="R234" s="12" t="s">
        <v>162</v>
      </c>
      <c r="S234" s="12" t="e">
        <f>'Рейтинговая таблица организаций'!#REF!</f>
        <v>#REF!</v>
      </c>
      <c r="T234" s="12" t="e">
        <f>'Рейтинговая таблица организаций'!#REF!</f>
        <v>#REF!</v>
      </c>
      <c r="U23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4" s="18" t="e">
        <f>'Рейтинговая таблица организаций'!#REF!</f>
        <v>#REF!</v>
      </c>
      <c r="W234" s="12" t="e">
        <f>IF('Рейтинговая таблица организаций'!#REF!&lt;1,0,(IF('Рейтинговая таблица организаций'!#REF!&lt;4,20,100)))</f>
        <v>#REF!</v>
      </c>
      <c r="X234" s="12" t="s">
        <v>163</v>
      </c>
      <c r="Y234" s="12" t="e">
        <f>'Рейтинговая таблица организаций'!#REF!</f>
        <v>#REF!</v>
      </c>
      <c r="Z234" s="12" t="e">
        <f>'Рейтинговая таблица организаций'!#REF!</f>
        <v>#REF!</v>
      </c>
      <c r="AA23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4" s="17" t="e">
        <f>'Рейтинговая таблица организаций'!#REF!</f>
        <v>#REF!</v>
      </c>
      <c r="AC234" s="12" t="e">
        <f>IF('Рейтинговая таблица организаций'!#REF!&lt;1,0,(IF('Рейтинговая таблица организаций'!#REF!&lt;5,20,100)))</f>
        <v>#REF!</v>
      </c>
      <c r="AD23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4" s="18" t="e">
        <f>'Рейтинговая таблица организаций'!#REF!</f>
        <v>#REF!</v>
      </c>
      <c r="AF234" s="12" t="e">
        <f>IF('Рейтинговая таблица организаций'!#REF!&lt;1,0,(IF('Рейтинговая таблица организаций'!#REF!&lt;5,20,100)))</f>
        <v>#REF!</v>
      </c>
      <c r="AG234" s="12" t="s">
        <v>164</v>
      </c>
      <c r="AH234" s="12" t="e">
        <f>'Рейтинговая таблица организаций'!#REF!</f>
        <v>#REF!</v>
      </c>
      <c r="AI234" s="12" t="e">
        <f>'Рейтинговая таблица организаций'!#REF!</f>
        <v>#REF!</v>
      </c>
      <c r="AJ234" s="12" t="s">
        <v>165</v>
      </c>
      <c r="AK234" s="12" t="e">
        <f>'Рейтинговая таблица организаций'!#REF!</f>
        <v>#REF!</v>
      </c>
      <c r="AL234" s="12" t="e">
        <f>'Рейтинговая таблица организаций'!#REF!</f>
        <v>#REF!</v>
      </c>
      <c r="AM234" s="12" t="s">
        <v>166</v>
      </c>
      <c r="AN234" s="12" t="e">
        <f>'Рейтинговая таблица организаций'!#REF!</f>
        <v>#REF!</v>
      </c>
      <c r="AO234" s="12" t="e">
        <f>'Рейтинговая таблица организаций'!#REF!</f>
        <v>#REF!</v>
      </c>
      <c r="AP234" s="12" t="s">
        <v>167</v>
      </c>
      <c r="AQ234" s="12" t="e">
        <f>'Рейтинговая таблица организаций'!#REF!</f>
        <v>#REF!</v>
      </c>
      <c r="AR234" s="12" t="e">
        <f>'Рейтинговая таблица организаций'!#REF!</f>
        <v>#REF!</v>
      </c>
      <c r="AS234" s="12" t="s">
        <v>168</v>
      </c>
      <c r="AT234" s="12" t="e">
        <f>'Рейтинговая таблица организаций'!#REF!</f>
        <v>#REF!</v>
      </c>
      <c r="AU234" s="12" t="e">
        <f>'Рейтинговая таблица организаций'!#REF!</f>
        <v>#REF!</v>
      </c>
      <c r="AV234" s="12" t="s">
        <v>169</v>
      </c>
      <c r="AW234" s="12" t="e">
        <f>'Рейтинговая таблица организаций'!#REF!</f>
        <v>#REF!</v>
      </c>
      <c r="AX234" s="12" t="e">
        <f>'Рейтинговая таблица организаций'!#REF!</f>
        <v>#REF!</v>
      </c>
      <c r="AY234" s="12" t="s">
        <v>170</v>
      </c>
      <c r="AZ234" s="12" t="e">
        <f>'Рейтинговая таблица организаций'!#REF!</f>
        <v>#REF!</v>
      </c>
      <c r="BA234" s="12" t="e">
        <f>'Рейтинговая таблица организаций'!#REF!</f>
        <v>#REF!</v>
      </c>
    </row>
    <row r="235" spans="1:53" ht="15.75">
      <c r="A235" s="9" t="e">
        <f>'бланки '!#REF!</f>
        <v>#REF!</v>
      </c>
      <c r="B235" s="9" t="e">
        <f>'бланки '!#REF!</f>
        <v>#REF!</v>
      </c>
      <c r="C235" s="9" t="e">
        <f>'для bus.gov.ru'!#REF!</f>
        <v>#REF!</v>
      </c>
      <c r="D235" s="9" t="e">
        <f>'для bus.gov.ru'!#REF!</f>
        <v>#REF!</v>
      </c>
      <c r="E235" s="16" t="e">
        <f>'для bus.gov.ru'!#REF!</f>
        <v>#REF!</v>
      </c>
      <c r="F235" s="10" t="s">
        <v>159</v>
      </c>
      <c r="G235" s="11" t="e">
        <f>'Рейтинговая таблица организаций'!#REF!</f>
        <v>#REF!</v>
      </c>
      <c r="H235" s="11" t="e">
        <f>'Рейтинговая таблица организаций'!#REF!</f>
        <v>#REF!</v>
      </c>
      <c r="I235" s="10" t="s">
        <v>160</v>
      </c>
      <c r="J235" s="11" t="e">
        <f>'Рейтинговая таблица организаций'!#REF!</f>
        <v>#REF!</v>
      </c>
      <c r="K235" s="11" t="e">
        <f>'Рейтинговая таблица организаций'!#REF!</f>
        <v>#REF!</v>
      </c>
      <c r="L23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5" s="18" t="e">
        <f>'Рейтинговая таблица организаций'!#REF!</f>
        <v>#REF!</v>
      </c>
      <c r="N235" s="12" t="e">
        <f>IF('Рейтинговая таблица организаций'!#REF!&lt;1,0,(IF('Рейтинговая таблица организаций'!#REF!&lt;4,30,100)))</f>
        <v>#REF!</v>
      </c>
      <c r="O235" s="12" t="s">
        <v>161</v>
      </c>
      <c r="P235" s="12" t="e">
        <f>'Рейтинговая таблица организаций'!#REF!</f>
        <v>#REF!</v>
      </c>
      <c r="Q235" s="12" t="e">
        <f>'Рейтинговая таблица организаций'!#REF!</f>
        <v>#REF!</v>
      </c>
      <c r="R235" s="12" t="s">
        <v>162</v>
      </c>
      <c r="S235" s="12" t="e">
        <f>'Рейтинговая таблица организаций'!#REF!</f>
        <v>#REF!</v>
      </c>
      <c r="T235" s="12" t="e">
        <f>'Рейтинговая таблица организаций'!#REF!</f>
        <v>#REF!</v>
      </c>
      <c r="U23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5" s="18" t="e">
        <f>'Рейтинговая таблица организаций'!#REF!</f>
        <v>#REF!</v>
      </c>
      <c r="W235" s="12" t="e">
        <f>IF('Рейтинговая таблица организаций'!#REF!&lt;1,0,(IF('Рейтинговая таблица организаций'!#REF!&lt;4,20,100)))</f>
        <v>#REF!</v>
      </c>
      <c r="X235" s="12" t="s">
        <v>163</v>
      </c>
      <c r="Y235" s="12" t="e">
        <f>'Рейтинговая таблица организаций'!#REF!</f>
        <v>#REF!</v>
      </c>
      <c r="Z235" s="12" t="e">
        <f>'Рейтинговая таблица организаций'!#REF!</f>
        <v>#REF!</v>
      </c>
      <c r="AA23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5" s="17" t="e">
        <f>'Рейтинговая таблица организаций'!#REF!</f>
        <v>#REF!</v>
      </c>
      <c r="AC235" s="12" t="e">
        <f>IF('Рейтинговая таблица организаций'!#REF!&lt;1,0,(IF('Рейтинговая таблица организаций'!#REF!&lt;5,20,100)))</f>
        <v>#REF!</v>
      </c>
      <c r="AD23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5" s="18" t="e">
        <f>'Рейтинговая таблица организаций'!#REF!</f>
        <v>#REF!</v>
      </c>
      <c r="AF235" s="12" t="e">
        <f>IF('Рейтинговая таблица организаций'!#REF!&lt;1,0,(IF('Рейтинговая таблица организаций'!#REF!&lt;5,20,100)))</f>
        <v>#REF!</v>
      </c>
      <c r="AG235" s="12" t="s">
        <v>164</v>
      </c>
      <c r="AH235" s="12" t="e">
        <f>'Рейтинговая таблица организаций'!#REF!</f>
        <v>#REF!</v>
      </c>
      <c r="AI235" s="12" t="e">
        <f>'Рейтинговая таблица организаций'!#REF!</f>
        <v>#REF!</v>
      </c>
      <c r="AJ235" s="12" t="s">
        <v>165</v>
      </c>
      <c r="AK235" s="12" t="e">
        <f>'Рейтинговая таблица организаций'!#REF!</f>
        <v>#REF!</v>
      </c>
      <c r="AL235" s="12" t="e">
        <f>'Рейтинговая таблица организаций'!#REF!</f>
        <v>#REF!</v>
      </c>
      <c r="AM235" s="12" t="s">
        <v>166</v>
      </c>
      <c r="AN235" s="12" t="e">
        <f>'Рейтинговая таблица организаций'!#REF!</f>
        <v>#REF!</v>
      </c>
      <c r="AO235" s="12" t="e">
        <f>'Рейтинговая таблица организаций'!#REF!</f>
        <v>#REF!</v>
      </c>
      <c r="AP235" s="12" t="s">
        <v>167</v>
      </c>
      <c r="AQ235" s="12" t="e">
        <f>'Рейтинговая таблица организаций'!#REF!</f>
        <v>#REF!</v>
      </c>
      <c r="AR235" s="12" t="e">
        <f>'Рейтинговая таблица организаций'!#REF!</f>
        <v>#REF!</v>
      </c>
      <c r="AS235" s="12" t="s">
        <v>168</v>
      </c>
      <c r="AT235" s="12" t="e">
        <f>'Рейтинговая таблица организаций'!#REF!</f>
        <v>#REF!</v>
      </c>
      <c r="AU235" s="12" t="e">
        <f>'Рейтинговая таблица организаций'!#REF!</f>
        <v>#REF!</v>
      </c>
      <c r="AV235" s="12" t="s">
        <v>169</v>
      </c>
      <c r="AW235" s="12" t="e">
        <f>'Рейтинговая таблица организаций'!#REF!</f>
        <v>#REF!</v>
      </c>
      <c r="AX235" s="12" t="e">
        <f>'Рейтинговая таблица организаций'!#REF!</f>
        <v>#REF!</v>
      </c>
      <c r="AY235" s="12" t="s">
        <v>170</v>
      </c>
      <c r="AZ235" s="12" t="e">
        <f>'Рейтинговая таблица организаций'!#REF!</f>
        <v>#REF!</v>
      </c>
      <c r="BA235" s="12" t="e">
        <f>'Рейтинговая таблица организаций'!#REF!</f>
        <v>#REF!</v>
      </c>
    </row>
    <row r="236" spans="1:53" ht="15.75">
      <c r="A236" s="9" t="e">
        <f>'бланки '!#REF!</f>
        <v>#REF!</v>
      </c>
      <c r="B236" s="9" t="e">
        <f>'бланки '!#REF!</f>
        <v>#REF!</v>
      </c>
      <c r="C236" s="9" t="e">
        <f>'для bus.gov.ru'!#REF!</f>
        <v>#REF!</v>
      </c>
      <c r="D236" s="9" t="e">
        <f>'для bus.gov.ru'!#REF!</f>
        <v>#REF!</v>
      </c>
      <c r="E236" s="16" t="e">
        <f>'для bus.gov.ru'!#REF!</f>
        <v>#REF!</v>
      </c>
      <c r="F236" s="10" t="s">
        <v>159</v>
      </c>
      <c r="G236" s="11" t="e">
        <f>'Рейтинговая таблица организаций'!#REF!</f>
        <v>#REF!</v>
      </c>
      <c r="H236" s="11" t="e">
        <f>'Рейтинговая таблица организаций'!#REF!</f>
        <v>#REF!</v>
      </c>
      <c r="I236" s="10" t="s">
        <v>160</v>
      </c>
      <c r="J236" s="11" t="e">
        <f>'Рейтинговая таблица организаций'!#REF!</f>
        <v>#REF!</v>
      </c>
      <c r="K236" s="11" t="e">
        <f>'Рейтинговая таблица организаций'!#REF!</f>
        <v>#REF!</v>
      </c>
      <c r="L23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6" s="18" t="e">
        <f>'Рейтинговая таблица организаций'!#REF!</f>
        <v>#REF!</v>
      </c>
      <c r="N236" s="12" t="e">
        <f>IF('Рейтинговая таблица организаций'!#REF!&lt;1,0,(IF('Рейтинговая таблица организаций'!#REF!&lt;4,30,100)))</f>
        <v>#REF!</v>
      </c>
      <c r="O236" s="12" t="s">
        <v>161</v>
      </c>
      <c r="P236" s="12" t="e">
        <f>'Рейтинговая таблица организаций'!#REF!</f>
        <v>#REF!</v>
      </c>
      <c r="Q236" s="12" t="e">
        <f>'Рейтинговая таблица организаций'!#REF!</f>
        <v>#REF!</v>
      </c>
      <c r="R236" s="12" t="s">
        <v>162</v>
      </c>
      <c r="S236" s="12" t="e">
        <f>'Рейтинговая таблица организаций'!#REF!</f>
        <v>#REF!</v>
      </c>
      <c r="T236" s="12" t="e">
        <f>'Рейтинговая таблица организаций'!#REF!</f>
        <v>#REF!</v>
      </c>
      <c r="U23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6" s="18" t="e">
        <f>'Рейтинговая таблица организаций'!#REF!</f>
        <v>#REF!</v>
      </c>
      <c r="W236" s="12" t="e">
        <f>IF('Рейтинговая таблица организаций'!#REF!&lt;1,0,(IF('Рейтинговая таблица организаций'!#REF!&lt;4,20,100)))</f>
        <v>#REF!</v>
      </c>
      <c r="X236" s="12" t="s">
        <v>163</v>
      </c>
      <c r="Y236" s="12" t="e">
        <f>'Рейтинговая таблица организаций'!#REF!</f>
        <v>#REF!</v>
      </c>
      <c r="Z236" s="12" t="e">
        <f>'Рейтинговая таблица организаций'!#REF!</f>
        <v>#REF!</v>
      </c>
      <c r="AA23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6" s="17" t="e">
        <f>'Рейтинговая таблица организаций'!#REF!</f>
        <v>#REF!</v>
      </c>
      <c r="AC236" s="12" t="e">
        <f>IF('Рейтинговая таблица организаций'!#REF!&lt;1,0,(IF('Рейтинговая таблица организаций'!#REF!&lt;5,20,100)))</f>
        <v>#REF!</v>
      </c>
      <c r="AD23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6" s="18" t="e">
        <f>'Рейтинговая таблица организаций'!#REF!</f>
        <v>#REF!</v>
      </c>
      <c r="AF236" s="12" t="e">
        <f>IF('Рейтинговая таблица организаций'!#REF!&lt;1,0,(IF('Рейтинговая таблица организаций'!#REF!&lt;5,20,100)))</f>
        <v>#REF!</v>
      </c>
      <c r="AG236" s="12" t="s">
        <v>164</v>
      </c>
      <c r="AH236" s="12" t="e">
        <f>'Рейтинговая таблица организаций'!#REF!</f>
        <v>#REF!</v>
      </c>
      <c r="AI236" s="12" t="e">
        <f>'Рейтинговая таблица организаций'!#REF!</f>
        <v>#REF!</v>
      </c>
      <c r="AJ236" s="12" t="s">
        <v>165</v>
      </c>
      <c r="AK236" s="12" t="e">
        <f>'Рейтинговая таблица организаций'!#REF!</f>
        <v>#REF!</v>
      </c>
      <c r="AL236" s="12" t="e">
        <f>'Рейтинговая таблица организаций'!#REF!</f>
        <v>#REF!</v>
      </c>
      <c r="AM236" s="12" t="s">
        <v>166</v>
      </c>
      <c r="AN236" s="12" t="e">
        <f>'Рейтинговая таблица организаций'!#REF!</f>
        <v>#REF!</v>
      </c>
      <c r="AO236" s="12" t="e">
        <f>'Рейтинговая таблица организаций'!#REF!</f>
        <v>#REF!</v>
      </c>
      <c r="AP236" s="12" t="s">
        <v>167</v>
      </c>
      <c r="AQ236" s="12" t="e">
        <f>'Рейтинговая таблица организаций'!#REF!</f>
        <v>#REF!</v>
      </c>
      <c r="AR236" s="12" t="e">
        <f>'Рейтинговая таблица организаций'!#REF!</f>
        <v>#REF!</v>
      </c>
      <c r="AS236" s="12" t="s">
        <v>168</v>
      </c>
      <c r="AT236" s="12" t="e">
        <f>'Рейтинговая таблица организаций'!#REF!</f>
        <v>#REF!</v>
      </c>
      <c r="AU236" s="12" t="e">
        <f>'Рейтинговая таблица организаций'!#REF!</f>
        <v>#REF!</v>
      </c>
      <c r="AV236" s="12" t="s">
        <v>169</v>
      </c>
      <c r="AW236" s="12" t="e">
        <f>'Рейтинговая таблица организаций'!#REF!</f>
        <v>#REF!</v>
      </c>
      <c r="AX236" s="12" t="e">
        <f>'Рейтинговая таблица организаций'!#REF!</f>
        <v>#REF!</v>
      </c>
      <c r="AY236" s="12" t="s">
        <v>170</v>
      </c>
      <c r="AZ236" s="12" t="e">
        <f>'Рейтинговая таблица организаций'!#REF!</f>
        <v>#REF!</v>
      </c>
      <c r="BA236" s="12" t="e">
        <f>'Рейтинговая таблица организаций'!#REF!</f>
        <v>#REF!</v>
      </c>
    </row>
    <row r="237" spans="1:53" ht="15.75">
      <c r="A237" s="9" t="e">
        <f>'бланки '!#REF!</f>
        <v>#REF!</v>
      </c>
      <c r="B237" s="9" t="e">
        <f>'бланки '!#REF!</f>
        <v>#REF!</v>
      </c>
      <c r="C237" s="9" t="e">
        <f>'для bus.gov.ru'!#REF!</f>
        <v>#REF!</v>
      </c>
      <c r="D237" s="9" t="e">
        <f>'для bus.gov.ru'!#REF!</f>
        <v>#REF!</v>
      </c>
      <c r="E237" s="16" t="e">
        <f>'для bus.gov.ru'!#REF!</f>
        <v>#REF!</v>
      </c>
      <c r="F237" s="10" t="s">
        <v>159</v>
      </c>
      <c r="G237" s="11" t="e">
        <f>'Рейтинговая таблица организаций'!#REF!</f>
        <v>#REF!</v>
      </c>
      <c r="H237" s="11" t="e">
        <f>'Рейтинговая таблица организаций'!#REF!</f>
        <v>#REF!</v>
      </c>
      <c r="I237" s="10" t="s">
        <v>160</v>
      </c>
      <c r="J237" s="11" t="e">
        <f>'Рейтинговая таблица организаций'!#REF!</f>
        <v>#REF!</v>
      </c>
      <c r="K237" s="11" t="e">
        <f>'Рейтинговая таблица организаций'!#REF!</f>
        <v>#REF!</v>
      </c>
      <c r="L23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7" s="18" t="e">
        <f>'Рейтинговая таблица организаций'!#REF!</f>
        <v>#REF!</v>
      </c>
      <c r="N237" s="12" t="e">
        <f>IF('Рейтинговая таблица организаций'!#REF!&lt;1,0,(IF('Рейтинговая таблица организаций'!#REF!&lt;4,30,100)))</f>
        <v>#REF!</v>
      </c>
      <c r="O237" s="12" t="s">
        <v>161</v>
      </c>
      <c r="P237" s="12" t="e">
        <f>'Рейтинговая таблица организаций'!#REF!</f>
        <v>#REF!</v>
      </c>
      <c r="Q237" s="12" t="e">
        <f>'Рейтинговая таблица организаций'!#REF!</f>
        <v>#REF!</v>
      </c>
      <c r="R237" s="12" t="s">
        <v>162</v>
      </c>
      <c r="S237" s="12" t="e">
        <f>'Рейтинговая таблица организаций'!#REF!</f>
        <v>#REF!</v>
      </c>
      <c r="T237" s="12" t="e">
        <f>'Рейтинговая таблица организаций'!#REF!</f>
        <v>#REF!</v>
      </c>
      <c r="U23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7" s="18" t="e">
        <f>'Рейтинговая таблица организаций'!#REF!</f>
        <v>#REF!</v>
      </c>
      <c r="W237" s="12" t="e">
        <f>IF('Рейтинговая таблица организаций'!#REF!&lt;1,0,(IF('Рейтинговая таблица организаций'!#REF!&lt;4,20,100)))</f>
        <v>#REF!</v>
      </c>
      <c r="X237" s="12" t="s">
        <v>163</v>
      </c>
      <c r="Y237" s="12" t="e">
        <f>'Рейтинговая таблица организаций'!#REF!</f>
        <v>#REF!</v>
      </c>
      <c r="Z237" s="12" t="e">
        <f>'Рейтинговая таблица организаций'!#REF!</f>
        <v>#REF!</v>
      </c>
      <c r="AA23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7" s="17" t="e">
        <f>'Рейтинговая таблица организаций'!#REF!</f>
        <v>#REF!</v>
      </c>
      <c r="AC237" s="12" t="e">
        <f>IF('Рейтинговая таблица организаций'!#REF!&lt;1,0,(IF('Рейтинговая таблица организаций'!#REF!&lt;5,20,100)))</f>
        <v>#REF!</v>
      </c>
      <c r="AD23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7" s="18" t="e">
        <f>'Рейтинговая таблица организаций'!#REF!</f>
        <v>#REF!</v>
      </c>
      <c r="AF237" s="12" t="e">
        <f>IF('Рейтинговая таблица организаций'!#REF!&lt;1,0,(IF('Рейтинговая таблица организаций'!#REF!&lt;5,20,100)))</f>
        <v>#REF!</v>
      </c>
      <c r="AG237" s="12" t="s">
        <v>164</v>
      </c>
      <c r="AH237" s="12" t="e">
        <f>'Рейтинговая таблица организаций'!#REF!</f>
        <v>#REF!</v>
      </c>
      <c r="AI237" s="12" t="e">
        <f>'Рейтинговая таблица организаций'!#REF!</f>
        <v>#REF!</v>
      </c>
      <c r="AJ237" s="12" t="s">
        <v>165</v>
      </c>
      <c r="AK237" s="12" t="e">
        <f>'Рейтинговая таблица организаций'!#REF!</f>
        <v>#REF!</v>
      </c>
      <c r="AL237" s="12" t="e">
        <f>'Рейтинговая таблица организаций'!#REF!</f>
        <v>#REF!</v>
      </c>
      <c r="AM237" s="12" t="s">
        <v>166</v>
      </c>
      <c r="AN237" s="12" t="e">
        <f>'Рейтинговая таблица организаций'!#REF!</f>
        <v>#REF!</v>
      </c>
      <c r="AO237" s="12" t="e">
        <f>'Рейтинговая таблица организаций'!#REF!</f>
        <v>#REF!</v>
      </c>
      <c r="AP237" s="12" t="s">
        <v>167</v>
      </c>
      <c r="AQ237" s="12" t="e">
        <f>'Рейтинговая таблица организаций'!#REF!</f>
        <v>#REF!</v>
      </c>
      <c r="AR237" s="12" t="e">
        <f>'Рейтинговая таблица организаций'!#REF!</f>
        <v>#REF!</v>
      </c>
      <c r="AS237" s="12" t="s">
        <v>168</v>
      </c>
      <c r="AT237" s="12" t="e">
        <f>'Рейтинговая таблица организаций'!#REF!</f>
        <v>#REF!</v>
      </c>
      <c r="AU237" s="12" t="e">
        <f>'Рейтинговая таблица организаций'!#REF!</f>
        <v>#REF!</v>
      </c>
      <c r="AV237" s="12" t="s">
        <v>169</v>
      </c>
      <c r="AW237" s="12" t="e">
        <f>'Рейтинговая таблица организаций'!#REF!</f>
        <v>#REF!</v>
      </c>
      <c r="AX237" s="12" t="e">
        <f>'Рейтинговая таблица организаций'!#REF!</f>
        <v>#REF!</v>
      </c>
      <c r="AY237" s="12" t="s">
        <v>170</v>
      </c>
      <c r="AZ237" s="12" t="e">
        <f>'Рейтинговая таблица организаций'!#REF!</f>
        <v>#REF!</v>
      </c>
      <c r="BA237" s="12" t="e">
        <f>'Рейтинговая таблица организаций'!#REF!</f>
        <v>#REF!</v>
      </c>
    </row>
    <row r="238" spans="1:53" ht="15.75">
      <c r="A238" s="9" t="e">
        <f>'бланки '!#REF!</f>
        <v>#REF!</v>
      </c>
      <c r="B238" s="9" t="e">
        <f>'бланки '!#REF!</f>
        <v>#REF!</v>
      </c>
      <c r="C238" s="9" t="e">
        <f>'для bus.gov.ru'!#REF!</f>
        <v>#REF!</v>
      </c>
      <c r="D238" s="9" t="e">
        <f>'для bus.gov.ru'!#REF!</f>
        <v>#REF!</v>
      </c>
      <c r="E238" s="16" t="e">
        <f>'для bus.gov.ru'!#REF!</f>
        <v>#REF!</v>
      </c>
      <c r="F238" s="10" t="s">
        <v>159</v>
      </c>
      <c r="G238" s="11" t="e">
        <f>'Рейтинговая таблица организаций'!#REF!</f>
        <v>#REF!</v>
      </c>
      <c r="H238" s="11" t="e">
        <f>'Рейтинговая таблица организаций'!#REF!</f>
        <v>#REF!</v>
      </c>
      <c r="I238" s="10" t="s">
        <v>160</v>
      </c>
      <c r="J238" s="11" t="e">
        <f>'Рейтинговая таблица организаций'!#REF!</f>
        <v>#REF!</v>
      </c>
      <c r="K238" s="11" t="e">
        <f>'Рейтинговая таблица организаций'!#REF!</f>
        <v>#REF!</v>
      </c>
      <c r="L23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8" s="18" t="e">
        <f>'Рейтинговая таблица организаций'!#REF!</f>
        <v>#REF!</v>
      </c>
      <c r="N238" s="12" t="e">
        <f>IF('Рейтинговая таблица организаций'!#REF!&lt;1,0,(IF('Рейтинговая таблица организаций'!#REF!&lt;4,30,100)))</f>
        <v>#REF!</v>
      </c>
      <c r="O238" s="12" t="s">
        <v>161</v>
      </c>
      <c r="P238" s="12" t="e">
        <f>'Рейтинговая таблица организаций'!#REF!</f>
        <v>#REF!</v>
      </c>
      <c r="Q238" s="12" t="e">
        <f>'Рейтинговая таблица организаций'!#REF!</f>
        <v>#REF!</v>
      </c>
      <c r="R238" s="12" t="s">
        <v>162</v>
      </c>
      <c r="S238" s="12" t="e">
        <f>'Рейтинговая таблица организаций'!#REF!</f>
        <v>#REF!</v>
      </c>
      <c r="T238" s="12" t="e">
        <f>'Рейтинговая таблица организаций'!#REF!</f>
        <v>#REF!</v>
      </c>
      <c r="U23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8" s="18" t="e">
        <f>'Рейтинговая таблица организаций'!#REF!</f>
        <v>#REF!</v>
      </c>
      <c r="W238" s="12" t="e">
        <f>IF('Рейтинговая таблица организаций'!#REF!&lt;1,0,(IF('Рейтинговая таблица организаций'!#REF!&lt;4,20,100)))</f>
        <v>#REF!</v>
      </c>
      <c r="X238" s="12" t="s">
        <v>163</v>
      </c>
      <c r="Y238" s="12" t="e">
        <f>'Рейтинговая таблица организаций'!#REF!</f>
        <v>#REF!</v>
      </c>
      <c r="Z238" s="12" t="e">
        <f>'Рейтинговая таблица организаций'!#REF!</f>
        <v>#REF!</v>
      </c>
      <c r="AA23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8" s="17" t="e">
        <f>'Рейтинговая таблица организаций'!#REF!</f>
        <v>#REF!</v>
      </c>
      <c r="AC238" s="12" t="e">
        <f>IF('Рейтинговая таблица организаций'!#REF!&lt;1,0,(IF('Рейтинговая таблица организаций'!#REF!&lt;5,20,100)))</f>
        <v>#REF!</v>
      </c>
      <c r="AD23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8" s="18" t="e">
        <f>'Рейтинговая таблица организаций'!#REF!</f>
        <v>#REF!</v>
      </c>
      <c r="AF238" s="12" t="e">
        <f>IF('Рейтинговая таблица организаций'!#REF!&lt;1,0,(IF('Рейтинговая таблица организаций'!#REF!&lt;5,20,100)))</f>
        <v>#REF!</v>
      </c>
      <c r="AG238" s="12" t="s">
        <v>164</v>
      </c>
      <c r="AH238" s="12" t="e">
        <f>'Рейтинговая таблица организаций'!#REF!</f>
        <v>#REF!</v>
      </c>
      <c r="AI238" s="12" t="e">
        <f>'Рейтинговая таблица организаций'!#REF!</f>
        <v>#REF!</v>
      </c>
      <c r="AJ238" s="12" t="s">
        <v>165</v>
      </c>
      <c r="AK238" s="12" t="e">
        <f>'Рейтинговая таблица организаций'!#REF!</f>
        <v>#REF!</v>
      </c>
      <c r="AL238" s="12" t="e">
        <f>'Рейтинговая таблица организаций'!#REF!</f>
        <v>#REF!</v>
      </c>
      <c r="AM238" s="12" t="s">
        <v>166</v>
      </c>
      <c r="AN238" s="12" t="e">
        <f>'Рейтинговая таблица организаций'!#REF!</f>
        <v>#REF!</v>
      </c>
      <c r="AO238" s="12" t="e">
        <f>'Рейтинговая таблица организаций'!#REF!</f>
        <v>#REF!</v>
      </c>
      <c r="AP238" s="12" t="s">
        <v>167</v>
      </c>
      <c r="AQ238" s="12" t="e">
        <f>'Рейтинговая таблица организаций'!#REF!</f>
        <v>#REF!</v>
      </c>
      <c r="AR238" s="12" t="e">
        <f>'Рейтинговая таблица организаций'!#REF!</f>
        <v>#REF!</v>
      </c>
      <c r="AS238" s="12" t="s">
        <v>168</v>
      </c>
      <c r="AT238" s="12" t="e">
        <f>'Рейтинговая таблица организаций'!#REF!</f>
        <v>#REF!</v>
      </c>
      <c r="AU238" s="12" t="e">
        <f>'Рейтинговая таблица организаций'!#REF!</f>
        <v>#REF!</v>
      </c>
      <c r="AV238" s="12" t="s">
        <v>169</v>
      </c>
      <c r="AW238" s="12" t="e">
        <f>'Рейтинговая таблица организаций'!#REF!</f>
        <v>#REF!</v>
      </c>
      <c r="AX238" s="12" t="e">
        <f>'Рейтинговая таблица организаций'!#REF!</f>
        <v>#REF!</v>
      </c>
      <c r="AY238" s="12" t="s">
        <v>170</v>
      </c>
      <c r="AZ238" s="12" t="e">
        <f>'Рейтинговая таблица организаций'!#REF!</f>
        <v>#REF!</v>
      </c>
      <c r="BA238" s="12" t="e">
        <f>'Рейтинговая таблица организаций'!#REF!</f>
        <v>#REF!</v>
      </c>
    </row>
    <row r="239" spans="1:53" ht="15.75">
      <c r="A239" s="9" t="e">
        <f>'бланки '!#REF!</f>
        <v>#REF!</v>
      </c>
      <c r="B239" s="9" t="e">
        <f>'бланки '!#REF!</f>
        <v>#REF!</v>
      </c>
      <c r="C239" s="9" t="e">
        <f>'для bus.gov.ru'!#REF!</f>
        <v>#REF!</v>
      </c>
      <c r="D239" s="9" t="e">
        <f>'для bus.gov.ru'!#REF!</f>
        <v>#REF!</v>
      </c>
      <c r="E239" s="16" t="e">
        <f>'для bus.gov.ru'!#REF!</f>
        <v>#REF!</v>
      </c>
      <c r="F239" s="10" t="s">
        <v>159</v>
      </c>
      <c r="G239" s="11" t="e">
        <f>'Рейтинговая таблица организаций'!#REF!</f>
        <v>#REF!</v>
      </c>
      <c r="H239" s="11" t="e">
        <f>'Рейтинговая таблица организаций'!#REF!</f>
        <v>#REF!</v>
      </c>
      <c r="I239" s="10" t="s">
        <v>160</v>
      </c>
      <c r="J239" s="11" t="e">
        <f>'Рейтинговая таблица организаций'!#REF!</f>
        <v>#REF!</v>
      </c>
      <c r="K239" s="11" t="e">
        <f>'Рейтинговая таблица организаций'!#REF!</f>
        <v>#REF!</v>
      </c>
      <c r="L23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39" s="18" t="e">
        <f>'Рейтинговая таблица организаций'!#REF!</f>
        <v>#REF!</v>
      </c>
      <c r="N239" s="12" t="e">
        <f>IF('Рейтинговая таблица организаций'!#REF!&lt;1,0,(IF('Рейтинговая таблица организаций'!#REF!&lt;4,30,100)))</f>
        <v>#REF!</v>
      </c>
      <c r="O239" s="12" t="s">
        <v>161</v>
      </c>
      <c r="P239" s="12" t="e">
        <f>'Рейтинговая таблица организаций'!#REF!</f>
        <v>#REF!</v>
      </c>
      <c r="Q239" s="12" t="e">
        <f>'Рейтинговая таблица организаций'!#REF!</f>
        <v>#REF!</v>
      </c>
      <c r="R239" s="12" t="s">
        <v>162</v>
      </c>
      <c r="S239" s="12" t="e">
        <f>'Рейтинговая таблица организаций'!#REF!</f>
        <v>#REF!</v>
      </c>
      <c r="T239" s="12" t="e">
        <f>'Рейтинговая таблица организаций'!#REF!</f>
        <v>#REF!</v>
      </c>
      <c r="U23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39" s="18" t="e">
        <f>'Рейтинговая таблица организаций'!#REF!</f>
        <v>#REF!</v>
      </c>
      <c r="W239" s="12" t="e">
        <f>IF('Рейтинговая таблица организаций'!#REF!&lt;1,0,(IF('Рейтинговая таблица организаций'!#REF!&lt;4,20,100)))</f>
        <v>#REF!</v>
      </c>
      <c r="X239" s="12" t="s">
        <v>163</v>
      </c>
      <c r="Y239" s="12" t="e">
        <f>'Рейтинговая таблица организаций'!#REF!</f>
        <v>#REF!</v>
      </c>
      <c r="Z239" s="12" t="e">
        <f>'Рейтинговая таблица организаций'!#REF!</f>
        <v>#REF!</v>
      </c>
      <c r="AA23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39" s="17" t="e">
        <f>'Рейтинговая таблица организаций'!#REF!</f>
        <v>#REF!</v>
      </c>
      <c r="AC239" s="12" t="e">
        <f>IF('Рейтинговая таблица организаций'!#REF!&lt;1,0,(IF('Рейтинговая таблица организаций'!#REF!&lt;5,20,100)))</f>
        <v>#REF!</v>
      </c>
      <c r="AD23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39" s="18" t="e">
        <f>'Рейтинговая таблица организаций'!#REF!</f>
        <v>#REF!</v>
      </c>
      <c r="AF239" s="12" t="e">
        <f>IF('Рейтинговая таблица организаций'!#REF!&lt;1,0,(IF('Рейтинговая таблица организаций'!#REF!&lt;5,20,100)))</f>
        <v>#REF!</v>
      </c>
      <c r="AG239" s="12" t="s">
        <v>164</v>
      </c>
      <c r="AH239" s="12" t="e">
        <f>'Рейтинговая таблица организаций'!#REF!</f>
        <v>#REF!</v>
      </c>
      <c r="AI239" s="12" t="e">
        <f>'Рейтинговая таблица организаций'!#REF!</f>
        <v>#REF!</v>
      </c>
      <c r="AJ239" s="12" t="s">
        <v>165</v>
      </c>
      <c r="AK239" s="12" t="e">
        <f>'Рейтинговая таблица организаций'!#REF!</f>
        <v>#REF!</v>
      </c>
      <c r="AL239" s="12" t="e">
        <f>'Рейтинговая таблица организаций'!#REF!</f>
        <v>#REF!</v>
      </c>
      <c r="AM239" s="12" t="s">
        <v>166</v>
      </c>
      <c r="AN239" s="12" t="e">
        <f>'Рейтинговая таблица организаций'!#REF!</f>
        <v>#REF!</v>
      </c>
      <c r="AO239" s="12" t="e">
        <f>'Рейтинговая таблица организаций'!#REF!</f>
        <v>#REF!</v>
      </c>
      <c r="AP239" s="12" t="s">
        <v>167</v>
      </c>
      <c r="AQ239" s="12" t="e">
        <f>'Рейтинговая таблица организаций'!#REF!</f>
        <v>#REF!</v>
      </c>
      <c r="AR239" s="12" t="e">
        <f>'Рейтинговая таблица организаций'!#REF!</f>
        <v>#REF!</v>
      </c>
      <c r="AS239" s="12" t="s">
        <v>168</v>
      </c>
      <c r="AT239" s="12" t="e">
        <f>'Рейтинговая таблица организаций'!#REF!</f>
        <v>#REF!</v>
      </c>
      <c r="AU239" s="12" t="e">
        <f>'Рейтинговая таблица организаций'!#REF!</f>
        <v>#REF!</v>
      </c>
      <c r="AV239" s="12" t="s">
        <v>169</v>
      </c>
      <c r="AW239" s="12" t="e">
        <f>'Рейтинговая таблица организаций'!#REF!</f>
        <v>#REF!</v>
      </c>
      <c r="AX239" s="12" t="e">
        <f>'Рейтинговая таблица организаций'!#REF!</f>
        <v>#REF!</v>
      </c>
      <c r="AY239" s="12" t="s">
        <v>170</v>
      </c>
      <c r="AZ239" s="12" t="e">
        <f>'Рейтинговая таблица организаций'!#REF!</f>
        <v>#REF!</v>
      </c>
      <c r="BA239" s="12" t="e">
        <f>'Рейтинговая таблица организаций'!#REF!</f>
        <v>#REF!</v>
      </c>
    </row>
    <row r="240" spans="1:53" ht="15.75">
      <c r="A240" s="9" t="e">
        <f>'бланки '!#REF!</f>
        <v>#REF!</v>
      </c>
      <c r="B240" s="9" t="e">
        <f>'бланки '!#REF!</f>
        <v>#REF!</v>
      </c>
      <c r="C240" s="9" t="e">
        <f>'для bus.gov.ru'!#REF!</f>
        <v>#REF!</v>
      </c>
      <c r="D240" s="9" t="e">
        <f>'для bus.gov.ru'!#REF!</f>
        <v>#REF!</v>
      </c>
      <c r="E240" s="16" t="e">
        <f>'для bus.gov.ru'!#REF!</f>
        <v>#REF!</v>
      </c>
      <c r="F240" s="10" t="s">
        <v>159</v>
      </c>
      <c r="G240" s="11" t="e">
        <f>'Рейтинговая таблица организаций'!#REF!</f>
        <v>#REF!</v>
      </c>
      <c r="H240" s="11" t="e">
        <f>'Рейтинговая таблица организаций'!#REF!</f>
        <v>#REF!</v>
      </c>
      <c r="I240" s="10" t="s">
        <v>160</v>
      </c>
      <c r="J240" s="11" t="e">
        <f>'Рейтинговая таблица организаций'!#REF!</f>
        <v>#REF!</v>
      </c>
      <c r="K240" s="11" t="e">
        <f>'Рейтинговая таблица организаций'!#REF!</f>
        <v>#REF!</v>
      </c>
      <c r="L24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0" s="18" t="e">
        <f>'Рейтинговая таблица организаций'!#REF!</f>
        <v>#REF!</v>
      </c>
      <c r="N240" s="12" t="e">
        <f>IF('Рейтинговая таблица организаций'!#REF!&lt;1,0,(IF('Рейтинговая таблица организаций'!#REF!&lt;4,30,100)))</f>
        <v>#REF!</v>
      </c>
      <c r="O240" s="12" t="s">
        <v>161</v>
      </c>
      <c r="P240" s="12" t="e">
        <f>'Рейтинговая таблица организаций'!#REF!</f>
        <v>#REF!</v>
      </c>
      <c r="Q240" s="12" t="e">
        <f>'Рейтинговая таблица организаций'!#REF!</f>
        <v>#REF!</v>
      </c>
      <c r="R240" s="12" t="s">
        <v>162</v>
      </c>
      <c r="S240" s="12" t="e">
        <f>'Рейтинговая таблица организаций'!#REF!</f>
        <v>#REF!</v>
      </c>
      <c r="T240" s="12" t="e">
        <f>'Рейтинговая таблица организаций'!#REF!</f>
        <v>#REF!</v>
      </c>
      <c r="U24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0" s="18" t="e">
        <f>'Рейтинговая таблица организаций'!#REF!</f>
        <v>#REF!</v>
      </c>
      <c r="W240" s="12" t="e">
        <f>IF('Рейтинговая таблица организаций'!#REF!&lt;1,0,(IF('Рейтинговая таблица организаций'!#REF!&lt;4,20,100)))</f>
        <v>#REF!</v>
      </c>
      <c r="X240" s="12" t="s">
        <v>163</v>
      </c>
      <c r="Y240" s="12" t="e">
        <f>'Рейтинговая таблица организаций'!#REF!</f>
        <v>#REF!</v>
      </c>
      <c r="Z240" s="12" t="e">
        <f>'Рейтинговая таблица организаций'!#REF!</f>
        <v>#REF!</v>
      </c>
      <c r="AA24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0" s="17" t="e">
        <f>'Рейтинговая таблица организаций'!#REF!</f>
        <v>#REF!</v>
      </c>
      <c r="AC240" s="12" t="e">
        <f>IF('Рейтинговая таблица организаций'!#REF!&lt;1,0,(IF('Рейтинговая таблица организаций'!#REF!&lt;5,20,100)))</f>
        <v>#REF!</v>
      </c>
      <c r="AD24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0" s="18" t="e">
        <f>'Рейтинговая таблица организаций'!#REF!</f>
        <v>#REF!</v>
      </c>
      <c r="AF240" s="12" t="e">
        <f>IF('Рейтинговая таблица организаций'!#REF!&lt;1,0,(IF('Рейтинговая таблица организаций'!#REF!&lt;5,20,100)))</f>
        <v>#REF!</v>
      </c>
      <c r="AG240" s="12" t="s">
        <v>164</v>
      </c>
      <c r="AH240" s="12" t="e">
        <f>'Рейтинговая таблица организаций'!#REF!</f>
        <v>#REF!</v>
      </c>
      <c r="AI240" s="12" t="e">
        <f>'Рейтинговая таблица организаций'!#REF!</f>
        <v>#REF!</v>
      </c>
      <c r="AJ240" s="12" t="s">
        <v>165</v>
      </c>
      <c r="AK240" s="12" t="e">
        <f>'Рейтинговая таблица организаций'!#REF!</f>
        <v>#REF!</v>
      </c>
      <c r="AL240" s="12" t="e">
        <f>'Рейтинговая таблица организаций'!#REF!</f>
        <v>#REF!</v>
      </c>
      <c r="AM240" s="12" t="s">
        <v>166</v>
      </c>
      <c r="AN240" s="12" t="e">
        <f>'Рейтинговая таблица организаций'!#REF!</f>
        <v>#REF!</v>
      </c>
      <c r="AO240" s="12" t="e">
        <f>'Рейтинговая таблица организаций'!#REF!</f>
        <v>#REF!</v>
      </c>
      <c r="AP240" s="12" t="s">
        <v>167</v>
      </c>
      <c r="AQ240" s="12" t="e">
        <f>'Рейтинговая таблица организаций'!#REF!</f>
        <v>#REF!</v>
      </c>
      <c r="AR240" s="12" t="e">
        <f>'Рейтинговая таблица организаций'!#REF!</f>
        <v>#REF!</v>
      </c>
      <c r="AS240" s="12" t="s">
        <v>168</v>
      </c>
      <c r="AT240" s="12" t="e">
        <f>'Рейтинговая таблица организаций'!#REF!</f>
        <v>#REF!</v>
      </c>
      <c r="AU240" s="12" t="e">
        <f>'Рейтинговая таблица организаций'!#REF!</f>
        <v>#REF!</v>
      </c>
      <c r="AV240" s="12" t="s">
        <v>169</v>
      </c>
      <c r="AW240" s="12" t="e">
        <f>'Рейтинговая таблица организаций'!#REF!</f>
        <v>#REF!</v>
      </c>
      <c r="AX240" s="12" t="e">
        <f>'Рейтинговая таблица организаций'!#REF!</f>
        <v>#REF!</v>
      </c>
      <c r="AY240" s="12" t="s">
        <v>170</v>
      </c>
      <c r="AZ240" s="12" t="e">
        <f>'Рейтинговая таблица организаций'!#REF!</f>
        <v>#REF!</v>
      </c>
      <c r="BA240" s="12" t="e">
        <f>'Рейтинговая таблица организаций'!#REF!</f>
        <v>#REF!</v>
      </c>
    </row>
    <row r="241" spans="1:53" ht="15.75">
      <c r="A241" s="9" t="e">
        <f>'бланки '!#REF!</f>
        <v>#REF!</v>
      </c>
      <c r="B241" s="9" t="e">
        <f>'бланки '!#REF!</f>
        <v>#REF!</v>
      </c>
      <c r="C241" s="9" t="e">
        <f>'для bus.gov.ru'!#REF!</f>
        <v>#REF!</v>
      </c>
      <c r="D241" s="9" t="e">
        <f>'для bus.gov.ru'!#REF!</f>
        <v>#REF!</v>
      </c>
      <c r="E241" s="16" t="e">
        <f>'для bus.gov.ru'!#REF!</f>
        <v>#REF!</v>
      </c>
      <c r="F241" s="10" t="s">
        <v>159</v>
      </c>
      <c r="G241" s="11" t="e">
        <f>'Рейтинговая таблица организаций'!#REF!</f>
        <v>#REF!</v>
      </c>
      <c r="H241" s="11" t="e">
        <f>'Рейтинговая таблица организаций'!#REF!</f>
        <v>#REF!</v>
      </c>
      <c r="I241" s="10" t="s">
        <v>160</v>
      </c>
      <c r="J241" s="11" t="e">
        <f>'Рейтинговая таблица организаций'!#REF!</f>
        <v>#REF!</v>
      </c>
      <c r="K241" s="11" t="e">
        <f>'Рейтинговая таблица организаций'!#REF!</f>
        <v>#REF!</v>
      </c>
      <c r="L24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1" s="18" t="e">
        <f>'Рейтинговая таблица организаций'!#REF!</f>
        <v>#REF!</v>
      </c>
      <c r="N241" s="12" t="e">
        <f>IF('Рейтинговая таблица организаций'!#REF!&lt;1,0,(IF('Рейтинговая таблица организаций'!#REF!&lt;4,30,100)))</f>
        <v>#REF!</v>
      </c>
      <c r="O241" s="12" t="s">
        <v>161</v>
      </c>
      <c r="P241" s="12" t="e">
        <f>'Рейтинговая таблица организаций'!#REF!</f>
        <v>#REF!</v>
      </c>
      <c r="Q241" s="12" t="e">
        <f>'Рейтинговая таблица организаций'!#REF!</f>
        <v>#REF!</v>
      </c>
      <c r="R241" s="12" t="s">
        <v>162</v>
      </c>
      <c r="S241" s="12" t="e">
        <f>'Рейтинговая таблица организаций'!#REF!</f>
        <v>#REF!</v>
      </c>
      <c r="T241" s="12" t="e">
        <f>'Рейтинговая таблица организаций'!#REF!</f>
        <v>#REF!</v>
      </c>
      <c r="U24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1" s="18" t="e">
        <f>'Рейтинговая таблица организаций'!#REF!</f>
        <v>#REF!</v>
      </c>
      <c r="W241" s="12" t="e">
        <f>IF('Рейтинговая таблица организаций'!#REF!&lt;1,0,(IF('Рейтинговая таблица организаций'!#REF!&lt;4,20,100)))</f>
        <v>#REF!</v>
      </c>
      <c r="X241" s="12" t="s">
        <v>163</v>
      </c>
      <c r="Y241" s="12" t="e">
        <f>'Рейтинговая таблица организаций'!#REF!</f>
        <v>#REF!</v>
      </c>
      <c r="Z241" s="12" t="e">
        <f>'Рейтинговая таблица организаций'!#REF!</f>
        <v>#REF!</v>
      </c>
      <c r="AA24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1" s="17" t="e">
        <f>'Рейтинговая таблица организаций'!#REF!</f>
        <v>#REF!</v>
      </c>
      <c r="AC241" s="12" t="e">
        <f>IF('Рейтинговая таблица организаций'!#REF!&lt;1,0,(IF('Рейтинговая таблица организаций'!#REF!&lt;5,20,100)))</f>
        <v>#REF!</v>
      </c>
      <c r="AD24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1" s="18" t="e">
        <f>'Рейтинговая таблица организаций'!#REF!</f>
        <v>#REF!</v>
      </c>
      <c r="AF241" s="12" t="e">
        <f>IF('Рейтинговая таблица организаций'!#REF!&lt;1,0,(IF('Рейтинговая таблица организаций'!#REF!&lt;5,20,100)))</f>
        <v>#REF!</v>
      </c>
      <c r="AG241" s="12" t="s">
        <v>164</v>
      </c>
      <c r="AH241" s="12" t="e">
        <f>'Рейтинговая таблица организаций'!#REF!</f>
        <v>#REF!</v>
      </c>
      <c r="AI241" s="12" t="e">
        <f>'Рейтинговая таблица организаций'!#REF!</f>
        <v>#REF!</v>
      </c>
      <c r="AJ241" s="12" t="s">
        <v>165</v>
      </c>
      <c r="AK241" s="12" t="e">
        <f>'Рейтинговая таблица организаций'!#REF!</f>
        <v>#REF!</v>
      </c>
      <c r="AL241" s="12" t="e">
        <f>'Рейтинговая таблица организаций'!#REF!</f>
        <v>#REF!</v>
      </c>
      <c r="AM241" s="12" t="s">
        <v>166</v>
      </c>
      <c r="AN241" s="12" t="e">
        <f>'Рейтинговая таблица организаций'!#REF!</f>
        <v>#REF!</v>
      </c>
      <c r="AO241" s="12" t="e">
        <f>'Рейтинговая таблица организаций'!#REF!</f>
        <v>#REF!</v>
      </c>
      <c r="AP241" s="12" t="s">
        <v>167</v>
      </c>
      <c r="AQ241" s="12" t="e">
        <f>'Рейтинговая таблица организаций'!#REF!</f>
        <v>#REF!</v>
      </c>
      <c r="AR241" s="12" t="e">
        <f>'Рейтинговая таблица организаций'!#REF!</f>
        <v>#REF!</v>
      </c>
      <c r="AS241" s="12" t="s">
        <v>168</v>
      </c>
      <c r="AT241" s="12" t="e">
        <f>'Рейтинговая таблица организаций'!#REF!</f>
        <v>#REF!</v>
      </c>
      <c r="AU241" s="12" t="e">
        <f>'Рейтинговая таблица организаций'!#REF!</f>
        <v>#REF!</v>
      </c>
      <c r="AV241" s="12" t="s">
        <v>169</v>
      </c>
      <c r="AW241" s="12" t="e">
        <f>'Рейтинговая таблица организаций'!#REF!</f>
        <v>#REF!</v>
      </c>
      <c r="AX241" s="12" t="e">
        <f>'Рейтинговая таблица организаций'!#REF!</f>
        <v>#REF!</v>
      </c>
      <c r="AY241" s="12" t="s">
        <v>170</v>
      </c>
      <c r="AZ241" s="12" t="e">
        <f>'Рейтинговая таблица организаций'!#REF!</f>
        <v>#REF!</v>
      </c>
      <c r="BA241" s="12" t="e">
        <f>'Рейтинговая таблица организаций'!#REF!</f>
        <v>#REF!</v>
      </c>
    </row>
    <row r="242" spans="1:53" ht="15.75">
      <c r="A242" s="9" t="e">
        <f>'бланки '!#REF!</f>
        <v>#REF!</v>
      </c>
      <c r="B242" s="9" t="e">
        <f>'бланки '!#REF!</f>
        <v>#REF!</v>
      </c>
      <c r="C242" s="9" t="e">
        <f>'для bus.gov.ru'!#REF!</f>
        <v>#REF!</v>
      </c>
      <c r="D242" s="9" t="e">
        <f>'для bus.gov.ru'!#REF!</f>
        <v>#REF!</v>
      </c>
      <c r="E242" s="16" t="e">
        <f>'для bus.gov.ru'!#REF!</f>
        <v>#REF!</v>
      </c>
      <c r="F242" s="10" t="s">
        <v>159</v>
      </c>
      <c r="G242" s="11" t="e">
        <f>'Рейтинговая таблица организаций'!#REF!</f>
        <v>#REF!</v>
      </c>
      <c r="H242" s="11" t="e">
        <f>'Рейтинговая таблица организаций'!#REF!</f>
        <v>#REF!</v>
      </c>
      <c r="I242" s="10" t="s">
        <v>160</v>
      </c>
      <c r="J242" s="11" t="e">
        <f>'Рейтинговая таблица организаций'!#REF!</f>
        <v>#REF!</v>
      </c>
      <c r="K242" s="11" t="e">
        <f>'Рейтинговая таблица организаций'!#REF!</f>
        <v>#REF!</v>
      </c>
      <c r="L24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2" s="18" t="e">
        <f>'Рейтинговая таблица организаций'!#REF!</f>
        <v>#REF!</v>
      </c>
      <c r="N242" s="12" t="e">
        <f>IF('Рейтинговая таблица организаций'!#REF!&lt;1,0,(IF('Рейтинговая таблица организаций'!#REF!&lt;4,30,100)))</f>
        <v>#REF!</v>
      </c>
      <c r="O242" s="12" t="s">
        <v>161</v>
      </c>
      <c r="P242" s="12" t="e">
        <f>'Рейтинговая таблица организаций'!#REF!</f>
        <v>#REF!</v>
      </c>
      <c r="Q242" s="12" t="e">
        <f>'Рейтинговая таблица организаций'!#REF!</f>
        <v>#REF!</v>
      </c>
      <c r="R242" s="12" t="s">
        <v>162</v>
      </c>
      <c r="S242" s="12" t="e">
        <f>'Рейтинговая таблица организаций'!#REF!</f>
        <v>#REF!</v>
      </c>
      <c r="T242" s="12" t="e">
        <f>'Рейтинговая таблица организаций'!#REF!</f>
        <v>#REF!</v>
      </c>
      <c r="U24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2" s="18" t="e">
        <f>'Рейтинговая таблица организаций'!#REF!</f>
        <v>#REF!</v>
      </c>
      <c r="W242" s="12" t="e">
        <f>IF('Рейтинговая таблица организаций'!#REF!&lt;1,0,(IF('Рейтинговая таблица организаций'!#REF!&lt;4,20,100)))</f>
        <v>#REF!</v>
      </c>
      <c r="X242" s="12" t="s">
        <v>163</v>
      </c>
      <c r="Y242" s="12" t="e">
        <f>'Рейтинговая таблица организаций'!#REF!</f>
        <v>#REF!</v>
      </c>
      <c r="Z242" s="12" t="e">
        <f>'Рейтинговая таблица организаций'!#REF!</f>
        <v>#REF!</v>
      </c>
      <c r="AA24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2" s="17" t="e">
        <f>'Рейтинговая таблица организаций'!#REF!</f>
        <v>#REF!</v>
      </c>
      <c r="AC242" s="12" t="e">
        <f>IF('Рейтинговая таблица организаций'!#REF!&lt;1,0,(IF('Рейтинговая таблица организаций'!#REF!&lt;5,20,100)))</f>
        <v>#REF!</v>
      </c>
      <c r="AD24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2" s="18" t="e">
        <f>'Рейтинговая таблица организаций'!#REF!</f>
        <v>#REF!</v>
      </c>
      <c r="AF242" s="12" t="e">
        <f>IF('Рейтинговая таблица организаций'!#REF!&lt;1,0,(IF('Рейтинговая таблица организаций'!#REF!&lt;5,20,100)))</f>
        <v>#REF!</v>
      </c>
      <c r="AG242" s="12" t="s">
        <v>164</v>
      </c>
      <c r="AH242" s="12" t="e">
        <f>'Рейтинговая таблица организаций'!#REF!</f>
        <v>#REF!</v>
      </c>
      <c r="AI242" s="12" t="e">
        <f>'Рейтинговая таблица организаций'!#REF!</f>
        <v>#REF!</v>
      </c>
      <c r="AJ242" s="12" t="s">
        <v>165</v>
      </c>
      <c r="AK242" s="12" t="e">
        <f>'Рейтинговая таблица организаций'!#REF!</f>
        <v>#REF!</v>
      </c>
      <c r="AL242" s="12" t="e">
        <f>'Рейтинговая таблица организаций'!#REF!</f>
        <v>#REF!</v>
      </c>
      <c r="AM242" s="12" t="s">
        <v>166</v>
      </c>
      <c r="AN242" s="12" t="e">
        <f>'Рейтинговая таблица организаций'!#REF!</f>
        <v>#REF!</v>
      </c>
      <c r="AO242" s="12" t="e">
        <f>'Рейтинговая таблица организаций'!#REF!</f>
        <v>#REF!</v>
      </c>
      <c r="AP242" s="12" t="s">
        <v>167</v>
      </c>
      <c r="AQ242" s="12" t="e">
        <f>'Рейтинговая таблица организаций'!#REF!</f>
        <v>#REF!</v>
      </c>
      <c r="AR242" s="12" t="e">
        <f>'Рейтинговая таблица организаций'!#REF!</f>
        <v>#REF!</v>
      </c>
      <c r="AS242" s="12" t="s">
        <v>168</v>
      </c>
      <c r="AT242" s="12" t="e">
        <f>'Рейтинговая таблица организаций'!#REF!</f>
        <v>#REF!</v>
      </c>
      <c r="AU242" s="12" t="e">
        <f>'Рейтинговая таблица организаций'!#REF!</f>
        <v>#REF!</v>
      </c>
      <c r="AV242" s="12" t="s">
        <v>169</v>
      </c>
      <c r="AW242" s="12" t="e">
        <f>'Рейтинговая таблица организаций'!#REF!</f>
        <v>#REF!</v>
      </c>
      <c r="AX242" s="12" t="e">
        <f>'Рейтинговая таблица организаций'!#REF!</f>
        <v>#REF!</v>
      </c>
      <c r="AY242" s="12" t="s">
        <v>170</v>
      </c>
      <c r="AZ242" s="12" t="e">
        <f>'Рейтинговая таблица организаций'!#REF!</f>
        <v>#REF!</v>
      </c>
      <c r="BA242" s="12" t="e">
        <f>'Рейтинговая таблица организаций'!#REF!</f>
        <v>#REF!</v>
      </c>
    </row>
    <row r="243" spans="1:53" ht="15.75">
      <c r="A243" s="9" t="e">
        <f>'бланки '!#REF!</f>
        <v>#REF!</v>
      </c>
      <c r="B243" s="9" t="e">
        <f>'бланки '!#REF!</f>
        <v>#REF!</v>
      </c>
      <c r="C243" s="9" t="e">
        <f>'для bus.gov.ru'!#REF!</f>
        <v>#REF!</v>
      </c>
      <c r="D243" s="9" t="e">
        <f>'для bus.gov.ru'!#REF!</f>
        <v>#REF!</v>
      </c>
      <c r="E243" s="16" t="e">
        <f>'для bus.gov.ru'!#REF!</f>
        <v>#REF!</v>
      </c>
      <c r="F243" s="10" t="s">
        <v>159</v>
      </c>
      <c r="G243" s="11" t="e">
        <f>'Рейтинговая таблица организаций'!#REF!</f>
        <v>#REF!</v>
      </c>
      <c r="H243" s="11" t="e">
        <f>'Рейтинговая таблица организаций'!#REF!</f>
        <v>#REF!</v>
      </c>
      <c r="I243" s="10" t="s">
        <v>160</v>
      </c>
      <c r="J243" s="11" t="e">
        <f>'Рейтинговая таблица организаций'!#REF!</f>
        <v>#REF!</v>
      </c>
      <c r="K243" s="11" t="e">
        <f>'Рейтинговая таблица организаций'!#REF!</f>
        <v>#REF!</v>
      </c>
      <c r="L24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3" s="18" t="e">
        <f>'Рейтинговая таблица организаций'!#REF!</f>
        <v>#REF!</v>
      </c>
      <c r="N243" s="12" t="e">
        <f>IF('Рейтинговая таблица организаций'!#REF!&lt;1,0,(IF('Рейтинговая таблица организаций'!#REF!&lt;4,30,100)))</f>
        <v>#REF!</v>
      </c>
      <c r="O243" s="12" t="s">
        <v>161</v>
      </c>
      <c r="P243" s="12" t="e">
        <f>'Рейтинговая таблица организаций'!#REF!</f>
        <v>#REF!</v>
      </c>
      <c r="Q243" s="12" t="e">
        <f>'Рейтинговая таблица организаций'!#REF!</f>
        <v>#REF!</v>
      </c>
      <c r="R243" s="12" t="s">
        <v>162</v>
      </c>
      <c r="S243" s="12" t="e">
        <f>'Рейтинговая таблица организаций'!#REF!</f>
        <v>#REF!</v>
      </c>
      <c r="T243" s="12" t="e">
        <f>'Рейтинговая таблица организаций'!#REF!</f>
        <v>#REF!</v>
      </c>
      <c r="U24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3" s="18" t="e">
        <f>'Рейтинговая таблица организаций'!#REF!</f>
        <v>#REF!</v>
      </c>
      <c r="W243" s="12" t="e">
        <f>IF('Рейтинговая таблица организаций'!#REF!&lt;1,0,(IF('Рейтинговая таблица организаций'!#REF!&lt;4,20,100)))</f>
        <v>#REF!</v>
      </c>
      <c r="X243" s="12" t="s">
        <v>163</v>
      </c>
      <c r="Y243" s="12" t="e">
        <f>'Рейтинговая таблица организаций'!#REF!</f>
        <v>#REF!</v>
      </c>
      <c r="Z243" s="12" t="e">
        <f>'Рейтинговая таблица организаций'!#REF!</f>
        <v>#REF!</v>
      </c>
      <c r="AA24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3" s="17" t="e">
        <f>'Рейтинговая таблица организаций'!#REF!</f>
        <v>#REF!</v>
      </c>
      <c r="AC243" s="12" t="e">
        <f>IF('Рейтинговая таблица организаций'!#REF!&lt;1,0,(IF('Рейтинговая таблица организаций'!#REF!&lt;5,20,100)))</f>
        <v>#REF!</v>
      </c>
      <c r="AD24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3" s="18" t="e">
        <f>'Рейтинговая таблица организаций'!#REF!</f>
        <v>#REF!</v>
      </c>
      <c r="AF243" s="12" t="e">
        <f>IF('Рейтинговая таблица организаций'!#REF!&lt;1,0,(IF('Рейтинговая таблица организаций'!#REF!&lt;5,20,100)))</f>
        <v>#REF!</v>
      </c>
      <c r="AG243" s="12" t="s">
        <v>164</v>
      </c>
      <c r="AH243" s="12" t="e">
        <f>'Рейтинговая таблица организаций'!#REF!</f>
        <v>#REF!</v>
      </c>
      <c r="AI243" s="12" t="e">
        <f>'Рейтинговая таблица организаций'!#REF!</f>
        <v>#REF!</v>
      </c>
      <c r="AJ243" s="12" t="s">
        <v>165</v>
      </c>
      <c r="AK243" s="12" t="e">
        <f>'Рейтинговая таблица организаций'!#REF!</f>
        <v>#REF!</v>
      </c>
      <c r="AL243" s="12" t="e">
        <f>'Рейтинговая таблица организаций'!#REF!</f>
        <v>#REF!</v>
      </c>
      <c r="AM243" s="12" t="s">
        <v>166</v>
      </c>
      <c r="AN243" s="12" t="e">
        <f>'Рейтинговая таблица организаций'!#REF!</f>
        <v>#REF!</v>
      </c>
      <c r="AO243" s="12" t="e">
        <f>'Рейтинговая таблица организаций'!#REF!</f>
        <v>#REF!</v>
      </c>
      <c r="AP243" s="12" t="s">
        <v>167</v>
      </c>
      <c r="AQ243" s="12" t="e">
        <f>'Рейтинговая таблица организаций'!#REF!</f>
        <v>#REF!</v>
      </c>
      <c r="AR243" s="12" t="e">
        <f>'Рейтинговая таблица организаций'!#REF!</f>
        <v>#REF!</v>
      </c>
      <c r="AS243" s="12" t="s">
        <v>168</v>
      </c>
      <c r="AT243" s="12" t="e">
        <f>'Рейтинговая таблица организаций'!#REF!</f>
        <v>#REF!</v>
      </c>
      <c r="AU243" s="12" t="e">
        <f>'Рейтинговая таблица организаций'!#REF!</f>
        <v>#REF!</v>
      </c>
      <c r="AV243" s="12" t="s">
        <v>169</v>
      </c>
      <c r="AW243" s="12" t="e">
        <f>'Рейтинговая таблица организаций'!#REF!</f>
        <v>#REF!</v>
      </c>
      <c r="AX243" s="12" t="e">
        <f>'Рейтинговая таблица организаций'!#REF!</f>
        <v>#REF!</v>
      </c>
      <c r="AY243" s="12" t="s">
        <v>170</v>
      </c>
      <c r="AZ243" s="12" t="e">
        <f>'Рейтинговая таблица организаций'!#REF!</f>
        <v>#REF!</v>
      </c>
      <c r="BA243" s="12" t="e">
        <f>'Рейтинговая таблица организаций'!#REF!</f>
        <v>#REF!</v>
      </c>
    </row>
    <row r="244" spans="1:53" ht="15.75">
      <c r="A244" s="9" t="e">
        <f>'бланки '!#REF!</f>
        <v>#REF!</v>
      </c>
      <c r="B244" s="9" t="e">
        <f>'бланки '!#REF!</f>
        <v>#REF!</v>
      </c>
      <c r="C244" s="9" t="e">
        <f>'для bus.gov.ru'!#REF!</f>
        <v>#REF!</v>
      </c>
      <c r="D244" s="9" t="e">
        <f>'для bus.gov.ru'!#REF!</f>
        <v>#REF!</v>
      </c>
      <c r="E244" s="16" t="e">
        <f>'для bus.gov.ru'!#REF!</f>
        <v>#REF!</v>
      </c>
      <c r="F244" s="10" t="s">
        <v>159</v>
      </c>
      <c r="G244" s="11" t="e">
        <f>'Рейтинговая таблица организаций'!#REF!</f>
        <v>#REF!</v>
      </c>
      <c r="H244" s="11" t="e">
        <f>'Рейтинговая таблица организаций'!#REF!</f>
        <v>#REF!</v>
      </c>
      <c r="I244" s="10" t="s">
        <v>160</v>
      </c>
      <c r="J244" s="11" t="e">
        <f>'Рейтинговая таблица организаций'!#REF!</f>
        <v>#REF!</v>
      </c>
      <c r="K244" s="11" t="e">
        <f>'Рейтинговая таблица организаций'!#REF!</f>
        <v>#REF!</v>
      </c>
      <c r="L24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4" s="18" t="e">
        <f>'Рейтинговая таблица организаций'!#REF!</f>
        <v>#REF!</v>
      </c>
      <c r="N244" s="12" t="e">
        <f>IF('Рейтинговая таблица организаций'!#REF!&lt;1,0,(IF('Рейтинговая таблица организаций'!#REF!&lt;4,30,100)))</f>
        <v>#REF!</v>
      </c>
      <c r="O244" s="12" t="s">
        <v>161</v>
      </c>
      <c r="P244" s="12" t="e">
        <f>'Рейтинговая таблица организаций'!#REF!</f>
        <v>#REF!</v>
      </c>
      <c r="Q244" s="12" t="e">
        <f>'Рейтинговая таблица организаций'!#REF!</f>
        <v>#REF!</v>
      </c>
      <c r="R244" s="12" t="s">
        <v>162</v>
      </c>
      <c r="S244" s="12" t="e">
        <f>'Рейтинговая таблица организаций'!#REF!</f>
        <v>#REF!</v>
      </c>
      <c r="T244" s="12" t="e">
        <f>'Рейтинговая таблица организаций'!#REF!</f>
        <v>#REF!</v>
      </c>
      <c r="U24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4" s="18" t="e">
        <f>'Рейтинговая таблица организаций'!#REF!</f>
        <v>#REF!</v>
      </c>
      <c r="W244" s="12" t="e">
        <f>IF('Рейтинговая таблица организаций'!#REF!&lt;1,0,(IF('Рейтинговая таблица организаций'!#REF!&lt;4,20,100)))</f>
        <v>#REF!</v>
      </c>
      <c r="X244" s="12" t="s">
        <v>163</v>
      </c>
      <c r="Y244" s="12" t="e">
        <f>'Рейтинговая таблица организаций'!#REF!</f>
        <v>#REF!</v>
      </c>
      <c r="Z244" s="12" t="e">
        <f>'Рейтинговая таблица организаций'!#REF!</f>
        <v>#REF!</v>
      </c>
      <c r="AA24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4" s="17" t="e">
        <f>'Рейтинговая таблица организаций'!#REF!</f>
        <v>#REF!</v>
      </c>
      <c r="AC244" s="12" t="e">
        <f>IF('Рейтинговая таблица организаций'!#REF!&lt;1,0,(IF('Рейтинговая таблица организаций'!#REF!&lt;5,20,100)))</f>
        <v>#REF!</v>
      </c>
      <c r="AD24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4" s="18" t="e">
        <f>'Рейтинговая таблица организаций'!#REF!</f>
        <v>#REF!</v>
      </c>
      <c r="AF244" s="12" t="e">
        <f>IF('Рейтинговая таблица организаций'!#REF!&lt;1,0,(IF('Рейтинговая таблица организаций'!#REF!&lt;5,20,100)))</f>
        <v>#REF!</v>
      </c>
      <c r="AG244" s="12" t="s">
        <v>164</v>
      </c>
      <c r="AH244" s="12" t="e">
        <f>'Рейтинговая таблица организаций'!#REF!</f>
        <v>#REF!</v>
      </c>
      <c r="AI244" s="12" t="e">
        <f>'Рейтинговая таблица организаций'!#REF!</f>
        <v>#REF!</v>
      </c>
      <c r="AJ244" s="12" t="s">
        <v>165</v>
      </c>
      <c r="AK244" s="12" t="e">
        <f>'Рейтинговая таблица организаций'!#REF!</f>
        <v>#REF!</v>
      </c>
      <c r="AL244" s="12" t="e">
        <f>'Рейтинговая таблица организаций'!#REF!</f>
        <v>#REF!</v>
      </c>
      <c r="AM244" s="12" t="s">
        <v>166</v>
      </c>
      <c r="AN244" s="12" t="e">
        <f>'Рейтинговая таблица организаций'!#REF!</f>
        <v>#REF!</v>
      </c>
      <c r="AO244" s="12" t="e">
        <f>'Рейтинговая таблица организаций'!#REF!</f>
        <v>#REF!</v>
      </c>
      <c r="AP244" s="12" t="s">
        <v>167</v>
      </c>
      <c r="AQ244" s="12" t="e">
        <f>'Рейтинговая таблица организаций'!#REF!</f>
        <v>#REF!</v>
      </c>
      <c r="AR244" s="12" t="e">
        <f>'Рейтинговая таблица организаций'!#REF!</f>
        <v>#REF!</v>
      </c>
      <c r="AS244" s="12" t="s">
        <v>168</v>
      </c>
      <c r="AT244" s="12" t="e">
        <f>'Рейтинговая таблица организаций'!#REF!</f>
        <v>#REF!</v>
      </c>
      <c r="AU244" s="12" t="e">
        <f>'Рейтинговая таблица организаций'!#REF!</f>
        <v>#REF!</v>
      </c>
      <c r="AV244" s="12" t="s">
        <v>169</v>
      </c>
      <c r="AW244" s="12" t="e">
        <f>'Рейтинговая таблица организаций'!#REF!</f>
        <v>#REF!</v>
      </c>
      <c r="AX244" s="12" t="e">
        <f>'Рейтинговая таблица организаций'!#REF!</f>
        <v>#REF!</v>
      </c>
      <c r="AY244" s="12" t="s">
        <v>170</v>
      </c>
      <c r="AZ244" s="12" t="e">
        <f>'Рейтинговая таблица организаций'!#REF!</f>
        <v>#REF!</v>
      </c>
      <c r="BA244" s="12" t="e">
        <f>'Рейтинговая таблица организаций'!#REF!</f>
        <v>#REF!</v>
      </c>
    </row>
    <row r="245" spans="1:53" ht="15.75">
      <c r="A245" s="9" t="e">
        <f>'бланки '!#REF!</f>
        <v>#REF!</v>
      </c>
      <c r="B245" s="9" t="e">
        <f>'бланки '!#REF!</f>
        <v>#REF!</v>
      </c>
      <c r="C245" s="9" t="e">
        <f>'для bus.gov.ru'!#REF!</f>
        <v>#REF!</v>
      </c>
      <c r="D245" s="9" t="e">
        <f>'для bus.gov.ru'!#REF!</f>
        <v>#REF!</v>
      </c>
      <c r="E245" s="16" t="e">
        <f>'для bus.gov.ru'!#REF!</f>
        <v>#REF!</v>
      </c>
      <c r="F245" s="10" t="s">
        <v>159</v>
      </c>
      <c r="G245" s="11" t="e">
        <f>'Рейтинговая таблица организаций'!#REF!</f>
        <v>#REF!</v>
      </c>
      <c r="H245" s="11" t="e">
        <f>'Рейтинговая таблица организаций'!#REF!</f>
        <v>#REF!</v>
      </c>
      <c r="I245" s="10" t="s">
        <v>160</v>
      </c>
      <c r="J245" s="11" t="e">
        <f>'Рейтинговая таблица организаций'!#REF!</f>
        <v>#REF!</v>
      </c>
      <c r="K245" s="11" t="e">
        <f>'Рейтинговая таблица организаций'!#REF!</f>
        <v>#REF!</v>
      </c>
      <c r="L24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5" s="18" t="e">
        <f>'Рейтинговая таблица организаций'!#REF!</f>
        <v>#REF!</v>
      </c>
      <c r="N245" s="12" t="e">
        <f>IF('Рейтинговая таблица организаций'!#REF!&lt;1,0,(IF('Рейтинговая таблица организаций'!#REF!&lt;4,30,100)))</f>
        <v>#REF!</v>
      </c>
      <c r="O245" s="12" t="s">
        <v>161</v>
      </c>
      <c r="P245" s="12" t="e">
        <f>'Рейтинговая таблица организаций'!#REF!</f>
        <v>#REF!</v>
      </c>
      <c r="Q245" s="12" t="e">
        <f>'Рейтинговая таблица организаций'!#REF!</f>
        <v>#REF!</v>
      </c>
      <c r="R245" s="12" t="s">
        <v>162</v>
      </c>
      <c r="S245" s="12" t="e">
        <f>'Рейтинговая таблица организаций'!#REF!</f>
        <v>#REF!</v>
      </c>
      <c r="T245" s="12" t="e">
        <f>'Рейтинговая таблица организаций'!#REF!</f>
        <v>#REF!</v>
      </c>
      <c r="U24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5" s="18" t="e">
        <f>'Рейтинговая таблица организаций'!#REF!</f>
        <v>#REF!</v>
      </c>
      <c r="W245" s="12" t="e">
        <f>IF('Рейтинговая таблица организаций'!#REF!&lt;1,0,(IF('Рейтинговая таблица организаций'!#REF!&lt;4,20,100)))</f>
        <v>#REF!</v>
      </c>
      <c r="X245" s="12" t="s">
        <v>163</v>
      </c>
      <c r="Y245" s="12" t="e">
        <f>'Рейтинговая таблица организаций'!#REF!</f>
        <v>#REF!</v>
      </c>
      <c r="Z245" s="12" t="e">
        <f>'Рейтинговая таблица организаций'!#REF!</f>
        <v>#REF!</v>
      </c>
      <c r="AA24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5" s="17" t="e">
        <f>'Рейтинговая таблица организаций'!#REF!</f>
        <v>#REF!</v>
      </c>
      <c r="AC245" s="12" t="e">
        <f>IF('Рейтинговая таблица организаций'!#REF!&lt;1,0,(IF('Рейтинговая таблица организаций'!#REF!&lt;5,20,100)))</f>
        <v>#REF!</v>
      </c>
      <c r="AD24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5" s="18" t="e">
        <f>'Рейтинговая таблица организаций'!#REF!</f>
        <v>#REF!</v>
      </c>
      <c r="AF245" s="12" t="e">
        <f>IF('Рейтинговая таблица организаций'!#REF!&lt;1,0,(IF('Рейтинговая таблица организаций'!#REF!&lt;5,20,100)))</f>
        <v>#REF!</v>
      </c>
      <c r="AG245" s="12" t="s">
        <v>164</v>
      </c>
      <c r="AH245" s="12" t="e">
        <f>'Рейтинговая таблица организаций'!#REF!</f>
        <v>#REF!</v>
      </c>
      <c r="AI245" s="12" t="e">
        <f>'Рейтинговая таблица организаций'!#REF!</f>
        <v>#REF!</v>
      </c>
      <c r="AJ245" s="12" t="s">
        <v>165</v>
      </c>
      <c r="AK245" s="12" t="e">
        <f>'Рейтинговая таблица организаций'!#REF!</f>
        <v>#REF!</v>
      </c>
      <c r="AL245" s="12" t="e">
        <f>'Рейтинговая таблица организаций'!#REF!</f>
        <v>#REF!</v>
      </c>
      <c r="AM245" s="12" t="s">
        <v>166</v>
      </c>
      <c r="AN245" s="12" t="e">
        <f>'Рейтинговая таблица организаций'!#REF!</f>
        <v>#REF!</v>
      </c>
      <c r="AO245" s="12" t="e">
        <f>'Рейтинговая таблица организаций'!#REF!</f>
        <v>#REF!</v>
      </c>
      <c r="AP245" s="12" t="s">
        <v>167</v>
      </c>
      <c r="AQ245" s="12" t="e">
        <f>'Рейтинговая таблица организаций'!#REF!</f>
        <v>#REF!</v>
      </c>
      <c r="AR245" s="12" t="e">
        <f>'Рейтинговая таблица организаций'!#REF!</f>
        <v>#REF!</v>
      </c>
      <c r="AS245" s="12" t="s">
        <v>168</v>
      </c>
      <c r="AT245" s="12" t="e">
        <f>'Рейтинговая таблица организаций'!#REF!</f>
        <v>#REF!</v>
      </c>
      <c r="AU245" s="12" t="e">
        <f>'Рейтинговая таблица организаций'!#REF!</f>
        <v>#REF!</v>
      </c>
      <c r="AV245" s="12" t="s">
        <v>169</v>
      </c>
      <c r="AW245" s="12" t="e">
        <f>'Рейтинговая таблица организаций'!#REF!</f>
        <v>#REF!</v>
      </c>
      <c r="AX245" s="12" t="e">
        <f>'Рейтинговая таблица организаций'!#REF!</f>
        <v>#REF!</v>
      </c>
      <c r="AY245" s="12" t="s">
        <v>170</v>
      </c>
      <c r="AZ245" s="12" t="e">
        <f>'Рейтинговая таблица организаций'!#REF!</f>
        <v>#REF!</v>
      </c>
      <c r="BA245" s="12" t="e">
        <f>'Рейтинговая таблица организаций'!#REF!</f>
        <v>#REF!</v>
      </c>
    </row>
    <row r="246" spans="1:53" ht="15.75">
      <c r="A246" s="9" t="e">
        <f>'бланки '!#REF!</f>
        <v>#REF!</v>
      </c>
      <c r="B246" s="9" t="e">
        <f>'бланки '!#REF!</f>
        <v>#REF!</v>
      </c>
      <c r="C246" s="9" t="e">
        <f>'для bus.gov.ru'!#REF!</f>
        <v>#REF!</v>
      </c>
      <c r="D246" s="9" t="e">
        <f>'для bus.gov.ru'!#REF!</f>
        <v>#REF!</v>
      </c>
      <c r="E246" s="16" t="e">
        <f>'для bus.gov.ru'!#REF!</f>
        <v>#REF!</v>
      </c>
      <c r="F246" s="10" t="s">
        <v>159</v>
      </c>
      <c r="G246" s="11" t="e">
        <f>'Рейтинговая таблица организаций'!#REF!</f>
        <v>#REF!</v>
      </c>
      <c r="H246" s="11" t="e">
        <f>'Рейтинговая таблица организаций'!#REF!</f>
        <v>#REF!</v>
      </c>
      <c r="I246" s="10" t="s">
        <v>160</v>
      </c>
      <c r="J246" s="11" t="e">
        <f>'Рейтинговая таблица организаций'!#REF!</f>
        <v>#REF!</v>
      </c>
      <c r="K246" s="11" t="e">
        <f>'Рейтинговая таблица организаций'!#REF!</f>
        <v>#REF!</v>
      </c>
      <c r="L24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6" s="18" t="e">
        <f>'Рейтинговая таблица организаций'!#REF!</f>
        <v>#REF!</v>
      </c>
      <c r="N246" s="12" t="e">
        <f>IF('Рейтинговая таблица организаций'!#REF!&lt;1,0,(IF('Рейтинговая таблица организаций'!#REF!&lt;4,30,100)))</f>
        <v>#REF!</v>
      </c>
      <c r="O246" s="12" t="s">
        <v>161</v>
      </c>
      <c r="P246" s="12" t="e">
        <f>'Рейтинговая таблица организаций'!#REF!</f>
        <v>#REF!</v>
      </c>
      <c r="Q246" s="12" t="e">
        <f>'Рейтинговая таблица организаций'!#REF!</f>
        <v>#REF!</v>
      </c>
      <c r="R246" s="12" t="s">
        <v>162</v>
      </c>
      <c r="S246" s="12" t="e">
        <f>'Рейтинговая таблица организаций'!#REF!</f>
        <v>#REF!</v>
      </c>
      <c r="T246" s="12" t="e">
        <f>'Рейтинговая таблица организаций'!#REF!</f>
        <v>#REF!</v>
      </c>
      <c r="U24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6" s="18" t="e">
        <f>'Рейтинговая таблица организаций'!#REF!</f>
        <v>#REF!</v>
      </c>
      <c r="W246" s="12" t="e">
        <f>IF('Рейтинговая таблица организаций'!#REF!&lt;1,0,(IF('Рейтинговая таблица организаций'!#REF!&lt;4,20,100)))</f>
        <v>#REF!</v>
      </c>
      <c r="X246" s="12" t="s">
        <v>163</v>
      </c>
      <c r="Y246" s="12" t="e">
        <f>'Рейтинговая таблица организаций'!#REF!</f>
        <v>#REF!</v>
      </c>
      <c r="Z246" s="12" t="e">
        <f>'Рейтинговая таблица организаций'!#REF!</f>
        <v>#REF!</v>
      </c>
      <c r="AA24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6" s="17" t="e">
        <f>'Рейтинговая таблица организаций'!#REF!</f>
        <v>#REF!</v>
      </c>
      <c r="AC246" s="12" t="e">
        <f>IF('Рейтинговая таблица организаций'!#REF!&lt;1,0,(IF('Рейтинговая таблица организаций'!#REF!&lt;5,20,100)))</f>
        <v>#REF!</v>
      </c>
      <c r="AD24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6" s="18" t="e">
        <f>'Рейтинговая таблица организаций'!#REF!</f>
        <v>#REF!</v>
      </c>
      <c r="AF246" s="12" t="e">
        <f>IF('Рейтинговая таблица организаций'!#REF!&lt;1,0,(IF('Рейтинговая таблица организаций'!#REF!&lt;5,20,100)))</f>
        <v>#REF!</v>
      </c>
      <c r="AG246" s="12" t="s">
        <v>164</v>
      </c>
      <c r="AH246" s="12" t="e">
        <f>'Рейтинговая таблица организаций'!#REF!</f>
        <v>#REF!</v>
      </c>
      <c r="AI246" s="12" t="e">
        <f>'Рейтинговая таблица организаций'!#REF!</f>
        <v>#REF!</v>
      </c>
      <c r="AJ246" s="12" t="s">
        <v>165</v>
      </c>
      <c r="AK246" s="12" t="e">
        <f>'Рейтинговая таблица организаций'!#REF!</f>
        <v>#REF!</v>
      </c>
      <c r="AL246" s="12" t="e">
        <f>'Рейтинговая таблица организаций'!#REF!</f>
        <v>#REF!</v>
      </c>
      <c r="AM246" s="12" t="s">
        <v>166</v>
      </c>
      <c r="AN246" s="12" t="e">
        <f>'Рейтинговая таблица организаций'!#REF!</f>
        <v>#REF!</v>
      </c>
      <c r="AO246" s="12" t="e">
        <f>'Рейтинговая таблица организаций'!#REF!</f>
        <v>#REF!</v>
      </c>
      <c r="AP246" s="12" t="s">
        <v>167</v>
      </c>
      <c r="AQ246" s="12" t="e">
        <f>'Рейтинговая таблица организаций'!#REF!</f>
        <v>#REF!</v>
      </c>
      <c r="AR246" s="12" t="e">
        <f>'Рейтинговая таблица организаций'!#REF!</f>
        <v>#REF!</v>
      </c>
      <c r="AS246" s="12" t="s">
        <v>168</v>
      </c>
      <c r="AT246" s="12" t="e">
        <f>'Рейтинговая таблица организаций'!#REF!</f>
        <v>#REF!</v>
      </c>
      <c r="AU246" s="12" t="e">
        <f>'Рейтинговая таблица организаций'!#REF!</f>
        <v>#REF!</v>
      </c>
      <c r="AV246" s="12" t="s">
        <v>169</v>
      </c>
      <c r="AW246" s="12" t="e">
        <f>'Рейтинговая таблица организаций'!#REF!</f>
        <v>#REF!</v>
      </c>
      <c r="AX246" s="12" t="e">
        <f>'Рейтинговая таблица организаций'!#REF!</f>
        <v>#REF!</v>
      </c>
      <c r="AY246" s="12" t="s">
        <v>170</v>
      </c>
      <c r="AZ246" s="12" t="e">
        <f>'Рейтинговая таблица организаций'!#REF!</f>
        <v>#REF!</v>
      </c>
      <c r="BA246" s="12" t="e">
        <f>'Рейтинговая таблица организаций'!#REF!</f>
        <v>#REF!</v>
      </c>
    </row>
    <row r="247" spans="1:53" ht="15.75">
      <c r="A247" s="9" t="e">
        <f>'бланки '!#REF!</f>
        <v>#REF!</v>
      </c>
      <c r="B247" s="9" t="e">
        <f>'бланки '!#REF!</f>
        <v>#REF!</v>
      </c>
      <c r="C247" s="9" t="e">
        <f>'для bus.gov.ru'!#REF!</f>
        <v>#REF!</v>
      </c>
      <c r="D247" s="9" t="e">
        <f>'для bus.gov.ru'!#REF!</f>
        <v>#REF!</v>
      </c>
      <c r="E247" s="16" t="e">
        <f>'для bus.gov.ru'!#REF!</f>
        <v>#REF!</v>
      </c>
      <c r="F247" s="10" t="s">
        <v>159</v>
      </c>
      <c r="G247" s="11" t="e">
        <f>'Рейтинговая таблица организаций'!#REF!</f>
        <v>#REF!</v>
      </c>
      <c r="H247" s="11" t="e">
        <f>'Рейтинговая таблица организаций'!#REF!</f>
        <v>#REF!</v>
      </c>
      <c r="I247" s="10" t="s">
        <v>160</v>
      </c>
      <c r="J247" s="11" t="e">
        <f>'Рейтинговая таблица организаций'!#REF!</f>
        <v>#REF!</v>
      </c>
      <c r="K247" s="11" t="e">
        <f>'Рейтинговая таблица организаций'!#REF!</f>
        <v>#REF!</v>
      </c>
      <c r="L24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7" s="18" t="e">
        <f>'Рейтинговая таблица организаций'!#REF!</f>
        <v>#REF!</v>
      </c>
      <c r="N247" s="12" t="e">
        <f>IF('Рейтинговая таблица организаций'!#REF!&lt;1,0,(IF('Рейтинговая таблица организаций'!#REF!&lt;4,30,100)))</f>
        <v>#REF!</v>
      </c>
      <c r="O247" s="12" t="s">
        <v>161</v>
      </c>
      <c r="P247" s="12" t="e">
        <f>'Рейтинговая таблица организаций'!#REF!</f>
        <v>#REF!</v>
      </c>
      <c r="Q247" s="12" t="e">
        <f>'Рейтинговая таблица организаций'!#REF!</f>
        <v>#REF!</v>
      </c>
      <c r="R247" s="12" t="s">
        <v>162</v>
      </c>
      <c r="S247" s="12" t="e">
        <f>'Рейтинговая таблица организаций'!#REF!</f>
        <v>#REF!</v>
      </c>
      <c r="T247" s="12" t="e">
        <f>'Рейтинговая таблица организаций'!#REF!</f>
        <v>#REF!</v>
      </c>
      <c r="U24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7" s="18" t="e">
        <f>'Рейтинговая таблица организаций'!#REF!</f>
        <v>#REF!</v>
      </c>
      <c r="W247" s="12" t="e">
        <f>IF('Рейтинговая таблица организаций'!#REF!&lt;1,0,(IF('Рейтинговая таблица организаций'!#REF!&lt;4,20,100)))</f>
        <v>#REF!</v>
      </c>
      <c r="X247" s="12" t="s">
        <v>163</v>
      </c>
      <c r="Y247" s="12" t="e">
        <f>'Рейтинговая таблица организаций'!#REF!</f>
        <v>#REF!</v>
      </c>
      <c r="Z247" s="12" t="e">
        <f>'Рейтинговая таблица организаций'!#REF!</f>
        <v>#REF!</v>
      </c>
      <c r="AA24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7" s="17" t="e">
        <f>'Рейтинговая таблица организаций'!#REF!</f>
        <v>#REF!</v>
      </c>
      <c r="AC247" s="12" t="e">
        <f>IF('Рейтинговая таблица организаций'!#REF!&lt;1,0,(IF('Рейтинговая таблица организаций'!#REF!&lt;5,20,100)))</f>
        <v>#REF!</v>
      </c>
      <c r="AD24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7" s="18" t="e">
        <f>'Рейтинговая таблица организаций'!#REF!</f>
        <v>#REF!</v>
      </c>
      <c r="AF247" s="12" t="e">
        <f>IF('Рейтинговая таблица организаций'!#REF!&lt;1,0,(IF('Рейтинговая таблица организаций'!#REF!&lt;5,20,100)))</f>
        <v>#REF!</v>
      </c>
      <c r="AG247" s="12" t="s">
        <v>164</v>
      </c>
      <c r="AH247" s="12" t="e">
        <f>'Рейтинговая таблица организаций'!#REF!</f>
        <v>#REF!</v>
      </c>
      <c r="AI247" s="12" t="e">
        <f>'Рейтинговая таблица организаций'!#REF!</f>
        <v>#REF!</v>
      </c>
      <c r="AJ247" s="12" t="s">
        <v>165</v>
      </c>
      <c r="AK247" s="12" t="e">
        <f>'Рейтинговая таблица организаций'!#REF!</f>
        <v>#REF!</v>
      </c>
      <c r="AL247" s="12" t="e">
        <f>'Рейтинговая таблица организаций'!#REF!</f>
        <v>#REF!</v>
      </c>
      <c r="AM247" s="12" t="s">
        <v>166</v>
      </c>
      <c r="AN247" s="12" t="e">
        <f>'Рейтинговая таблица организаций'!#REF!</f>
        <v>#REF!</v>
      </c>
      <c r="AO247" s="12" t="e">
        <f>'Рейтинговая таблица организаций'!#REF!</f>
        <v>#REF!</v>
      </c>
      <c r="AP247" s="12" t="s">
        <v>167</v>
      </c>
      <c r="AQ247" s="12" t="e">
        <f>'Рейтинговая таблица организаций'!#REF!</f>
        <v>#REF!</v>
      </c>
      <c r="AR247" s="12" t="e">
        <f>'Рейтинговая таблица организаций'!#REF!</f>
        <v>#REF!</v>
      </c>
      <c r="AS247" s="12" t="s">
        <v>168</v>
      </c>
      <c r="AT247" s="12" t="e">
        <f>'Рейтинговая таблица организаций'!#REF!</f>
        <v>#REF!</v>
      </c>
      <c r="AU247" s="12" t="e">
        <f>'Рейтинговая таблица организаций'!#REF!</f>
        <v>#REF!</v>
      </c>
      <c r="AV247" s="12" t="s">
        <v>169</v>
      </c>
      <c r="AW247" s="12" t="e">
        <f>'Рейтинговая таблица организаций'!#REF!</f>
        <v>#REF!</v>
      </c>
      <c r="AX247" s="12" t="e">
        <f>'Рейтинговая таблица организаций'!#REF!</f>
        <v>#REF!</v>
      </c>
      <c r="AY247" s="12" t="s">
        <v>170</v>
      </c>
      <c r="AZ247" s="12" t="e">
        <f>'Рейтинговая таблица организаций'!#REF!</f>
        <v>#REF!</v>
      </c>
      <c r="BA247" s="12" t="e">
        <f>'Рейтинговая таблица организаций'!#REF!</f>
        <v>#REF!</v>
      </c>
    </row>
    <row r="248" spans="1:53" ht="15.75">
      <c r="A248" s="9" t="e">
        <f>'бланки '!#REF!</f>
        <v>#REF!</v>
      </c>
      <c r="B248" s="9" t="e">
        <f>'бланки '!#REF!</f>
        <v>#REF!</v>
      </c>
      <c r="C248" s="9" t="e">
        <f>'для bus.gov.ru'!#REF!</f>
        <v>#REF!</v>
      </c>
      <c r="D248" s="9" t="e">
        <f>'для bus.gov.ru'!#REF!</f>
        <v>#REF!</v>
      </c>
      <c r="E248" s="16" t="e">
        <f>'для bus.gov.ru'!#REF!</f>
        <v>#REF!</v>
      </c>
      <c r="F248" s="10" t="s">
        <v>159</v>
      </c>
      <c r="G248" s="11" t="e">
        <f>'Рейтинговая таблица организаций'!#REF!</f>
        <v>#REF!</v>
      </c>
      <c r="H248" s="11" t="e">
        <f>'Рейтинговая таблица организаций'!#REF!</f>
        <v>#REF!</v>
      </c>
      <c r="I248" s="10" t="s">
        <v>160</v>
      </c>
      <c r="J248" s="11" t="e">
        <f>'Рейтинговая таблица организаций'!#REF!</f>
        <v>#REF!</v>
      </c>
      <c r="K248" s="11" t="e">
        <f>'Рейтинговая таблица организаций'!#REF!</f>
        <v>#REF!</v>
      </c>
      <c r="L24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8" s="18" t="e">
        <f>'Рейтинговая таблица организаций'!#REF!</f>
        <v>#REF!</v>
      </c>
      <c r="N248" s="12" t="e">
        <f>IF('Рейтинговая таблица организаций'!#REF!&lt;1,0,(IF('Рейтинговая таблица организаций'!#REF!&lt;4,30,100)))</f>
        <v>#REF!</v>
      </c>
      <c r="O248" s="12" t="s">
        <v>161</v>
      </c>
      <c r="P248" s="12" t="e">
        <f>'Рейтинговая таблица организаций'!#REF!</f>
        <v>#REF!</v>
      </c>
      <c r="Q248" s="12" t="e">
        <f>'Рейтинговая таблица организаций'!#REF!</f>
        <v>#REF!</v>
      </c>
      <c r="R248" s="12" t="s">
        <v>162</v>
      </c>
      <c r="S248" s="12" t="e">
        <f>'Рейтинговая таблица организаций'!#REF!</f>
        <v>#REF!</v>
      </c>
      <c r="T248" s="12" t="e">
        <f>'Рейтинговая таблица организаций'!#REF!</f>
        <v>#REF!</v>
      </c>
      <c r="U24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8" s="18" t="e">
        <f>'Рейтинговая таблица организаций'!#REF!</f>
        <v>#REF!</v>
      </c>
      <c r="W248" s="12" t="e">
        <f>IF('Рейтинговая таблица организаций'!#REF!&lt;1,0,(IF('Рейтинговая таблица организаций'!#REF!&lt;4,20,100)))</f>
        <v>#REF!</v>
      </c>
      <c r="X248" s="12" t="s">
        <v>163</v>
      </c>
      <c r="Y248" s="12" t="e">
        <f>'Рейтинговая таблица организаций'!#REF!</f>
        <v>#REF!</v>
      </c>
      <c r="Z248" s="12" t="e">
        <f>'Рейтинговая таблица организаций'!#REF!</f>
        <v>#REF!</v>
      </c>
      <c r="AA24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8" s="17" t="e">
        <f>'Рейтинговая таблица организаций'!#REF!</f>
        <v>#REF!</v>
      </c>
      <c r="AC248" s="12" t="e">
        <f>IF('Рейтинговая таблица организаций'!#REF!&lt;1,0,(IF('Рейтинговая таблица организаций'!#REF!&lt;5,20,100)))</f>
        <v>#REF!</v>
      </c>
      <c r="AD24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8" s="18" t="e">
        <f>'Рейтинговая таблица организаций'!#REF!</f>
        <v>#REF!</v>
      </c>
      <c r="AF248" s="12" t="e">
        <f>IF('Рейтинговая таблица организаций'!#REF!&lt;1,0,(IF('Рейтинговая таблица организаций'!#REF!&lt;5,20,100)))</f>
        <v>#REF!</v>
      </c>
      <c r="AG248" s="12" t="s">
        <v>164</v>
      </c>
      <c r="AH248" s="12" t="e">
        <f>'Рейтинговая таблица организаций'!#REF!</f>
        <v>#REF!</v>
      </c>
      <c r="AI248" s="12" t="e">
        <f>'Рейтинговая таблица организаций'!#REF!</f>
        <v>#REF!</v>
      </c>
      <c r="AJ248" s="12" t="s">
        <v>165</v>
      </c>
      <c r="AK248" s="12" t="e">
        <f>'Рейтинговая таблица организаций'!#REF!</f>
        <v>#REF!</v>
      </c>
      <c r="AL248" s="12" t="e">
        <f>'Рейтинговая таблица организаций'!#REF!</f>
        <v>#REF!</v>
      </c>
      <c r="AM248" s="12" t="s">
        <v>166</v>
      </c>
      <c r="AN248" s="12" t="e">
        <f>'Рейтинговая таблица организаций'!#REF!</f>
        <v>#REF!</v>
      </c>
      <c r="AO248" s="12" t="e">
        <f>'Рейтинговая таблица организаций'!#REF!</f>
        <v>#REF!</v>
      </c>
      <c r="AP248" s="12" t="s">
        <v>167</v>
      </c>
      <c r="AQ248" s="12" t="e">
        <f>'Рейтинговая таблица организаций'!#REF!</f>
        <v>#REF!</v>
      </c>
      <c r="AR248" s="12" t="e">
        <f>'Рейтинговая таблица организаций'!#REF!</f>
        <v>#REF!</v>
      </c>
      <c r="AS248" s="12" t="s">
        <v>168</v>
      </c>
      <c r="AT248" s="12" t="e">
        <f>'Рейтинговая таблица организаций'!#REF!</f>
        <v>#REF!</v>
      </c>
      <c r="AU248" s="12" t="e">
        <f>'Рейтинговая таблица организаций'!#REF!</f>
        <v>#REF!</v>
      </c>
      <c r="AV248" s="12" t="s">
        <v>169</v>
      </c>
      <c r="AW248" s="12" t="e">
        <f>'Рейтинговая таблица организаций'!#REF!</f>
        <v>#REF!</v>
      </c>
      <c r="AX248" s="12" t="e">
        <f>'Рейтинговая таблица организаций'!#REF!</f>
        <v>#REF!</v>
      </c>
      <c r="AY248" s="12" t="s">
        <v>170</v>
      </c>
      <c r="AZ248" s="12" t="e">
        <f>'Рейтинговая таблица организаций'!#REF!</f>
        <v>#REF!</v>
      </c>
      <c r="BA248" s="12" t="e">
        <f>'Рейтинговая таблица организаций'!#REF!</f>
        <v>#REF!</v>
      </c>
    </row>
    <row r="249" spans="1:53" ht="15.75">
      <c r="A249" s="9" t="e">
        <f>'бланки '!#REF!</f>
        <v>#REF!</v>
      </c>
      <c r="B249" s="9" t="e">
        <f>'бланки '!#REF!</f>
        <v>#REF!</v>
      </c>
      <c r="C249" s="9" t="e">
        <f>'для bus.gov.ru'!#REF!</f>
        <v>#REF!</v>
      </c>
      <c r="D249" s="9" t="e">
        <f>'для bus.gov.ru'!#REF!</f>
        <v>#REF!</v>
      </c>
      <c r="E249" s="16" t="e">
        <f>'для bus.gov.ru'!#REF!</f>
        <v>#REF!</v>
      </c>
      <c r="F249" s="10" t="s">
        <v>159</v>
      </c>
      <c r="G249" s="11" t="e">
        <f>'Рейтинговая таблица организаций'!#REF!</f>
        <v>#REF!</v>
      </c>
      <c r="H249" s="11" t="e">
        <f>'Рейтинговая таблица организаций'!#REF!</f>
        <v>#REF!</v>
      </c>
      <c r="I249" s="10" t="s">
        <v>160</v>
      </c>
      <c r="J249" s="11" t="e">
        <f>'Рейтинговая таблица организаций'!#REF!</f>
        <v>#REF!</v>
      </c>
      <c r="K249" s="11" t="e">
        <f>'Рейтинговая таблица организаций'!#REF!</f>
        <v>#REF!</v>
      </c>
      <c r="L24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49" s="18" t="e">
        <f>'Рейтинговая таблица организаций'!#REF!</f>
        <v>#REF!</v>
      </c>
      <c r="N249" s="12" t="e">
        <f>IF('Рейтинговая таблица организаций'!#REF!&lt;1,0,(IF('Рейтинговая таблица организаций'!#REF!&lt;4,30,100)))</f>
        <v>#REF!</v>
      </c>
      <c r="O249" s="12" t="s">
        <v>161</v>
      </c>
      <c r="P249" s="12" t="e">
        <f>'Рейтинговая таблица организаций'!#REF!</f>
        <v>#REF!</v>
      </c>
      <c r="Q249" s="12" t="e">
        <f>'Рейтинговая таблица организаций'!#REF!</f>
        <v>#REF!</v>
      </c>
      <c r="R249" s="12" t="s">
        <v>162</v>
      </c>
      <c r="S249" s="12" t="e">
        <f>'Рейтинговая таблица организаций'!#REF!</f>
        <v>#REF!</v>
      </c>
      <c r="T249" s="12" t="e">
        <f>'Рейтинговая таблица организаций'!#REF!</f>
        <v>#REF!</v>
      </c>
      <c r="U24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49" s="18" t="e">
        <f>'Рейтинговая таблица организаций'!#REF!</f>
        <v>#REF!</v>
      </c>
      <c r="W249" s="12" t="e">
        <f>IF('Рейтинговая таблица организаций'!#REF!&lt;1,0,(IF('Рейтинговая таблица организаций'!#REF!&lt;4,20,100)))</f>
        <v>#REF!</v>
      </c>
      <c r="X249" s="12" t="s">
        <v>163</v>
      </c>
      <c r="Y249" s="12" t="e">
        <f>'Рейтинговая таблица организаций'!#REF!</f>
        <v>#REF!</v>
      </c>
      <c r="Z249" s="12" t="e">
        <f>'Рейтинговая таблица организаций'!#REF!</f>
        <v>#REF!</v>
      </c>
      <c r="AA24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49" s="17" t="e">
        <f>'Рейтинговая таблица организаций'!#REF!</f>
        <v>#REF!</v>
      </c>
      <c r="AC249" s="12" t="e">
        <f>IF('Рейтинговая таблица организаций'!#REF!&lt;1,0,(IF('Рейтинговая таблица организаций'!#REF!&lt;5,20,100)))</f>
        <v>#REF!</v>
      </c>
      <c r="AD24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49" s="18" t="e">
        <f>'Рейтинговая таблица организаций'!#REF!</f>
        <v>#REF!</v>
      </c>
      <c r="AF249" s="12" t="e">
        <f>IF('Рейтинговая таблица организаций'!#REF!&lt;1,0,(IF('Рейтинговая таблица организаций'!#REF!&lt;5,20,100)))</f>
        <v>#REF!</v>
      </c>
      <c r="AG249" s="12" t="s">
        <v>164</v>
      </c>
      <c r="AH249" s="12" t="e">
        <f>'Рейтинговая таблица организаций'!#REF!</f>
        <v>#REF!</v>
      </c>
      <c r="AI249" s="12" t="e">
        <f>'Рейтинговая таблица организаций'!#REF!</f>
        <v>#REF!</v>
      </c>
      <c r="AJ249" s="12" t="s">
        <v>165</v>
      </c>
      <c r="AK249" s="12" t="e">
        <f>'Рейтинговая таблица организаций'!#REF!</f>
        <v>#REF!</v>
      </c>
      <c r="AL249" s="12" t="e">
        <f>'Рейтинговая таблица организаций'!#REF!</f>
        <v>#REF!</v>
      </c>
      <c r="AM249" s="12" t="s">
        <v>166</v>
      </c>
      <c r="AN249" s="12" t="e">
        <f>'Рейтинговая таблица организаций'!#REF!</f>
        <v>#REF!</v>
      </c>
      <c r="AO249" s="12" t="e">
        <f>'Рейтинговая таблица организаций'!#REF!</f>
        <v>#REF!</v>
      </c>
      <c r="AP249" s="12" t="s">
        <v>167</v>
      </c>
      <c r="AQ249" s="12" t="e">
        <f>'Рейтинговая таблица организаций'!#REF!</f>
        <v>#REF!</v>
      </c>
      <c r="AR249" s="12" t="e">
        <f>'Рейтинговая таблица организаций'!#REF!</f>
        <v>#REF!</v>
      </c>
      <c r="AS249" s="12" t="s">
        <v>168</v>
      </c>
      <c r="AT249" s="12" t="e">
        <f>'Рейтинговая таблица организаций'!#REF!</f>
        <v>#REF!</v>
      </c>
      <c r="AU249" s="12" t="e">
        <f>'Рейтинговая таблица организаций'!#REF!</f>
        <v>#REF!</v>
      </c>
      <c r="AV249" s="12" t="s">
        <v>169</v>
      </c>
      <c r="AW249" s="12" t="e">
        <f>'Рейтинговая таблица организаций'!#REF!</f>
        <v>#REF!</v>
      </c>
      <c r="AX249" s="12" t="e">
        <f>'Рейтинговая таблица организаций'!#REF!</f>
        <v>#REF!</v>
      </c>
      <c r="AY249" s="12" t="s">
        <v>170</v>
      </c>
      <c r="AZ249" s="12" t="e">
        <f>'Рейтинговая таблица организаций'!#REF!</f>
        <v>#REF!</v>
      </c>
      <c r="BA249" s="12" t="e">
        <f>'Рейтинговая таблица организаций'!#REF!</f>
        <v>#REF!</v>
      </c>
    </row>
    <row r="250" spans="1:53" ht="15.75">
      <c r="A250" s="9" t="e">
        <f>'бланки '!#REF!</f>
        <v>#REF!</v>
      </c>
      <c r="B250" s="9" t="e">
        <f>'бланки '!#REF!</f>
        <v>#REF!</v>
      </c>
      <c r="C250" s="9" t="e">
        <f>'для bus.gov.ru'!#REF!</f>
        <v>#REF!</v>
      </c>
      <c r="D250" s="9" t="e">
        <f>'для bus.gov.ru'!#REF!</f>
        <v>#REF!</v>
      </c>
      <c r="E250" s="16" t="e">
        <f>'для bus.gov.ru'!#REF!</f>
        <v>#REF!</v>
      </c>
      <c r="F250" s="10" t="s">
        <v>159</v>
      </c>
      <c r="G250" s="11" t="e">
        <f>'Рейтинговая таблица организаций'!#REF!</f>
        <v>#REF!</v>
      </c>
      <c r="H250" s="11" t="e">
        <f>'Рейтинговая таблица организаций'!#REF!</f>
        <v>#REF!</v>
      </c>
      <c r="I250" s="10" t="s">
        <v>160</v>
      </c>
      <c r="J250" s="11" t="e">
        <f>'Рейтинговая таблица организаций'!#REF!</f>
        <v>#REF!</v>
      </c>
      <c r="K250" s="11" t="e">
        <f>'Рейтинговая таблица организаций'!#REF!</f>
        <v>#REF!</v>
      </c>
      <c r="L25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0" s="18" t="e">
        <f>'Рейтинговая таблица организаций'!#REF!</f>
        <v>#REF!</v>
      </c>
      <c r="N250" s="12" t="e">
        <f>IF('Рейтинговая таблица организаций'!#REF!&lt;1,0,(IF('Рейтинговая таблица организаций'!#REF!&lt;4,30,100)))</f>
        <v>#REF!</v>
      </c>
      <c r="O250" s="12" t="s">
        <v>161</v>
      </c>
      <c r="P250" s="12" t="e">
        <f>'Рейтинговая таблица организаций'!#REF!</f>
        <v>#REF!</v>
      </c>
      <c r="Q250" s="12" t="e">
        <f>'Рейтинговая таблица организаций'!#REF!</f>
        <v>#REF!</v>
      </c>
      <c r="R250" s="12" t="s">
        <v>162</v>
      </c>
      <c r="S250" s="12" t="e">
        <f>'Рейтинговая таблица организаций'!#REF!</f>
        <v>#REF!</v>
      </c>
      <c r="T250" s="12" t="e">
        <f>'Рейтинговая таблица организаций'!#REF!</f>
        <v>#REF!</v>
      </c>
      <c r="U25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0" s="18" t="e">
        <f>'Рейтинговая таблица организаций'!#REF!</f>
        <v>#REF!</v>
      </c>
      <c r="W250" s="12" t="e">
        <f>IF('Рейтинговая таблица организаций'!#REF!&lt;1,0,(IF('Рейтинговая таблица организаций'!#REF!&lt;4,20,100)))</f>
        <v>#REF!</v>
      </c>
      <c r="X250" s="12" t="s">
        <v>163</v>
      </c>
      <c r="Y250" s="12" t="e">
        <f>'Рейтинговая таблица организаций'!#REF!</f>
        <v>#REF!</v>
      </c>
      <c r="Z250" s="12" t="e">
        <f>'Рейтинговая таблица организаций'!#REF!</f>
        <v>#REF!</v>
      </c>
      <c r="AA25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0" s="17" t="e">
        <f>'Рейтинговая таблица организаций'!#REF!</f>
        <v>#REF!</v>
      </c>
      <c r="AC250" s="12" t="e">
        <f>IF('Рейтинговая таблица организаций'!#REF!&lt;1,0,(IF('Рейтинговая таблица организаций'!#REF!&lt;5,20,100)))</f>
        <v>#REF!</v>
      </c>
      <c r="AD25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0" s="18" t="e">
        <f>'Рейтинговая таблица организаций'!#REF!</f>
        <v>#REF!</v>
      </c>
      <c r="AF250" s="12" t="e">
        <f>IF('Рейтинговая таблица организаций'!#REF!&lt;1,0,(IF('Рейтинговая таблица организаций'!#REF!&lt;5,20,100)))</f>
        <v>#REF!</v>
      </c>
      <c r="AG250" s="12" t="s">
        <v>164</v>
      </c>
      <c r="AH250" s="12" t="e">
        <f>'Рейтинговая таблица организаций'!#REF!</f>
        <v>#REF!</v>
      </c>
      <c r="AI250" s="12" t="e">
        <f>'Рейтинговая таблица организаций'!#REF!</f>
        <v>#REF!</v>
      </c>
      <c r="AJ250" s="12" t="s">
        <v>165</v>
      </c>
      <c r="AK250" s="12" t="e">
        <f>'Рейтинговая таблица организаций'!#REF!</f>
        <v>#REF!</v>
      </c>
      <c r="AL250" s="12" t="e">
        <f>'Рейтинговая таблица организаций'!#REF!</f>
        <v>#REF!</v>
      </c>
      <c r="AM250" s="12" t="s">
        <v>166</v>
      </c>
      <c r="AN250" s="12" t="e">
        <f>'Рейтинговая таблица организаций'!#REF!</f>
        <v>#REF!</v>
      </c>
      <c r="AO250" s="12" t="e">
        <f>'Рейтинговая таблица организаций'!#REF!</f>
        <v>#REF!</v>
      </c>
      <c r="AP250" s="12" t="s">
        <v>167</v>
      </c>
      <c r="AQ250" s="12" t="e">
        <f>'Рейтинговая таблица организаций'!#REF!</f>
        <v>#REF!</v>
      </c>
      <c r="AR250" s="12" t="e">
        <f>'Рейтинговая таблица организаций'!#REF!</f>
        <v>#REF!</v>
      </c>
      <c r="AS250" s="12" t="s">
        <v>168</v>
      </c>
      <c r="AT250" s="12" t="e">
        <f>'Рейтинговая таблица организаций'!#REF!</f>
        <v>#REF!</v>
      </c>
      <c r="AU250" s="12" t="e">
        <f>'Рейтинговая таблица организаций'!#REF!</f>
        <v>#REF!</v>
      </c>
      <c r="AV250" s="12" t="s">
        <v>169</v>
      </c>
      <c r="AW250" s="12" t="e">
        <f>'Рейтинговая таблица организаций'!#REF!</f>
        <v>#REF!</v>
      </c>
      <c r="AX250" s="12" t="e">
        <f>'Рейтинговая таблица организаций'!#REF!</f>
        <v>#REF!</v>
      </c>
      <c r="AY250" s="12" t="s">
        <v>170</v>
      </c>
      <c r="AZ250" s="12" t="e">
        <f>'Рейтинговая таблица организаций'!#REF!</f>
        <v>#REF!</v>
      </c>
      <c r="BA250" s="12" t="e">
        <f>'Рейтинговая таблица организаций'!#REF!</f>
        <v>#REF!</v>
      </c>
    </row>
    <row r="251" spans="1:53" ht="15.75">
      <c r="A251" s="9" t="e">
        <f>'бланки '!#REF!</f>
        <v>#REF!</v>
      </c>
      <c r="B251" s="9" t="e">
        <f>'бланки '!#REF!</f>
        <v>#REF!</v>
      </c>
      <c r="C251" s="9" t="e">
        <f>'для bus.gov.ru'!#REF!</f>
        <v>#REF!</v>
      </c>
      <c r="D251" s="9" t="e">
        <f>'для bus.gov.ru'!#REF!</f>
        <v>#REF!</v>
      </c>
      <c r="E251" s="16" t="e">
        <f>'для bus.gov.ru'!#REF!</f>
        <v>#REF!</v>
      </c>
      <c r="F251" s="10" t="s">
        <v>159</v>
      </c>
      <c r="G251" s="11" t="e">
        <f>'Рейтинговая таблица организаций'!#REF!</f>
        <v>#REF!</v>
      </c>
      <c r="H251" s="11" t="e">
        <f>'Рейтинговая таблица организаций'!#REF!</f>
        <v>#REF!</v>
      </c>
      <c r="I251" s="10" t="s">
        <v>160</v>
      </c>
      <c r="J251" s="11" t="e">
        <f>'Рейтинговая таблица организаций'!#REF!</f>
        <v>#REF!</v>
      </c>
      <c r="K251" s="11" t="e">
        <f>'Рейтинговая таблица организаций'!#REF!</f>
        <v>#REF!</v>
      </c>
      <c r="L25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1" s="18" t="e">
        <f>'Рейтинговая таблица организаций'!#REF!</f>
        <v>#REF!</v>
      </c>
      <c r="N251" s="12" t="e">
        <f>IF('Рейтинговая таблица организаций'!#REF!&lt;1,0,(IF('Рейтинговая таблица организаций'!#REF!&lt;4,30,100)))</f>
        <v>#REF!</v>
      </c>
      <c r="O251" s="12" t="s">
        <v>161</v>
      </c>
      <c r="P251" s="12" t="e">
        <f>'Рейтинговая таблица организаций'!#REF!</f>
        <v>#REF!</v>
      </c>
      <c r="Q251" s="12" t="e">
        <f>'Рейтинговая таблица организаций'!#REF!</f>
        <v>#REF!</v>
      </c>
      <c r="R251" s="12" t="s">
        <v>162</v>
      </c>
      <c r="S251" s="12" t="e">
        <f>'Рейтинговая таблица организаций'!#REF!</f>
        <v>#REF!</v>
      </c>
      <c r="T251" s="12" t="e">
        <f>'Рейтинговая таблица организаций'!#REF!</f>
        <v>#REF!</v>
      </c>
      <c r="U25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1" s="18" t="e">
        <f>'Рейтинговая таблица организаций'!#REF!</f>
        <v>#REF!</v>
      </c>
      <c r="W251" s="12" t="e">
        <f>IF('Рейтинговая таблица организаций'!#REF!&lt;1,0,(IF('Рейтинговая таблица организаций'!#REF!&lt;4,20,100)))</f>
        <v>#REF!</v>
      </c>
      <c r="X251" s="12" t="s">
        <v>163</v>
      </c>
      <c r="Y251" s="12" t="e">
        <f>'Рейтинговая таблица организаций'!#REF!</f>
        <v>#REF!</v>
      </c>
      <c r="Z251" s="12" t="e">
        <f>'Рейтинговая таблица организаций'!#REF!</f>
        <v>#REF!</v>
      </c>
      <c r="AA25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1" s="17" t="e">
        <f>'Рейтинговая таблица организаций'!#REF!</f>
        <v>#REF!</v>
      </c>
      <c r="AC251" s="12" t="e">
        <f>IF('Рейтинговая таблица организаций'!#REF!&lt;1,0,(IF('Рейтинговая таблица организаций'!#REF!&lt;5,20,100)))</f>
        <v>#REF!</v>
      </c>
      <c r="AD25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1" s="18" t="e">
        <f>'Рейтинговая таблица организаций'!#REF!</f>
        <v>#REF!</v>
      </c>
      <c r="AF251" s="12" t="e">
        <f>IF('Рейтинговая таблица организаций'!#REF!&lt;1,0,(IF('Рейтинговая таблица организаций'!#REF!&lt;5,20,100)))</f>
        <v>#REF!</v>
      </c>
      <c r="AG251" s="12" t="s">
        <v>164</v>
      </c>
      <c r="AH251" s="12" t="e">
        <f>'Рейтинговая таблица организаций'!#REF!</f>
        <v>#REF!</v>
      </c>
      <c r="AI251" s="12" t="e">
        <f>'Рейтинговая таблица организаций'!#REF!</f>
        <v>#REF!</v>
      </c>
      <c r="AJ251" s="12" t="s">
        <v>165</v>
      </c>
      <c r="AK251" s="12" t="e">
        <f>'Рейтинговая таблица организаций'!#REF!</f>
        <v>#REF!</v>
      </c>
      <c r="AL251" s="12" t="e">
        <f>'Рейтинговая таблица организаций'!#REF!</f>
        <v>#REF!</v>
      </c>
      <c r="AM251" s="12" t="s">
        <v>166</v>
      </c>
      <c r="AN251" s="12" t="e">
        <f>'Рейтинговая таблица организаций'!#REF!</f>
        <v>#REF!</v>
      </c>
      <c r="AO251" s="12" t="e">
        <f>'Рейтинговая таблица организаций'!#REF!</f>
        <v>#REF!</v>
      </c>
      <c r="AP251" s="12" t="s">
        <v>167</v>
      </c>
      <c r="AQ251" s="12" t="e">
        <f>'Рейтинговая таблица организаций'!#REF!</f>
        <v>#REF!</v>
      </c>
      <c r="AR251" s="12" t="e">
        <f>'Рейтинговая таблица организаций'!#REF!</f>
        <v>#REF!</v>
      </c>
      <c r="AS251" s="12" t="s">
        <v>168</v>
      </c>
      <c r="AT251" s="12" t="e">
        <f>'Рейтинговая таблица организаций'!#REF!</f>
        <v>#REF!</v>
      </c>
      <c r="AU251" s="12" t="e">
        <f>'Рейтинговая таблица организаций'!#REF!</f>
        <v>#REF!</v>
      </c>
      <c r="AV251" s="12" t="s">
        <v>169</v>
      </c>
      <c r="AW251" s="12" t="e">
        <f>'Рейтинговая таблица организаций'!#REF!</f>
        <v>#REF!</v>
      </c>
      <c r="AX251" s="12" t="e">
        <f>'Рейтинговая таблица организаций'!#REF!</f>
        <v>#REF!</v>
      </c>
      <c r="AY251" s="12" t="s">
        <v>170</v>
      </c>
      <c r="AZ251" s="12" t="e">
        <f>'Рейтинговая таблица организаций'!#REF!</f>
        <v>#REF!</v>
      </c>
      <c r="BA251" s="12" t="e">
        <f>'Рейтинговая таблица организаций'!#REF!</f>
        <v>#REF!</v>
      </c>
    </row>
    <row r="252" spans="1:53" ht="15.75">
      <c r="A252" s="9" t="e">
        <f>'бланки '!#REF!</f>
        <v>#REF!</v>
      </c>
      <c r="B252" s="9" t="e">
        <f>'бланки '!#REF!</f>
        <v>#REF!</v>
      </c>
      <c r="C252" s="9" t="e">
        <f>'для bus.gov.ru'!#REF!</f>
        <v>#REF!</v>
      </c>
      <c r="D252" s="9" t="e">
        <f>'для bus.gov.ru'!#REF!</f>
        <v>#REF!</v>
      </c>
      <c r="E252" s="16" t="e">
        <f>'для bus.gov.ru'!#REF!</f>
        <v>#REF!</v>
      </c>
      <c r="F252" s="10" t="s">
        <v>159</v>
      </c>
      <c r="G252" s="11" t="e">
        <f>'Рейтинговая таблица организаций'!#REF!</f>
        <v>#REF!</v>
      </c>
      <c r="H252" s="11" t="e">
        <f>'Рейтинговая таблица организаций'!#REF!</f>
        <v>#REF!</v>
      </c>
      <c r="I252" s="10" t="s">
        <v>160</v>
      </c>
      <c r="J252" s="11" t="e">
        <f>'Рейтинговая таблица организаций'!#REF!</f>
        <v>#REF!</v>
      </c>
      <c r="K252" s="11" t="e">
        <f>'Рейтинговая таблица организаций'!#REF!</f>
        <v>#REF!</v>
      </c>
      <c r="L25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2" s="18" t="e">
        <f>'Рейтинговая таблица организаций'!#REF!</f>
        <v>#REF!</v>
      </c>
      <c r="N252" s="12" t="e">
        <f>IF('Рейтинговая таблица организаций'!#REF!&lt;1,0,(IF('Рейтинговая таблица организаций'!#REF!&lt;4,30,100)))</f>
        <v>#REF!</v>
      </c>
      <c r="O252" s="12" t="s">
        <v>161</v>
      </c>
      <c r="P252" s="12" t="e">
        <f>'Рейтинговая таблица организаций'!#REF!</f>
        <v>#REF!</v>
      </c>
      <c r="Q252" s="12" t="e">
        <f>'Рейтинговая таблица организаций'!#REF!</f>
        <v>#REF!</v>
      </c>
      <c r="R252" s="12" t="s">
        <v>162</v>
      </c>
      <c r="S252" s="12" t="e">
        <f>'Рейтинговая таблица организаций'!#REF!</f>
        <v>#REF!</v>
      </c>
      <c r="T252" s="12" t="e">
        <f>'Рейтинговая таблица организаций'!#REF!</f>
        <v>#REF!</v>
      </c>
      <c r="U25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2" s="18" t="e">
        <f>'Рейтинговая таблица организаций'!#REF!</f>
        <v>#REF!</v>
      </c>
      <c r="W252" s="12" t="e">
        <f>IF('Рейтинговая таблица организаций'!#REF!&lt;1,0,(IF('Рейтинговая таблица организаций'!#REF!&lt;4,20,100)))</f>
        <v>#REF!</v>
      </c>
      <c r="X252" s="12" t="s">
        <v>163</v>
      </c>
      <c r="Y252" s="12" t="e">
        <f>'Рейтинговая таблица организаций'!#REF!</f>
        <v>#REF!</v>
      </c>
      <c r="Z252" s="12" t="e">
        <f>'Рейтинговая таблица организаций'!#REF!</f>
        <v>#REF!</v>
      </c>
      <c r="AA25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2" s="17" t="e">
        <f>'Рейтинговая таблица организаций'!#REF!</f>
        <v>#REF!</v>
      </c>
      <c r="AC252" s="12" t="e">
        <f>IF('Рейтинговая таблица организаций'!#REF!&lt;1,0,(IF('Рейтинговая таблица организаций'!#REF!&lt;5,20,100)))</f>
        <v>#REF!</v>
      </c>
      <c r="AD25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2" s="18" t="e">
        <f>'Рейтинговая таблица организаций'!#REF!</f>
        <v>#REF!</v>
      </c>
      <c r="AF252" s="12" t="e">
        <f>IF('Рейтинговая таблица организаций'!#REF!&lt;1,0,(IF('Рейтинговая таблица организаций'!#REF!&lt;5,20,100)))</f>
        <v>#REF!</v>
      </c>
      <c r="AG252" s="12" t="s">
        <v>164</v>
      </c>
      <c r="AH252" s="12" t="e">
        <f>'Рейтинговая таблица организаций'!#REF!</f>
        <v>#REF!</v>
      </c>
      <c r="AI252" s="12" t="e">
        <f>'Рейтинговая таблица организаций'!#REF!</f>
        <v>#REF!</v>
      </c>
      <c r="AJ252" s="12" t="s">
        <v>165</v>
      </c>
      <c r="AK252" s="12" t="e">
        <f>'Рейтинговая таблица организаций'!#REF!</f>
        <v>#REF!</v>
      </c>
      <c r="AL252" s="12" t="e">
        <f>'Рейтинговая таблица организаций'!#REF!</f>
        <v>#REF!</v>
      </c>
      <c r="AM252" s="12" t="s">
        <v>166</v>
      </c>
      <c r="AN252" s="12" t="e">
        <f>'Рейтинговая таблица организаций'!#REF!</f>
        <v>#REF!</v>
      </c>
      <c r="AO252" s="12" t="e">
        <f>'Рейтинговая таблица организаций'!#REF!</f>
        <v>#REF!</v>
      </c>
      <c r="AP252" s="12" t="s">
        <v>167</v>
      </c>
      <c r="AQ252" s="12" t="e">
        <f>'Рейтинговая таблица организаций'!#REF!</f>
        <v>#REF!</v>
      </c>
      <c r="AR252" s="12" t="e">
        <f>'Рейтинговая таблица организаций'!#REF!</f>
        <v>#REF!</v>
      </c>
      <c r="AS252" s="12" t="s">
        <v>168</v>
      </c>
      <c r="AT252" s="12" t="e">
        <f>'Рейтинговая таблица организаций'!#REF!</f>
        <v>#REF!</v>
      </c>
      <c r="AU252" s="12" t="e">
        <f>'Рейтинговая таблица организаций'!#REF!</f>
        <v>#REF!</v>
      </c>
      <c r="AV252" s="12" t="s">
        <v>169</v>
      </c>
      <c r="AW252" s="12" t="e">
        <f>'Рейтинговая таблица организаций'!#REF!</f>
        <v>#REF!</v>
      </c>
      <c r="AX252" s="12" t="e">
        <f>'Рейтинговая таблица организаций'!#REF!</f>
        <v>#REF!</v>
      </c>
      <c r="AY252" s="12" t="s">
        <v>170</v>
      </c>
      <c r="AZ252" s="12" t="e">
        <f>'Рейтинговая таблица организаций'!#REF!</f>
        <v>#REF!</v>
      </c>
      <c r="BA252" s="12" t="e">
        <f>'Рейтинговая таблица организаций'!#REF!</f>
        <v>#REF!</v>
      </c>
    </row>
    <row r="253" spans="1:53" ht="15.75">
      <c r="A253" s="9" t="e">
        <f>'бланки '!#REF!</f>
        <v>#REF!</v>
      </c>
      <c r="B253" s="9" t="e">
        <f>'бланки '!#REF!</f>
        <v>#REF!</v>
      </c>
      <c r="C253" s="9" t="e">
        <f>'для bus.gov.ru'!#REF!</f>
        <v>#REF!</v>
      </c>
      <c r="D253" s="9" t="e">
        <f>'для bus.gov.ru'!#REF!</f>
        <v>#REF!</v>
      </c>
      <c r="E253" s="16" t="e">
        <f>'для bus.gov.ru'!#REF!</f>
        <v>#REF!</v>
      </c>
      <c r="F253" s="10" t="s">
        <v>159</v>
      </c>
      <c r="G253" s="11" t="e">
        <f>'Рейтинговая таблица организаций'!#REF!</f>
        <v>#REF!</v>
      </c>
      <c r="H253" s="11" t="e">
        <f>'Рейтинговая таблица организаций'!#REF!</f>
        <v>#REF!</v>
      </c>
      <c r="I253" s="10" t="s">
        <v>160</v>
      </c>
      <c r="J253" s="11" t="e">
        <f>'Рейтинговая таблица организаций'!#REF!</f>
        <v>#REF!</v>
      </c>
      <c r="K253" s="11" t="e">
        <f>'Рейтинговая таблица организаций'!#REF!</f>
        <v>#REF!</v>
      </c>
      <c r="L25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3" s="18" t="e">
        <f>'Рейтинговая таблица организаций'!#REF!</f>
        <v>#REF!</v>
      </c>
      <c r="N253" s="12" t="e">
        <f>IF('Рейтинговая таблица организаций'!#REF!&lt;1,0,(IF('Рейтинговая таблица организаций'!#REF!&lt;4,30,100)))</f>
        <v>#REF!</v>
      </c>
      <c r="O253" s="12" t="s">
        <v>161</v>
      </c>
      <c r="P253" s="12" t="e">
        <f>'Рейтинговая таблица организаций'!#REF!</f>
        <v>#REF!</v>
      </c>
      <c r="Q253" s="12" t="e">
        <f>'Рейтинговая таблица организаций'!#REF!</f>
        <v>#REF!</v>
      </c>
      <c r="R253" s="12" t="s">
        <v>162</v>
      </c>
      <c r="S253" s="12" t="e">
        <f>'Рейтинговая таблица организаций'!#REF!</f>
        <v>#REF!</v>
      </c>
      <c r="T253" s="12" t="e">
        <f>'Рейтинговая таблица организаций'!#REF!</f>
        <v>#REF!</v>
      </c>
      <c r="U25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3" s="18" t="e">
        <f>'Рейтинговая таблица организаций'!#REF!</f>
        <v>#REF!</v>
      </c>
      <c r="W253" s="12" t="e">
        <f>IF('Рейтинговая таблица организаций'!#REF!&lt;1,0,(IF('Рейтинговая таблица организаций'!#REF!&lt;4,20,100)))</f>
        <v>#REF!</v>
      </c>
      <c r="X253" s="12" t="s">
        <v>163</v>
      </c>
      <c r="Y253" s="12" t="e">
        <f>'Рейтинговая таблица организаций'!#REF!</f>
        <v>#REF!</v>
      </c>
      <c r="Z253" s="12" t="e">
        <f>'Рейтинговая таблица организаций'!#REF!</f>
        <v>#REF!</v>
      </c>
      <c r="AA25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3" s="17" t="e">
        <f>'Рейтинговая таблица организаций'!#REF!</f>
        <v>#REF!</v>
      </c>
      <c r="AC253" s="12" t="e">
        <f>IF('Рейтинговая таблица организаций'!#REF!&lt;1,0,(IF('Рейтинговая таблица организаций'!#REF!&lt;5,20,100)))</f>
        <v>#REF!</v>
      </c>
      <c r="AD25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3" s="18" t="e">
        <f>'Рейтинговая таблица организаций'!#REF!</f>
        <v>#REF!</v>
      </c>
      <c r="AF253" s="12" t="e">
        <f>IF('Рейтинговая таблица организаций'!#REF!&lt;1,0,(IF('Рейтинговая таблица организаций'!#REF!&lt;5,20,100)))</f>
        <v>#REF!</v>
      </c>
      <c r="AG253" s="12" t="s">
        <v>164</v>
      </c>
      <c r="AH253" s="12" t="e">
        <f>'Рейтинговая таблица организаций'!#REF!</f>
        <v>#REF!</v>
      </c>
      <c r="AI253" s="12" t="e">
        <f>'Рейтинговая таблица организаций'!#REF!</f>
        <v>#REF!</v>
      </c>
      <c r="AJ253" s="12" t="s">
        <v>165</v>
      </c>
      <c r="AK253" s="12" t="e">
        <f>'Рейтинговая таблица организаций'!#REF!</f>
        <v>#REF!</v>
      </c>
      <c r="AL253" s="12" t="e">
        <f>'Рейтинговая таблица организаций'!#REF!</f>
        <v>#REF!</v>
      </c>
      <c r="AM253" s="12" t="s">
        <v>166</v>
      </c>
      <c r="AN253" s="12" t="e">
        <f>'Рейтинговая таблица организаций'!#REF!</f>
        <v>#REF!</v>
      </c>
      <c r="AO253" s="12" t="e">
        <f>'Рейтинговая таблица организаций'!#REF!</f>
        <v>#REF!</v>
      </c>
      <c r="AP253" s="12" t="s">
        <v>167</v>
      </c>
      <c r="AQ253" s="12" t="e">
        <f>'Рейтинговая таблица организаций'!#REF!</f>
        <v>#REF!</v>
      </c>
      <c r="AR253" s="12" t="e">
        <f>'Рейтинговая таблица организаций'!#REF!</f>
        <v>#REF!</v>
      </c>
      <c r="AS253" s="12" t="s">
        <v>168</v>
      </c>
      <c r="AT253" s="12" t="e">
        <f>'Рейтинговая таблица организаций'!#REF!</f>
        <v>#REF!</v>
      </c>
      <c r="AU253" s="12" t="e">
        <f>'Рейтинговая таблица организаций'!#REF!</f>
        <v>#REF!</v>
      </c>
      <c r="AV253" s="12" t="s">
        <v>169</v>
      </c>
      <c r="AW253" s="12" t="e">
        <f>'Рейтинговая таблица организаций'!#REF!</f>
        <v>#REF!</v>
      </c>
      <c r="AX253" s="12" t="e">
        <f>'Рейтинговая таблица организаций'!#REF!</f>
        <v>#REF!</v>
      </c>
      <c r="AY253" s="12" t="s">
        <v>170</v>
      </c>
      <c r="AZ253" s="12" t="e">
        <f>'Рейтинговая таблица организаций'!#REF!</f>
        <v>#REF!</v>
      </c>
      <c r="BA253" s="12" t="e">
        <f>'Рейтинговая таблица организаций'!#REF!</f>
        <v>#REF!</v>
      </c>
    </row>
    <row r="254" spans="1:53" ht="15.75">
      <c r="A254" s="9" t="e">
        <f>'бланки '!#REF!</f>
        <v>#REF!</v>
      </c>
      <c r="B254" s="9" t="e">
        <f>'бланки '!#REF!</f>
        <v>#REF!</v>
      </c>
      <c r="C254" s="9" t="e">
        <f>'для bus.gov.ru'!#REF!</f>
        <v>#REF!</v>
      </c>
      <c r="D254" s="9" t="e">
        <f>'для bus.gov.ru'!#REF!</f>
        <v>#REF!</v>
      </c>
      <c r="E254" s="16" t="e">
        <f>'для bus.gov.ru'!#REF!</f>
        <v>#REF!</v>
      </c>
      <c r="F254" s="10" t="s">
        <v>159</v>
      </c>
      <c r="G254" s="11" t="e">
        <f>'Рейтинговая таблица организаций'!#REF!</f>
        <v>#REF!</v>
      </c>
      <c r="H254" s="11" t="e">
        <f>'Рейтинговая таблица организаций'!#REF!</f>
        <v>#REF!</v>
      </c>
      <c r="I254" s="10" t="s">
        <v>160</v>
      </c>
      <c r="J254" s="11" t="e">
        <f>'Рейтинговая таблица организаций'!#REF!</f>
        <v>#REF!</v>
      </c>
      <c r="K254" s="11" t="e">
        <f>'Рейтинговая таблица организаций'!#REF!</f>
        <v>#REF!</v>
      </c>
      <c r="L25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4" s="18" t="e">
        <f>'Рейтинговая таблица организаций'!#REF!</f>
        <v>#REF!</v>
      </c>
      <c r="N254" s="12" t="e">
        <f>IF('Рейтинговая таблица организаций'!#REF!&lt;1,0,(IF('Рейтинговая таблица организаций'!#REF!&lt;4,30,100)))</f>
        <v>#REF!</v>
      </c>
      <c r="O254" s="12" t="s">
        <v>161</v>
      </c>
      <c r="P254" s="12" t="e">
        <f>'Рейтинговая таблица организаций'!#REF!</f>
        <v>#REF!</v>
      </c>
      <c r="Q254" s="12" t="e">
        <f>'Рейтинговая таблица организаций'!#REF!</f>
        <v>#REF!</v>
      </c>
      <c r="R254" s="12" t="s">
        <v>162</v>
      </c>
      <c r="S254" s="12" t="e">
        <f>'Рейтинговая таблица организаций'!#REF!</f>
        <v>#REF!</v>
      </c>
      <c r="T254" s="12" t="e">
        <f>'Рейтинговая таблица организаций'!#REF!</f>
        <v>#REF!</v>
      </c>
      <c r="U25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4" s="18" t="e">
        <f>'Рейтинговая таблица организаций'!#REF!</f>
        <v>#REF!</v>
      </c>
      <c r="W254" s="12" t="e">
        <f>IF('Рейтинговая таблица организаций'!#REF!&lt;1,0,(IF('Рейтинговая таблица организаций'!#REF!&lt;4,20,100)))</f>
        <v>#REF!</v>
      </c>
      <c r="X254" s="12" t="s">
        <v>163</v>
      </c>
      <c r="Y254" s="12" t="e">
        <f>'Рейтинговая таблица организаций'!#REF!</f>
        <v>#REF!</v>
      </c>
      <c r="Z254" s="12" t="e">
        <f>'Рейтинговая таблица организаций'!#REF!</f>
        <v>#REF!</v>
      </c>
      <c r="AA25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4" s="17" t="e">
        <f>'Рейтинговая таблица организаций'!#REF!</f>
        <v>#REF!</v>
      </c>
      <c r="AC254" s="12" t="e">
        <f>IF('Рейтинговая таблица организаций'!#REF!&lt;1,0,(IF('Рейтинговая таблица организаций'!#REF!&lt;5,20,100)))</f>
        <v>#REF!</v>
      </c>
      <c r="AD25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4" s="18" t="e">
        <f>'Рейтинговая таблица организаций'!#REF!</f>
        <v>#REF!</v>
      </c>
      <c r="AF254" s="12" t="e">
        <f>IF('Рейтинговая таблица организаций'!#REF!&lt;1,0,(IF('Рейтинговая таблица организаций'!#REF!&lt;5,20,100)))</f>
        <v>#REF!</v>
      </c>
      <c r="AG254" s="12" t="s">
        <v>164</v>
      </c>
      <c r="AH254" s="12" t="e">
        <f>'Рейтинговая таблица организаций'!#REF!</f>
        <v>#REF!</v>
      </c>
      <c r="AI254" s="12" t="e">
        <f>'Рейтинговая таблица организаций'!#REF!</f>
        <v>#REF!</v>
      </c>
      <c r="AJ254" s="12" t="s">
        <v>165</v>
      </c>
      <c r="AK254" s="12" t="e">
        <f>'Рейтинговая таблица организаций'!#REF!</f>
        <v>#REF!</v>
      </c>
      <c r="AL254" s="12" t="e">
        <f>'Рейтинговая таблица организаций'!#REF!</f>
        <v>#REF!</v>
      </c>
      <c r="AM254" s="12" t="s">
        <v>166</v>
      </c>
      <c r="AN254" s="12" t="e">
        <f>'Рейтинговая таблица организаций'!#REF!</f>
        <v>#REF!</v>
      </c>
      <c r="AO254" s="12" t="e">
        <f>'Рейтинговая таблица организаций'!#REF!</f>
        <v>#REF!</v>
      </c>
      <c r="AP254" s="12" t="s">
        <v>167</v>
      </c>
      <c r="AQ254" s="12" t="e">
        <f>'Рейтинговая таблица организаций'!#REF!</f>
        <v>#REF!</v>
      </c>
      <c r="AR254" s="12" t="e">
        <f>'Рейтинговая таблица организаций'!#REF!</f>
        <v>#REF!</v>
      </c>
      <c r="AS254" s="12" t="s">
        <v>168</v>
      </c>
      <c r="AT254" s="12" t="e">
        <f>'Рейтинговая таблица организаций'!#REF!</f>
        <v>#REF!</v>
      </c>
      <c r="AU254" s="12" t="e">
        <f>'Рейтинговая таблица организаций'!#REF!</f>
        <v>#REF!</v>
      </c>
      <c r="AV254" s="12" t="s">
        <v>169</v>
      </c>
      <c r="AW254" s="12" t="e">
        <f>'Рейтинговая таблица организаций'!#REF!</f>
        <v>#REF!</v>
      </c>
      <c r="AX254" s="12" t="e">
        <f>'Рейтинговая таблица организаций'!#REF!</f>
        <v>#REF!</v>
      </c>
      <c r="AY254" s="12" t="s">
        <v>170</v>
      </c>
      <c r="AZ254" s="12" t="e">
        <f>'Рейтинговая таблица организаций'!#REF!</f>
        <v>#REF!</v>
      </c>
      <c r="BA254" s="12" t="e">
        <f>'Рейтинговая таблица организаций'!#REF!</f>
        <v>#REF!</v>
      </c>
    </row>
    <row r="255" spans="1:53" ht="15.75">
      <c r="A255" s="9" t="e">
        <f>'бланки '!#REF!</f>
        <v>#REF!</v>
      </c>
      <c r="B255" s="9" t="e">
        <f>'бланки '!#REF!</f>
        <v>#REF!</v>
      </c>
      <c r="C255" s="9" t="e">
        <f>'для bus.gov.ru'!#REF!</f>
        <v>#REF!</v>
      </c>
      <c r="D255" s="9" t="e">
        <f>'для bus.gov.ru'!#REF!</f>
        <v>#REF!</v>
      </c>
      <c r="E255" s="16" t="e">
        <f>'для bus.gov.ru'!#REF!</f>
        <v>#REF!</v>
      </c>
      <c r="F255" s="10" t="s">
        <v>159</v>
      </c>
      <c r="G255" s="11" t="e">
        <f>'Рейтинговая таблица организаций'!#REF!</f>
        <v>#REF!</v>
      </c>
      <c r="H255" s="11" t="e">
        <f>'Рейтинговая таблица организаций'!#REF!</f>
        <v>#REF!</v>
      </c>
      <c r="I255" s="10" t="s">
        <v>160</v>
      </c>
      <c r="J255" s="11" t="e">
        <f>'Рейтинговая таблица организаций'!#REF!</f>
        <v>#REF!</v>
      </c>
      <c r="K255" s="11" t="e">
        <f>'Рейтинговая таблица организаций'!#REF!</f>
        <v>#REF!</v>
      </c>
      <c r="L25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5" s="18" t="e">
        <f>'Рейтинговая таблица организаций'!#REF!</f>
        <v>#REF!</v>
      </c>
      <c r="N255" s="12" t="e">
        <f>IF('Рейтинговая таблица организаций'!#REF!&lt;1,0,(IF('Рейтинговая таблица организаций'!#REF!&lt;4,30,100)))</f>
        <v>#REF!</v>
      </c>
      <c r="O255" s="12" t="s">
        <v>161</v>
      </c>
      <c r="P255" s="12" t="e">
        <f>'Рейтинговая таблица организаций'!#REF!</f>
        <v>#REF!</v>
      </c>
      <c r="Q255" s="12" t="e">
        <f>'Рейтинговая таблица организаций'!#REF!</f>
        <v>#REF!</v>
      </c>
      <c r="R255" s="12" t="s">
        <v>162</v>
      </c>
      <c r="S255" s="12" t="e">
        <f>'Рейтинговая таблица организаций'!#REF!</f>
        <v>#REF!</v>
      </c>
      <c r="T255" s="12" t="e">
        <f>'Рейтинговая таблица организаций'!#REF!</f>
        <v>#REF!</v>
      </c>
      <c r="U25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5" s="18" t="e">
        <f>'Рейтинговая таблица организаций'!#REF!</f>
        <v>#REF!</v>
      </c>
      <c r="W255" s="12" t="e">
        <f>IF('Рейтинговая таблица организаций'!#REF!&lt;1,0,(IF('Рейтинговая таблица организаций'!#REF!&lt;4,20,100)))</f>
        <v>#REF!</v>
      </c>
      <c r="X255" s="12" t="s">
        <v>163</v>
      </c>
      <c r="Y255" s="12" t="e">
        <f>'Рейтинговая таблица организаций'!#REF!</f>
        <v>#REF!</v>
      </c>
      <c r="Z255" s="12" t="e">
        <f>'Рейтинговая таблица организаций'!#REF!</f>
        <v>#REF!</v>
      </c>
      <c r="AA25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5" s="17" t="e">
        <f>'Рейтинговая таблица организаций'!#REF!</f>
        <v>#REF!</v>
      </c>
      <c r="AC255" s="12" t="e">
        <f>IF('Рейтинговая таблица организаций'!#REF!&lt;1,0,(IF('Рейтинговая таблица организаций'!#REF!&lt;5,20,100)))</f>
        <v>#REF!</v>
      </c>
      <c r="AD25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5" s="18" t="e">
        <f>'Рейтинговая таблица организаций'!#REF!</f>
        <v>#REF!</v>
      </c>
      <c r="AF255" s="12" t="e">
        <f>IF('Рейтинговая таблица организаций'!#REF!&lt;1,0,(IF('Рейтинговая таблица организаций'!#REF!&lt;5,20,100)))</f>
        <v>#REF!</v>
      </c>
      <c r="AG255" s="12" t="s">
        <v>164</v>
      </c>
      <c r="AH255" s="12" t="e">
        <f>'Рейтинговая таблица организаций'!#REF!</f>
        <v>#REF!</v>
      </c>
      <c r="AI255" s="12" t="e">
        <f>'Рейтинговая таблица организаций'!#REF!</f>
        <v>#REF!</v>
      </c>
      <c r="AJ255" s="12" t="s">
        <v>165</v>
      </c>
      <c r="AK255" s="12" t="e">
        <f>'Рейтинговая таблица организаций'!#REF!</f>
        <v>#REF!</v>
      </c>
      <c r="AL255" s="12" t="e">
        <f>'Рейтинговая таблица организаций'!#REF!</f>
        <v>#REF!</v>
      </c>
      <c r="AM255" s="12" t="s">
        <v>166</v>
      </c>
      <c r="AN255" s="12" t="e">
        <f>'Рейтинговая таблица организаций'!#REF!</f>
        <v>#REF!</v>
      </c>
      <c r="AO255" s="12" t="e">
        <f>'Рейтинговая таблица организаций'!#REF!</f>
        <v>#REF!</v>
      </c>
      <c r="AP255" s="12" t="s">
        <v>167</v>
      </c>
      <c r="AQ255" s="12" t="e">
        <f>'Рейтинговая таблица организаций'!#REF!</f>
        <v>#REF!</v>
      </c>
      <c r="AR255" s="12" t="e">
        <f>'Рейтинговая таблица организаций'!#REF!</f>
        <v>#REF!</v>
      </c>
      <c r="AS255" s="12" t="s">
        <v>168</v>
      </c>
      <c r="AT255" s="12" t="e">
        <f>'Рейтинговая таблица организаций'!#REF!</f>
        <v>#REF!</v>
      </c>
      <c r="AU255" s="12" t="e">
        <f>'Рейтинговая таблица организаций'!#REF!</f>
        <v>#REF!</v>
      </c>
      <c r="AV255" s="12" t="s">
        <v>169</v>
      </c>
      <c r="AW255" s="12" t="e">
        <f>'Рейтинговая таблица организаций'!#REF!</f>
        <v>#REF!</v>
      </c>
      <c r="AX255" s="12" t="e">
        <f>'Рейтинговая таблица организаций'!#REF!</f>
        <v>#REF!</v>
      </c>
      <c r="AY255" s="12" t="s">
        <v>170</v>
      </c>
      <c r="AZ255" s="12" t="e">
        <f>'Рейтинговая таблица организаций'!#REF!</f>
        <v>#REF!</v>
      </c>
      <c r="BA255" s="12" t="e">
        <f>'Рейтинговая таблица организаций'!#REF!</f>
        <v>#REF!</v>
      </c>
    </row>
    <row r="256" spans="1:53" ht="15.75">
      <c r="A256" s="9" t="e">
        <f>'бланки '!#REF!</f>
        <v>#REF!</v>
      </c>
      <c r="B256" s="9" t="e">
        <f>'бланки '!#REF!</f>
        <v>#REF!</v>
      </c>
      <c r="C256" s="9" t="e">
        <f>'для bus.gov.ru'!#REF!</f>
        <v>#REF!</v>
      </c>
      <c r="D256" s="9" t="e">
        <f>'для bus.gov.ru'!#REF!</f>
        <v>#REF!</v>
      </c>
      <c r="E256" s="16" t="e">
        <f>'для bus.gov.ru'!#REF!</f>
        <v>#REF!</v>
      </c>
      <c r="F256" s="10" t="s">
        <v>159</v>
      </c>
      <c r="G256" s="11" t="e">
        <f>'Рейтинговая таблица организаций'!#REF!</f>
        <v>#REF!</v>
      </c>
      <c r="H256" s="11" t="e">
        <f>'Рейтинговая таблица организаций'!#REF!</f>
        <v>#REF!</v>
      </c>
      <c r="I256" s="10" t="s">
        <v>160</v>
      </c>
      <c r="J256" s="11" t="e">
        <f>'Рейтинговая таблица организаций'!#REF!</f>
        <v>#REF!</v>
      </c>
      <c r="K256" s="11" t="e">
        <f>'Рейтинговая таблица организаций'!#REF!</f>
        <v>#REF!</v>
      </c>
      <c r="L25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6" s="18" t="e">
        <f>'Рейтинговая таблица организаций'!#REF!</f>
        <v>#REF!</v>
      </c>
      <c r="N256" s="12" t="e">
        <f>IF('Рейтинговая таблица организаций'!#REF!&lt;1,0,(IF('Рейтинговая таблица организаций'!#REF!&lt;4,30,100)))</f>
        <v>#REF!</v>
      </c>
      <c r="O256" s="12" t="s">
        <v>161</v>
      </c>
      <c r="P256" s="12" t="e">
        <f>'Рейтинговая таблица организаций'!#REF!</f>
        <v>#REF!</v>
      </c>
      <c r="Q256" s="12" t="e">
        <f>'Рейтинговая таблица организаций'!#REF!</f>
        <v>#REF!</v>
      </c>
      <c r="R256" s="12" t="s">
        <v>162</v>
      </c>
      <c r="S256" s="12" t="e">
        <f>'Рейтинговая таблица организаций'!#REF!</f>
        <v>#REF!</v>
      </c>
      <c r="T256" s="12" t="e">
        <f>'Рейтинговая таблица организаций'!#REF!</f>
        <v>#REF!</v>
      </c>
      <c r="U25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6" s="18" t="e">
        <f>'Рейтинговая таблица организаций'!#REF!</f>
        <v>#REF!</v>
      </c>
      <c r="W256" s="12" t="e">
        <f>IF('Рейтинговая таблица организаций'!#REF!&lt;1,0,(IF('Рейтинговая таблица организаций'!#REF!&lt;4,20,100)))</f>
        <v>#REF!</v>
      </c>
      <c r="X256" s="12" t="s">
        <v>163</v>
      </c>
      <c r="Y256" s="12" t="e">
        <f>'Рейтинговая таблица организаций'!#REF!</f>
        <v>#REF!</v>
      </c>
      <c r="Z256" s="12" t="e">
        <f>'Рейтинговая таблица организаций'!#REF!</f>
        <v>#REF!</v>
      </c>
      <c r="AA25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6" s="17" t="e">
        <f>'Рейтинговая таблица организаций'!#REF!</f>
        <v>#REF!</v>
      </c>
      <c r="AC256" s="12" t="e">
        <f>IF('Рейтинговая таблица организаций'!#REF!&lt;1,0,(IF('Рейтинговая таблица организаций'!#REF!&lt;5,20,100)))</f>
        <v>#REF!</v>
      </c>
      <c r="AD25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6" s="18" t="e">
        <f>'Рейтинговая таблица организаций'!#REF!</f>
        <v>#REF!</v>
      </c>
      <c r="AF256" s="12" t="e">
        <f>IF('Рейтинговая таблица организаций'!#REF!&lt;1,0,(IF('Рейтинговая таблица организаций'!#REF!&lt;5,20,100)))</f>
        <v>#REF!</v>
      </c>
      <c r="AG256" s="12" t="s">
        <v>164</v>
      </c>
      <c r="AH256" s="12" t="e">
        <f>'Рейтинговая таблица организаций'!#REF!</f>
        <v>#REF!</v>
      </c>
      <c r="AI256" s="12" t="e">
        <f>'Рейтинговая таблица организаций'!#REF!</f>
        <v>#REF!</v>
      </c>
      <c r="AJ256" s="12" t="s">
        <v>165</v>
      </c>
      <c r="AK256" s="12" t="e">
        <f>'Рейтинговая таблица организаций'!#REF!</f>
        <v>#REF!</v>
      </c>
      <c r="AL256" s="12" t="e">
        <f>'Рейтинговая таблица организаций'!#REF!</f>
        <v>#REF!</v>
      </c>
      <c r="AM256" s="12" t="s">
        <v>166</v>
      </c>
      <c r="AN256" s="12" t="e">
        <f>'Рейтинговая таблица организаций'!#REF!</f>
        <v>#REF!</v>
      </c>
      <c r="AO256" s="12" t="e">
        <f>'Рейтинговая таблица организаций'!#REF!</f>
        <v>#REF!</v>
      </c>
      <c r="AP256" s="12" t="s">
        <v>167</v>
      </c>
      <c r="AQ256" s="12" t="e">
        <f>'Рейтинговая таблица организаций'!#REF!</f>
        <v>#REF!</v>
      </c>
      <c r="AR256" s="12" t="e">
        <f>'Рейтинговая таблица организаций'!#REF!</f>
        <v>#REF!</v>
      </c>
      <c r="AS256" s="12" t="s">
        <v>168</v>
      </c>
      <c r="AT256" s="12" t="e">
        <f>'Рейтинговая таблица организаций'!#REF!</f>
        <v>#REF!</v>
      </c>
      <c r="AU256" s="12" t="e">
        <f>'Рейтинговая таблица организаций'!#REF!</f>
        <v>#REF!</v>
      </c>
      <c r="AV256" s="12" t="s">
        <v>169</v>
      </c>
      <c r="AW256" s="12" t="e">
        <f>'Рейтинговая таблица организаций'!#REF!</f>
        <v>#REF!</v>
      </c>
      <c r="AX256" s="12" t="e">
        <f>'Рейтинговая таблица организаций'!#REF!</f>
        <v>#REF!</v>
      </c>
      <c r="AY256" s="12" t="s">
        <v>170</v>
      </c>
      <c r="AZ256" s="12" t="e">
        <f>'Рейтинговая таблица организаций'!#REF!</f>
        <v>#REF!</v>
      </c>
      <c r="BA256" s="12" t="e">
        <f>'Рейтинговая таблица организаций'!#REF!</f>
        <v>#REF!</v>
      </c>
    </row>
    <row r="257" spans="1:53" ht="15.75">
      <c r="A257" s="9" t="e">
        <f>'бланки '!#REF!</f>
        <v>#REF!</v>
      </c>
      <c r="B257" s="9" t="e">
        <f>'бланки '!#REF!</f>
        <v>#REF!</v>
      </c>
      <c r="C257" s="9" t="e">
        <f>'для bus.gov.ru'!#REF!</f>
        <v>#REF!</v>
      </c>
      <c r="D257" s="9" t="e">
        <f>'для bus.gov.ru'!#REF!</f>
        <v>#REF!</v>
      </c>
      <c r="E257" s="16" t="e">
        <f>'для bus.gov.ru'!#REF!</f>
        <v>#REF!</v>
      </c>
      <c r="F257" s="10" t="s">
        <v>159</v>
      </c>
      <c r="G257" s="11" t="e">
        <f>'Рейтинговая таблица организаций'!#REF!</f>
        <v>#REF!</v>
      </c>
      <c r="H257" s="11" t="e">
        <f>'Рейтинговая таблица организаций'!#REF!</f>
        <v>#REF!</v>
      </c>
      <c r="I257" s="10" t="s">
        <v>160</v>
      </c>
      <c r="J257" s="11" t="e">
        <f>'Рейтинговая таблица организаций'!#REF!</f>
        <v>#REF!</v>
      </c>
      <c r="K257" s="11" t="e">
        <f>'Рейтинговая таблица организаций'!#REF!</f>
        <v>#REF!</v>
      </c>
      <c r="L25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7" s="18" t="e">
        <f>'Рейтинговая таблица организаций'!#REF!</f>
        <v>#REF!</v>
      </c>
      <c r="N257" s="12" t="e">
        <f>IF('Рейтинговая таблица организаций'!#REF!&lt;1,0,(IF('Рейтинговая таблица организаций'!#REF!&lt;4,30,100)))</f>
        <v>#REF!</v>
      </c>
      <c r="O257" s="12" t="s">
        <v>161</v>
      </c>
      <c r="P257" s="12" t="e">
        <f>'Рейтинговая таблица организаций'!#REF!</f>
        <v>#REF!</v>
      </c>
      <c r="Q257" s="12" t="e">
        <f>'Рейтинговая таблица организаций'!#REF!</f>
        <v>#REF!</v>
      </c>
      <c r="R257" s="12" t="s">
        <v>162</v>
      </c>
      <c r="S257" s="12" t="e">
        <f>'Рейтинговая таблица организаций'!#REF!</f>
        <v>#REF!</v>
      </c>
      <c r="T257" s="12" t="e">
        <f>'Рейтинговая таблица организаций'!#REF!</f>
        <v>#REF!</v>
      </c>
      <c r="U25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7" s="18" t="e">
        <f>'Рейтинговая таблица организаций'!#REF!</f>
        <v>#REF!</v>
      </c>
      <c r="W257" s="12" t="e">
        <f>IF('Рейтинговая таблица организаций'!#REF!&lt;1,0,(IF('Рейтинговая таблица организаций'!#REF!&lt;4,20,100)))</f>
        <v>#REF!</v>
      </c>
      <c r="X257" s="12" t="s">
        <v>163</v>
      </c>
      <c r="Y257" s="12" t="e">
        <f>'Рейтинговая таблица организаций'!#REF!</f>
        <v>#REF!</v>
      </c>
      <c r="Z257" s="12" t="e">
        <f>'Рейтинговая таблица организаций'!#REF!</f>
        <v>#REF!</v>
      </c>
      <c r="AA25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7" s="17" t="e">
        <f>'Рейтинговая таблица организаций'!#REF!</f>
        <v>#REF!</v>
      </c>
      <c r="AC257" s="12" t="e">
        <f>IF('Рейтинговая таблица организаций'!#REF!&lt;1,0,(IF('Рейтинговая таблица организаций'!#REF!&lt;5,20,100)))</f>
        <v>#REF!</v>
      </c>
      <c r="AD25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7" s="18" t="e">
        <f>'Рейтинговая таблица организаций'!#REF!</f>
        <v>#REF!</v>
      </c>
      <c r="AF257" s="12" t="e">
        <f>IF('Рейтинговая таблица организаций'!#REF!&lt;1,0,(IF('Рейтинговая таблица организаций'!#REF!&lt;5,20,100)))</f>
        <v>#REF!</v>
      </c>
      <c r="AG257" s="12" t="s">
        <v>164</v>
      </c>
      <c r="AH257" s="12" t="e">
        <f>'Рейтинговая таблица организаций'!#REF!</f>
        <v>#REF!</v>
      </c>
      <c r="AI257" s="12" t="e">
        <f>'Рейтинговая таблица организаций'!#REF!</f>
        <v>#REF!</v>
      </c>
      <c r="AJ257" s="12" t="s">
        <v>165</v>
      </c>
      <c r="AK257" s="12" t="e">
        <f>'Рейтинговая таблица организаций'!#REF!</f>
        <v>#REF!</v>
      </c>
      <c r="AL257" s="12" t="e">
        <f>'Рейтинговая таблица организаций'!#REF!</f>
        <v>#REF!</v>
      </c>
      <c r="AM257" s="12" t="s">
        <v>166</v>
      </c>
      <c r="AN257" s="12" t="e">
        <f>'Рейтинговая таблица организаций'!#REF!</f>
        <v>#REF!</v>
      </c>
      <c r="AO257" s="12" t="e">
        <f>'Рейтинговая таблица организаций'!#REF!</f>
        <v>#REF!</v>
      </c>
      <c r="AP257" s="12" t="s">
        <v>167</v>
      </c>
      <c r="AQ257" s="12" t="e">
        <f>'Рейтинговая таблица организаций'!#REF!</f>
        <v>#REF!</v>
      </c>
      <c r="AR257" s="12" t="e">
        <f>'Рейтинговая таблица организаций'!#REF!</f>
        <v>#REF!</v>
      </c>
      <c r="AS257" s="12" t="s">
        <v>168</v>
      </c>
      <c r="AT257" s="12" t="e">
        <f>'Рейтинговая таблица организаций'!#REF!</f>
        <v>#REF!</v>
      </c>
      <c r="AU257" s="12" t="e">
        <f>'Рейтинговая таблица организаций'!#REF!</f>
        <v>#REF!</v>
      </c>
      <c r="AV257" s="12" t="s">
        <v>169</v>
      </c>
      <c r="AW257" s="12" t="e">
        <f>'Рейтинговая таблица организаций'!#REF!</f>
        <v>#REF!</v>
      </c>
      <c r="AX257" s="12" t="e">
        <f>'Рейтинговая таблица организаций'!#REF!</f>
        <v>#REF!</v>
      </c>
      <c r="AY257" s="12" t="s">
        <v>170</v>
      </c>
      <c r="AZ257" s="12" t="e">
        <f>'Рейтинговая таблица организаций'!#REF!</f>
        <v>#REF!</v>
      </c>
      <c r="BA257" s="12" t="e">
        <f>'Рейтинговая таблица организаций'!#REF!</f>
        <v>#REF!</v>
      </c>
    </row>
    <row r="258" spans="1:53" ht="15.75">
      <c r="A258" s="9" t="e">
        <f>'бланки '!#REF!</f>
        <v>#REF!</v>
      </c>
      <c r="B258" s="9" t="e">
        <f>'бланки '!#REF!</f>
        <v>#REF!</v>
      </c>
      <c r="C258" s="9" t="e">
        <f>'для bus.gov.ru'!#REF!</f>
        <v>#REF!</v>
      </c>
      <c r="D258" s="9" t="e">
        <f>'для bus.gov.ru'!#REF!</f>
        <v>#REF!</v>
      </c>
      <c r="E258" s="16" t="e">
        <f>'для bus.gov.ru'!#REF!</f>
        <v>#REF!</v>
      </c>
      <c r="F258" s="10" t="s">
        <v>159</v>
      </c>
      <c r="G258" s="11" t="e">
        <f>'Рейтинговая таблица организаций'!#REF!</f>
        <v>#REF!</v>
      </c>
      <c r="H258" s="11" t="e">
        <f>'Рейтинговая таблица организаций'!#REF!</f>
        <v>#REF!</v>
      </c>
      <c r="I258" s="10" t="s">
        <v>160</v>
      </c>
      <c r="J258" s="11" t="e">
        <f>'Рейтинговая таблица организаций'!#REF!</f>
        <v>#REF!</v>
      </c>
      <c r="K258" s="11" t="e">
        <f>'Рейтинговая таблица организаций'!#REF!</f>
        <v>#REF!</v>
      </c>
      <c r="L25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8" s="18" t="e">
        <f>'Рейтинговая таблица организаций'!#REF!</f>
        <v>#REF!</v>
      </c>
      <c r="N258" s="12" t="e">
        <f>IF('Рейтинговая таблица организаций'!#REF!&lt;1,0,(IF('Рейтинговая таблица организаций'!#REF!&lt;4,30,100)))</f>
        <v>#REF!</v>
      </c>
      <c r="O258" s="12" t="s">
        <v>161</v>
      </c>
      <c r="P258" s="12" t="e">
        <f>'Рейтинговая таблица организаций'!#REF!</f>
        <v>#REF!</v>
      </c>
      <c r="Q258" s="12" t="e">
        <f>'Рейтинговая таблица организаций'!#REF!</f>
        <v>#REF!</v>
      </c>
      <c r="R258" s="12" t="s">
        <v>162</v>
      </c>
      <c r="S258" s="12" t="e">
        <f>'Рейтинговая таблица организаций'!#REF!</f>
        <v>#REF!</v>
      </c>
      <c r="T258" s="12" t="e">
        <f>'Рейтинговая таблица организаций'!#REF!</f>
        <v>#REF!</v>
      </c>
      <c r="U25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8" s="18" t="e">
        <f>'Рейтинговая таблица организаций'!#REF!</f>
        <v>#REF!</v>
      </c>
      <c r="W258" s="12" t="e">
        <f>IF('Рейтинговая таблица организаций'!#REF!&lt;1,0,(IF('Рейтинговая таблица организаций'!#REF!&lt;4,20,100)))</f>
        <v>#REF!</v>
      </c>
      <c r="X258" s="12" t="s">
        <v>163</v>
      </c>
      <c r="Y258" s="12" t="e">
        <f>'Рейтинговая таблица организаций'!#REF!</f>
        <v>#REF!</v>
      </c>
      <c r="Z258" s="12" t="e">
        <f>'Рейтинговая таблица организаций'!#REF!</f>
        <v>#REF!</v>
      </c>
      <c r="AA25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8" s="17" t="e">
        <f>'Рейтинговая таблица организаций'!#REF!</f>
        <v>#REF!</v>
      </c>
      <c r="AC258" s="12" t="e">
        <f>IF('Рейтинговая таблица организаций'!#REF!&lt;1,0,(IF('Рейтинговая таблица организаций'!#REF!&lt;5,20,100)))</f>
        <v>#REF!</v>
      </c>
      <c r="AD25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8" s="18" t="e">
        <f>'Рейтинговая таблица организаций'!#REF!</f>
        <v>#REF!</v>
      </c>
      <c r="AF258" s="12" t="e">
        <f>IF('Рейтинговая таблица организаций'!#REF!&lt;1,0,(IF('Рейтинговая таблица организаций'!#REF!&lt;5,20,100)))</f>
        <v>#REF!</v>
      </c>
      <c r="AG258" s="12" t="s">
        <v>164</v>
      </c>
      <c r="AH258" s="12" t="e">
        <f>'Рейтинговая таблица организаций'!#REF!</f>
        <v>#REF!</v>
      </c>
      <c r="AI258" s="12" t="e">
        <f>'Рейтинговая таблица организаций'!#REF!</f>
        <v>#REF!</v>
      </c>
      <c r="AJ258" s="12" t="s">
        <v>165</v>
      </c>
      <c r="AK258" s="12" t="e">
        <f>'Рейтинговая таблица организаций'!#REF!</f>
        <v>#REF!</v>
      </c>
      <c r="AL258" s="12" t="e">
        <f>'Рейтинговая таблица организаций'!#REF!</f>
        <v>#REF!</v>
      </c>
      <c r="AM258" s="12" t="s">
        <v>166</v>
      </c>
      <c r="AN258" s="12" t="e">
        <f>'Рейтинговая таблица организаций'!#REF!</f>
        <v>#REF!</v>
      </c>
      <c r="AO258" s="12" t="e">
        <f>'Рейтинговая таблица организаций'!#REF!</f>
        <v>#REF!</v>
      </c>
      <c r="AP258" s="12" t="s">
        <v>167</v>
      </c>
      <c r="AQ258" s="12" t="e">
        <f>'Рейтинговая таблица организаций'!#REF!</f>
        <v>#REF!</v>
      </c>
      <c r="AR258" s="12" t="e">
        <f>'Рейтинговая таблица организаций'!#REF!</f>
        <v>#REF!</v>
      </c>
      <c r="AS258" s="12" t="s">
        <v>168</v>
      </c>
      <c r="AT258" s="12" t="e">
        <f>'Рейтинговая таблица организаций'!#REF!</f>
        <v>#REF!</v>
      </c>
      <c r="AU258" s="12" t="e">
        <f>'Рейтинговая таблица организаций'!#REF!</f>
        <v>#REF!</v>
      </c>
      <c r="AV258" s="12" t="s">
        <v>169</v>
      </c>
      <c r="AW258" s="12" t="e">
        <f>'Рейтинговая таблица организаций'!#REF!</f>
        <v>#REF!</v>
      </c>
      <c r="AX258" s="12" t="e">
        <f>'Рейтинговая таблица организаций'!#REF!</f>
        <v>#REF!</v>
      </c>
      <c r="AY258" s="12" t="s">
        <v>170</v>
      </c>
      <c r="AZ258" s="12" t="e">
        <f>'Рейтинговая таблица организаций'!#REF!</f>
        <v>#REF!</v>
      </c>
      <c r="BA258" s="12" t="e">
        <f>'Рейтинговая таблица организаций'!#REF!</f>
        <v>#REF!</v>
      </c>
    </row>
    <row r="259" spans="1:53" ht="15.75">
      <c r="A259" s="9" t="e">
        <f>'бланки '!#REF!</f>
        <v>#REF!</v>
      </c>
      <c r="B259" s="9" t="e">
        <f>'бланки '!#REF!</f>
        <v>#REF!</v>
      </c>
      <c r="C259" s="9" t="e">
        <f>'для bus.gov.ru'!#REF!</f>
        <v>#REF!</v>
      </c>
      <c r="D259" s="9" t="e">
        <f>'для bus.gov.ru'!#REF!</f>
        <v>#REF!</v>
      </c>
      <c r="E259" s="16" t="e">
        <f>'для bus.gov.ru'!#REF!</f>
        <v>#REF!</v>
      </c>
      <c r="F259" s="10" t="s">
        <v>159</v>
      </c>
      <c r="G259" s="11" t="e">
        <f>'Рейтинговая таблица организаций'!#REF!</f>
        <v>#REF!</v>
      </c>
      <c r="H259" s="11" t="e">
        <f>'Рейтинговая таблица организаций'!#REF!</f>
        <v>#REF!</v>
      </c>
      <c r="I259" s="10" t="s">
        <v>160</v>
      </c>
      <c r="J259" s="11" t="e">
        <f>'Рейтинговая таблица организаций'!#REF!</f>
        <v>#REF!</v>
      </c>
      <c r="K259" s="11" t="e">
        <f>'Рейтинговая таблица организаций'!#REF!</f>
        <v>#REF!</v>
      </c>
      <c r="L25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59" s="18" t="e">
        <f>'Рейтинговая таблица организаций'!#REF!</f>
        <v>#REF!</v>
      </c>
      <c r="N259" s="12" t="e">
        <f>IF('Рейтинговая таблица организаций'!#REF!&lt;1,0,(IF('Рейтинговая таблица организаций'!#REF!&lt;4,30,100)))</f>
        <v>#REF!</v>
      </c>
      <c r="O259" s="12" t="s">
        <v>161</v>
      </c>
      <c r="P259" s="12" t="e">
        <f>'Рейтинговая таблица организаций'!#REF!</f>
        <v>#REF!</v>
      </c>
      <c r="Q259" s="12" t="e">
        <f>'Рейтинговая таблица организаций'!#REF!</f>
        <v>#REF!</v>
      </c>
      <c r="R259" s="12" t="s">
        <v>162</v>
      </c>
      <c r="S259" s="12" t="e">
        <f>'Рейтинговая таблица организаций'!#REF!</f>
        <v>#REF!</v>
      </c>
      <c r="T259" s="12" t="e">
        <f>'Рейтинговая таблица организаций'!#REF!</f>
        <v>#REF!</v>
      </c>
      <c r="U25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59" s="18" t="e">
        <f>'Рейтинговая таблица организаций'!#REF!</f>
        <v>#REF!</v>
      </c>
      <c r="W259" s="12" t="e">
        <f>IF('Рейтинговая таблица организаций'!#REF!&lt;1,0,(IF('Рейтинговая таблица организаций'!#REF!&lt;4,20,100)))</f>
        <v>#REF!</v>
      </c>
      <c r="X259" s="12" t="s">
        <v>163</v>
      </c>
      <c r="Y259" s="12" t="e">
        <f>'Рейтинговая таблица организаций'!#REF!</f>
        <v>#REF!</v>
      </c>
      <c r="Z259" s="12" t="e">
        <f>'Рейтинговая таблица организаций'!#REF!</f>
        <v>#REF!</v>
      </c>
      <c r="AA25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59" s="17" t="e">
        <f>'Рейтинговая таблица организаций'!#REF!</f>
        <v>#REF!</v>
      </c>
      <c r="AC259" s="12" t="e">
        <f>IF('Рейтинговая таблица организаций'!#REF!&lt;1,0,(IF('Рейтинговая таблица организаций'!#REF!&lt;5,20,100)))</f>
        <v>#REF!</v>
      </c>
      <c r="AD25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59" s="18" t="e">
        <f>'Рейтинговая таблица организаций'!#REF!</f>
        <v>#REF!</v>
      </c>
      <c r="AF259" s="12" t="e">
        <f>IF('Рейтинговая таблица организаций'!#REF!&lt;1,0,(IF('Рейтинговая таблица организаций'!#REF!&lt;5,20,100)))</f>
        <v>#REF!</v>
      </c>
      <c r="AG259" s="12" t="s">
        <v>164</v>
      </c>
      <c r="AH259" s="12" t="e">
        <f>'Рейтинговая таблица организаций'!#REF!</f>
        <v>#REF!</v>
      </c>
      <c r="AI259" s="12" t="e">
        <f>'Рейтинговая таблица организаций'!#REF!</f>
        <v>#REF!</v>
      </c>
      <c r="AJ259" s="12" t="s">
        <v>165</v>
      </c>
      <c r="AK259" s="12" t="e">
        <f>'Рейтинговая таблица организаций'!#REF!</f>
        <v>#REF!</v>
      </c>
      <c r="AL259" s="12" t="e">
        <f>'Рейтинговая таблица организаций'!#REF!</f>
        <v>#REF!</v>
      </c>
      <c r="AM259" s="12" t="s">
        <v>166</v>
      </c>
      <c r="AN259" s="12" t="e">
        <f>'Рейтинговая таблица организаций'!#REF!</f>
        <v>#REF!</v>
      </c>
      <c r="AO259" s="12" t="e">
        <f>'Рейтинговая таблица организаций'!#REF!</f>
        <v>#REF!</v>
      </c>
      <c r="AP259" s="12" t="s">
        <v>167</v>
      </c>
      <c r="AQ259" s="12" t="e">
        <f>'Рейтинговая таблица организаций'!#REF!</f>
        <v>#REF!</v>
      </c>
      <c r="AR259" s="12" t="e">
        <f>'Рейтинговая таблица организаций'!#REF!</f>
        <v>#REF!</v>
      </c>
      <c r="AS259" s="12" t="s">
        <v>168</v>
      </c>
      <c r="AT259" s="12" t="e">
        <f>'Рейтинговая таблица организаций'!#REF!</f>
        <v>#REF!</v>
      </c>
      <c r="AU259" s="12" t="e">
        <f>'Рейтинговая таблица организаций'!#REF!</f>
        <v>#REF!</v>
      </c>
      <c r="AV259" s="12" t="s">
        <v>169</v>
      </c>
      <c r="AW259" s="12" t="e">
        <f>'Рейтинговая таблица организаций'!#REF!</f>
        <v>#REF!</v>
      </c>
      <c r="AX259" s="12" t="e">
        <f>'Рейтинговая таблица организаций'!#REF!</f>
        <v>#REF!</v>
      </c>
      <c r="AY259" s="12" t="s">
        <v>170</v>
      </c>
      <c r="AZ259" s="12" t="e">
        <f>'Рейтинговая таблица организаций'!#REF!</f>
        <v>#REF!</v>
      </c>
      <c r="BA259" s="12" t="e">
        <f>'Рейтинговая таблица организаций'!#REF!</f>
        <v>#REF!</v>
      </c>
    </row>
    <row r="260" spans="1:53" ht="15.75">
      <c r="A260" s="9" t="e">
        <f>'бланки '!#REF!</f>
        <v>#REF!</v>
      </c>
      <c r="B260" s="9" t="e">
        <f>'бланки '!#REF!</f>
        <v>#REF!</v>
      </c>
      <c r="C260" s="9" t="e">
        <f>'для bus.gov.ru'!#REF!</f>
        <v>#REF!</v>
      </c>
      <c r="D260" s="9" t="e">
        <f>'для bus.gov.ru'!#REF!</f>
        <v>#REF!</v>
      </c>
      <c r="E260" s="16" t="e">
        <f>'для bus.gov.ru'!#REF!</f>
        <v>#REF!</v>
      </c>
      <c r="F260" s="10" t="s">
        <v>159</v>
      </c>
      <c r="G260" s="11" t="e">
        <f>'Рейтинговая таблица организаций'!#REF!</f>
        <v>#REF!</v>
      </c>
      <c r="H260" s="11" t="e">
        <f>'Рейтинговая таблица организаций'!#REF!</f>
        <v>#REF!</v>
      </c>
      <c r="I260" s="10" t="s">
        <v>160</v>
      </c>
      <c r="J260" s="11" t="e">
        <f>'Рейтинговая таблица организаций'!#REF!</f>
        <v>#REF!</v>
      </c>
      <c r="K260" s="11" t="e">
        <f>'Рейтинговая таблица организаций'!#REF!</f>
        <v>#REF!</v>
      </c>
      <c r="L26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0" s="18" t="e">
        <f>'Рейтинговая таблица организаций'!#REF!</f>
        <v>#REF!</v>
      </c>
      <c r="N260" s="12" t="e">
        <f>IF('Рейтинговая таблица организаций'!#REF!&lt;1,0,(IF('Рейтинговая таблица организаций'!#REF!&lt;4,30,100)))</f>
        <v>#REF!</v>
      </c>
      <c r="O260" s="12" t="s">
        <v>161</v>
      </c>
      <c r="P260" s="12" t="e">
        <f>'Рейтинговая таблица организаций'!#REF!</f>
        <v>#REF!</v>
      </c>
      <c r="Q260" s="12" t="e">
        <f>'Рейтинговая таблица организаций'!#REF!</f>
        <v>#REF!</v>
      </c>
      <c r="R260" s="12" t="s">
        <v>162</v>
      </c>
      <c r="S260" s="12" t="e">
        <f>'Рейтинговая таблица организаций'!#REF!</f>
        <v>#REF!</v>
      </c>
      <c r="T260" s="12" t="e">
        <f>'Рейтинговая таблица организаций'!#REF!</f>
        <v>#REF!</v>
      </c>
      <c r="U26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0" s="18" t="e">
        <f>'Рейтинговая таблица организаций'!#REF!</f>
        <v>#REF!</v>
      </c>
      <c r="W260" s="12" t="e">
        <f>IF('Рейтинговая таблица организаций'!#REF!&lt;1,0,(IF('Рейтинговая таблица организаций'!#REF!&lt;4,20,100)))</f>
        <v>#REF!</v>
      </c>
      <c r="X260" s="12" t="s">
        <v>163</v>
      </c>
      <c r="Y260" s="12" t="e">
        <f>'Рейтинговая таблица организаций'!#REF!</f>
        <v>#REF!</v>
      </c>
      <c r="Z260" s="12" t="e">
        <f>'Рейтинговая таблица организаций'!#REF!</f>
        <v>#REF!</v>
      </c>
      <c r="AA26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0" s="17" t="e">
        <f>'Рейтинговая таблица организаций'!#REF!</f>
        <v>#REF!</v>
      </c>
      <c r="AC260" s="12" t="e">
        <f>IF('Рейтинговая таблица организаций'!#REF!&lt;1,0,(IF('Рейтинговая таблица организаций'!#REF!&lt;5,20,100)))</f>
        <v>#REF!</v>
      </c>
      <c r="AD26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0" s="18" t="e">
        <f>'Рейтинговая таблица организаций'!#REF!</f>
        <v>#REF!</v>
      </c>
      <c r="AF260" s="12" t="e">
        <f>IF('Рейтинговая таблица организаций'!#REF!&lt;1,0,(IF('Рейтинговая таблица организаций'!#REF!&lt;5,20,100)))</f>
        <v>#REF!</v>
      </c>
      <c r="AG260" s="12" t="s">
        <v>164</v>
      </c>
      <c r="AH260" s="12" t="e">
        <f>'Рейтинговая таблица организаций'!#REF!</f>
        <v>#REF!</v>
      </c>
      <c r="AI260" s="12" t="e">
        <f>'Рейтинговая таблица организаций'!#REF!</f>
        <v>#REF!</v>
      </c>
      <c r="AJ260" s="12" t="s">
        <v>165</v>
      </c>
      <c r="AK260" s="12" t="e">
        <f>'Рейтинговая таблица организаций'!#REF!</f>
        <v>#REF!</v>
      </c>
      <c r="AL260" s="12" t="e">
        <f>'Рейтинговая таблица организаций'!#REF!</f>
        <v>#REF!</v>
      </c>
      <c r="AM260" s="12" t="s">
        <v>166</v>
      </c>
      <c r="AN260" s="12" t="e">
        <f>'Рейтинговая таблица организаций'!#REF!</f>
        <v>#REF!</v>
      </c>
      <c r="AO260" s="12" t="e">
        <f>'Рейтинговая таблица организаций'!#REF!</f>
        <v>#REF!</v>
      </c>
      <c r="AP260" s="12" t="s">
        <v>167</v>
      </c>
      <c r="AQ260" s="12" t="e">
        <f>'Рейтинговая таблица организаций'!#REF!</f>
        <v>#REF!</v>
      </c>
      <c r="AR260" s="12" t="e">
        <f>'Рейтинговая таблица организаций'!#REF!</f>
        <v>#REF!</v>
      </c>
      <c r="AS260" s="12" t="s">
        <v>168</v>
      </c>
      <c r="AT260" s="12" t="e">
        <f>'Рейтинговая таблица организаций'!#REF!</f>
        <v>#REF!</v>
      </c>
      <c r="AU260" s="12" t="e">
        <f>'Рейтинговая таблица организаций'!#REF!</f>
        <v>#REF!</v>
      </c>
      <c r="AV260" s="12" t="s">
        <v>169</v>
      </c>
      <c r="AW260" s="12" t="e">
        <f>'Рейтинговая таблица организаций'!#REF!</f>
        <v>#REF!</v>
      </c>
      <c r="AX260" s="12" t="e">
        <f>'Рейтинговая таблица организаций'!#REF!</f>
        <v>#REF!</v>
      </c>
      <c r="AY260" s="12" t="s">
        <v>170</v>
      </c>
      <c r="AZ260" s="12" t="e">
        <f>'Рейтинговая таблица организаций'!#REF!</f>
        <v>#REF!</v>
      </c>
      <c r="BA260" s="12" t="e">
        <f>'Рейтинговая таблица организаций'!#REF!</f>
        <v>#REF!</v>
      </c>
    </row>
    <row r="261" spans="1:53" ht="15.75">
      <c r="A261" s="9" t="e">
        <f>'бланки '!#REF!</f>
        <v>#REF!</v>
      </c>
      <c r="B261" s="9" t="e">
        <f>'бланки '!#REF!</f>
        <v>#REF!</v>
      </c>
      <c r="C261" s="9" t="e">
        <f>'для bus.gov.ru'!#REF!</f>
        <v>#REF!</v>
      </c>
      <c r="D261" s="9" t="e">
        <f>'для bus.gov.ru'!#REF!</f>
        <v>#REF!</v>
      </c>
      <c r="E261" s="16" t="e">
        <f>'для bus.gov.ru'!#REF!</f>
        <v>#REF!</v>
      </c>
      <c r="F261" s="10" t="s">
        <v>159</v>
      </c>
      <c r="G261" s="11" t="e">
        <f>'Рейтинговая таблица организаций'!#REF!</f>
        <v>#REF!</v>
      </c>
      <c r="H261" s="11" t="e">
        <f>'Рейтинговая таблица организаций'!#REF!</f>
        <v>#REF!</v>
      </c>
      <c r="I261" s="10" t="s">
        <v>160</v>
      </c>
      <c r="J261" s="11" t="e">
        <f>'Рейтинговая таблица организаций'!#REF!</f>
        <v>#REF!</v>
      </c>
      <c r="K261" s="11" t="e">
        <f>'Рейтинговая таблица организаций'!#REF!</f>
        <v>#REF!</v>
      </c>
      <c r="L26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1" s="18" t="e">
        <f>'Рейтинговая таблица организаций'!#REF!</f>
        <v>#REF!</v>
      </c>
      <c r="N261" s="12" t="e">
        <f>IF('Рейтинговая таблица организаций'!#REF!&lt;1,0,(IF('Рейтинговая таблица организаций'!#REF!&lt;4,30,100)))</f>
        <v>#REF!</v>
      </c>
      <c r="O261" s="12" t="s">
        <v>161</v>
      </c>
      <c r="P261" s="12" t="e">
        <f>'Рейтинговая таблица организаций'!#REF!</f>
        <v>#REF!</v>
      </c>
      <c r="Q261" s="12" t="e">
        <f>'Рейтинговая таблица организаций'!#REF!</f>
        <v>#REF!</v>
      </c>
      <c r="R261" s="12" t="s">
        <v>162</v>
      </c>
      <c r="S261" s="12" t="e">
        <f>'Рейтинговая таблица организаций'!#REF!</f>
        <v>#REF!</v>
      </c>
      <c r="T261" s="12" t="e">
        <f>'Рейтинговая таблица организаций'!#REF!</f>
        <v>#REF!</v>
      </c>
      <c r="U26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1" s="18" t="e">
        <f>'Рейтинговая таблица организаций'!#REF!</f>
        <v>#REF!</v>
      </c>
      <c r="W261" s="12" t="e">
        <f>IF('Рейтинговая таблица организаций'!#REF!&lt;1,0,(IF('Рейтинговая таблица организаций'!#REF!&lt;4,20,100)))</f>
        <v>#REF!</v>
      </c>
      <c r="X261" s="12" t="s">
        <v>163</v>
      </c>
      <c r="Y261" s="12" t="e">
        <f>'Рейтинговая таблица организаций'!#REF!</f>
        <v>#REF!</v>
      </c>
      <c r="Z261" s="12" t="e">
        <f>'Рейтинговая таблица организаций'!#REF!</f>
        <v>#REF!</v>
      </c>
      <c r="AA26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1" s="17" t="e">
        <f>'Рейтинговая таблица организаций'!#REF!</f>
        <v>#REF!</v>
      </c>
      <c r="AC261" s="12" t="e">
        <f>IF('Рейтинговая таблица организаций'!#REF!&lt;1,0,(IF('Рейтинговая таблица организаций'!#REF!&lt;5,20,100)))</f>
        <v>#REF!</v>
      </c>
      <c r="AD26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1" s="18" t="e">
        <f>'Рейтинговая таблица организаций'!#REF!</f>
        <v>#REF!</v>
      </c>
      <c r="AF261" s="12" t="e">
        <f>IF('Рейтинговая таблица организаций'!#REF!&lt;1,0,(IF('Рейтинговая таблица организаций'!#REF!&lt;5,20,100)))</f>
        <v>#REF!</v>
      </c>
      <c r="AG261" s="12" t="s">
        <v>164</v>
      </c>
      <c r="AH261" s="12" t="e">
        <f>'Рейтинговая таблица организаций'!#REF!</f>
        <v>#REF!</v>
      </c>
      <c r="AI261" s="12" t="e">
        <f>'Рейтинговая таблица организаций'!#REF!</f>
        <v>#REF!</v>
      </c>
      <c r="AJ261" s="12" t="s">
        <v>165</v>
      </c>
      <c r="AK261" s="12" t="e">
        <f>'Рейтинговая таблица организаций'!#REF!</f>
        <v>#REF!</v>
      </c>
      <c r="AL261" s="12" t="e">
        <f>'Рейтинговая таблица организаций'!#REF!</f>
        <v>#REF!</v>
      </c>
      <c r="AM261" s="12" t="s">
        <v>166</v>
      </c>
      <c r="AN261" s="12" t="e">
        <f>'Рейтинговая таблица организаций'!#REF!</f>
        <v>#REF!</v>
      </c>
      <c r="AO261" s="12" t="e">
        <f>'Рейтинговая таблица организаций'!#REF!</f>
        <v>#REF!</v>
      </c>
      <c r="AP261" s="12" t="s">
        <v>167</v>
      </c>
      <c r="AQ261" s="12" t="e">
        <f>'Рейтинговая таблица организаций'!#REF!</f>
        <v>#REF!</v>
      </c>
      <c r="AR261" s="12" t="e">
        <f>'Рейтинговая таблица организаций'!#REF!</f>
        <v>#REF!</v>
      </c>
      <c r="AS261" s="12" t="s">
        <v>168</v>
      </c>
      <c r="AT261" s="12" t="e">
        <f>'Рейтинговая таблица организаций'!#REF!</f>
        <v>#REF!</v>
      </c>
      <c r="AU261" s="12" t="e">
        <f>'Рейтинговая таблица организаций'!#REF!</f>
        <v>#REF!</v>
      </c>
      <c r="AV261" s="12" t="s">
        <v>169</v>
      </c>
      <c r="AW261" s="12" t="e">
        <f>'Рейтинговая таблица организаций'!#REF!</f>
        <v>#REF!</v>
      </c>
      <c r="AX261" s="12" t="e">
        <f>'Рейтинговая таблица организаций'!#REF!</f>
        <v>#REF!</v>
      </c>
      <c r="AY261" s="12" t="s">
        <v>170</v>
      </c>
      <c r="AZ261" s="12" t="e">
        <f>'Рейтинговая таблица организаций'!#REF!</f>
        <v>#REF!</v>
      </c>
      <c r="BA261" s="12" t="e">
        <f>'Рейтинговая таблица организаций'!#REF!</f>
        <v>#REF!</v>
      </c>
    </row>
    <row r="262" spans="1:53" ht="15.75">
      <c r="A262" s="9" t="e">
        <f>'бланки '!#REF!</f>
        <v>#REF!</v>
      </c>
      <c r="B262" s="9" t="e">
        <f>'бланки '!#REF!</f>
        <v>#REF!</v>
      </c>
      <c r="C262" s="9" t="e">
        <f>'для bus.gov.ru'!#REF!</f>
        <v>#REF!</v>
      </c>
      <c r="D262" s="9" t="e">
        <f>'для bus.gov.ru'!#REF!</f>
        <v>#REF!</v>
      </c>
      <c r="E262" s="16" t="e">
        <f>'для bus.gov.ru'!#REF!</f>
        <v>#REF!</v>
      </c>
      <c r="F262" s="10" t="s">
        <v>159</v>
      </c>
      <c r="G262" s="11" t="e">
        <f>'Рейтинговая таблица организаций'!#REF!</f>
        <v>#REF!</v>
      </c>
      <c r="H262" s="11" t="e">
        <f>'Рейтинговая таблица организаций'!#REF!</f>
        <v>#REF!</v>
      </c>
      <c r="I262" s="10" t="s">
        <v>160</v>
      </c>
      <c r="J262" s="11" t="e">
        <f>'Рейтинговая таблица организаций'!#REF!</f>
        <v>#REF!</v>
      </c>
      <c r="K262" s="11" t="e">
        <f>'Рейтинговая таблица организаций'!#REF!</f>
        <v>#REF!</v>
      </c>
      <c r="L26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2" s="18" t="e">
        <f>'Рейтинговая таблица организаций'!#REF!</f>
        <v>#REF!</v>
      </c>
      <c r="N262" s="12" t="e">
        <f>IF('Рейтинговая таблица организаций'!#REF!&lt;1,0,(IF('Рейтинговая таблица организаций'!#REF!&lt;4,30,100)))</f>
        <v>#REF!</v>
      </c>
      <c r="O262" s="12" t="s">
        <v>161</v>
      </c>
      <c r="P262" s="12" t="e">
        <f>'Рейтинговая таблица организаций'!#REF!</f>
        <v>#REF!</v>
      </c>
      <c r="Q262" s="12" t="e">
        <f>'Рейтинговая таблица организаций'!#REF!</f>
        <v>#REF!</v>
      </c>
      <c r="R262" s="12" t="s">
        <v>162</v>
      </c>
      <c r="S262" s="12" t="e">
        <f>'Рейтинговая таблица организаций'!#REF!</f>
        <v>#REF!</v>
      </c>
      <c r="T262" s="12" t="e">
        <f>'Рейтинговая таблица организаций'!#REF!</f>
        <v>#REF!</v>
      </c>
      <c r="U26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2" s="18" t="e">
        <f>'Рейтинговая таблица организаций'!#REF!</f>
        <v>#REF!</v>
      </c>
      <c r="W262" s="12" t="e">
        <f>IF('Рейтинговая таблица организаций'!#REF!&lt;1,0,(IF('Рейтинговая таблица организаций'!#REF!&lt;4,20,100)))</f>
        <v>#REF!</v>
      </c>
      <c r="X262" s="12" t="s">
        <v>163</v>
      </c>
      <c r="Y262" s="12" t="e">
        <f>'Рейтинговая таблица организаций'!#REF!</f>
        <v>#REF!</v>
      </c>
      <c r="Z262" s="12" t="e">
        <f>'Рейтинговая таблица организаций'!#REF!</f>
        <v>#REF!</v>
      </c>
      <c r="AA26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2" s="17" t="e">
        <f>'Рейтинговая таблица организаций'!#REF!</f>
        <v>#REF!</v>
      </c>
      <c r="AC262" s="12" t="e">
        <f>IF('Рейтинговая таблица организаций'!#REF!&lt;1,0,(IF('Рейтинговая таблица организаций'!#REF!&lt;5,20,100)))</f>
        <v>#REF!</v>
      </c>
      <c r="AD26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2" s="18" t="e">
        <f>'Рейтинговая таблица организаций'!#REF!</f>
        <v>#REF!</v>
      </c>
      <c r="AF262" s="12" t="e">
        <f>IF('Рейтинговая таблица организаций'!#REF!&lt;1,0,(IF('Рейтинговая таблица организаций'!#REF!&lt;5,20,100)))</f>
        <v>#REF!</v>
      </c>
      <c r="AG262" s="12" t="s">
        <v>164</v>
      </c>
      <c r="AH262" s="12" t="e">
        <f>'Рейтинговая таблица организаций'!#REF!</f>
        <v>#REF!</v>
      </c>
      <c r="AI262" s="12" t="e">
        <f>'Рейтинговая таблица организаций'!#REF!</f>
        <v>#REF!</v>
      </c>
      <c r="AJ262" s="12" t="s">
        <v>165</v>
      </c>
      <c r="AK262" s="12" t="e">
        <f>'Рейтинговая таблица организаций'!#REF!</f>
        <v>#REF!</v>
      </c>
      <c r="AL262" s="12" t="e">
        <f>'Рейтинговая таблица организаций'!#REF!</f>
        <v>#REF!</v>
      </c>
      <c r="AM262" s="12" t="s">
        <v>166</v>
      </c>
      <c r="AN262" s="12" t="e">
        <f>'Рейтинговая таблица организаций'!#REF!</f>
        <v>#REF!</v>
      </c>
      <c r="AO262" s="12" t="e">
        <f>'Рейтинговая таблица организаций'!#REF!</f>
        <v>#REF!</v>
      </c>
      <c r="AP262" s="12" t="s">
        <v>167</v>
      </c>
      <c r="AQ262" s="12" t="e">
        <f>'Рейтинговая таблица организаций'!#REF!</f>
        <v>#REF!</v>
      </c>
      <c r="AR262" s="12" t="e">
        <f>'Рейтинговая таблица организаций'!#REF!</f>
        <v>#REF!</v>
      </c>
      <c r="AS262" s="12" t="s">
        <v>168</v>
      </c>
      <c r="AT262" s="12" t="e">
        <f>'Рейтинговая таблица организаций'!#REF!</f>
        <v>#REF!</v>
      </c>
      <c r="AU262" s="12" t="e">
        <f>'Рейтинговая таблица организаций'!#REF!</f>
        <v>#REF!</v>
      </c>
      <c r="AV262" s="12" t="s">
        <v>169</v>
      </c>
      <c r="AW262" s="12" t="e">
        <f>'Рейтинговая таблица организаций'!#REF!</f>
        <v>#REF!</v>
      </c>
      <c r="AX262" s="12" t="e">
        <f>'Рейтинговая таблица организаций'!#REF!</f>
        <v>#REF!</v>
      </c>
      <c r="AY262" s="12" t="s">
        <v>170</v>
      </c>
      <c r="AZ262" s="12" t="e">
        <f>'Рейтинговая таблица организаций'!#REF!</f>
        <v>#REF!</v>
      </c>
      <c r="BA262" s="12" t="e">
        <f>'Рейтинговая таблица организаций'!#REF!</f>
        <v>#REF!</v>
      </c>
    </row>
    <row r="263" spans="1:53" ht="15.75">
      <c r="A263" s="9" t="e">
        <f>'бланки '!#REF!</f>
        <v>#REF!</v>
      </c>
      <c r="B263" s="9" t="e">
        <f>'бланки '!#REF!</f>
        <v>#REF!</v>
      </c>
      <c r="C263" s="9" t="e">
        <f>'для bus.gov.ru'!#REF!</f>
        <v>#REF!</v>
      </c>
      <c r="D263" s="9" t="e">
        <f>'для bus.gov.ru'!#REF!</f>
        <v>#REF!</v>
      </c>
      <c r="E263" s="16" t="e">
        <f>'для bus.gov.ru'!#REF!</f>
        <v>#REF!</v>
      </c>
      <c r="F263" s="10" t="s">
        <v>159</v>
      </c>
      <c r="G263" s="11" t="e">
        <f>'Рейтинговая таблица организаций'!#REF!</f>
        <v>#REF!</v>
      </c>
      <c r="H263" s="11" t="e">
        <f>'Рейтинговая таблица организаций'!#REF!</f>
        <v>#REF!</v>
      </c>
      <c r="I263" s="10" t="s">
        <v>160</v>
      </c>
      <c r="J263" s="11" t="e">
        <f>'Рейтинговая таблица организаций'!#REF!</f>
        <v>#REF!</v>
      </c>
      <c r="K263" s="11" t="e">
        <f>'Рейтинговая таблица организаций'!#REF!</f>
        <v>#REF!</v>
      </c>
      <c r="L26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3" s="18" t="e">
        <f>'Рейтинговая таблица организаций'!#REF!</f>
        <v>#REF!</v>
      </c>
      <c r="N263" s="12" t="e">
        <f>IF('Рейтинговая таблица организаций'!#REF!&lt;1,0,(IF('Рейтинговая таблица организаций'!#REF!&lt;4,30,100)))</f>
        <v>#REF!</v>
      </c>
      <c r="O263" s="12" t="s">
        <v>161</v>
      </c>
      <c r="P263" s="12" t="e">
        <f>'Рейтинговая таблица организаций'!#REF!</f>
        <v>#REF!</v>
      </c>
      <c r="Q263" s="12" t="e">
        <f>'Рейтинговая таблица организаций'!#REF!</f>
        <v>#REF!</v>
      </c>
      <c r="R263" s="12" t="s">
        <v>162</v>
      </c>
      <c r="S263" s="12" t="e">
        <f>'Рейтинговая таблица организаций'!#REF!</f>
        <v>#REF!</v>
      </c>
      <c r="T263" s="12" t="e">
        <f>'Рейтинговая таблица организаций'!#REF!</f>
        <v>#REF!</v>
      </c>
      <c r="U26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3" s="18" t="e">
        <f>'Рейтинговая таблица организаций'!#REF!</f>
        <v>#REF!</v>
      </c>
      <c r="W263" s="12" t="e">
        <f>IF('Рейтинговая таблица организаций'!#REF!&lt;1,0,(IF('Рейтинговая таблица организаций'!#REF!&lt;4,20,100)))</f>
        <v>#REF!</v>
      </c>
      <c r="X263" s="12" t="s">
        <v>163</v>
      </c>
      <c r="Y263" s="12" t="e">
        <f>'Рейтинговая таблица организаций'!#REF!</f>
        <v>#REF!</v>
      </c>
      <c r="Z263" s="12" t="e">
        <f>'Рейтинговая таблица организаций'!#REF!</f>
        <v>#REF!</v>
      </c>
      <c r="AA26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3" s="17" t="e">
        <f>'Рейтинговая таблица организаций'!#REF!</f>
        <v>#REF!</v>
      </c>
      <c r="AC263" s="12" t="e">
        <f>IF('Рейтинговая таблица организаций'!#REF!&lt;1,0,(IF('Рейтинговая таблица организаций'!#REF!&lt;5,20,100)))</f>
        <v>#REF!</v>
      </c>
      <c r="AD26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3" s="18" t="e">
        <f>'Рейтинговая таблица организаций'!#REF!</f>
        <v>#REF!</v>
      </c>
      <c r="AF263" s="12" t="e">
        <f>IF('Рейтинговая таблица организаций'!#REF!&lt;1,0,(IF('Рейтинговая таблица организаций'!#REF!&lt;5,20,100)))</f>
        <v>#REF!</v>
      </c>
      <c r="AG263" s="12" t="s">
        <v>164</v>
      </c>
      <c r="AH263" s="12" t="e">
        <f>'Рейтинговая таблица организаций'!#REF!</f>
        <v>#REF!</v>
      </c>
      <c r="AI263" s="12" t="e">
        <f>'Рейтинговая таблица организаций'!#REF!</f>
        <v>#REF!</v>
      </c>
      <c r="AJ263" s="12" t="s">
        <v>165</v>
      </c>
      <c r="AK263" s="12" t="e">
        <f>'Рейтинговая таблица организаций'!#REF!</f>
        <v>#REF!</v>
      </c>
      <c r="AL263" s="12" t="e">
        <f>'Рейтинговая таблица организаций'!#REF!</f>
        <v>#REF!</v>
      </c>
      <c r="AM263" s="12" t="s">
        <v>166</v>
      </c>
      <c r="AN263" s="12" t="e">
        <f>'Рейтинговая таблица организаций'!#REF!</f>
        <v>#REF!</v>
      </c>
      <c r="AO263" s="12" t="e">
        <f>'Рейтинговая таблица организаций'!#REF!</f>
        <v>#REF!</v>
      </c>
      <c r="AP263" s="12" t="s">
        <v>167</v>
      </c>
      <c r="AQ263" s="12" t="e">
        <f>'Рейтинговая таблица организаций'!#REF!</f>
        <v>#REF!</v>
      </c>
      <c r="AR263" s="12" t="e">
        <f>'Рейтинговая таблица организаций'!#REF!</f>
        <v>#REF!</v>
      </c>
      <c r="AS263" s="12" t="s">
        <v>168</v>
      </c>
      <c r="AT263" s="12" t="e">
        <f>'Рейтинговая таблица организаций'!#REF!</f>
        <v>#REF!</v>
      </c>
      <c r="AU263" s="12" t="e">
        <f>'Рейтинговая таблица организаций'!#REF!</f>
        <v>#REF!</v>
      </c>
      <c r="AV263" s="12" t="s">
        <v>169</v>
      </c>
      <c r="AW263" s="12" t="e">
        <f>'Рейтинговая таблица организаций'!#REF!</f>
        <v>#REF!</v>
      </c>
      <c r="AX263" s="12" t="e">
        <f>'Рейтинговая таблица организаций'!#REF!</f>
        <v>#REF!</v>
      </c>
      <c r="AY263" s="12" t="s">
        <v>170</v>
      </c>
      <c r="AZ263" s="12" t="e">
        <f>'Рейтинговая таблица организаций'!#REF!</f>
        <v>#REF!</v>
      </c>
      <c r="BA263" s="12" t="e">
        <f>'Рейтинговая таблица организаций'!#REF!</f>
        <v>#REF!</v>
      </c>
    </row>
    <row r="264" spans="1:53" ht="15.75">
      <c r="A264" s="9" t="e">
        <f>'бланки '!#REF!</f>
        <v>#REF!</v>
      </c>
      <c r="B264" s="9" t="e">
        <f>'бланки '!#REF!</f>
        <v>#REF!</v>
      </c>
      <c r="C264" s="9" t="e">
        <f>'для bus.gov.ru'!#REF!</f>
        <v>#REF!</v>
      </c>
      <c r="D264" s="9" t="e">
        <f>'для bus.gov.ru'!#REF!</f>
        <v>#REF!</v>
      </c>
      <c r="E264" s="16" t="e">
        <f>'для bus.gov.ru'!#REF!</f>
        <v>#REF!</v>
      </c>
      <c r="F264" s="10" t="s">
        <v>159</v>
      </c>
      <c r="G264" s="11" t="e">
        <f>'Рейтинговая таблица организаций'!#REF!</f>
        <v>#REF!</v>
      </c>
      <c r="H264" s="11" t="e">
        <f>'Рейтинговая таблица организаций'!#REF!</f>
        <v>#REF!</v>
      </c>
      <c r="I264" s="10" t="s">
        <v>160</v>
      </c>
      <c r="J264" s="11" t="e">
        <f>'Рейтинговая таблица организаций'!#REF!</f>
        <v>#REF!</v>
      </c>
      <c r="K264" s="11" t="e">
        <f>'Рейтинговая таблица организаций'!#REF!</f>
        <v>#REF!</v>
      </c>
      <c r="L26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4" s="18" t="e">
        <f>'Рейтинговая таблица организаций'!#REF!</f>
        <v>#REF!</v>
      </c>
      <c r="N264" s="12" t="e">
        <f>IF('Рейтинговая таблица организаций'!#REF!&lt;1,0,(IF('Рейтинговая таблица организаций'!#REF!&lt;4,30,100)))</f>
        <v>#REF!</v>
      </c>
      <c r="O264" s="12" t="s">
        <v>161</v>
      </c>
      <c r="P264" s="12" t="e">
        <f>'Рейтинговая таблица организаций'!#REF!</f>
        <v>#REF!</v>
      </c>
      <c r="Q264" s="12" t="e">
        <f>'Рейтинговая таблица организаций'!#REF!</f>
        <v>#REF!</v>
      </c>
      <c r="R264" s="12" t="s">
        <v>162</v>
      </c>
      <c r="S264" s="12" t="e">
        <f>'Рейтинговая таблица организаций'!#REF!</f>
        <v>#REF!</v>
      </c>
      <c r="T264" s="12" t="e">
        <f>'Рейтинговая таблица организаций'!#REF!</f>
        <v>#REF!</v>
      </c>
      <c r="U26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4" s="18" t="e">
        <f>'Рейтинговая таблица организаций'!#REF!</f>
        <v>#REF!</v>
      </c>
      <c r="W264" s="12" t="e">
        <f>IF('Рейтинговая таблица организаций'!#REF!&lt;1,0,(IF('Рейтинговая таблица организаций'!#REF!&lt;4,20,100)))</f>
        <v>#REF!</v>
      </c>
      <c r="X264" s="12" t="s">
        <v>163</v>
      </c>
      <c r="Y264" s="12" t="e">
        <f>'Рейтинговая таблица организаций'!#REF!</f>
        <v>#REF!</v>
      </c>
      <c r="Z264" s="12" t="e">
        <f>'Рейтинговая таблица организаций'!#REF!</f>
        <v>#REF!</v>
      </c>
      <c r="AA26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4" s="17" t="e">
        <f>'Рейтинговая таблица организаций'!#REF!</f>
        <v>#REF!</v>
      </c>
      <c r="AC264" s="12" t="e">
        <f>IF('Рейтинговая таблица организаций'!#REF!&lt;1,0,(IF('Рейтинговая таблица организаций'!#REF!&lt;5,20,100)))</f>
        <v>#REF!</v>
      </c>
      <c r="AD26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4" s="18" t="e">
        <f>'Рейтинговая таблица организаций'!#REF!</f>
        <v>#REF!</v>
      </c>
      <c r="AF264" s="12" t="e">
        <f>IF('Рейтинговая таблица организаций'!#REF!&lt;1,0,(IF('Рейтинговая таблица организаций'!#REF!&lt;5,20,100)))</f>
        <v>#REF!</v>
      </c>
      <c r="AG264" s="12" t="s">
        <v>164</v>
      </c>
      <c r="AH264" s="12" t="e">
        <f>'Рейтинговая таблица организаций'!#REF!</f>
        <v>#REF!</v>
      </c>
      <c r="AI264" s="12" t="e">
        <f>'Рейтинговая таблица организаций'!#REF!</f>
        <v>#REF!</v>
      </c>
      <c r="AJ264" s="12" t="s">
        <v>165</v>
      </c>
      <c r="AK264" s="12" t="e">
        <f>'Рейтинговая таблица организаций'!#REF!</f>
        <v>#REF!</v>
      </c>
      <c r="AL264" s="12" t="e">
        <f>'Рейтинговая таблица организаций'!#REF!</f>
        <v>#REF!</v>
      </c>
      <c r="AM264" s="12" t="s">
        <v>166</v>
      </c>
      <c r="AN264" s="12" t="e">
        <f>'Рейтинговая таблица организаций'!#REF!</f>
        <v>#REF!</v>
      </c>
      <c r="AO264" s="12" t="e">
        <f>'Рейтинговая таблица организаций'!#REF!</f>
        <v>#REF!</v>
      </c>
      <c r="AP264" s="12" t="s">
        <v>167</v>
      </c>
      <c r="AQ264" s="12" t="e">
        <f>'Рейтинговая таблица организаций'!#REF!</f>
        <v>#REF!</v>
      </c>
      <c r="AR264" s="12" t="e">
        <f>'Рейтинговая таблица организаций'!#REF!</f>
        <v>#REF!</v>
      </c>
      <c r="AS264" s="12" t="s">
        <v>168</v>
      </c>
      <c r="AT264" s="12" t="e">
        <f>'Рейтинговая таблица организаций'!#REF!</f>
        <v>#REF!</v>
      </c>
      <c r="AU264" s="12" t="e">
        <f>'Рейтинговая таблица организаций'!#REF!</f>
        <v>#REF!</v>
      </c>
      <c r="AV264" s="12" t="s">
        <v>169</v>
      </c>
      <c r="AW264" s="12" t="e">
        <f>'Рейтинговая таблица организаций'!#REF!</f>
        <v>#REF!</v>
      </c>
      <c r="AX264" s="12" t="e">
        <f>'Рейтинговая таблица организаций'!#REF!</f>
        <v>#REF!</v>
      </c>
      <c r="AY264" s="12" t="s">
        <v>170</v>
      </c>
      <c r="AZ264" s="12" t="e">
        <f>'Рейтинговая таблица организаций'!#REF!</f>
        <v>#REF!</v>
      </c>
      <c r="BA264" s="12" t="e">
        <f>'Рейтинговая таблица организаций'!#REF!</f>
        <v>#REF!</v>
      </c>
    </row>
    <row r="265" spans="1:53" ht="15.75">
      <c r="A265" s="9" t="e">
        <f>'бланки '!#REF!</f>
        <v>#REF!</v>
      </c>
      <c r="B265" s="9" t="e">
        <f>'бланки '!#REF!</f>
        <v>#REF!</v>
      </c>
      <c r="C265" s="9" t="e">
        <f>'для bus.gov.ru'!#REF!</f>
        <v>#REF!</v>
      </c>
      <c r="D265" s="9" t="e">
        <f>'для bus.gov.ru'!#REF!</f>
        <v>#REF!</v>
      </c>
      <c r="E265" s="16" t="e">
        <f>'для bus.gov.ru'!#REF!</f>
        <v>#REF!</v>
      </c>
      <c r="F265" s="10" t="s">
        <v>159</v>
      </c>
      <c r="G265" s="11" t="e">
        <f>'Рейтинговая таблица организаций'!#REF!</f>
        <v>#REF!</v>
      </c>
      <c r="H265" s="11" t="e">
        <f>'Рейтинговая таблица организаций'!#REF!</f>
        <v>#REF!</v>
      </c>
      <c r="I265" s="10" t="s">
        <v>160</v>
      </c>
      <c r="J265" s="11" t="e">
        <f>'Рейтинговая таблица организаций'!#REF!</f>
        <v>#REF!</v>
      </c>
      <c r="K265" s="11" t="e">
        <f>'Рейтинговая таблица организаций'!#REF!</f>
        <v>#REF!</v>
      </c>
      <c r="L26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5" s="18" t="e">
        <f>'Рейтинговая таблица организаций'!#REF!</f>
        <v>#REF!</v>
      </c>
      <c r="N265" s="12" t="e">
        <f>IF('Рейтинговая таблица организаций'!#REF!&lt;1,0,(IF('Рейтинговая таблица организаций'!#REF!&lt;4,30,100)))</f>
        <v>#REF!</v>
      </c>
      <c r="O265" s="12" t="s">
        <v>161</v>
      </c>
      <c r="P265" s="12" t="e">
        <f>'Рейтинговая таблица организаций'!#REF!</f>
        <v>#REF!</v>
      </c>
      <c r="Q265" s="12" t="e">
        <f>'Рейтинговая таблица организаций'!#REF!</f>
        <v>#REF!</v>
      </c>
      <c r="R265" s="12" t="s">
        <v>162</v>
      </c>
      <c r="S265" s="12" t="e">
        <f>'Рейтинговая таблица организаций'!#REF!</f>
        <v>#REF!</v>
      </c>
      <c r="T265" s="12" t="e">
        <f>'Рейтинговая таблица организаций'!#REF!</f>
        <v>#REF!</v>
      </c>
      <c r="U26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5" s="18" t="e">
        <f>'Рейтинговая таблица организаций'!#REF!</f>
        <v>#REF!</v>
      </c>
      <c r="W265" s="12" t="e">
        <f>IF('Рейтинговая таблица организаций'!#REF!&lt;1,0,(IF('Рейтинговая таблица организаций'!#REF!&lt;4,20,100)))</f>
        <v>#REF!</v>
      </c>
      <c r="X265" s="12" t="s">
        <v>163</v>
      </c>
      <c r="Y265" s="12" t="e">
        <f>'Рейтинговая таблица организаций'!#REF!</f>
        <v>#REF!</v>
      </c>
      <c r="Z265" s="12" t="e">
        <f>'Рейтинговая таблица организаций'!#REF!</f>
        <v>#REF!</v>
      </c>
      <c r="AA26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5" s="17" t="e">
        <f>'Рейтинговая таблица организаций'!#REF!</f>
        <v>#REF!</v>
      </c>
      <c r="AC265" s="12" t="e">
        <f>IF('Рейтинговая таблица организаций'!#REF!&lt;1,0,(IF('Рейтинговая таблица организаций'!#REF!&lt;5,20,100)))</f>
        <v>#REF!</v>
      </c>
      <c r="AD26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5" s="18" t="e">
        <f>'Рейтинговая таблица организаций'!#REF!</f>
        <v>#REF!</v>
      </c>
      <c r="AF265" s="12" t="e">
        <f>IF('Рейтинговая таблица организаций'!#REF!&lt;1,0,(IF('Рейтинговая таблица организаций'!#REF!&lt;5,20,100)))</f>
        <v>#REF!</v>
      </c>
      <c r="AG265" s="12" t="s">
        <v>164</v>
      </c>
      <c r="AH265" s="12" t="e">
        <f>'Рейтинговая таблица организаций'!#REF!</f>
        <v>#REF!</v>
      </c>
      <c r="AI265" s="12" t="e">
        <f>'Рейтинговая таблица организаций'!#REF!</f>
        <v>#REF!</v>
      </c>
      <c r="AJ265" s="12" t="s">
        <v>165</v>
      </c>
      <c r="AK265" s="12" t="e">
        <f>'Рейтинговая таблица организаций'!#REF!</f>
        <v>#REF!</v>
      </c>
      <c r="AL265" s="12" t="e">
        <f>'Рейтинговая таблица организаций'!#REF!</f>
        <v>#REF!</v>
      </c>
      <c r="AM265" s="12" t="s">
        <v>166</v>
      </c>
      <c r="AN265" s="12" t="e">
        <f>'Рейтинговая таблица организаций'!#REF!</f>
        <v>#REF!</v>
      </c>
      <c r="AO265" s="12" t="e">
        <f>'Рейтинговая таблица организаций'!#REF!</f>
        <v>#REF!</v>
      </c>
      <c r="AP265" s="12" t="s">
        <v>167</v>
      </c>
      <c r="AQ265" s="12" t="e">
        <f>'Рейтинговая таблица организаций'!#REF!</f>
        <v>#REF!</v>
      </c>
      <c r="AR265" s="12" t="e">
        <f>'Рейтинговая таблица организаций'!#REF!</f>
        <v>#REF!</v>
      </c>
      <c r="AS265" s="12" t="s">
        <v>168</v>
      </c>
      <c r="AT265" s="12" t="e">
        <f>'Рейтинговая таблица организаций'!#REF!</f>
        <v>#REF!</v>
      </c>
      <c r="AU265" s="12" t="e">
        <f>'Рейтинговая таблица организаций'!#REF!</f>
        <v>#REF!</v>
      </c>
      <c r="AV265" s="12" t="s">
        <v>169</v>
      </c>
      <c r="AW265" s="12" t="e">
        <f>'Рейтинговая таблица организаций'!#REF!</f>
        <v>#REF!</v>
      </c>
      <c r="AX265" s="12" t="e">
        <f>'Рейтинговая таблица организаций'!#REF!</f>
        <v>#REF!</v>
      </c>
      <c r="AY265" s="12" t="s">
        <v>170</v>
      </c>
      <c r="AZ265" s="12" t="e">
        <f>'Рейтинговая таблица организаций'!#REF!</f>
        <v>#REF!</v>
      </c>
      <c r="BA265" s="12" t="e">
        <f>'Рейтинговая таблица организаций'!#REF!</f>
        <v>#REF!</v>
      </c>
    </row>
    <row r="266" spans="1:53" ht="15.75">
      <c r="A266" s="9" t="e">
        <f>'бланки '!#REF!</f>
        <v>#REF!</v>
      </c>
      <c r="B266" s="9" t="e">
        <f>'бланки '!#REF!</f>
        <v>#REF!</v>
      </c>
      <c r="C266" s="9" t="e">
        <f>'для bus.gov.ru'!#REF!</f>
        <v>#REF!</v>
      </c>
      <c r="D266" s="9" t="e">
        <f>'для bus.gov.ru'!#REF!</f>
        <v>#REF!</v>
      </c>
      <c r="E266" s="16" t="e">
        <f>'для bus.gov.ru'!#REF!</f>
        <v>#REF!</v>
      </c>
      <c r="F266" s="10" t="s">
        <v>159</v>
      </c>
      <c r="G266" s="11" t="e">
        <f>'Рейтинговая таблица организаций'!#REF!</f>
        <v>#REF!</v>
      </c>
      <c r="H266" s="11" t="e">
        <f>'Рейтинговая таблица организаций'!#REF!</f>
        <v>#REF!</v>
      </c>
      <c r="I266" s="10" t="s">
        <v>160</v>
      </c>
      <c r="J266" s="11" t="e">
        <f>'Рейтинговая таблица организаций'!#REF!</f>
        <v>#REF!</v>
      </c>
      <c r="K266" s="11" t="e">
        <f>'Рейтинговая таблица организаций'!#REF!</f>
        <v>#REF!</v>
      </c>
      <c r="L26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6" s="18" t="e">
        <f>'Рейтинговая таблица организаций'!#REF!</f>
        <v>#REF!</v>
      </c>
      <c r="N266" s="12" t="e">
        <f>IF('Рейтинговая таблица организаций'!#REF!&lt;1,0,(IF('Рейтинговая таблица организаций'!#REF!&lt;4,30,100)))</f>
        <v>#REF!</v>
      </c>
      <c r="O266" s="12" t="s">
        <v>161</v>
      </c>
      <c r="P266" s="12" t="e">
        <f>'Рейтинговая таблица организаций'!#REF!</f>
        <v>#REF!</v>
      </c>
      <c r="Q266" s="12" t="e">
        <f>'Рейтинговая таблица организаций'!#REF!</f>
        <v>#REF!</v>
      </c>
      <c r="R266" s="12" t="s">
        <v>162</v>
      </c>
      <c r="S266" s="12" t="e">
        <f>'Рейтинговая таблица организаций'!#REF!</f>
        <v>#REF!</v>
      </c>
      <c r="T266" s="12" t="e">
        <f>'Рейтинговая таблица организаций'!#REF!</f>
        <v>#REF!</v>
      </c>
      <c r="U26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6" s="18" t="e">
        <f>'Рейтинговая таблица организаций'!#REF!</f>
        <v>#REF!</v>
      </c>
      <c r="W266" s="12" t="e">
        <f>IF('Рейтинговая таблица организаций'!#REF!&lt;1,0,(IF('Рейтинговая таблица организаций'!#REF!&lt;4,20,100)))</f>
        <v>#REF!</v>
      </c>
      <c r="X266" s="12" t="s">
        <v>163</v>
      </c>
      <c r="Y266" s="12" t="e">
        <f>'Рейтинговая таблица организаций'!#REF!</f>
        <v>#REF!</v>
      </c>
      <c r="Z266" s="12" t="e">
        <f>'Рейтинговая таблица организаций'!#REF!</f>
        <v>#REF!</v>
      </c>
      <c r="AA26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6" s="17" t="e">
        <f>'Рейтинговая таблица организаций'!#REF!</f>
        <v>#REF!</v>
      </c>
      <c r="AC266" s="12" t="e">
        <f>IF('Рейтинговая таблица организаций'!#REF!&lt;1,0,(IF('Рейтинговая таблица организаций'!#REF!&lt;5,20,100)))</f>
        <v>#REF!</v>
      </c>
      <c r="AD26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6" s="18" t="e">
        <f>'Рейтинговая таблица организаций'!#REF!</f>
        <v>#REF!</v>
      </c>
      <c r="AF266" s="12" t="e">
        <f>IF('Рейтинговая таблица организаций'!#REF!&lt;1,0,(IF('Рейтинговая таблица организаций'!#REF!&lt;5,20,100)))</f>
        <v>#REF!</v>
      </c>
      <c r="AG266" s="12" t="s">
        <v>164</v>
      </c>
      <c r="AH266" s="12" t="e">
        <f>'Рейтинговая таблица организаций'!#REF!</f>
        <v>#REF!</v>
      </c>
      <c r="AI266" s="12" t="e">
        <f>'Рейтинговая таблица организаций'!#REF!</f>
        <v>#REF!</v>
      </c>
      <c r="AJ266" s="12" t="s">
        <v>165</v>
      </c>
      <c r="AK266" s="12" t="e">
        <f>'Рейтинговая таблица организаций'!#REF!</f>
        <v>#REF!</v>
      </c>
      <c r="AL266" s="12" t="e">
        <f>'Рейтинговая таблица организаций'!#REF!</f>
        <v>#REF!</v>
      </c>
      <c r="AM266" s="12" t="s">
        <v>166</v>
      </c>
      <c r="AN266" s="12" t="e">
        <f>'Рейтинговая таблица организаций'!#REF!</f>
        <v>#REF!</v>
      </c>
      <c r="AO266" s="12" t="e">
        <f>'Рейтинговая таблица организаций'!#REF!</f>
        <v>#REF!</v>
      </c>
      <c r="AP266" s="12" t="s">
        <v>167</v>
      </c>
      <c r="AQ266" s="12" t="e">
        <f>'Рейтинговая таблица организаций'!#REF!</f>
        <v>#REF!</v>
      </c>
      <c r="AR266" s="12" t="e">
        <f>'Рейтинговая таблица организаций'!#REF!</f>
        <v>#REF!</v>
      </c>
      <c r="AS266" s="12" t="s">
        <v>168</v>
      </c>
      <c r="AT266" s="12" t="e">
        <f>'Рейтинговая таблица организаций'!#REF!</f>
        <v>#REF!</v>
      </c>
      <c r="AU266" s="12" t="e">
        <f>'Рейтинговая таблица организаций'!#REF!</f>
        <v>#REF!</v>
      </c>
      <c r="AV266" s="12" t="s">
        <v>169</v>
      </c>
      <c r="AW266" s="12" t="e">
        <f>'Рейтинговая таблица организаций'!#REF!</f>
        <v>#REF!</v>
      </c>
      <c r="AX266" s="12" t="e">
        <f>'Рейтинговая таблица организаций'!#REF!</f>
        <v>#REF!</v>
      </c>
      <c r="AY266" s="12" t="s">
        <v>170</v>
      </c>
      <c r="AZ266" s="12" t="e">
        <f>'Рейтинговая таблица организаций'!#REF!</f>
        <v>#REF!</v>
      </c>
      <c r="BA266" s="12" t="e">
        <f>'Рейтинговая таблица организаций'!#REF!</f>
        <v>#REF!</v>
      </c>
    </row>
    <row r="267" spans="1:53" ht="15.75">
      <c r="A267" s="9" t="e">
        <f>'бланки '!#REF!</f>
        <v>#REF!</v>
      </c>
      <c r="B267" s="9" t="e">
        <f>'бланки '!#REF!</f>
        <v>#REF!</v>
      </c>
      <c r="C267" s="9" t="e">
        <f>'для bus.gov.ru'!#REF!</f>
        <v>#REF!</v>
      </c>
      <c r="D267" s="9" t="e">
        <f>'для bus.gov.ru'!#REF!</f>
        <v>#REF!</v>
      </c>
      <c r="E267" s="16" t="e">
        <f>'для bus.gov.ru'!#REF!</f>
        <v>#REF!</v>
      </c>
      <c r="F267" s="10" t="s">
        <v>159</v>
      </c>
      <c r="G267" s="11" t="e">
        <f>'Рейтинговая таблица организаций'!#REF!</f>
        <v>#REF!</v>
      </c>
      <c r="H267" s="11" t="e">
        <f>'Рейтинговая таблица организаций'!#REF!</f>
        <v>#REF!</v>
      </c>
      <c r="I267" s="10" t="s">
        <v>160</v>
      </c>
      <c r="J267" s="11" t="e">
        <f>'Рейтинговая таблица организаций'!#REF!</f>
        <v>#REF!</v>
      </c>
      <c r="K267" s="11" t="e">
        <f>'Рейтинговая таблица организаций'!#REF!</f>
        <v>#REF!</v>
      </c>
      <c r="L26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7" s="18" t="e">
        <f>'Рейтинговая таблица организаций'!#REF!</f>
        <v>#REF!</v>
      </c>
      <c r="N267" s="12" t="e">
        <f>IF('Рейтинговая таблица организаций'!#REF!&lt;1,0,(IF('Рейтинговая таблица организаций'!#REF!&lt;4,30,100)))</f>
        <v>#REF!</v>
      </c>
      <c r="O267" s="12" t="s">
        <v>161</v>
      </c>
      <c r="P267" s="12" t="e">
        <f>'Рейтинговая таблица организаций'!#REF!</f>
        <v>#REF!</v>
      </c>
      <c r="Q267" s="12" t="e">
        <f>'Рейтинговая таблица организаций'!#REF!</f>
        <v>#REF!</v>
      </c>
      <c r="R267" s="12" t="s">
        <v>162</v>
      </c>
      <c r="S267" s="12" t="e">
        <f>'Рейтинговая таблица организаций'!#REF!</f>
        <v>#REF!</v>
      </c>
      <c r="T267" s="12" t="e">
        <f>'Рейтинговая таблица организаций'!#REF!</f>
        <v>#REF!</v>
      </c>
      <c r="U26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7" s="18" t="e">
        <f>'Рейтинговая таблица организаций'!#REF!</f>
        <v>#REF!</v>
      </c>
      <c r="W267" s="12" t="e">
        <f>IF('Рейтинговая таблица организаций'!#REF!&lt;1,0,(IF('Рейтинговая таблица организаций'!#REF!&lt;4,20,100)))</f>
        <v>#REF!</v>
      </c>
      <c r="X267" s="12" t="s">
        <v>163</v>
      </c>
      <c r="Y267" s="12" t="e">
        <f>'Рейтинговая таблица организаций'!#REF!</f>
        <v>#REF!</v>
      </c>
      <c r="Z267" s="12" t="e">
        <f>'Рейтинговая таблица организаций'!#REF!</f>
        <v>#REF!</v>
      </c>
      <c r="AA26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7" s="17" t="e">
        <f>'Рейтинговая таблица организаций'!#REF!</f>
        <v>#REF!</v>
      </c>
      <c r="AC267" s="12" t="e">
        <f>IF('Рейтинговая таблица организаций'!#REF!&lt;1,0,(IF('Рейтинговая таблица организаций'!#REF!&lt;5,20,100)))</f>
        <v>#REF!</v>
      </c>
      <c r="AD26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7" s="18" t="e">
        <f>'Рейтинговая таблица организаций'!#REF!</f>
        <v>#REF!</v>
      </c>
      <c r="AF267" s="12" t="e">
        <f>IF('Рейтинговая таблица организаций'!#REF!&lt;1,0,(IF('Рейтинговая таблица организаций'!#REF!&lt;5,20,100)))</f>
        <v>#REF!</v>
      </c>
      <c r="AG267" s="12" t="s">
        <v>164</v>
      </c>
      <c r="AH267" s="12" t="e">
        <f>'Рейтинговая таблица организаций'!#REF!</f>
        <v>#REF!</v>
      </c>
      <c r="AI267" s="12" t="e">
        <f>'Рейтинговая таблица организаций'!#REF!</f>
        <v>#REF!</v>
      </c>
      <c r="AJ267" s="12" t="s">
        <v>165</v>
      </c>
      <c r="AK267" s="12" t="e">
        <f>'Рейтинговая таблица организаций'!#REF!</f>
        <v>#REF!</v>
      </c>
      <c r="AL267" s="12" t="e">
        <f>'Рейтинговая таблица организаций'!#REF!</f>
        <v>#REF!</v>
      </c>
      <c r="AM267" s="12" t="s">
        <v>166</v>
      </c>
      <c r="AN267" s="12" t="e">
        <f>'Рейтинговая таблица организаций'!#REF!</f>
        <v>#REF!</v>
      </c>
      <c r="AO267" s="12" t="e">
        <f>'Рейтинговая таблица организаций'!#REF!</f>
        <v>#REF!</v>
      </c>
      <c r="AP267" s="12" t="s">
        <v>167</v>
      </c>
      <c r="AQ267" s="12" t="e">
        <f>'Рейтинговая таблица организаций'!#REF!</f>
        <v>#REF!</v>
      </c>
      <c r="AR267" s="12" t="e">
        <f>'Рейтинговая таблица организаций'!#REF!</f>
        <v>#REF!</v>
      </c>
      <c r="AS267" s="12" t="s">
        <v>168</v>
      </c>
      <c r="AT267" s="12" t="e">
        <f>'Рейтинговая таблица организаций'!#REF!</f>
        <v>#REF!</v>
      </c>
      <c r="AU267" s="12" t="e">
        <f>'Рейтинговая таблица организаций'!#REF!</f>
        <v>#REF!</v>
      </c>
      <c r="AV267" s="12" t="s">
        <v>169</v>
      </c>
      <c r="AW267" s="12" t="e">
        <f>'Рейтинговая таблица организаций'!#REF!</f>
        <v>#REF!</v>
      </c>
      <c r="AX267" s="12" t="e">
        <f>'Рейтинговая таблица организаций'!#REF!</f>
        <v>#REF!</v>
      </c>
      <c r="AY267" s="12" t="s">
        <v>170</v>
      </c>
      <c r="AZ267" s="12" t="e">
        <f>'Рейтинговая таблица организаций'!#REF!</f>
        <v>#REF!</v>
      </c>
      <c r="BA267" s="12" t="e">
        <f>'Рейтинговая таблица организаций'!#REF!</f>
        <v>#REF!</v>
      </c>
    </row>
    <row r="268" spans="1:53" ht="15.75">
      <c r="A268" s="9" t="e">
        <f>'бланки '!#REF!</f>
        <v>#REF!</v>
      </c>
      <c r="B268" s="9" t="e">
        <f>'бланки '!#REF!</f>
        <v>#REF!</v>
      </c>
      <c r="C268" s="9" t="e">
        <f>'для bus.gov.ru'!#REF!</f>
        <v>#REF!</v>
      </c>
      <c r="D268" s="9" t="e">
        <f>'для bus.gov.ru'!#REF!</f>
        <v>#REF!</v>
      </c>
      <c r="E268" s="16" t="e">
        <f>'для bus.gov.ru'!#REF!</f>
        <v>#REF!</v>
      </c>
      <c r="F268" s="10" t="s">
        <v>159</v>
      </c>
      <c r="G268" s="11" t="e">
        <f>'Рейтинговая таблица организаций'!#REF!</f>
        <v>#REF!</v>
      </c>
      <c r="H268" s="11" t="e">
        <f>'Рейтинговая таблица организаций'!#REF!</f>
        <v>#REF!</v>
      </c>
      <c r="I268" s="10" t="s">
        <v>160</v>
      </c>
      <c r="J268" s="11" t="e">
        <f>'Рейтинговая таблица организаций'!#REF!</f>
        <v>#REF!</v>
      </c>
      <c r="K268" s="11" t="e">
        <f>'Рейтинговая таблица организаций'!#REF!</f>
        <v>#REF!</v>
      </c>
      <c r="L26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8" s="18" t="e">
        <f>'Рейтинговая таблица организаций'!#REF!</f>
        <v>#REF!</v>
      </c>
      <c r="N268" s="12" t="e">
        <f>IF('Рейтинговая таблица организаций'!#REF!&lt;1,0,(IF('Рейтинговая таблица организаций'!#REF!&lt;4,30,100)))</f>
        <v>#REF!</v>
      </c>
      <c r="O268" s="12" t="s">
        <v>161</v>
      </c>
      <c r="P268" s="12" t="e">
        <f>'Рейтинговая таблица организаций'!#REF!</f>
        <v>#REF!</v>
      </c>
      <c r="Q268" s="12" t="e">
        <f>'Рейтинговая таблица организаций'!#REF!</f>
        <v>#REF!</v>
      </c>
      <c r="R268" s="12" t="s">
        <v>162</v>
      </c>
      <c r="S268" s="12" t="e">
        <f>'Рейтинговая таблица организаций'!#REF!</f>
        <v>#REF!</v>
      </c>
      <c r="T268" s="12" t="e">
        <f>'Рейтинговая таблица организаций'!#REF!</f>
        <v>#REF!</v>
      </c>
      <c r="U26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8" s="18" t="e">
        <f>'Рейтинговая таблица организаций'!#REF!</f>
        <v>#REF!</v>
      </c>
      <c r="W268" s="12" t="e">
        <f>IF('Рейтинговая таблица организаций'!#REF!&lt;1,0,(IF('Рейтинговая таблица организаций'!#REF!&lt;4,20,100)))</f>
        <v>#REF!</v>
      </c>
      <c r="X268" s="12" t="s">
        <v>163</v>
      </c>
      <c r="Y268" s="12" t="e">
        <f>'Рейтинговая таблица организаций'!#REF!</f>
        <v>#REF!</v>
      </c>
      <c r="Z268" s="12" t="e">
        <f>'Рейтинговая таблица организаций'!#REF!</f>
        <v>#REF!</v>
      </c>
      <c r="AA26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8" s="17" t="e">
        <f>'Рейтинговая таблица организаций'!#REF!</f>
        <v>#REF!</v>
      </c>
      <c r="AC268" s="12" t="e">
        <f>IF('Рейтинговая таблица организаций'!#REF!&lt;1,0,(IF('Рейтинговая таблица организаций'!#REF!&lt;5,20,100)))</f>
        <v>#REF!</v>
      </c>
      <c r="AD26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8" s="18" t="e">
        <f>'Рейтинговая таблица организаций'!#REF!</f>
        <v>#REF!</v>
      </c>
      <c r="AF268" s="12" t="e">
        <f>IF('Рейтинговая таблица организаций'!#REF!&lt;1,0,(IF('Рейтинговая таблица организаций'!#REF!&lt;5,20,100)))</f>
        <v>#REF!</v>
      </c>
      <c r="AG268" s="12" t="s">
        <v>164</v>
      </c>
      <c r="AH268" s="12" t="e">
        <f>'Рейтинговая таблица организаций'!#REF!</f>
        <v>#REF!</v>
      </c>
      <c r="AI268" s="12" t="e">
        <f>'Рейтинговая таблица организаций'!#REF!</f>
        <v>#REF!</v>
      </c>
      <c r="AJ268" s="12" t="s">
        <v>165</v>
      </c>
      <c r="AK268" s="12" t="e">
        <f>'Рейтинговая таблица организаций'!#REF!</f>
        <v>#REF!</v>
      </c>
      <c r="AL268" s="12" t="e">
        <f>'Рейтинговая таблица организаций'!#REF!</f>
        <v>#REF!</v>
      </c>
      <c r="AM268" s="12" t="s">
        <v>166</v>
      </c>
      <c r="AN268" s="12" t="e">
        <f>'Рейтинговая таблица организаций'!#REF!</f>
        <v>#REF!</v>
      </c>
      <c r="AO268" s="12" t="e">
        <f>'Рейтинговая таблица организаций'!#REF!</f>
        <v>#REF!</v>
      </c>
      <c r="AP268" s="12" t="s">
        <v>167</v>
      </c>
      <c r="AQ268" s="12" t="e">
        <f>'Рейтинговая таблица организаций'!#REF!</f>
        <v>#REF!</v>
      </c>
      <c r="AR268" s="12" t="e">
        <f>'Рейтинговая таблица организаций'!#REF!</f>
        <v>#REF!</v>
      </c>
      <c r="AS268" s="12" t="s">
        <v>168</v>
      </c>
      <c r="AT268" s="12" t="e">
        <f>'Рейтинговая таблица организаций'!#REF!</f>
        <v>#REF!</v>
      </c>
      <c r="AU268" s="12" t="e">
        <f>'Рейтинговая таблица организаций'!#REF!</f>
        <v>#REF!</v>
      </c>
      <c r="AV268" s="12" t="s">
        <v>169</v>
      </c>
      <c r="AW268" s="12" t="e">
        <f>'Рейтинговая таблица организаций'!#REF!</f>
        <v>#REF!</v>
      </c>
      <c r="AX268" s="12" t="e">
        <f>'Рейтинговая таблица организаций'!#REF!</f>
        <v>#REF!</v>
      </c>
      <c r="AY268" s="12" t="s">
        <v>170</v>
      </c>
      <c r="AZ268" s="12" t="e">
        <f>'Рейтинговая таблица организаций'!#REF!</f>
        <v>#REF!</v>
      </c>
      <c r="BA268" s="12" t="e">
        <f>'Рейтинговая таблица организаций'!#REF!</f>
        <v>#REF!</v>
      </c>
    </row>
    <row r="269" spans="1:53" ht="15.75">
      <c r="A269" s="9" t="e">
        <f>'бланки '!#REF!</f>
        <v>#REF!</v>
      </c>
      <c r="B269" s="9" t="e">
        <f>'бланки '!#REF!</f>
        <v>#REF!</v>
      </c>
      <c r="C269" s="9" t="e">
        <f>'для bus.gov.ru'!#REF!</f>
        <v>#REF!</v>
      </c>
      <c r="D269" s="9" t="e">
        <f>'для bus.gov.ru'!#REF!</f>
        <v>#REF!</v>
      </c>
      <c r="E269" s="16" t="e">
        <f>'для bus.gov.ru'!#REF!</f>
        <v>#REF!</v>
      </c>
      <c r="F269" s="10" t="s">
        <v>159</v>
      </c>
      <c r="G269" s="11" t="e">
        <f>'Рейтинговая таблица организаций'!#REF!</f>
        <v>#REF!</v>
      </c>
      <c r="H269" s="11" t="e">
        <f>'Рейтинговая таблица организаций'!#REF!</f>
        <v>#REF!</v>
      </c>
      <c r="I269" s="10" t="s">
        <v>160</v>
      </c>
      <c r="J269" s="11" t="e">
        <f>'Рейтинговая таблица организаций'!#REF!</f>
        <v>#REF!</v>
      </c>
      <c r="K269" s="11" t="e">
        <f>'Рейтинговая таблица организаций'!#REF!</f>
        <v>#REF!</v>
      </c>
      <c r="L26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69" s="18" t="e">
        <f>'Рейтинговая таблица организаций'!#REF!</f>
        <v>#REF!</v>
      </c>
      <c r="N269" s="12" t="e">
        <f>IF('Рейтинговая таблица организаций'!#REF!&lt;1,0,(IF('Рейтинговая таблица организаций'!#REF!&lt;4,30,100)))</f>
        <v>#REF!</v>
      </c>
      <c r="O269" s="12" t="s">
        <v>161</v>
      </c>
      <c r="P269" s="12" t="e">
        <f>'Рейтинговая таблица организаций'!#REF!</f>
        <v>#REF!</v>
      </c>
      <c r="Q269" s="12" t="e">
        <f>'Рейтинговая таблица организаций'!#REF!</f>
        <v>#REF!</v>
      </c>
      <c r="R269" s="12" t="s">
        <v>162</v>
      </c>
      <c r="S269" s="12" t="e">
        <f>'Рейтинговая таблица организаций'!#REF!</f>
        <v>#REF!</v>
      </c>
      <c r="T269" s="12" t="e">
        <f>'Рейтинговая таблица организаций'!#REF!</f>
        <v>#REF!</v>
      </c>
      <c r="U26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69" s="18" t="e">
        <f>'Рейтинговая таблица организаций'!#REF!</f>
        <v>#REF!</v>
      </c>
      <c r="W269" s="12" t="e">
        <f>IF('Рейтинговая таблица организаций'!#REF!&lt;1,0,(IF('Рейтинговая таблица организаций'!#REF!&lt;4,20,100)))</f>
        <v>#REF!</v>
      </c>
      <c r="X269" s="12" t="s">
        <v>163</v>
      </c>
      <c r="Y269" s="12" t="e">
        <f>'Рейтинговая таблица организаций'!#REF!</f>
        <v>#REF!</v>
      </c>
      <c r="Z269" s="12" t="e">
        <f>'Рейтинговая таблица организаций'!#REF!</f>
        <v>#REF!</v>
      </c>
      <c r="AA26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69" s="17" t="e">
        <f>'Рейтинговая таблица организаций'!#REF!</f>
        <v>#REF!</v>
      </c>
      <c r="AC269" s="12" t="e">
        <f>IF('Рейтинговая таблица организаций'!#REF!&lt;1,0,(IF('Рейтинговая таблица организаций'!#REF!&lt;5,20,100)))</f>
        <v>#REF!</v>
      </c>
      <c r="AD26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69" s="18" t="e">
        <f>'Рейтинговая таблица организаций'!#REF!</f>
        <v>#REF!</v>
      </c>
      <c r="AF269" s="12" t="e">
        <f>IF('Рейтинговая таблица организаций'!#REF!&lt;1,0,(IF('Рейтинговая таблица организаций'!#REF!&lt;5,20,100)))</f>
        <v>#REF!</v>
      </c>
      <c r="AG269" s="12" t="s">
        <v>164</v>
      </c>
      <c r="AH269" s="12" t="e">
        <f>'Рейтинговая таблица организаций'!#REF!</f>
        <v>#REF!</v>
      </c>
      <c r="AI269" s="12" t="e">
        <f>'Рейтинговая таблица организаций'!#REF!</f>
        <v>#REF!</v>
      </c>
      <c r="AJ269" s="12" t="s">
        <v>165</v>
      </c>
      <c r="AK269" s="12" t="e">
        <f>'Рейтинговая таблица организаций'!#REF!</f>
        <v>#REF!</v>
      </c>
      <c r="AL269" s="12" t="e">
        <f>'Рейтинговая таблица организаций'!#REF!</f>
        <v>#REF!</v>
      </c>
      <c r="AM269" s="12" t="s">
        <v>166</v>
      </c>
      <c r="AN269" s="12" t="e">
        <f>'Рейтинговая таблица организаций'!#REF!</f>
        <v>#REF!</v>
      </c>
      <c r="AO269" s="12" t="e">
        <f>'Рейтинговая таблица организаций'!#REF!</f>
        <v>#REF!</v>
      </c>
      <c r="AP269" s="12" t="s">
        <v>167</v>
      </c>
      <c r="AQ269" s="12" t="e">
        <f>'Рейтинговая таблица организаций'!#REF!</f>
        <v>#REF!</v>
      </c>
      <c r="AR269" s="12" t="e">
        <f>'Рейтинговая таблица организаций'!#REF!</f>
        <v>#REF!</v>
      </c>
      <c r="AS269" s="12" t="s">
        <v>168</v>
      </c>
      <c r="AT269" s="12" t="e">
        <f>'Рейтинговая таблица организаций'!#REF!</f>
        <v>#REF!</v>
      </c>
      <c r="AU269" s="12" t="e">
        <f>'Рейтинговая таблица организаций'!#REF!</f>
        <v>#REF!</v>
      </c>
      <c r="AV269" s="12" t="s">
        <v>169</v>
      </c>
      <c r="AW269" s="12" t="e">
        <f>'Рейтинговая таблица организаций'!#REF!</f>
        <v>#REF!</v>
      </c>
      <c r="AX269" s="12" t="e">
        <f>'Рейтинговая таблица организаций'!#REF!</f>
        <v>#REF!</v>
      </c>
      <c r="AY269" s="12" t="s">
        <v>170</v>
      </c>
      <c r="AZ269" s="12" t="e">
        <f>'Рейтинговая таблица организаций'!#REF!</f>
        <v>#REF!</v>
      </c>
      <c r="BA269" s="12" t="e">
        <f>'Рейтинговая таблица организаций'!#REF!</f>
        <v>#REF!</v>
      </c>
    </row>
    <row r="270" spans="1:53" ht="15.75">
      <c r="A270" s="9" t="e">
        <f>'бланки '!#REF!</f>
        <v>#REF!</v>
      </c>
      <c r="B270" s="9" t="e">
        <f>'бланки '!#REF!</f>
        <v>#REF!</v>
      </c>
      <c r="C270" s="9" t="e">
        <f>'для bus.gov.ru'!#REF!</f>
        <v>#REF!</v>
      </c>
      <c r="D270" s="9" t="e">
        <f>'для bus.gov.ru'!#REF!</f>
        <v>#REF!</v>
      </c>
      <c r="E270" s="16" t="e">
        <f>'для bus.gov.ru'!#REF!</f>
        <v>#REF!</v>
      </c>
      <c r="F270" s="10" t="s">
        <v>159</v>
      </c>
      <c r="G270" s="11" t="e">
        <f>'Рейтинговая таблица организаций'!#REF!</f>
        <v>#REF!</v>
      </c>
      <c r="H270" s="11" t="e">
        <f>'Рейтинговая таблица организаций'!#REF!</f>
        <v>#REF!</v>
      </c>
      <c r="I270" s="10" t="s">
        <v>160</v>
      </c>
      <c r="J270" s="11" t="e">
        <f>'Рейтинговая таблица организаций'!#REF!</f>
        <v>#REF!</v>
      </c>
      <c r="K270" s="11" t="e">
        <f>'Рейтинговая таблица организаций'!#REF!</f>
        <v>#REF!</v>
      </c>
      <c r="L27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0" s="18" t="e">
        <f>'Рейтинговая таблица организаций'!#REF!</f>
        <v>#REF!</v>
      </c>
      <c r="N270" s="12" t="e">
        <f>IF('Рейтинговая таблица организаций'!#REF!&lt;1,0,(IF('Рейтинговая таблица организаций'!#REF!&lt;4,30,100)))</f>
        <v>#REF!</v>
      </c>
      <c r="O270" s="12" t="s">
        <v>161</v>
      </c>
      <c r="P270" s="12" t="e">
        <f>'Рейтинговая таблица организаций'!#REF!</f>
        <v>#REF!</v>
      </c>
      <c r="Q270" s="12" t="e">
        <f>'Рейтинговая таблица организаций'!#REF!</f>
        <v>#REF!</v>
      </c>
      <c r="R270" s="12" t="s">
        <v>162</v>
      </c>
      <c r="S270" s="12" t="e">
        <f>'Рейтинговая таблица организаций'!#REF!</f>
        <v>#REF!</v>
      </c>
      <c r="T270" s="12" t="e">
        <f>'Рейтинговая таблица организаций'!#REF!</f>
        <v>#REF!</v>
      </c>
      <c r="U27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0" s="18" t="e">
        <f>'Рейтинговая таблица организаций'!#REF!</f>
        <v>#REF!</v>
      </c>
      <c r="W270" s="12" t="e">
        <f>IF('Рейтинговая таблица организаций'!#REF!&lt;1,0,(IF('Рейтинговая таблица организаций'!#REF!&lt;4,20,100)))</f>
        <v>#REF!</v>
      </c>
      <c r="X270" s="12" t="s">
        <v>163</v>
      </c>
      <c r="Y270" s="12" t="e">
        <f>'Рейтинговая таблица организаций'!#REF!</f>
        <v>#REF!</v>
      </c>
      <c r="Z270" s="12" t="e">
        <f>'Рейтинговая таблица организаций'!#REF!</f>
        <v>#REF!</v>
      </c>
      <c r="AA27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0" s="17" t="e">
        <f>'Рейтинговая таблица организаций'!#REF!</f>
        <v>#REF!</v>
      </c>
      <c r="AC270" s="12" t="e">
        <f>IF('Рейтинговая таблица организаций'!#REF!&lt;1,0,(IF('Рейтинговая таблица организаций'!#REF!&lt;5,20,100)))</f>
        <v>#REF!</v>
      </c>
      <c r="AD27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0" s="18" t="e">
        <f>'Рейтинговая таблица организаций'!#REF!</f>
        <v>#REF!</v>
      </c>
      <c r="AF270" s="12" t="e">
        <f>IF('Рейтинговая таблица организаций'!#REF!&lt;1,0,(IF('Рейтинговая таблица организаций'!#REF!&lt;5,20,100)))</f>
        <v>#REF!</v>
      </c>
      <c r="AG270" s="12" t="s">
        <v>164</v>
      </c>
      <c r="AH270" s="12" t="e">
        <f>'Рейтинговая таблица организаций'!#REF!</f>
        <v>#REF!</v>
      </c>
      <c r="AI270" s="12" t="e">
        <f>'Рейтинговая таблица организаций'!#REF!</f>
        <v>#REF!</v>
      </c>
      <c r="AJ270" s="12" t="s">
        <v>165</v>
      </c>
      <c r="AK270" s="12" t="e">
        <f>'Рейтинговая таблица организаций'!#REF!</f>
        <v>#REF!</v>
      </c>
      <c r="AL270" s="12" t="e">
        <f>'Рейтинговая таблица организаций'!#REF!</f>
        <v>#REF!</v>
      </c>
      <c r="AM270" s="12" t="s">
        <v>166</v>
      </c>
      <c r="AN270" s="12" t="e">
        <f>'Рейтинговая таблица организаций'!#REF!</f>
        <v>#REF!</v>
      </c>
      <c r="AO270" s="12" t="e">
        <f>'Рейтинговая таблица организаций'!#REF!</f>
        <v>#REF!</v>
      </c>
      <c r="AP270" s="12" t="s">
        <v>167</v>
      </c>
      <c r="AQ270" s="12" t="e">
        <f>'Рейтинговая таблица организаций'!#REF!</f>
        <v>#REF!</v>
      </c>
      <c r="AR270" s="12" t="e">
        <f>'Рейтинговая таблица организаций'!#REF!</f>
        <v>#REF!</v>
      </c>
      <c r="AS270" s="12" t="s">
        <v>168</v>
      </c>
      <c r="AT270" s="12" t="e">
        <f>'Рейтинговая таблица организаций'!#REF!</f>
        <v>#REF!</v>
      </c>
      <c r="AU270" s="12" t="e">
        <f>'Рейтинговая таблица организаций'!#REF!</f>
        <v>#REF!</v>
      </c>
      <c r="AV270" s="12" t="s">
        <v>169</v>
      </c>
      <c r="AW270" s="12" t="e">
        <f>'Рейтинговая таблица организаций'!#REF!</f>
        <v>#REF!</v>
      </c>
      <c r="AX270" s="12" t="e">
        <f>'Рейтинговая таблица организаций'!#REF!</f>
        <v>#REF!</v>
      </c>
      <c r="AY270" s="12" t="s">
        <v>170</v>
      </c>
      <c r="AZ270" s="12" t="e">
        <f>'Рейтинговая таблица организаций'!#REF!</f>
        <v>#REF!</v>
      </c>
      <c r="BA270" s="12" t="e">
        <f>'Рейтинговая таблица организаций'!#REF!</f>
        <v>#REF!</v>
      </c>
    </row>
    <row r="271" spans="1:53" ht="15.75">
      <c r="A271" s="9" t="e">
        <f>'бланки '!#REF!</f>
        <v>#REF!</v>
      </c>
      <c r="B271" s="9" t="e">
        <f>'бланки '!#REF!</f>
        <v>#REF!</v>
      </c>
      <c r="C271" s="9" t="e">
        <f>'для bus.gov.ru'!#REF!</f>
        <v>#REF!</v>
      </c>
      <c r="D271" s="9" t="e">
        <f>'для bus.gov.ru'!#REF!</f>
        <v>#REF!</v>
      </c>
      <c r="E271" s="16" t="e">
        <f>'для bus.gov.ru'!#REF!</f>
        <v>#REF!</v>
      </c>
      <c r="F271" s="10" t="s">
        <v>159</v>
      </c>
      <c r="G271" s="11" t="e">
        <f>'Рейтинговая таблица организаций'!#REF!</f>
        <v>#REF!</v>
      </c>
      <c r="H271" s="11" t="e">
        <f>'Рейтинговая таблица организаций'!#REF!</f>
        <v>#REF!</v>
      </c>
      <c r="I271" s="10" t="s">
        <v>160</v>
      </c>
      <c r="J271" s="11" t="e">
        <f>'Рейтинговая таблица организаций'!#REF!</f>
        <v>#REF!</v>
      </c>
      <c r="K271" s="11" t="e">
        <f>'Рейтинговая таблица организаций'!#REF!</f>
        <v>#REF!</v>
      </c>
      <c r="L27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1" s="18" t="e">
        <f>'Рейтинговая таблица организаций'!#REF!</f>
        <v>#REF!</v>
      </c>
      <c r="N271" s="12" t="e">
        <f>IF('Рейтинговая таблица организаций'!#REF!&lt;1,0,(IF('Рейтинговая таблица организаций'!#REF!&lt;4,30,100)))</f>
        <v>#REF!</v>
      </c>
      <c r="O271" s="12" t="s">
        <v>161</v>
      </c>
      <c r="P271" s="12" t="e">
        <f>'Рейтинговая таблица организаций'!#REF!</f>
        <v>#REF!</v>
      </c>
      <c r="Q271" s="12" t="e">
        <f>'Рейтинговая таблица организаций'!#REF!</f>
        <v>#REF!</v>
      </c>
      <c r="R271" s="12" t="s">
        <v>162</v>
      </c>
      <c r="S271" s="12" t="e">
        <f>'Рейтинговая таблица организаций'!#REF!</f>
        <v>#REF!</v>
      </c>
      <c r="T271" s="12" t="e">
        <f>'Рейтинговая таблица организаций'!#REF!</f>
        <v>#REF!</v>
      </c>
      <c r="U27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1" s="18" t="e">
        <f>'Рейтинговая таблица организаций'!#REF!</f>
        <v>#REF!</v>
      </c>
      <c r="W271" s="12" t="e">
        <f>IF('Рейтинговая таблица организаций'!#REF!&lt;1,0,(IF('Рейтинговая таблица организаций'!#REF!&lt;4,20,100)))</f>
        <v>#REF!</v>
      </c>
      <c r="X271" s="12" t="s">
        <v>163</v>
      </c>
      <c r="Y271" s="12" t="e">
        <f>'Рейтинговая таблица организаций'!#REF!</f>
        <v>#REF!</v>
      </c>
      <c r="Z271" s="12" t="e">
        <f>'Рейтинговая таблица организаций'!#REF!</f>
        <v>#REF!</v>
      </c>
      <c r="AA27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1" s="17" t="e">
        <f>'Рейтинговая таблица организаций'!#REF!</f>
        <v>#REF!</v>
      </c>
      <c r="AC271" s="12" t="e">
        <f>IF('Рейтинговая таблица организаций'!#REF!&lt;1,0,(IF('Рейтинговая таблица организаций'!#REF!&lt;5,20,100)))</f>
        <v>#REF!</v>
      </c>
      <c r="AD27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1" s="18" t="e">
        <f>'Рейтинговая таблица организаций'!#REF!</f>
        <v>#REF!</v>
      </c>
      <c r="AF271" s="12" t="e">
        <f>IF('Рейтинговая таблица организаций'!#REF!&lt;1,0,(IF('Рейтинговая таблица организаций'!#REF!&lt;5,20,100)))</f>
        <v>#REF!</v>
      </c>
      <c r="AG271" s="12" t="s">
        <v>164</v>
      </c>
      <c r="AH271" s="12" t="e">
        <f>'Рейтинговая таблица организаций'!#REF!</f>
        <v>#REF!</v>
      </c>
      <c r="AI271" s="12" t="e">
        <f>'Рейтинговая таблица организаций'!#REF!</f>
        <v>#REF!</v>
      </c>
      <c r="AJ271" s="12" t="s">
        <v>165</v>
      </c>
      <c r="AK271" s="12" t="e">
        <f>'Рейтинговая таблица организаций'!#REF!</f>
        <v>#REF!</v>
      </c>
      <c r="AL271" s="12" t="e">
        <f>'Рейтинговая таблица организаций'!#REF!</f>
        <v>#REF!</v>
      </c>
      <c r="AM271" s="12" t="s">
        <v>166</v>
      </c>
      <c r="AN271" s="12" t="e">
        <f>'Рейтинговая таблица организаций'!#REF!</f>
        <v>#REF!</v>
      </c>
      <c r="AO271" s="12" t="e">
        <f>'Рейтинговая таблица организаций'!#REF!</f>
        <v>#REF!</v>
      </c>
      <c r="AP271" s="12" t="s">
        <v>167</v>
      </c>
      <c r="AQ271" s="12" t="e">
        <f>'Рейтинговая таблица организаций'!#REF!</f>
        <v>#REF!</v>
      </c>
      <c r="AR271" s="12" t="e">
        <f>'Рейтинговая таблица организаций'!#REF!</f>
        <v>#REF!</v>
      </c>
      <c r="AS271" s="12" t="s">
        <v>168</v>
      </c>
      <c r="AT271" s="12" t="e">
        <f>'Рейтинговая таблица организаций'!#REF!</f>
        <v>#REF!</v>
      </c>
      <c r="AU271" s="12" t="e">
        <f>'Рейтинговая таблица организаций'!#REF!</f>
        <v>#REF!</v>
      </c>
      <c r="AV271" s="12" t="s">
        <v>169</v>
      </c>
      <c r="AW271" s="12" t="e">
        <f>'Рейтинговая таблица организаций'!#REF!</f>
        <v>#REF!</v>
      </c>
      <c r="AX271" s="12" t="e">
        <f>'Рейтинговая таблица организаций'!#REF!</f>
        <v>#REF!</v>
      </c>
      <c r="AY271" s="12" t="s">
        <v>170</v>
      </c>
      <c r="AZ271" s="12" t="e">
        <f>'Рейтинговая таблица организаций'!#REF!</f>
        <v>#REF!</v>
      </c>
      <c r="BA271" s="12" t="e">
        <f>'Рейтинговая таблица организаций'!#REF!</f>
        <v>#REF!</v>
      </c>
    </row>
    <row r="272" spans="1:53" ht="15.75">
      <c r="A272" s="9" t="e">
        <f>'бланки '!#REF!</f>
        <v>#REF!</v>
      </c>
      <c r="B272" s="9" t="e">
        <f>'бланки '!#REF!</f>
        <v>#REF!</v>
      </c>
      <c r="C272" s="9" t="e">
        <f>'для bus.gov.ru'!#REF!</f>
        <v>#REF!</v>
      </c>
      <c r="D272" s="9" t="e">
        <f>'для bus.gov.ru'!#REF!</f>
        <v>#REF!</v>
      </c>
      <c r="E272" s="16" t="e">
        <f>'для bus.gov.ru'!#REF!</f>
        <v>#REF!</v>
      </c>
      <c r="F272" s="10" t="s">
        <v>159</v>
      </c>
      <c r="G272" s="11" t="e">
        <f>'Рейтинговая таблица организаций'!#REF!</f>
        <v>#REF!</v>
      </c>
      <c r="H272" s="11" t="e">
        <f>'Рейтинговая таблица организаций'!#REF!</f>
        <v>#REF!</v>
      </c>
      <c r="I272" s="10" t="s">
        <v>160</v>
      </c>
      <c r="J272" s="11" t="e">
        <f>'Рейтинговая таблица организаций'!#REF!</f>
        <v>#REF!</v>
      </c>
      <c r="K272" s="11" t="e">
        <f>'Рейтинговая таблица организаций'!#REF!</f>
        <v>#REF!</v>
      </c>
      <c r="L27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2" s="18" t="e">
        <f>'Рейтинговая таблица организаций'!#REF!</f>
        <v>#REF!</v>
      </c>
      <c r="N272" s="12" t="e">
        <f>IF('Рейтинговая таблица организаций'!#REF!&lt;1,0,(IF('Рейтинговая таблица организаций'!#REF!&lt;4,30,100)))</f>
        <v>#REF!</v>
      </c>
      <c r="O272" s="12" t="s">
        <v>161</v>
      </c>
      <c r="P272" s="12" t="e">
        <f>'Рейтинговая таблица организаций'!#REF!</f>
        <v>#REF!</v>
      </c>
      <c r="Q272" s="12" t="e">
        <f>'Рейтинговая таблица организаций'!#REF!</f>
        <v>#REF!</v>
      </c>
      <c r="R272" s="12" t="s">
        <v>162</v>
      </c>
      <c r="S272" s="12" t="e">
        <f>'Рейтинговая таблица организаций'!#REF!</f>
        <v>#REF!</v>
      </c>
      <c r="T272" s="12" t="e">
        <f>'Рейтинговая таблица организаций'!#REF!</f>
        <v>#REF!</v>
      </c>
      <c r="U27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2" s="18" t="e">
        <f>'Рейтинговая таблица организаций'!#REF!</f>
        <v>#REF!</v>
      </c>
      <c r="W272" s="12" t="e">
        <f>IF('Рейтинговая таблица организаций'!#REF!&lt;1,0,(IF('Рейтинговая таблица организаций'!#REF!&lt;4,20,100)))</f>
        <v>#REF!</v>
      </c>
      <c r="X272" s="12" t="s">
        <v>163</v>
      </c>
      <c r="Y272" s="12" t="e">
        <f>'Рейтинговая таблица организаций'!#REF!</f>
        <v>#REF!</v>
      </c>
      <c r="Z272" s="12" t="e">
        <f>'Рейтинговая таблица организаций'!#REF!</f>
        <v>#REF!</v>
      </c>
      <c r="AA27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2" s="17" t="e">
        <f>'Рейтинговая таблица организаций'!#REF!</f>
        <v>#REF!</v>
      </c>
      <c r="AC272" s="12" t="e">
        <f>IF('Рейтинговая таблица организаций'!#REF!&lt;1,0,(IF('Рейтинговая таблица организаций'!#REF!&lt;5,20,100)))</f>
        <v>#REF!</v>
      </c>
      <c r="AD27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2" s="18" t="e">
        <f>'Рейтинговая таблица организаций'!#REF!</f>
        <v>#REF!</v>
      </c>
      <c r="AF272" s="12" t="e">
        <f>IF('Рейтинговая таблица организаций'!#REF!&lt;1,0,(IF('Рейтинговая таблица организаций'!#REF!&lt;5,20,100)))</f>
        <v>#REF!</v>
      </c>
      <c r="AG272" s="12" t="s">
        <v>164</v>
      </c>
      <c r="AH272" s="12" t="e">
        <f>'Рейтинговая таблица организаций'!#REF!</f>
        <v>#REF!</v>
      </c>
      <c r="AI272" s="12" t="e">
        <f>'Рейтинговая таблица организаций'!#REF!</f>
        <v>#REF!</v>
      </c>
      <c r="AJ272" s="12" t="s">
        <v>165</v>
      </c>
      <c r="AK272" s="12" t="e">
        <f>'Рейтинговая таблица организаций'!#REF!</f>
        <v>#REF!</v>
      </c>
      <c r="AL272" s="12" t="e">
        <f>'Рейтинговая таблица организаций'!#REF!</f>
        <v>#REF!</v>
      </c>
      <c r="AM272" s="12" t="s">
        <v>166</v>
      </c>
      <c r="AN272" s="12" t="e">
        <f>'Рейтинговая таблица организаций'!#REF!</f>
        <v>#REF!</v>
      </c>
      <c r="AO272" s="12" t="e">
        <f>'Рейтинговая таблица организаций'!#REF!</f>
        <v>#REF!</v>
      </c>
      <c r="AP272" s="12" t="s">
        <v>167</v>
      </c>
      <c r="AQ272" s="12" t="e">
        <f>'Рейтинговая таблица организаций'!#REF!</f>
        <v>#REF!</v>
      </c>
      <c r="AR272" s="12" t="e">
        <f>'Рейтинговая таблица организаций'!#REF!</f>
        <v>#REF!</v>
      </c>
      <c r="AS272" s="12" t="s">
        <v>168</v>
      </c>
      <c r="AT272" s="12" t="e">
        <f>'Рейтинговая таблица организаций'!#REF!</f>
        <v>#REF!</v>
      </c>
      <c r="AU272" s="12" t="e">
        <f>'Рейтинговая таблица организаций'!#REF!</f>
        <v>#REF!</v>
      </c>
      <c r="AV272" s="12" t="s">
        <v>169</v>
      </c>
      <c r="AW272" s="12" t="e">
        <f>'Рейтинговая таблица организаций'!#REF!</f>
        <v>#REF!</v>
      </c>
      <c r="AX272" s="12" t="e">
        <f>'Рейтинговая таблица организаций'!#REF!</f>
        <v>#REF!</v>
      </c>
      <c r="AY272" s="12" t="s">
        <v>170</v>
      </c>
      <c r="AZ272" s="12" t="e">
        <f>'Рейтинговая таблица организаций'!#REF!</f>
        <v>#REF!</v>
      </c>
      <c r="BA272" s="12" t="e">
        <f>'Рейтинговая таблица организаций'!#REF!</f>
        <v>#REF!</v>
      </c>
    </row>
    <row r="273" spans="1:53" ht="15.75">
      <c r="A273" s="9" t="e">
        <f>'бланки '!#REF!</f>
        <v>#REF!</v>
      </c>
      <c r="B273" s="9" t="e">
        <f>'бланки '!#REF!</f>
        <v>#REF!</v>
      </c>
      <c r="C273" s="9" t="e">
        <f>'для bus.gov.ru'!#REF!</f>
        <v>#REF!</v>
      </c>
      <c r="D273" s="9" t="e">
        <f>'для bus.gov.ru'!#REF!</f>
        <v>#REF!</v>
      </c>
      <c r="E273" s="16" t="e">
        <f>'для bus.gov.ru'!#REF!</f>
        <v>#REF!</v>
      </c>
      <c r="F273" s="10" t="s">
        <v>159</v>
      </c>
      <c r="G273" s="11" t="e">
        <f>'Рейтинговая таблица организаций'!#REF!</f>
        <v>#REF!</v>
      </c>
      <c r="H273" s="11" t="e">
        <f>'Рейтинговая таблица организаций'!#REF!</f>
        <v>#REF!</v>
      </c>
      <c r="I273" s="10" t="s">
        <v>160</v>
      </c>
      <c r="J273" s="11" t="e">
        <f>'Рейтинговая таблица организаций'!#REF!</f>
        <v>#REF!</v>
      </c>
      <c r="K273" s="11" t="e">
        <f>'Рейтинговая таблица организаций'!#REF!</f>
        <v>#REF!</v>
      </c>
      <c r="L27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3" s="18" t="e">
        <f>'Рейтинговая таблица организаций'!#REF!</f>
        <v>#REF!</v>
      </c>
      <c r="N273" s="12" t="e">
        <f>IF('Рейтинговая таблица организаций'!#REF!&lt;1,0,(IF('Рейтинговая таблица организаций'!#REF!&lt;4,30,100)))</f>
        <v>#REF!</v>
      </c>
      <c r="O273" s="12" t="s">
        <v>161</v>
      </c>
      <c r="P273" s="12" t="e">
        <f>'Рейтинговая таблица организаций'!#REF!</f>
        <v>#REF!</v>
      </c>
      <c r="Q273" s="12" t="e">
        <f>'Рейтинговая таблица организаций'!#REF!</f>
        <v>#REF!</v>
      </c>
      <c r="R273" s="12" t="s">
        <v>162</v>
      </c>
      <c r="S273" s="12" t="e">
        <f>'Рейтинговая таблица организаций'!#REF!</f>
        <v>#REF!</v>
      </c>
      <c r="T273" s="12" t="e">
        <f>'Рейтинговая таблица организаций'!#REF!</f>
        <v>#REF!</v>
      </c>
      <c r="U27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3" s="18" t="e">
        <f>'Рейтинговая таблица организаций'!#REF!</f>
        <v>#REF!</v>
      </c>
      <c r="W273" s="12" t="e">
        <f>IF('Рейтинговая таблица организаций'!#REF!&lt;1,0,(IF('Рейтинговая таблица организаций'!#REF!&lt;4,20,100)))</f>
        <v>#REF!</v>
      </c>
      <c r="X273" s="12" t="s">
        <v>163</v>
      </c>
      <c r="Y273" s="12" t="e">
        <f>'Рейтинговая таблица организаций'!#REF!</f>
        <v>#REF!</v>
      </c>
      <c r="Z273" s="12" t="e">
        <f>'Рейтинговая таблица организаций'!#REF!</f>
        <v>#REF!</v>
      </c>
      <c r="AA27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3" s="17" t="e">
        <f>'Рейтинговая таблица организаций'!#REF!</f>
        <v>#REF!</v>
      </c>
      <c r="AC273" s="12" t="e">
        <f>IF('Рейтинговая таблица организаций'!#REF!&lt;1,0,(IF('Рейтинговая таблица организаций'!#REF!&lt;5,20,100)))</f>
        <v>#REF!</v>
      </c>
      <c r="AD27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3" s="18" t="e">
        <f>'Рейтинговая таблица организаций'!#REF!</f>
        <v>#REF!</v>
      </c>
      <c r="AF273" s="12" t="e">
        <f>IF('Рейтинговая таблица организаций'!#REF!&lt;1,0,(IF('Рейтинговая таблица организаций'!#REF!&lt;5,20,100)))</f>
        <v>#REF!</v>
      </c>
      <c r="AG273" s="12" t="s">
        <v>164</v>
      </c>
      <c r="AH273" s="12" t="e">
        <f>'Рейтинговая таблица организаций'!#REF!</f>
        <v>#REF!</v>
      </c>
      <c r="AI273" s="12" t="e">
        <f>'Рейтинговая таблица организаций'!#REF!</f>
        <v>#REF!</v>
      </c>
      <c r="AJ273" s="12" t="s">
        <v>165</v>
      </c>
      <c r="AK273" s="12" t="e">
        <f>'Рейтинговая таблица организаций'!#REF!</f>
        <v>#REF!</v>
      </c>
      <c r="AL273" s="12" t="e">
        <f>'Рейтинговая таблица организаций'!#REF!</f>
        <v>#REF!</v>
      </c>
      <c r="AM273" s="12" t="s">
        <v>166</v>
      </c>
      <c r="AN273" s="12" t="e">
        <f>'Рейтинговая таблица организаций'!#REF!</f>
        <v>#REF!</v>
      </c>
      <c r="AO273" s="12" t="e">
        <f>'Рейтинговая таблица организаций'!#REF!</f>
        <v>#REF!</v>
      </c>
      <c r="AP273" s="12" t="s">
        <v>167</v>
      </c>
      <c r="AQ273" s="12" t="e">
        <f>'Рейтинговая таблица организаций'!#REF!</f>
        <v>#REF!</v>
      </c>
      <c r="AR273" s="12" t="e">
        <f>'Рейтинговая таблица организаций'!#REF!</f>
        <v>#REF!</v>
      </c>
      <c r="AS273" s="12" t="s">
        <v>168</v>
      </c>
      <c r="AT273" s="12" t="e">
        <f>'Рейтинговая таблица организаций'!#REF!</f>
        <v>#REF!</v>
      </c>
      <c r="AU273" s="12" t="e">
        <f>'Рейтинговая таблица организаций'!#REF!</f>
        <v>#REF!</v>
      </c>
      <c r="AV273" s="12" t="s">
        <v>169</v>
      </c>
      <c r="AW273" s="12" t="e">
        <f>'Рейтинговая таблица организаций'!#REF!</f>
        <v>#REF!</v>
      </c>
      <c r="AX273" s="12" t="e">
        <f>'Рейтинговая таблица организаций'!#REF!</f>
        <v>#REF!</v>
      </c>
      <c r="AY273" s="12" t="s">
        <v>170</v>
      </c>
      <c r="AZ273" s="12" t="e">
        <f>'Рейтинговая таблица организаций'!#REF!</f>
        <v>#REF!</v>
      </c>
      <c r="BA273" s="12" t="e">
        <f>'Рейтинговая таблица организаций'!#REF!</f>
        <v>#REF!</v>
      </c>
    </row>
    <row r="274" spans="1:53" ht="15.75">
      <c r="A274" s="9" t="e">
        <f>'бланки '!#REF!</f>
        <v>#REF!</v>
      </c>
      <c r="B274" s="9" t="e">
        <f>'бланки '!#REF!</f>
        <v>#REF!</v>
      </c>
      <c r="C274" s="9" t="e">
        <f>'для bus.gov.ru'!#REF!</f>
        <v>#REF!</v>
      </c>
      <c r="D274" s="9" t="e">
        <f>'для bus.gov.ru'!#REF!</f>
        <v>#REF!</v>
      </c>
      <c r="E274" s="16" t="e">
        <f>'для bus.gov.ru'!#REF!</f>
        <v>#REF!</v>
      </c>
      <c r="F274" s="10" t="s">
        <v>159</v>
      </c>
      <c r="G274" s="11" t="e">
        <f>'Рейтинговая таблица организаций'!#REF!</f>
        <v>#REF!</v>
      </c>
      <c r="H274" s="11" t="e">
        <f>'Рейтинговая таблица организаций'!#REF!</f>
        <v>#REF!</v>
      </c>
      <c r="I274" s="10" t="s">
        <v>160</v>
      </c>
      <c r="J274" s="11" t="e">
        <f>'Рейтинговая таблица организаций'!#REF!</f>
        <v>#REF!</v>
      </c>
      <c r="K274" s="11" t="e">
        <f>'Рейтинговая таблица организаций'!#REF!</f>
        <v>#REF!</v>
      </c>
      <c r="L27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4" s="18" t="e">
        <f>'Рейтинговая таблица организаций'!#REF!</f>
        <v>#REF!</v>
      </c>
      <c r="N274" s="12" t="e">
        <f>IF('Рейтинговая таблица организаций'!#REF!&lt;1,0,(IF('Рейтинговая таблица организаций'!#REF!&lt;4,30,100)))</f>
        <v>#REF!</v>
      </c>
      <c r="O274" s="12" t="s">
        <v>161</v>
      </c>
      <c r="P274" s="12" t="e">
        <f>'Рейтинговая таблица организаций'!#REF!</f>
        <v>#REF!</v>
      </c>
      <c r="Q274" s="12" t="e">
        <f>'Рейтинговая таблица организаций'!#REF!</f>
        <v>#REF!</v>
      </c>
      <c r="R274" s="12" t="s">
        <v>162</v>
      </c>
      <c r="S274" s="12" t="e">
        <f>'Рейтинговая таблица организаций'!#REF!</f>
        <v>#REF!</v>
      </c>
      <c r="T274" s="12" t="e">
        <f>'Рейтинговая таблица организаций'!#REF!</f>
        <v>#REF!</v>
      </c>
      <c r="U27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4" s="18" t="e">
        <f>'Рейтинговая таблица организаций'!#REF!</f>
        <v>#REF!</v>
      </c>
      <c r="W274" s="12" t="e">
        <f>IF('Рейтинговая таблица организаций'!#REF!&lt;1,0,(IF('Рейтинговая таблица организаций'!#REF!&lt;4,20,100)))</f>
        <v>#REF!</v>
      </c>
      <c r="X274" s="12" t="s">
        <v>163</v>
      </c>
      <c r="Y274" s="12" t="e">
        <f>'Рейтинговая таблица организаций'!#REF!</f>
        <v>#REF!</v>
      </c>
      <c r="Z274" s="12" t="e">
        <f>'Рейтинговая таблица организаций'!#REF!</f>
        <v>#REF!</v>
      </c>
      <c r="AA27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4" s="17" t="e">
        <f>'Рейтинговая таблица организаций'!#REF!</f>
        <v>#REF!</v>
      </c>
      <c r="AC274" s="12" t="e">
        <f>IF('Рейтинговая таблица организаций'!#REF!&lt;1,0,(IF('Рейтинговая таблица организаций'!#REF!&lt;5,20,100)))</f>
        <v>#REF!</v>
      </c>
      <c r="AD27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4" s="18" t="e">
        <f>'Рейтинговая таблица организаций'!#REF!</f>
        <v>#REF!</v>
      </c>
      <c r="AF274" s="12" t="e">
        <f>IF('Рейтинговая таблица организаций'!#REF!&lt;1,0,(IF('Рейтинговая таблица организаций'!#REF!&lt;5,20,100)))</f>
        <v>#REF!</v>
      </c>
      <c r="AG274" s="12" t="s">
        <v>164</v>
      </c>
      <c r="AH274" s="12" t="e">
        <f>'Рейтинговая таблица организаций'!#REF!</f>
        <v>#REF!</v>
      </c>
      <c r="AI274" s="12" t="e">
        <f>'Рейтинговая таблица организаций'!#REF!</f>
        <v>#REF!</v>
      </c>
      <c r="AJ274" s="12" t="s">
        <v>165</v>
      </c>
      <c r="AK274" s="12" t="e">
        <f>'Рейтинговая таблица организаций'!#REF!</f>
        <v>#REF!</v>
      </c>
      <c r="AL274" s="12" t="e">
        <f>'Рейтинговая таблица организаций'!#REF!</f>
        <v>#REF!</v>
      </c>
      <c r="AM274" s="12" t="s">
        <v>166</v>
      </c>
      <c r="AN274" s="12" t="e">
        <f>'Рейтинговая таблица организаций'!#REF!</f>
        <v>#REF!</v>
      </c>
      <c r="AO274" s="12" t="e">
        <f>'Рейтинговая таблица организаций'!#REF!</f>
        <v>#REF!</v>
      </c>
      <c r="AP274" s="12" t="s">
        <v>167</v>
      </c>
      <c r="AQ274" s="12" t="e">
        <f>'Рейтинговая таблица организаций'!#REF!</f>
        <v>#REF!</v>
      </c>
      <c r="AR274" s="12" t="e">
        <f>'Рейтинговая таблица организаций'!#REF!</f>
        <v>#REF!</v>
      </c>
      <c r="AS274" s="12" t="s">
        <v>168</v>
      </c>
      <c r="AT274" s="12" t="e">
        <f>'Рейтинговая таблица организаций'!#REF!</f>
        <v>#REF!</v>
      </c>
      <c r="AU274" s="12" t="e">
        <f>'Рейтинговая таблица организаций'!#REF!</f>
        <v>#REF!</v>
      </c>
      <c r="AV274" s="12" t="s">
        <v>169</v>
      </c>
      <c r="AW274" s="12" t="e">
        <f>'Рейтинговая таблица организаций'!#REF!</f>
        <v>#REF!</v>
      </c>
      <c r="AX274" s="12" t="e">
        <f>'Рейтинговая таблица организаций'!#REF!</f>
        <v>#REF!</v>
      </c>
      <c r="AY274" s="12" t="s">
        <v>170</v>
      </c>
      <c r="AZ274" s="12" t="e">
        <f>'Рейтинговая таблица организаций'!#REF!</f>
        <v>#REF!</v>
      </c>
      <c r="BA274" s="12" t="e">
        <f>'Рейтинговая таблица организаций'!#REF!</f>
        <v>#REF!</v>
      </c>
    </row>
    <row r="275" spans="1:53" ht="15.75">
      <c r="A275" s="9" t="e">
        <f>'бланки '!#REF!</f>
        <v>#REF!</v>
      </c>
      <c r="B275" s="9" t="e">
        <f>'бланки '!#REF!</f>
        <v>#REF!</v>
      </c>
      <c r="C275" s="9" t="e">
        <f>'для bus.gov.ru'!#REF!</f>
        <v>#REF!</v>
      </c>
      <c r="D275" s="9" t="e">
        <f>'для bus.gov.ru'!#REF!</f>
        <v>#REF!</v>
      </c>
      <c r="E275" s="16" t="e">
        <f>'для bus.gov.ru'!#REF!</f>
        <v>#REF!</v>
      </c>
      <c r="F275" s="10" t="s">
        <v>159</v>
      </c>
      <c r="G275" s="11" t="e">
        <f>'Рейтинговая таблица организаций'!#REF!</f>
        <v>#REF!</v>
      </c>
      <c r="H275" s="11" t="e">
        <f>'Рейтинговая таблица организаций'!#REF!</f>
        <v>#REF!</v>
      </c>
      <c r="I275" s="10" t="s">
        <v>160</v>
      </c>
      <c r="J275" s="11" t="e">
        <f>'Рейтинговая таблица организаций'!#REF!</f>
        <v>#REF!</v>
      </c>
      <c r="K275" s="11" t="e">
        <f>'Рейтинговая таблица организаций'!#REF!</f>
        <v>#REF!</v>
      </c>
      <c r="L27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5" s="18" t="e">
        <f>'Рейтинговая таблица организаций'!#REF!</f>
        <v>#REF!</v>
      </c>
      <c r="N275" s="12" t="e">
        <f>IF('Рейтинговая таблица организаций'!#REF!&lt;1,0,(IF('Рейтинговая таблица организаций'!#REF!&lt;4,30,100)))</f>
        <v>#REF!</v>
      </c>
      <c r="O275" s="12" t="s">
        <v>161</v>
      </c>
      <c r="P275" s="12" t="e">
        <f>'Рейтинговая таблица организаций'!#REF!</f>
        <v>#REF!</v>
      </c>
      <c r="Q275" s="12" t="e">
        <f>'Рейтинговая таблица организаций'!#REF!</f>
        <v>#REF!</v>
      </c>
      <c r="R275" s="12" t="s">
        <v>162</v>
      </c>
      <c r="S275" s="12" t="e">
        <f>'Рейтинговая таблица организаций'!#REF!</f>
        <v>#REF!</v>
      </c>
      <c r="T275" s="12" t="e">
        <f>'Рейтинговая таблица организаций'!#REF!</f>
        <v>#REF!</v>
      </c>
      <c r="U27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5" s="18" t="e">
        <f>'Рейтинговая таблица организаций'!#REF!</f>
        <v>#REF!</v>
      </c>
      <c r="W275" s="12" t="e">
        <f>IF('Рейтинговая таблица организаций'!#REF!&lt;1,0,(IF('Рейтинговая таблица организаций'!#REF!&lt;4,20,100)))</f>
        <v>#REF!</v>
      </c>
      <c r="X275" s="12" t="s">
        <v>163</v>
      </c>
      <c r="Y275" s="12" t="e">
        <f>'Рейтинговая таблица организаций'!#REF!</f>
        <v>#REF!</v>
      </c>
      <c r="Z275" s="12" t="e">
        <f>'Рейтинговая таблица организаций'!#REF!</f>
        <v>#REF!</v>
      </c>
      <c r="AA27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5" s="17" t="e">
        <f>'Рейтинговая таблица организаций'!#REF!</f>
        <v>#REF!</v>
      </c>
      <c r="AC275" s="12" t="e">
        <f>IF('Рейтинговая таблица организаций'!#REF!&lt;1,0,(IF('Рейтинговая таблица организаций'!#REF!&lt;5,20,100)))</f>
        <v>#REF!</v>
      </c>
      <c r="AD27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5" s="18" t="e">
        <f>'Рейтинговая таблица организаций'!#REF!</f>
        <v>#REF!</v>
      </c>
      <c r="AF275" s="12" t="e">
        <f>IF('Рейтинговая таблица организаций'!#REF!&lt;1,0,(IF('Рейтинговая таблица организаций'!#REF!&lt;5,20,100)))</f>
        <v>#REF!</v>
      </c>
      <c r="AG275" s="12" t="s">
        <v>164</v>
      </c>
      <c r="AH275" s="12" t="e">
        <f>'Рейтинговая таблица организаций'!#REF!</f>
        <v>#REF!</v>
      </c>
      <c r="AI275" s="12" t="e">
        <f>'Рейтинговая таблица организаций'!#REF!</f>
        <v>#REF!</v>
      </c>
      <c r="AJ275" s="12" t="s">
        <v>165</v>
      </c>
      <c r="AK275" s="12" t="e">
        <f>'Рейтинговая таблица организаций'!#REF!</f>
        <v>#REF!</v>
      </c>
      <c r="AL275" s="12" t="e">
        <f>'Рейтинговая таблица организаций'!#REF!</f>
        <v>#REF!</v>
      </c>
      <c r="AM275" s="12" t="s">
        <v>166</v>
      </c>
      <c r="AN275" s="12" t="e">
        <f>'Рейтинговая таблица организаций'!#REF!</f>
        <v>#REF!</v>
      </c>
      <c r="AO275" s="12" t="e">
        <f>'Рейтинговая таблица организаций'!#REF!</f>
        <v>#REF!</v>
      </c>
      <c r="AP275" s="12" t="s">
        <v>167</v>
      </c>
      <c r="AQ275" s="12" t="e">
        <f>'Рейтинговая таблица организаций'!#REF!</f>
        <v>#REF!</v>
      </c>
      <c r="AR275" s="12" t="e">
        <f>'Рейтинговая таблица организаций'!#REF!</f>
        <v>#REF!</v>
      </c>
      <c r="AS275" s="12" t="s">
        <v>168</v>
      </c>
      <c r="AT275" s="12" t="e">
        <f>'Рейтинговая таблица организаций'!#REF!</f>
        <v>#REF!</v>
      </c>
      <c r="AU275" s="12" t="e">
        <f>'Рейтинговая таблица организаций'!#REF!</f>
        <v>#REF!</v>
      </c>
      <c r="AV275" s="12" t="s">
        <v>169</v>
      </c>
      <c r="AW275" s="12" t="e">
        <f>'Рейтинговая таблица организаций'!#REF!</f>
        <v>#REF!</v>
      </c>
      <c r="AX275" s="12" t="e">
        <f>'Рейтинговая таблица организаций'!#REF!</f>
        <v>#REF!</v>
      </c>
      <c r="AY275" s="12" t="s">
        <v>170</v>
      </c>
      <c r="AZ275" s="12" t="e">
        <f>'Рейтинговая таблица организаций'!#REF!</f>
        <v>#REF!</v>
      </c>
      <c r="BA275" s="12" t="e">
        <f>'Рейтинговая таблица организаций'!#REF!</f>
        <v>#REF!</v>
      </c>
    </row>
    <row r="276" spans="1:53" ht="15.75">
      <c r="A276" s="9" t="e">
        <f>'бланки '!#REF!</f>
        <v>#REF!</v>
      </c>
      <c r="B276" s="9" t="e">
        <f>'бланки '!#REF!</f>
        <v>#REF!</v>
      </c>
      <c r="C276" s="9" t="e">
        <f>'для bus.gov.ru'!#REF!</f>
        <v>#REF!</v>
      </c>
      <c r="D276" s="9" t="e">
        <f>'для bus.gov.ru'!#REF!</f>
        <v>#REF!</v>
      </c>
      <c r="E276" s="16" t="e">
        <f>'для bus.gov.ru'!#REF!</f>
        <v>#REF!</v>
      </c>
      <c r="F276" s="10" t="s">
        <v>159</v>
      </c>
      <c r="G276" s="11" t="e">
        <f>'Рейтинговая таблица организаций'!#REF!</f>
        <v>#REF!</v>
      </c>
      <c r="H276" s="11" t="e">
        <f>'Рейтинговая таблица организаций'!#REF!</f>
        <v>#REF!</v>
      </c>
      <c r="I276" s="10" t="s">
        <v>160</v>
      </c>
      <c r="J276" s="11" t="e">
        <f>'Рейтинговая таблица организаций'!#REF!</f>
        <v>#REF!</v>
      </c>
      <c r="K276" s="11" t="e">
        <f>'Рейтинговая таблица организаций'!#REF!</f>
        <v>#REF!</v>
      </c>
      <c r="L27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6" s="18" t="e">
        <f>'Рейтинговая таблица организаций'!#REF!</f>
        <v>#REF!</v>
      </c>
      <c r="N276" s="12" t="e">
        <f>IF('Рейтинговая таблица организаций'!#REF!&lt;1,0,(IF('Рейтинговая таблица организаций'!#REF!&lt;4,30,100)))</f>
        <v>#REF!</v>
      </c>
      <c r="O276" s="12" t="s">
        <v>161</v>
      </c>
      <c r="P276" s="12" t="e">
        <f>'Рейтинговая таблица организаций'!#REF!</f>
        <v>#REF!</v>
      </c>
      <c r="Q276" s="12" t="e">
        <f>'Рейтинговая таблица организаций'!#REF!</f>
        <v>#REF!</v>
      </c>
      <c r="R276" s="12" t="s">
        <v>162</v>
      </c>
      <c r="S276" s="12" t="e">
        <f>'Рейтинговая таблица организаций'!#REF!</f>
        <v>#REF!</v>
      </c>
      <c r="T276" s="12" t="e">
        <f>'Рейтинговая таблица организаций'!#REF!</f>
        <v>#REF!</v>
      </c>
      <c r="U27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6" s="18" t="e">
        <f>'Рейтинговая таблица организаций'!#REF!</f>
        <v>#REF!</v>
      </c>
      <c r="W276" s="12" t="e">
        <f>IF('Рейтинговая таблица организаций'!#REF!&lt;1,0,(IF('Рейтинговая таблица организаций'!#REF!&lt;4,20,100)))</f>
        <v>#REF!</v>
      </c>
      <c r="X276" s="12" t="s">
        <v>163</v>
      </c>
      <c r="Y276" s="12" t="e">
        <f>'Рейтинговая таблица организаций'!#REF!</f>
        <v>#REF!</v>
      </c>
      <c r="Z276" s="12" t="e">
        <f>'Рейтинговая таблица организаций'!#REF!</f>
        <v>#REF!</v>
      </c>
      <c r="AA27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6" s="17" t="e">
        <f>'Рейтинговая таблица организаций'!#REF!</f>
        <v>#REF!</v>
      </c>
      <c r="AC276" s="12" t="e">
        <f>IF('Рейтинговая таблица организаций'!#REF!&lt;1,0,(IF('Рейтинговая таблица организаций'!#REF!&lt;5,20,100)))</f>
        <v>#REF!</v>
      </c>
      <c r="AD27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6" s="18" t="e">
        <f>'Рейтинговая таблица организаций'!#REF!</f>
        <v>#REF!</v>
      </c>
      <c r="AF276" s="12" t="e">
        <f>IF('Рейтинговая таблица организаций'!#REF!&lt;1,0,(IF('Рейтинговая таблица организаций'!#REF!&lt;5,20,100)))</f>
        <v>#REF!</v>
      </c>
      <c r="AG276" s="12" t="s">
        <v>164</v>
      </c>
      <c r="AH276" s="12" t="e">
        <f>'Рейтинговая таблица организаций'!#REF!</f>
        <v>#REF!</v>
      </c>
      <c r="AI276" s="12" t="e">
        <f>'Рейтинговая таблица организаций'!#REF!</f>
        <v>#REF!</v>
      </c>
      <c r="AJ276" s="12" t="s">
        <v>165</v>
      </c>
      <c r="AK276" s="12" t="e">
        <f>'Рейтинговая таблица организаций'!#REF!</f>
        <v>#REF!</v>
      </c>
      <c r="AL276" s="12" t="e">
        <f>'Рейтинговая таблица организаций'!#REF!</f>
        <v>#REF!</v>
      </c>
      <c r="AM276" s="12" t="s">
        <v>166</v>
      </c>
      <c r="AN276" s="12" t="e">
        <f>'Рейтинговая таблица организаций'!#REF!</f>
        <v>#REF!</v>
      </c>
      <c r="AO276" s="12" t="e">
        <f>'Рейтинговая таблица организаций'!#REF!</f>
        <v>#REF!</v>
      </c>
      <c r="AP276" s="12" t="s">
        <v>167</v>
      </c>
      <c r="AQ276" s="12" t="e">
        <f>'Рейтинговая таблица организаций'!#REF!</f>
        <v>#REF!</v>
      </c>
      <c r="AR276" s="12" t="e">
        <f>'Рейтинговая таблица организаций'!#REF!</f>
        <v>#REF!</v>
      </c>
      <c r="AS276" s="12" t="s">
        <v>168</v>
      </c>
      <c r="AT276" s="12" t="e">
        <f>'Рейтинговая таблица организаций'!#REF!</f>
        <v>#REF!</v>
      </c>
      <c r="AU276" s="12" t="e">
        <f>'Рейтинговая таблица организаций'!#REF!</f>
        <v>#REF!</v>
      </c>
      <c r="AV276" s="12" t="s">
        <v>169</v>
      </c>
      <c r="AW276" s="12" t="e">
        <f>'Рейтинговая таблица организаций'!#REF!</f>
        <v>#REF!</v>
      </c>
      <c r="AX276" s="12" t="e">
        <f>'Рейтинговая таблица организаций'!#REF!</f>
        <v>#REF!</v>
      </c>
      <c r="AY276" s="12" t="s">
        <v>170</v>
      </c>
      <c r="AZ276" s="12" t="e">
        <f>'Рейтинговая таблица организаций'!#REF!</f>
        <v>#REF!</v>
      </c>
      <c r="BA276" s="12" t="e">
        <f>'Рейтинговая таблица организаций'!#REF!</f>
        <v>#REF!</v>
      </c>
    </row>
    <row r="277" spans="1:53" ht="15.75">
      <c r="A277" s="9" t="e">
        <f>'бланки '!#REF!</f>
        <v>#REF!</v>
      </c>
      <c r="B277" s="9" t="e">
        <f>'бланки '!#REF!</f>
        <v>#REF!</v>
      </c>
      <c r="C277" s="9" t="e">
        <f>'для bus.gov.ru'!#REF!</f>
        <v>#REF!</v>
      </c>
      <c r="D277" s="9" t="e">
        <f>'для bus.gov.ru'!#REF!</f>
        <v>#REF!</v>
      </c>
      <c r="E277" s="16" t="e">
        <f>'для bus.gov.ru'!#REF!</f>
        <v>#REF!</v>
      </c>
      <c r="F277" s="10" t="s">
        <v>159</v>
      </c>
      <c r="G277" s="11" t="e">
        <f>'Рейтинговая таблица организаций'!#REF!</f>
        <v>#REF!</v>
      </c>
      <c r="H277" s="11" t="e">
        <f>'Рейтинговая таблица организаций'!#REF!</f>
        <v>#REF!</v>
      </c>
      <c r="I277" s="10" t="s">
        <v>160</v>
      </c>
      <c r="J277" s="11" t="e">
        <f>'Рейтинговая таблица организаций'!#REF!</f>
        <v>#REF!</v>
      </c>
      <c r="K277" s="11" t="e">
        <f>'Рейтинговая таблица организаций'!#REF!</f>
        <v>#REF!</v>
      </c>
      <c r="L27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7" s="18" t="e">
        <f>'Рейтинговая таблица организаций'!#REF!</f>
        <v>#REF!</v>
      </c>
      <c r="N277" s="12" t="e">
        <f>IF('Рейтинговая таблица организаций'!#REF!&lt;1,0,(IF('Рейтинговая таблица организаций'!#REF!&lt;4,30,100)))</f>
        <v>#REF!</v>
      </c>
      <c r="O277" s="12" t="s">
        <v>161</v>
      </c>
      <c r="P277" s="12" t="e">
        <f>'Рейтинговая таблица организаций'!#REF!</f>
        <v>#REF!</v>
      </c>
      <c r="Q277" s="12" t="e">
        <f>'Рейтинговая таблица организаций'!#REF!</f>
        <v>#REF!</v>
      </c>
      <c r="R277" s="12" t="s">
        <v>162</v>
      </c>
      <c r="S277" s="12" t="e">
        <f>'Рейтинговая таблица организаций'!#REF!</f>
        <v>#REF!</v>
      </c>
      <c r="T277" s="12" t="e">
        <f>'Рейтинговая таблица организаций'!#REF!</f>
        <v>#REF!</v>
      </c>
      <c r="U27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7" s="18" t="e">
        <f>'Рейтинговая таблица организаций'!#REF!</f>
        <v>#REF!</v>
      </c>
      <c r="W277" s="12" t="e">
        <f>IF('Рейтинговая таблица организаций'!#REF!&lt;1,0,(IF('Рейтинговая таблица организаций'!#REF!&lt;4,20,100)))</f>
        <v>#REF!</v>
      </c>
      <c r="X277" s="12" t="s">
        <v>163</v>
      </c>
      <c r="Y277" s="12" t="e">
        <f>'Рейтинговая таблица организаций'!#REF!</f>
        <v>#REF!</v>
      </c>
      <c r="Z277" s="12" t="e">
        <f>'Рейтинговая таблица организаций'!#REF!</f>
        <v>#REF!</v>
      </c>
      <c r="AA27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7" s="17" t="e">
        <f>'Рейтинговая таблица организаций'!#REF!</f>
        <v>#REF!</v>
      </c>
      <c r="AC277" s="12" t="e">
        <f>IF('Рейтинговая таблица организаций'!#REF!&lt;1,0,(IF('Рейтинговая таблица организаций'!#REF!&lt;5,20,100)))</f>
        <v>#REF!</v>
      </c>
      <c r="AD27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7" s="18" t="e">
        <f>'Рейтинговая таблица организаций'!#REF!</f>
        <v>#REF!</v>
      </c>
      <c r="AF277" s="12" t="e">
        <f>IF('Рейтинговая таблица организаций'!#REF!&lt;1,0,(IF('Рейтинговая таблица организаций'!#REF!&lt;5,20,100)))</f>
        <v>#REF!</v>
      </c>
      <c r="AG277" s="12" t="s">
        <v>164</v>
      </c>
      <c r="AH277" s="12" t="e">
        <f>'Рейтинговая таблица организаций'!#REF!</f>
        <v>#REF!</v>
      </c>
      <c r="AI277" s="12" t="e">
        <f>'Рейтинговая таблица организаций'!#REF!</f>
        <v>#REF!</v>
      </c>
      <c r="AJ277" s="12" t="s">
        <v>165</v>
      </c>
      <c r="AK277" s="12" t="e">
        <f>'Рейтинговая таблица организаций'!#REF!</f>
        <v>#REF!</v>
      </c>
      <c r="AL277" s="12" t="e">
        <f>'Рейтинговая таблица организаций'!#REF!</f>
        <v>#REF!</v>
      </c>
      <c r="AM277" s="12" t="s">
        <v>166</v>
      </c>
      <c r="AN277" s="12" t="e">
        <f>'Рейтинговая таблица организаций'!#REF!</f>
        <v>#REF!</v>
      </c>
      <c r="AO277" s="12" t="e">
        <f>'Рейтинговая таблица организаций'!#REF!</f>
        <v>#REF!</v>
      </c>
      <c r="AP277" s="12" t="s">
        <v>167</v>
      </c>
      <c r="AQ277" s="12" t="e">
        <f>'Рейтинговая таблица организаций'!#REF!</f>
        <v>#REF!</v>
      </c>
      <c r="AR277" s="12" t="e">
        <f>'Рейтинговая таблица организаций'!#REF!</f>
        <v>#REF!</v>
      </c>
      <c r="AS277" s="12" t="s">
        <v>168</v>
      </c>
      <c r="AT277" s="12" t="e">
        <f>'Рейтинговая таблица организаций'!#REF!</f>
        <v>#REF!</v>
      </c>
      <c r="AU277" s="12" t="e">
        <f>'Рейтинговая таблица организаций'!#REF!</f>
        <v>#REF!</v>
      </c>
      <c r="AV277" s="12" t="s">
        <v>169</v>
      </c>
      <c r="AW277" s="12" t="e">
        <f>'Рейтинговая таблица организаций'!#REF!</f>
        <v>#REF!</v>
      </c>
      <c r="AX277" s="12" t="e">
        <f>'Рейтинговая таблица организаций'!#REF!</f>
        <v>#REF!</v>
      </c>
      <c r="AY277" s="12" t="s">
        <v>170</v>
      </c>
      <c r="AZ277" s="12" t="e">
        <f>'Рейтинговая таблица организаций'!#REF!</f>
        <v>#REF!</v>
      </c>
      <c r="BA277" s="12" t="e">
        <f>'Рейтинговая таблица организаций'!#REF!</f>
        <v>#REF!</v>
      </c>
    </row>
    <row r="278" spans="1:53" ht="15.75">
      <c r="A278" s="9" t="e">
        <f>'бланки '!#REF!</f>
        <v>#REF!</v>
      </c>
      <c r="B278" s="9" t="e">
        <f>'бланки '!#REF!</f>
        <v>#REF!</v>
      </c>
      <c r="C278" s="9" t="e">
        <f>'для bus.gov.ru'!#REF!</f>
        <v>#REF!</v>
      </c>
      <c r="D278" s="9" t="e">
        <f>'для bus.gov.ru'!#REF!</f>
        <v>#REF!</v>
      </c>
      <c r="E278" s="16" t="e">
        <f>'для bus.gov.ru'!#REF!</f>
        <v>#REF!</v>
      </c>
      <c r="F278" s="10" t="s">
        <v>159</v>
      </c>
      <c r="G278" s="11" t="e">
        <f>'Рейтинговая таблица организаций'!#REF!</f>
        <v>#REF!</v>
      </c>
      <c r="H278" s="11" t="e">
        <f>'Рейтинговая таблица организаций'!#REF!</f>
        <v>#REF!</v>
      </c>
      <c r="I278" s="10" t="s">
        <v>160</v>
      </c>
      <c r="J278" s="11" t="e">
        <f>'Рейтинговая таблица организаций'!#REF!</f>
        <v>#REF!</v>
      </c>
      <c r="K278" s="11" t="e">
        <f>'Рейтинговая таблица организаций'!#REF!</f>
        <v>#REF!</v>
      </c>
      <c r="L27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8" s="18" t="e">
        <f>'Рейтинговая таблица организаций'!#REF!</f>
        <v>#REF!</v>
      </c>
      <c r="N278" s="12" t="e">
        <f>IF('Рейтинговая таблица организаций'!#REF!&lt;1,0,(IF('Рейтинговая таблица организаций'!#REF!&lt;4,30,100)))</f>
        <v>#REF!</v>
      </c>
      <c r="O278" s="12" t="s">
        <v>161</v>
      </c>
      <c r="P278" s="12" t="e">
        <f>'Рейтинговая таблица организаций'!#REF!</f>
        <v>#REF!</v>
      </c>
      <c r="Q278" s="12" t="e">
        <f>'Рейтинговая таблица организаций'!#REF!</f>
        <v>#REF!</v>
      </c>
      <c r="R278" s="12" t="s">
        <v>162</v>
      </c>
      <c r="S278" s="12" t="e">
        <f>'Рейтинговая таблица организаций'!#REF!</f>
        <v>#REF!</v>
      </c>
      <c r="T278" s="12" t="e">
        <f>'Рейтинговая таблица организаций'!#REF!</f>
        <v>#REF!</v>
      </c>
      <c r="U27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8" s="18" t="e">
        <f>'Рейтинговая таблица организаций'!#REF!</f>
        <v>#REF!</v>
      </c>
      <c r="W278" s="12" t="e">
        <f>IF('Рейтинговая таблица организаций'!#REF!&lt;1,0,(IF('Рейтинговая таблица организаций'!#REF!&lt;4,20,100)))</f>
        <v>#REF!</v>
      </c>
      <c r="X278" s="12" t="s">
        <v>163</v>
      </c>
      <c r="Y278" s="12" t="e">
        <f>'Рейтинговая таблица организаций'!#REF!</f>
        <v>#REF!</v>
      </c>
      <c r="Z278" s="12" t="e">
        <f>'Рейтинговая таблица организаций'!#REF!</f>
        <v>#REF!</v>
      </c>
      <c r="AA27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8" s="17" t="e">
        <f>'Рейтинговая таблица организаций'!#REF!</f>
        <v>#REF!</v>
      </c>
      <c r="AC278" s="12" t="e">
        <f>IF('Рейтинговая таблица организаций'!#REF!&lt;1,0,(IF('Рейтинговая таблица организаций'!#REF!&lt;5,20,100)))</f>
        <v>#REF!</v>
      </c>
      <c r="AD27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8" s="18" t="e">
        <f>'Рейтинговая таблица организаций'!#REF!</f>
        <v>#REF!</v>
      </c>
      <c r="AF278" s="12" t="e">
        <f>IF('Рейтинговая таблица организаций'!#REF!&lt;1,0,(IF('Рейтинговая таблица организаций'!#REF!&lt;5,20,100)))</f>
        <v>#REF!</v>
      </c>
      <c r="AG278" s="12" t="s">
        <v>164</v>
      </c>
      <c r="AH278" s="12" t="e">
        <f>'Рейтинговая таблица организаций'!#REF!</f>
        <v>#REF!</v>
      </c>
      <c r="AI278" s="12" t="e">
        <f>'Рейтинговая таблица организаций'!#REF!</f>
        <v>#REF!</v>
      </c>
      <c r="AJ278" s="12" t="s">
        <v>165</v>
      </c>
      <c r="AK278" s="12" t="e">
        <f>'Рейтинговая таблица организаций'!#REF!</f>
        <v>#REF!</v>
      </c>
      <c r="AL278" s="12" t="e">
        <f>'Рейтинговая таблица организаций'!#REF!</f>
        <v>#REF!</v>
      </c>
      <c r="AM278" s="12" t="s">
        <v>166</v>
      </c>
      <c r="AN278" s="12" t="e">
        <f>'Рейтинговая таблица организаций'!#REF!</f>
        <v>#REF!</v>
      </c>
      <c r="AO278" s="12" t="e">
        <f>'Рейтинговая таблица организаций'!#REF!</f>
        <v>#REF!</v>
      </c>
      <c r="AP278" s="12" t="s">
        <v>167</v>
      </c>
      <c r="AQ278" s="12" t="e">
        <f>'Рейтинговая таблица организаций'!#REF!</f>
        <v>#REF!</v>
      </c>
      <c r="AR278" s="12" t="e">
        <f>'Рейтинговая таблица организаций'!#REF!</f>
        <v>#REF!</v>
      </c>
      <c r="AS278" s="12" t="s">
        <v>168</v>
      </c>
      <c r="AT278" s="12" t="e">
        <f>'Рейтинговая таблица организаций'!#REF!</f>
        <v>#REF!</v>
      </c>
      <c r="AU278" s="12" t="e">
        <f>'Рейтинговая таблица организаций'!#REF!</f>
        <v>#REF!</v>
      </c>
      <c r="AV278" s="12" t="s">
        <v>169</v>
      </c>
      <c r="AW278" s="12" t="e">
        <f>'Рейтинговая таблица организаций'!#REF!</f>
        <v>#REF!</v>
      </c>
      <c r="AX278" s="12" t="e">
        <f>'Рейтинговая таблица организаций'!#REF!</f>
        <v>#REF!</v>
      </c>
      <c r="AY278" s="12" t="s">
        <v>170</v>
      </c>
      <c r="AZ278" s="12" t="e">
        <f>'Рейтинговая таблица организаций'!#REF!</f>
        <v>#REF!</v>
      </c>
      <c r="BA278" s="12" t="e">
        <f>'Рейтинговая таблица организаций'!#REF!</f>
        <v>#REF!</v>
      </c>
    </row>
    <row r="279" spans="1:53" ht="15.75">
      <c r="A279" s="9" t="e">
        <f>'бланки '!#REF!</f>
        <v>#REF!</v>
      </c>
      <c r="B279" s="9" t="e">
        <f>'бланки '!#REF!</f>
        <v>#REF!</v>
      </c>
      <c r="C279" s="9" t="e">
        <f>'для bus.gov.ru'!#REF!</f>
        <v>#REF!</v>
      </c>
      <c r="D279" s="9" t="e">
        <f>'для bus.gov.ru'!#REF!</f>
        <v>#REF!</v>
      </c>
      <c r="E279" s="16" t="e">
        <f>'для bus.gov.ru'!#REF!</f>
        <v>#REF!</v>
      </c>
      <c r="F279" s="10" t="s">
        <v>159</v>
      </c>
      <c r="G279" s="11" t="e">
        <f>'Рейтинговая таблица организаций'!#REF!</f>
        <v>#REF!</v>
      </c>
      <c r="H279" s="11" t="e">
        <f>'Рейтинговая таблица организаций'!#REF!</f>
        <v>#REF!</v>
      </c>
      <c r="I279" s="10" t="s">
        <v>160</v>
      </c>
      <c r="J279" s="11" t="e">
        <f>'Рейтинговая таблица организаций'!#REF!</f>
        <v>#REF!</v>
      </c>
      <c r="K279" s="11" t="e">
        <f>'Рейтинговая таблица организаций'!#REF!</f>
        <v>#REF!</v>
      </c>
      <c r="L27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79" s="18" t="e">
        <f>'Рейтинговая таблица организаций'!#REF!</f>
        <v>#REF!</v>
      </c>
      <c r="N279" s="12" t="e">
        <f>IF('Рейтинговая таблица организаций'!#REF!&lt;1,0,(IF('Рейтинговая таблица организаций'!#REF!&lt;4,30,100)))</f>
        <v>#REF!</v>
      </c>
      <c r="O279" s="12" t="s">
        <v>161</v>
      </c>
      <c r="P279" s="12" t="e">
        <f>'Рейтинговая таблица организаций'!#REF!</f>
        <v>#REF!</v>
      </c>
      <c r="Q279" s="12" t="e">
        <f>'Рейтинговая таблица организаций'!#REF!</f>
        <v>#REF!</v>
      </c>
      <c r="R279" s="12" t="s">
        <v>162</v>
      </c>
      <c r="S279" s="12" t="e">
        <f>'Рейтинговая таблица организаций'!#REF!</f>
        <v>#REF!</v>
      </c>
      <c r="T279" s="12" t="e">
        <f>'Рейтинговая таблица организаций'!#REF!</f>
        <v>#REF!</v>
      </c>
      <c r="U27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79" s="18" t="e">
        <f>'Рейтинговая таблица организаций'!#REF!</f>
        <v>#REF!</v>
      </c>
      <c r="W279" s="12" t="e">
        <f>IF('Рейтинговая таблица организаций'!#REF!&lt;1,0,(IF('Рейтинговая таблица организаций'!#REF!&lt;4,20,100)))</f>
        <v>#REF!</v>
      </c>
      <c r="X279" s="12" t="s">
        <v>163</v>
      </c>
      <c r="Y279" s="12" t="e">
        <f>'Рейтинговая таблица организаций'!#REF!</f>
        <v>#REF!</v>
      </c>
      <c r="Z279" s="12" t="e">
        <f>'Рейтинговая таблица организаций'!#REF!</f>
        <v>#REF!</v>
      </c>
      <c r="AA27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79" s="17" t="e">
        <f>'Рейтинговая таблица организаций'!#REF!</f>
        <v>#REF!</v>
      </c>
      <c r="AC279" s="12" t="e">
        <f>IF('Рейтинговая таблица организаций'!#REF!&lt;1,0,(IF('Рейтинговая таблица организаций'!#REF!&lt;5,20,100)))</f>
        <v>#REF!</v>
      </c>
      <c r="AD27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79" s="18" t="e">
        <f>'Рейтинговая таблица организаций'!#REF!</f>
        <v>#REF!</v>
      </c>
      <c r="AF279" s="12" t="e">
        <f>IF('Рейтинговая таблица организаций'!#REF!&lt;1,0,(IF('Рейтинговая таблица организаций'!#REF!&lt;5,20,100)))</f>
        <v>#REF!</v>
      </c>
      <c r="AG279" s="12" t="s">
        <v>164</v>
      </c>
      <c r="AH279" s="12" t="e">
        <f>'Рейтинговая таблица организаций'!#REF!</f>
        <v>#REF!</v>
      </c>
      <c r="AI279" s="12" t="e">
        <f>'Рейтинговая таблица организаций'!#REF!</f>
        <v>#REF!</v>
      </c>
      <c r="AJ279" s="12" t="s">
        <v>165</v>
      </c>
      <c r="AK279" s="12" t="e">
        <f>'Рейтинговая таблица организаций'!#REF!</f>
        <v>#REF!</v>
      </c>
      <c r="AL279" s="12" t="e">
        <f>'Рейтинговая таблица организаций'!#REF!</f>
        <v>#REF!</v>
      </c>
      <c r="AM279" s="12" t="s">
        <v>166</v>
      </c>
      <c r="AN279" s="12" t="e">
        <f>'Рейтинговая таблица организаций'!#REF!</f>
        <v>#REF!</v>
      </c>
      <c r="AO279" s="12" t="e">
        <f>'Рейтинговая таблица организаций'!#REF!</f>
        <v>#REF!</v>
      </c>
      <c r="AP279" s="12" t="s">
        <v>167</v>
      </c>
      <c r="AQ279" s="12" t="e">
        <f>'Рейтинговая таблица организаций'!#REF!</f>
        <v>#REF!</v>
      </c>
      <c r="AR279" s="12" t="e">
        <f>'Рейтинговая таблица организаций'!#REF!</f>
        <v>#REF!</v>
      </c>
      <c r="AS279" s="12" t="s">
        <v>168</v>
      </c>
      <c r="AT279" s="12" t="e">
        <f>'Рейтинговая таблица организаций'!#REF!</f>
        <v>#REF!</v>
      </c>
      <c r="AU279" s="12" t="e">
        <f>'Рейтинговая таблица организаций'!#REF!</f>
        <v>#REF!</v>
      </c>
      <c r="AV279" s="12" t="s">
        <v>169</v>
      </c>
      <c r="AW279" s="12" t="e">
        <f>'Рейтинговая таблица организаций'!#REF!</f>
        <v>#REF!</v>
      </c>
      <c r="AX279" s="12" t="e">
        <f>'Рейтинговая таблица организаций'!#REF!</f>
        <v>#REF!</v>
      </c>
      <c r="AY279" s="12" t="s">
        <v>170</v>
      </c>
      <c r="AZ279" s="12" t="e">
        <f>'Рейтинговая таблица организаций'!#REF!</f>
        <v>#REF!</v>
      </c>
      <c r="BA279" s="12" t="e">
        <f>'Рейтинговая таблица организаций'!#REF!</f>
        <v>#REF!</v>
      </c>
    </row>
    <row r="280" spans="1:53" ht="15.75">
      <c r="A280" s="9" t="e">
        <f>'бланки '!#REF!</f>
        <v>#REF!</v>
      </c>
      <c r="B280" s="9" t="e">
        <f>'бланки '!#REF!</f>
        <v>#REF!</v>
      </c>
      <c r="C280" s="9" t="e">
        <f>'для bus.gov.ru'!#REF!</f>
        <v>#REF!</v>
      </c>
      <c r="D280" s="9" t="e">
        <f>'для bus.gov.ru'!#REF!</f>
        <v>#REF!</v>
      </c>
      <c r="E280" s="16" t="e">
        <f>'для bus.gov.ru'!#REF!</f>
        <v>#REF!</v>
      </c>
      <c r="F280" s="10" t="s">
        <v>159</v>
      </c>
      <c r="G280" s="11" t="e">
        <f>'Рейтинговая таблица организаций'!#REF!</f>
        <v>#REF!</v>
      </c>
      <c r="H280" s="11" t="e">
        <f>'Рейтинговая таблица организаций'!#REF!</f>
        <v>#REF!</v>
      </c>
      <c r="I280" s="10" t="s">
        <v>160</v>
      </c>
      <c r="J280" s="11" t="e">
        <f>'Рейтинговая таблица организаций'!#REF!</f>
        <v>#REF!</v>
      </c>
      <c r="K280" s="11" t="e">
        <f>'Рейтинговая таблица организаций'!#REF!</f>
        <v>#REF!</v>
      </c>
      <c r="L28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0" s="18" t="e">
        <f>'Рейтинговая таблица организаций'!#REF!</f>
        <v>#REF!</v>
      </c>
      <c r="N280" s="12" t="e">
        <f>IF('Рейтинговая таблица организаций'!#REF!&lt;1,0,(IF('Рейтинговая таблица организаций'!#REF!&lt;4,30,100)))</f>
        <v>#REF!</v>
      </c>
      <c r="O280" s="12" t="s">
        <v>161</v>
      </c>
      <c r="P280" s="12" t="e">
        <f>'Рейтинговая таблица организаций'!#REF!</f>
        <v>#REF!</v>
      </c>
      <c r="Q280" s="12" t="e">
        <f>'Рейтинговая таблица организаций'!#REF!</f>
        <v>#REF!</v>
      </c>
      <c r="R280" s="12" t="s">
        <v>162</v>
      </c>
      <c r="S280" s="12" t="e">
        <f>'Рейтинговая таблица организаций'!#REF!</f>
        <v>#REF!</v>
      </c>
      <c r="T280" s="12" t="e">
        <f>'Рейтинговая таблица организаций'!#REF!</f>
        <v>#REF!</v>
      </c>
      <c r="U28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0" s="18" t="e">
        <f>'Рейтинговая таблица организаций'!#REF!</f>
        <v>#REF!</v>
      </c>
      <c r="W280" s="12" t="e">
        <f>IF('Рейтинговая таблица организаций'!#REF!&lt;1,0,(IF('Рейтинговая таблица организаций'!#REF!&lt;4,20,100)))</f>
        <v>#REF!</v>
      </c>
      <c r="X280" s="12" t="s">
        <v>163</v>
      </c>
      <c r="Y280" s="12" t="e">
        <f>'Рейтинговая таблица организаций'!#REF!</f>
        <v>#REF!</v>
      </c>
      <c r="Z280" s="12" t="e">
        <f>'Рейтинговая таблица организаций'!#REF!</f>
        <v>#REF!</v>
      </c>
      <c r="AA28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0" s="17" t="e">
        <f>'Рейтинговая таблица организаций'!#REF!</f>
        <v>#REF!</v>
      </c>
      <c r="AC280" s="12" t="e">
        <f>IF('Рейтинговая таблица организаций'!#REF!&lt;1,0,(IF('Рейтинговая таблица организаций'!#REF!&lt;5,20,100)))</f>
        <v>#REF!</v>
      </c>
      <c r="AD28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0" s="18" t="e">
        <f>'Рейтинговая таблица организаций'!#REF!</f>
        <v>#REF!</v>
      </c>
      <c r="AF280" s="12" t="e">
        <f>IF('Рейтинговая таблица организаций'!#REF!&lt;1,0,(IF('Рейтинговая таблица организаций'!#REF!&lt;5,20,100)))</f>
        <v>#REF!</v>
      </c>
      <c r="AG280" s="12" t="s">
        <v>164</v>
      </c>
      <c r="AH280" s="12" t="e">
        <f>'Рейтинговая таблица организаций'!#REF!</f>
        <v>#REF!</v>
      </c>
      <c r="AI280" s="12" t="e">
        <f>'Рейтинговая таблица организаций'!#REF!</f>
        <v>#REF!</v>
      </c>
      <c r="AJ280" s="12" t="s">
        <v>165</v>
      </c>
      <c r="AK280" s="12" t="e">
        <f>'Рейтинговая таблица организаций'!#REF!</f>
        <v>#REF!</v>
      </c>
      <c r="AL280" s="12" t="e">
        <f>'Рейтинговая таблица организаций'!#REF!</f>
        <v>#REF!</v>
      </c>
      <c r="AM280" s="12" t="s">
        <v>166</v>
      </c>
      <c r="AN280" s="12" t="e">
        <f>'Рейтинговая таблица организаций'!#REF!</f>
        <v>#REF!</v>
      </c>
      <c r="AO280" s="12" t="e">
        <f>'Рейтинговая таблица организаций'!#REF!</f>
        <v>#REF!</v>
      </c>
      <c r="AP280" s="12" t="s">
        <v>167</v>
      </c>
      <c r="AQ280" s="12" t="e">
        <f>'Рейтинговая таблица организаций'!#REF!</f>
        <v>#REF!</v>
      </c>
      <c r="AR280" s="12" t="e">
        <f>'Рейтинговая таблица организаций'!#REF!</f>
        <v>#REF!</v>
      </c>
      <c r="AS280" s="12" t="s">
        <v>168</v>
      </c>
      <c r="AT280" s="12" t="e">
        <f>'Рейтинговая таблица организаций'!#REF!</f>
        <v>#REF!</v>
      </c>
      <c r="AU280" s="12" t="e">
        <f>'Рейтинговая таблица организаций'!#REF!</f>
        <v>#REF!</v>
      </c>
      <c r="AV280" s="12" t="s">
        <v>169</v>
      </c>
      <c r="AW280" s="12" t="e">
        <f>'Рейтинговая таблица организаций'!#REF!</f>
        <v>#REF!</v>
      </c>
      <c r="AX280" s="12" t="e">
        <f>'Рейтинговая таблица организаций'!#REF!</f>
        <v>#REF!</v>
      </c>
      <c r="AY280" s="12" t="s">
        <v>170</v>
      </c>
      <c r="AZ280" s="12" t="e">
        <f>'Рейтинговая таблица организаций'!#REF!</f>
        <v>#REF!</v>
      </c>
      <c r="BA280" s="12" t="e">
        <f>'Рейтинговая таблица организаций'!#REF!</f>
        <v>#REF!</v>
      </c>
    </row>
    <row r="281" spans="1:53" ht="15.75">
      <c r="A281" s="9" t="e">
        <f>'бланки '!#REF!</f>
        <v>#REF!</v>
      </c>
      <c r="B281" s="9" t="e">
        <f>'бланки '!#REF!</f>
        <v>#REF!</v>
      </c>
      <c r="C281" s="9" t="e">
        <f>'для bus.gov.ru'!#REF!</f>
        <v>#REF!</v>
      </c>
      <c r="D281" s="9" t="e">
        <f>'для bus.gov.ru'!#REF!</f>
        <v>#REF!</v>
      </c>
      <c r="E281" s="16" t="e">
        <f>'для bus.gov.ru'!#REF!</f>
        <v>#REF!</v>
      </c>
      <c r="F281" s="10" t="s">
        <v>159</v>
      </c>
      <c r="G281" s="11" t="e">
        <f>'Рейтинговая таблица организаций'!#REF!</f>
        <v>#REF!</v>
      </c>
      <c r="H281" s="11" t="e">
        <f>'Рейтинговая таблица организаций'!#REF!</f>
        <v>#REF!</v>
      </c>
      <c r="I281" s="10" t="s">
        <v>160</v>
      </c>
      <c r="J281" s="11" t="e">
        <f>'Рейтинговая таблица организаций'!#REF!</f>
        <v>#REF!</v>
      </c>
      <c r="K281" s="11" t="e">
        <f>'Рейтинговая таблица организаций'!#REF!</f>
        <v>#REF!</v>
      </c>
      <c r="L28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1" s="18" t="e">
        <f>'Рейтинговая таблица организаций'!#REF!</f>
        <v>#REF!</v>
      </c>
      <c r="N281" s="12" t="e">
        <f>IF('Рейтинговая таблица организаций'!#REF!&lt;1,0,(IF('Рейтинговая таблица организаций'!#REF!&lt;4,30,100)))</f>
        <v>#REF!</v>
      </c>
      <c r="O281" s="12" t="s">
        <v>161</v>
      </c>
      <c r="P281" s="12" t="e">
        <f>'Рейтинговая таблица организаций'!#REF!</f>
        <v>#REF!</v>
      </c>
      <c r="Q281" s="12" t="e">
        <f>'Рейтинговая таблица организаций'!#REF!</f>
        <v>#REF!</v>
      </c>
      <c r="R281" s="12" t="s">
        <v>162</v>
      </c>
      <c r="S281" s="12" t="e">
        <f>'Рейтинговая таблица организаций'!#REF!</f>
        <v>#REF!</v>
      </c>
      <c r="T281" s="12" t="e">
        <f>'Рейтинговая таблица организаций'!#REF!</f>
        <v>#REF!</v>
      </c>
      <c r="U28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1" s="18" t="e">
        <f>'Рейтинговая таблица организаций'!#REF!</f>
        <v>#REF!</v>
      </c>
      <c r="W281" s="12" t="e">
        <f>IF('Рейтинговая таблица организаций'!#REF!&lt;1,0,(IF('Рейтинговая таблица организаций'!#REF!&lt;4,20,100)))</f>
        <v>#REF!</v>
      </c>
      <c r="X281" s="12" t="s">
        <v>163</v>
      </c>
      <c r="Y281" s="12" t="e">
        <f>'Рейтинговая таблица организаций'!#REF!</f>
        <v>#REF!</v>
      </c>
      <c r="Z281" s="12" t="e">
        <f>'Рейтинговая таблица организаций'!#REF!</f>
        <v>#REF!</v>
      </c>
      <c r="AA28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1" s="17" t="e">
        <f>'Рейтинговая таблица организаций'!#REF!</f>
        <v>#REF!</v>
      </c>
      <c r="AC281" s="12" t="e">
        <f>IF('Рейтинговая таблица организаций'!#REF!&lt;1,0,(IF('Рейтинговая таблица организаций'!#REF!&lt;5,20,100)))</f>
        <v>#REF!</v>
      </c>
      <c r="AD28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1" s="18" t="e">
        <f>'Рейтинговая таблица организаций'!#REF!</f>
        <v>#REF!</v>
      </c>
      <c r="AF281" s="12" t="e">
        <f>IF('Рейтинговая таблица организаций'!#REF!&lt;1,0,(IF('Рейтинговая таблица организаций'!#REF!&lt;5,20,100)))</f>
        <v>#REF!</v>
      </c>
      <c r="AG281" s="12" t="s">
        <v>164</v>
      </c>
      <c r="AH281" s="12" t="e">
        <f>'Рейтинговая таблица организаций'!#REF!</f>
        <v>#REF!</v>
      </c>
      <c r="AI281" s="12" t="e">
        <f>'Рейтинговая таблица организаций'!#REF!</f>
        <v>#REF!</v>
      </c>
      <c r="AJ281" s="12" t="s">
        <v>165</v>
      </c>
      <c r="AK281" s="12" t="e">
        <f>'Рейтинговая таблица организаций'!#REF!</f>
        <v>#REF!</v>
      </c>
      <c r="AL281" s="12" t="e">
        <f>'Рейтинговая таблица организаций'!#REF!</f>
        <v>#REF!</v>
      </c>
      <c r="AM281" s="12" t="s">
        <v>166</v>
      </c>
      <c r="AN281" s="12" t="e">
        <f>'Рейтинговая таблица организаций'!#REF!</f>
        <v>#REF!</v>
      </c>
      <c r="AO281" s="12" t="e">
        <f>'Рейтинговая таблица организаций'!#REF!</f>
        <v>#REF!</v>
      </c>
      <c r="AP281" s="12" t="s">
        <v>167</v>
      </c>
      <c r="AQ281" s="12" t="e">
        <f>'Рейтинговая таблица организаций'!#REF!</f>
        <v>#REF!</v>
      </c>
      <c r="AR281" s="12" t="e">
        <f>'Рейтинговая таблица организаций'!#REF!</f>
        <v>#REF!</v>
      </c>
      <c r="AS281" s="12" t="s">
        <v>168</v>
      </c>
      <c r="AT281" s="12" t="e">
        <f>'Рейтинговая таблица организаций'!#REF!</f>
        <v>#REF!</v>
      </c>
      <c r="AU281" s="12" t="e">
        <f>'Рейтинговая таблица организаций'!#REF!</f>
        <v>#REF!</v>
      </c>
      <c r="AV281" s="12" t="s">
        <v>169</v>
      </c>
      <c r="AW281" s="12" t="e">
        <f>'Рейтинговая таблица организаций'!#REF!</f>
        <v>#REF!</v>
      </c>
      <c r="AX281" s="12" t="e">
        <f>'Рейтинговая таблица организаций'!#REF!</f>
        <v>#REF!</v>
      </c>
      <c r="AY281" s="12" t="s">
        <v>170</v>
      </c>
      <c r="AZ281" s="12" t="e">
        <f>'Рейтинговая таблица организаций'!#REF!</f>
        <v>#REF!</v>
      </c>
      <c r="BA281" s="12" t="e">
        <f>'Рейтинговая таблица организаций'!#REF!</f>
        <v>#REF!</v>
      </c>
    </row>
    <row r="282" spans="1:53" ht="15.75">
      <c r="A282" s="9" t="e">
        <f>'бланки '!#REF!</f>
        <v>#REF!</v>
      </c>
      <c r="B282" s="9" t="e">
        <f>'бланки '!#REF!</f>
        <v>#REF!</v>
      </c>
      <c r="C282" s="9" t="e">
        <f>'для bus.gov.ru'!#REF!</f>
        <v>#REF!</v>
      </c>
      <c r="D282" s="9" t="e">
        <f>'для bus.gov.ru'!#REF!</f>
        <v>#REF!</v>
      </c>
      <c r="E282" s="16" t="e">
        <f>'для bus.gov.ru'!#REF!</f>
        <v>#REF!</v>
      </c>
      <c r="F282" s="10" t="s">
        <v>159</v>
      </c>
      <c r="G282" s="11" t="e">
        <f>'Рейтинговая таблица организаций'!#REF!</f>
        <v>#REF!</v>
      </c>
      <c r="H282" s="11" t="e">
        <f>'Рейтинговая таблица организаций'!#REF!</f>
        <v>#REF!</v>
      </c>
      <c r="I282" s="10" t="s">
        <v>160</v>
      </c>
      <c r="J282" s="11" t="e">
        <f>'Рейтинговая таблица организаций'!#REF!</f>
        <v>#REF!</v>
      </c>
      <c r="K282" s="11" t="e">
        <f>'Рейтинговая таблица организаций'!#REF!</f>
        <v>#REF!</v>
      </c>
      <c r="L28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2" s="18" t="e">
        <f>'Рейтинговая таблица организаций'!#REF!</f>
        <v>#REF!</v>
      </c>
      <c r="N282" s="12" t="e">
        <f>IF('Рейтинговая таблица организаций'!#REF!&lt;1,0,(IF('Рейтинговая таблица организаций'!#REF!&lt;4,30,100)))</f>
        <v>#REF!</v>
      </c>
      <c r="O282" s="12" t="s">
        <v>161</v>
      </c>
      <c r="P282" s="12" t="e">
        <f>'Рейтинговая таблица организаций'!#REF!</f>
        <v>#REF!</v>
      </c>
      <c r="Q282" s="12" t="e">
        <f>'Рейтинговая таблица организаций'!#REF!</f>
        <v>#REF!</v>
      </c>
      <c r="R282" s="12" t="s">
        <v>162</v>
      </c>
      <c r="S282" s="12" t="e">
        <f>'Рейтинговая таблица организаций'!#REF!</f>
        <v>#REF!</v>
      </c>
      <c r="T282" s="12" t="e">
        <f>'Рейтинговая таблица организаций'!#REF!</f>
        <v>#REF!</v>
      </c>
      <c r="U28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2" s="18" t="e">
        <f>'Рейтинговая таблица организаций'!#REF!</f>
        <v>#REF!</v>
      </c>
      <c r="W282" s="12" t="e">
        <f>IF('Рейтинговая таблица организаций'!#REF!&lt;1,0,(IF('Рейтинговая таблица организаций'!#REF!&lt;4,20,100)))</f>
        <v>#REF!</v>
      </c>
      <c r="X282" s="12" t="s">
        <v>163</v>
      </c>
      <c r="Y282" s="12" t="e">
        <f>'Рейтинговая таблица организаций'!#REF!</f>
        <v>#REF!</v>
      </c>
      <c r="Z282" s="12" t="e">
        <f>'Рейтинговая таблица организаций'!#REF!</f>
        <v>#REF!</v>
      </c>
      <c r="AA28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2" s="17" t="e">
        <f>'Рейтинговая таблица организаций'!#REF!</f>
        <v>#REF!</v>
      </c>
      <c r="AC282" s="12" t="e">
        <f>IF('Рейтинговая таблица организаций'!#REF!&lt;1,0,(IF('Рейтинговая таблица организаций'!#REF!&lt;5,20,100)))</f>
        <v>#REF!</v>
      </c>
      <c r="AD28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2" s="18" t="e">
        <f>'Рейтинговая таблица организаций'!#REF!</f>
        <v>#REF!</v>
      </c>
      <c r="AF282" s="12" t="e">
        <f>IF('Рейтинговая таблица организаций'!#REF!&lt;1,0,(IF('Рейтинговая таблица организаций'!#REF!&lt;5,20,100)))</f>
        <v>#REF!</v>
      </c>
      <c r="AG282" s="12" t="s">
        <v>164</v>
      </c>
      <c r="AH282" s="12" t="e">
        <f>'Рейтинговая таблица организаций'!#REF!</f>
        <v>#REF!</v>
      </c>
      <c r="AI282" s="12" t="e">
        <f>'Рейтинговая таблица организаций'!#REF!</f>
        <v>#REF!</v>
      </c>
      <c r="AJ282" s="12" t="s">
        <v>165</v>
      </c>
      <c r="AK282" s="12" t="e">
        <f>'Рейтинговая таблица организаций'!#REF!</f>
        <v>#REF!</v>
      </c>
      <c r="AL282" s="12" t="e">
        <f>'Рейтинговая таблица организаций'!#REF!</f>
        <v>#REF!</v>
      </c>
      <c r="AM282" s="12" t="s">
        <v>166</v>
      </c>
      <c r="AN282" s="12" t="e">
        <f>'Рейтинговая таблица организаций'!#REF!</f>
        <v>#REF!</v>
      </c>
      <c r="AO282" s="12" t="e">
        <f>'Рейтинговая таблица организаций'!#REF!</f>
        <v>#REF!</v>
      </c>
      <c r="AP282" s="12" t="s">
        <v>167</v>
      </c>
      <c r="AQ282" s="12" t="e">
        <f>'Рейтинговая таблица организаций'!#REF!</f>
        <v>#REF!</v>
      </c>
      <c r="AR282" s="12" t="e">
        <f>'Рейтинговая таблица организаций'!#REF!</f>
        <v>#REF!</v>
      </c>
      <c r="AS282" s="12" t="s">
        <v>168</v>
      </c>
      <c r="AT282" s="12" t="e">
        <f>'Рейтинговая таблица организаций'!#REF!</f>
        <v>#REF!</v>
      </c>
      <c r="AU282" s="12" t="e">
        <f>'Рейтинговая таблица организаций'!#REF!</f>
        <v>#REF!</v>
      </c>
      <c r="AV282" s="12" t="s">
        <v>169</v>
      </c>
      <c r="AW282" s="12" t="e">
        <f>'Рейтинговая таблица организаций'!#REF!</f>
        <v>#REF!</v>
      </c>
      <c r="AX282" s="12" t="e">
        <f>'Рейтинговая таблица организаций'!#REF!</f>
        <v>#REF!</v>
      </c>
      <c r="AY282" s="12" t="s">
        <v>170</v>
      </c>
      <c r="AZ282" s="12" t="e">
        <f>'Рейтинговая таблица организаций'!#REF!</f>
        <v>#REF!</v>
      </c>
      <c r="BA282" s="12" t="e">
        <f>'Рейтинговая таблица организаций'!#REF!</f>
        <v>#REF!</v>
      </c>
    </row>
    <row r="283" spans="1:53" ht="15.75">
      <c r="A283" s="9" t="e">
        <f>'бланки '!#REF!</f>
        <v>#REF!</v>
      </c>
      <c r="B283" s="9" t="e">
        <f>'бланки '!#REF!</f>
        <v>#REF!</v>
      </c>
      <c r="C283" s="9" t="e">
        <f>'для bus.gov.ru'!#REF!</f>
        <v>#REF!</v>
      </c>
      <c r="D283" s="9" t="e">
        <f>'для bus.gov.ru'!#REF!</f>
        <v>#REF!</v>
      </c>
      <c r="E283" s="16" t="e">
        <f>'для bus.gov.ru'!#REF!</f>
        <v>#REF!</v>
      </c>
      <c r="F283" s="10" t="s">
        <v>159</v>
      </c>
      <c r="G283" s="11" t="e">
        <f>'Рейтинговая таблица организаций'!#REF!</f>
        <v>#REF!</v>
      </c>
      <c r="H283" s="11" t="e">
        <f>'Рейтинговая таблица организаций'!#REF!</f>
        <v>#REF!</v>
      </c>
      <c r="I283" s="10" t="s">
        <v>160</v>
      </c>
      <c r="J283" s="11" t="e">
        <f>'Рейтинговая таблица организаций'!#REF!</f>
        <v>#REF!</v>
      </c>
      <c r="K283" s="11" t="e">
        <f>'Рейтинговая таблица организаций'!#REF!</f>
        <v>#REF!</v>
      </c>
      <c r="L28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3" s="18" t="e">
        <f>'Рейтинговая таблица организаций'!#REF!</f>
        <v>#REF!</v>
      </c>
      <c r="N283" s="12" t="e">
        <f>IF('Рейтинговая таблица организаций'!#REF!&lt;1,0,(IF('Рейтинговая таблица организаций'!#REF!&lt;4,30,100)))</f>
        <v>#REF!</v>
      </c>
      <c r="O283" s="12" t="s">
        <v>161</v>
      </c>
      <c r="P283" s="12" t="e">
        <f>'Рейтинговая таблица организаций'!#REF!</f>
        <v>#REF!</v>
      </c>
      <c r="Q283" s="12" t="e">
        <f>'Рейтинговая таблица организаций'!#REF!</f>
        <v>#REF!</v>
      </c>
      <c r="R283" s="12" t="s">
        <v>162</v>
      </c>
      <c r="S283" s="12" t="e">
        <f>'Рейтинговая таблица организаций'!#REF!</f>
        <v>#REF!</v>
      </c>
      <c r="T283" s="12" t="e">
        <f>'Рейтинговая таблица организаций'!#REF!</f>
        <v>#REF!</v>
      </c>
      <c r="U28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3" s="18" t="e">
        <f>'Рейтинговая таблица организаций'!#REF!</f>
        <v>#REF!</v>
      </c>
      <c r="W283" s="12" t="e">
        <f>IF('Рейтинговая таблица организаций'!#REF!&lt;1,0,(IF('Рейтинговая таблица организаций'!#REF!&lt;4,20,100)))</f>
        <v>#REF!</v>
      </c>
      <c r="X283" s="12" t="s">
        <v>163</v>
      </c>
      <c r="Y283" s="12" t="e">
        <f>'Рейтинговая таблица организаций'!#REF!</f>
        <v>#REF!</v>
      </c>
      <c r="Z283" s="12" t="e">
        <f>'Рейтинговая таблица организаций'!#REF!</f>
        <v>#REF!</v>
      </c>
      <c r="AA28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3" s="17" t="e">
        <f>'Рейтинговая таблица организаций'!#REF!</f>
        <v>#REF!</v>
      </c>
      <c r="AC283" s="12" t="e">
        <f>IF('Рейтинговая таблица организаций'!#REF!&lt;1,0,(IF('Рейтинговая таблица организаций'!#REF!&lt;5,20,100)))</f>
        <v>#REF!</v>
      </c>
      <c r="AD28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3" s="18" t="e">
        <f>'Рейтинговая таблица организаций'!#REF!</f>
        <v>#REF!</v>
      </c>
      <c r="AF283" s="12" t="e">
        <f>IF('Рейтинговая таблица организаций'!#REF!&lt;1,0,(IF('Рейтинговая таблица организаций'!#REF!&lt;5,20,100)))</f>
        <v>#REF!</v>
      </c>
      <c r="AG283" s="12" t="s">
        <v>164</v>
      </c>
      <c r="AH283" s="12" t="e">
        <f>'Рейтинговая таблица организаций'!#REF!</f>
        <v>#REF!</v>
      </c>
      <c r="AI283" s="12" t="e">
        <f>'Рейтинговая таблица организаций'!#REF!</f>
        <v>#REF!</v>
      </c>
      <c r="AJ283" s="12" t="s">
        <v>165</v>
      </c>
      <c r="AK283" s="12" t="e">
        <f>'Рейтинговая таблица организаций'!#REF!</f>
        <v>#REF!</v>
      </c>
      <c r="AL283" s="12" t="e">
        <f>'Рейтинговая таблица организаций'!#REF!</f>
        <v>#REF!</v>
      </c>
      <c r="AM283" s="12" t="s">
        <v>166</v>
      </c>
      <c r="AN283" s="12" t="e">
        <f>'Рейтинговая таблица организаций'!#REF!</f>
        <v>#REF!</v>
      </c>
      <c r="AO283" s="12" t="e">
        <f>'Рейтинговая таблица организаций'!#REF!</f>
        <v>#REF!</v>
      </c>
      <c r="AP283" s="12" t="s">
        <v>167</v>
      </c>
      <c r="AQ283" s="12" t="e">
        <f>'Рейтинговая таблица организаций'!#REF!</f>
        <v>#REF!</v>
      </c>
      <c r="AR283" s="12" t="e">
        <f>'Рейтинговая таблица организаций'!#REF!</f>
        <v>#REF!</v>
      </c>
      <c r="AS283" s="12" t="s">
        <v>168</v>
      </c>
      <c r="AT283" s="12" t="e">
        <f>'Рейтинговая таблица организаций'!#REF!</f>
        <v>#REF!</v>
      </c>
      <c r="AU283" s="12" t="e">
        <f>'Рейтинговая таблица организаций'!#REF!</f>
        <v>#REF!</v>
      </c>
      <c r="AV283" s="12" t="s">
        <v>169</v>
      </c>
      <c r="AW283" s="12" t="e">
        <f>'Рейтинговая таблица организаций'!#REF!</f>
        <v>#REF!</v>
      </c>
      <c r="AX283" s="12" t="e">
        <f>'Рейтинговая таблица организаций'!#REF!</f>
        <v>#REF!</v>
      </c>
      <c r="AY283" s="12" t="s">
        <v>170</v>
      </c>
      <c r="AZ283" s="12" t="e">
        <f>'Рейтинговая таблица организаций'!#REF!</f>
        <v>#REF!</v>
      </c>
      <c r="BA283" s="12" t="e">
        <f>'Рейтинговая таблица организаций'!#REF!</f>
        <v>#REF!</v>
      </c>
    </row>
    <row r="284" spans="1:53" ht="15.75">
      <c r="A284" s="9" t="e">
        <f>'бланки '!#REF!</f>
        <v>#REF!</v>
      </c>
      <c r="B284" s="9" t="e">
        <f>'бланки '!#REF!</f>
        <v>#REF!</v>
      </c>
      <c r="C284" s="9" t="e">
        <f>'для bus.gov.ru'!#REF!</f>
        <v>#REF!</v>
      </c>
      <c r="D284" s="9" t="e">
        <f>'для bus.gov.ru'!#REF!</f>
        <v>#REF!</v>
      </c>
      <c r="E284" s="16" t="e">
        <f>'для bus.gov.ru'!#REF!</f>
        <v>#REF!</v>
      </c>
      <c r="F284" s="10" t="s">
        <v>159</v>
      </c>
      <c r="G284" s="11" t="e">
        <f>'Рейтинговая таблица организаций'!#REF!</f>
        <v>#REF!</v>
      </c>
      <c r="H284" s="11" t="e">
        <f>'Рейтинговая таблица организаций'!#REF!</f>
        <v>#REF!</v>
      </c>
      <c r="I284" s="10" t="s">
        <v>160</v>
      </c>
      <c r="J284" s="11" t="e">
        <f>'Рейтинговая таблица организаций'!#REF!</f>
        <v>#REF!</v>
      </c>
      <c r="K284" s="11" t="e">
        <f>'Рейтинговая таблица организаций'!#REF!</f>
        <v>#REF!</v>
      </c>
      <c r="L28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4" s="18" t="e">
        <f>'Рейтинговая таблица организаций'!#REF!</f>
        <v>#REF!</v>
      </c>
      <c r="N284" s="12" t="e">
        <f>IF('Рейтинговая таблица организаций'!#REF!&lt;1,0,(IF('Рейтинговая таблица организаций'!#REF!&lt;4,30,100)))</f>
        <v>#REF!</v>
      </c>
      <c r="O284" s="12" t="s">
        <v>161</v>
      </c>
      <c r="P284" s="12" t="e">
        <f>'Рейтинговая таблица организаций'!#REF!</f>
        <v>#REF!</v>
      </c>
      <c r="Q284" s="12" t="e">
        <f>'Рейтинговая таблица организаций'!#REF!</f>
        <v>#REF!</v>
      </c>
      <c r="R284" s="12" t="s">
        <v>162</v>
      </c>
      <c r="S284" s="12" t="e">
        <f>'Рейтинговая таблица организаций'!#REF!</f>
        <v>#REF!</v>
      </c>
      <c r="T284" s="12" t="e">
        <f>'Рейтинговая таблица организаций'!#REF!</f>
        <v>#REF!</v>
      </c>
      <c r="U28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4" s="18" t="e">
        <f>'Рейтинговая таблица организаций'!#REF!</f>
        <v>#REF!</v>
      </c>
      <c r="W284" s="12" t="e">
        <f>IF('Рейтинговая таблица организаций'!#REF!&lt;1,0,(IF('Рейтинговая таблица организаций'!#REF!&lt;4,20,100)))</f>
        <v>#REF!</v>
      </c>
      <c r="X284" s="12" t="s">
        <v>163</v>
      </c>
      <c r="Y284" s="12" t="e">
        <f>'Рейтинговая таблица организаций'!#REF!</f>
        <v>#REF!</v>
      </c>
      <c r="Z284" s="12" t="e">
        <f>'Рейтинговая таблица организаций'!#REF!</f>
        <v>#REF!</v>
      </c>
      <c r="AA28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4" s="17" t="e">
        <f>'Рейтинговая таблица организаций'!#REF!</f>
        <v>#REF!</v>
      </c>
      <c r="AC284" s="12" t="e">
        <f>IF('Рейтинговая таблица организаций'!#REF!&lt;1,0,(IF('Рейтинговая таблица организаций'!#REF!&lt;5,20,100)))</f>
        <v>#REF!</v>
      </c>
      <c r="AD28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4" s="18" t="e">
        <f>'Рейтинговая таблица организаций'!#REF!</f>
        <v>#REF!</v>
      </c>
      <c r="AF284" s="12" t="e">
        <f>IF('Рейтинговая таблица организаций'!#REF!&lt;1,0,(IF('Рейтинговая таблица организаций'!#REF!&lt;5,20,100)))</f>
        <v>#REF!</v>
      </c>
      <c r="AG284" s="12" t="s">
        <v>164</v>
      </c>
      <c r="AH284" s="12" t="e">
        <f>'Рейтинговая таблица организаций'!#REF!</f>
        <v>#REF!</v>
      </c>
      <c r="AI284" s="12" t="e">
        <f>'Рейтинговая таблица организаций'!#REF!</f>
        <v>#REF!</v>
      </c>
      <c r="AJ284" s="12" t="s">
        <v>165</v>
      </c>
      <c r="AK284" s="12" t="e">
        <f>'Рейтинговая таблица организаций'!#REF!</f>
        <v>#REF!</v>
      </c>
      <c r="AL284" s="12" t="e">
        <f>'Рейтинговая таблица организаций'!#REF!</f>
        <v>#REF!</v>
      </c>
      <c r="AM284" s="12" t="s">
        <v>166</v>
      </c>
      <c r="AN284" s="12" t="e">
        <f>'Рейтинговая таблица организаций'!#REF!</f>
        <v>#REF!</v>
      </c>
      <c r="AO284" s="12" t="e">
        <f>'Рейтинговая таблица организаций'!#REF!</f>
        <v>#REF!</v>
      </c>
      <c r="AP284" s="12" t="s">
        <v>167</v>
      </c>
      <c r="AQ284" s="12" t="e">
        <f>'Рейтинговая таблица организаций'!#REF!</f>
        <v>#REF!</v>
      </c>
      <c r="AR284" s="12" t="e">
        <f>'Рейтинговая таблица организаций'!#REF!</f>
        <v>#REF!</v>
      </c>
      <c r="AS284" s="12" t="s">
        <v>168</v>
      </c>
      <c r="AT284" s="12" t="e">
        <f>'Рейтинговая таблица организаций'!#REF!</f>
        <v>#REF!</v>
      </c>
      <c r="AU284" s="12" t="e">
        <f>'Рейтинговая таблица организаций'!#REF!</f>
        <v>#REF!</v>
      </c>
      <c r="AV284" s="12" t="s">
        <v>169</v>
      </c>
      <c r="AW284" s="12" t="e">
        <f>'Рейтинговая таблица организаций'!#REF!</f>
        <v>#REF!</v>
      </c>
      <c r="AX284" s="12" t="e">
        <f>'Рейтинговая таблица организаций'!#REF!</f>
        <v>#REF!</v>
      </c>
      <c r="AY284" s="12" t="s">
        <v>170</v>
      </c>
      <c r="AZ284" s="12" t="e">
        <f>'Рейтинговая таблица организаций'!#REF!</f>
        <v>#REF!</v>
      </c>
      <c r="BA284" s="12" t="e">
        <f>'Рейтинговая таблица организаций'!#REF!</f>
        <v>#REF!</v>
      </c>
    </row>
    <row r="285" spans="1:53" ht="15.75">
      <c r="A285" s="9" t="e">
        <f>'бланки '!#REF!</f>
        <v>#REF!</v>
      </c>
      <c r="B285" s="9" t="e">
        <f>'бланки '!#REF!</f>
        <v>#REF!</v>
      </c>
      <c r="C285" s="9" t="e">
        <f>'для bus.gov.ru'!#REF!</f>
        <v>#REF!</v>
      </c>
      <c r="D285" s="9" t="e">
        <f>'для bus.gov.ru'!#REF!</f>
        <v>#REF!</v>
      </c>
      <c r="E285" s="16" t="e">
        <f>'для bus.gov.ru'!#REF!</f>
        <v>#REF!</v>
      </c>
      <c r="F285" s="10" t="s">
        <v>159</v>
      </c>
      <c r="G285" s="11" t="e">
        <f>'Рейтинговая таблица организаций'!#REF!</f>
        <v>#REF!</v>
      </c>
      <c r="H285" s="11" t="e">
        <f>'Рейтинговая таблица организаций'!#REF!</f>
        <v>#REF!</v>
      </c>
      <c r="I285" s="10" t="s">
        <v>160</v>
      </c>
      <c r="J285" s="11" t="e">
        <f>'Рейтинговая таблица организаций'!#REF!</f>
        <v>#REF!</v>
      </c>
      <c r="K285" s="11" t="e">
        <f>'Рейтинговая таблица организаций'!#REF!</f>
        <v>#REF!</v>
      </c>
      <c r="L28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5" s="18" t="e">
        <f>'Рейтинговая таблица организаций'!#REF!</f>
        <v>#REF!</v>
      </c>
      <c r="N285" s="12" t="e">
        <f>IF('Рейтинговая таблица организаций'!#REF!&lt;1,0,(IF('Рейтинговая таблица организаций'!#REF!&lt;4,30,100)))</f>
        <v>#REF!</v>
      </c>
      <c r="O285" s="12" t="s">
        <v>161</v>
      </c>
      <c r="P285" s="12" t="e">
        <f>'Рейтинговая таблица организаций'!#REF!</f>
        <v>#REF!</v>
      </c>
      <c r="Q285" s="12" t="e">
        <f>'Рейтинговая таблица организаций'!#REF!</f>
        <v>#REF!</v>
      </c>
      <c r="R285" s="12" t="s">
        <v>162</v>
      </c>
      <c r="S285" s="12" t="e">
        <f>'Рейтинговая таблица организаций'!#REF!</f>
        <v>#REF!</v>
      </c>
      <c r="T285" s="12" t="e">
        <f>'Рейтинговая таблица организаций'!#REF!</f>
        <v>#REF!</v>
      </c>
      <c r="U28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5" s="18" t="e">
        <f>'Рейтинговая таблица организаций'!#REF!</f>
        <v>#REF!</v>
      </c>
      <c r="W285" s="12" t="e">
        <f>IF('Рейтинговая таблица организаций'!#REF!&lt;1,0,(IF('Рейтинговая таблица организаций'!#REF!&lt;4,20,100)))</f>
        <v>#REF!</v>
      </c>
      <c r="X285" s="12" t="s">
        <v>163</v>
      </c>
      <c r="Y285" s="12" t="e">
        <f>'Рейтинговая таблица организаций'!#REF!</f>
        <v>#REF!</v>
      </c>
      <c r="Z285" s="12" t="e">
        <f>'Рейтинговая таблица организаций'!#REF!</f>
        <v>#REF!</v>
      </c>
      <c r="AA28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5" s="17" t="e">
        <f>'Рейтинговая таблица организаций'!#REF!</f>
        <v>#REF!</v>
      </c>
      <c r="AC285" s="12" t="e">
        <f>IF('Рейтинговая таблица организаций'!#REF!&lt;1,0,(IF('Рейтинговая таблица организаций'!#REF!&lt;5,20,100)))</f>
        <v>#REF!</v>
      </c>
      <c r="AD28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5" s="18" t="e">
        <f>'Рейтинговая таблица организаций'!#REF!</f>
        <v>#REF!</v>
      </c>
      <c r="AF285" s="12" t="e">
        <f>IF('Рейтинговая таблица организаций'!#REF!&lt;1,0,(IF('Рейтинговая таблица организаций'!#REF!&lt;5,20,100)))</f>
        <v>#REF!</v>
      </c>
      <c r="AG285" s="12" t="s">
        <v>164</v>
      </c>
      <c r="AH285" s="12" t="e">
        <f>'Рейтинговая таблица организаций'!#REF!</f>
        <v>#REF!</v>
      </c>
      <c r="AI285" s="12" t="e">
        <f>'Рейтинговая таблица организаций'!#REF!</f>
        <v>#REF!</v>
      </c>
      <c r="AJ285" s="12" t="s">
        <v>165</v>
      </c>
      <c r="AK285" s="12" t="e">
        <f>'Рейтинговая таблица организаций'!#REF!</f>
        <v>#REF!</v>
      </c>
      <c r="AL285" s="12" t="e">
        <f>'Рейтинговая таблица организаций'!#REF!</f>
        <v>#REF!</v>
      </c>
      <c r="AM285" s="12" t="s">
        <v>166</v>
      </c>
      <c r="AN285" s="12" t="e">
        <f>'Рейтинговая таблица организаций'!#REF!</f>
        <v>#REF!</v>
      </c>
      <c r="AO285" s="12" t="e">
        <f>'Рейтинговая таблица организаций'!#REF!</f>
        <v>#REF!</v>
      </c>
      <c r="AP285" s="12" t="s">
        <v>167</v>
      </c>
      <c r="AQ285" s="12" t="e">
        <f>'Рейтинговая таблица организаций'!#REF!</f>
        <v>#REF!</v>
      </c>
      <c r="AR285" s="12" t="e">
        <f>'Рейтинговая таблица организаций'!#REF!</f>
        <v>#REF!</v>
      </c>
      <c r="AS285" s="12" t="s">
        <v>168</v>
      </c>
      <c r="AT285" s="12" t="e">
        <f>'Рейтинговая таблица организаций'!#REF!</f>
        <v>#REF!</v>
      </c>
      <c r="AU285" s="12" t="e">
        <f>'Рейтинговая таблица организаций'!#REF!</f>
        <v>#REF!</v>
      </c>
      <c r="AV285" s="12" t="s">
        <v>169</v>
      </c>
      <c r="AW285" s="12" t="e">
        <f>'Рейтинговая таблица организаций'!#REF!</f>
        <v>#REF!</v>
      </c>
      <c r="AX285" s="12" t="e">
        <f>'Рейтинговая таблица организаций'!#REF!</f>
        <v>#REF!</v>
      </c>
      <c r="AY285" s="12" t="s">
        <v>170</v>
      </c>
      <c r="AZ285" s="12" t="e">
        <f>'Рейтинговая таблица организаций'!#REF!</f>
        <v>#REF!</v>
      </c>
      <c r="BA285" s="12" t="e">
        <f>'Рейтинговая таблица организаций'!#REF!</f>
        <v>#REF!</v>
      </c>
    </row>
    <row r="286" spans="1:53" ht="15.75">
      <c r="A286" s="9" t="e">
        <f>'бланки '!#REF!</f>
        <v>#REF!</v>
      </c>
      <c r="B286" s="9" t="e">
        <f>'бланки '!#REF!</f>
        <v>#REF!</v>
      </c>
      <c r="C286" s="9" t="e">
        <f>'для bus.gov.ru'!#REF!</f>
        <v>#REF!</v>
      </c>
      <c r="D286" s="9" t="e">
        <f>'для bus.gov.ru'!#REF!</f>
        <v>#REF!</v>
      </c>
      <c r="E286" s="16" t="e">
        <f>'для bus.gov.ru'!#REF!</f>
        <v>#REF!</v>
      </c>
      <c r="F286" s="10" t="s">
        <v>159</v>
      </c>
      <c r="G286" s="11" t="e">
        <f>'Рейтинговая таблица организаций'!#REF!</f>
        <v>#REF!</v>
      </c>
      <c r="H286" s="11" t="e">
        <f>'Рейтинговая таблица организаций'!#REF!</f>
        <v>#REF!</v>
      </c>
      <c r="I286" s="10" t="s">
        <v>160</v>
      </c>
      <c r="J286" s="11" t="e">
        <f>'Рейтинговая таблица организаций'!#REF!</f>
        <v>#REF!</v>
      </c>
      <c r="K286" s="11" t="e">
        <f>'Рейтинговая таблица организаций'!#REF!</f>
        <v>#REF!</v>
      </c>
      <c r="L28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6" s="18" t="e">
        <f>'Рейтинговая таблица организаций'!#REF!</f>
        <v>#REF!</v>
      </c>
      <c r="N286" s="12" t="e">
        <f>IF('Рейтинговая таблица организаций'!#REF!&lt;1,0,(IF('Рейтинговая таблица организаций'!#REF!&lt;4,30,100)))</f>
        <v>#REF!</v>
      </c>
      <c r="O286" s="12" t="s">
        <v>161</v>
      </c>
      <c r="P286" s="12" t="e">
        <f>'Рейтинговая таблица организаций'!#REF!</f>
        <v>#REF!</v>
      </c>
      <c r="Q286" s="12" t="e">
        <f>'Рейтинговая таблица организаций'!#REF!</f>
        <v>#REF!</v>
      </c>
      <c r="R286" s="12" t="s">
        <v>162</v>
      </c>
      <c r="S286" s="12" t="e">
        <f>'Рейтинговая таблица организаций'!#REF!</f>
        <v>#REF!</v>
      </c>
      <c r="T286" s="12" t="e">
        <f>'Рейтинговая таблица организаций'!#REF!</f>
        <v>#REF!</v>
      </c>
      <c r="U28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6" s="18" t="e">
        <f>'Рейтинговая таблица организаций'!#REF!</f>
        <v>#REF!</v>
      </c>
      <c r="W286" s="12" t="e">
        <f>IF('Рейтинговая таблица организаций'!#REF!&lt;1,0,(IF('Рейтинговая таблица организаций'!#REF!&lt;4,20,100)))</f>
        <v>#REF!</v>
      </c>
      <c r="X286" s="12" t="s">
        <v>163</v>
      </c>
      <c r="Y286" s="12" t="e">
        <f>'Рейтинговая таблица организаций'!#REF!</f>
        <v>#REF!</v>
      </c>
      <c r="Z286" s="12" t="e">
        <f>'Рейтинговая таблица организаций'!#REF!</f>
        <v>#REF!</v>
      </c>
      <c r="AA28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6" s="17" t="e">
        <f>'Рейтинговая таблица организаций'!#REF!</f>
        <v>#REF!</v>
      </c>
      <c r="AC286" s="12" t="e">
        <f>IF('Рейтинговая таблица организаций'!#REF!&lt;1,0,(IF('Рейтинговая таблица организаций'!#REF!&lt;5,20,100)))</f>
        <v>#REF!</v>
      </c>
      <c r="AD28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6" s="18" t="e">
        <f>'Рейтинговая таблица организаций'!#REF!</f>
        <v>#REF!</v>
      </c>
      <c r="AF286" s="12" t="e">
        <f>IF('Рейтинговая таблица организаций'!#REF!&lt;1,0,(IF('Рейтинговая таблица организаций'!#REF!&lt;5,20,100)))</f>
        <v>#REF!</v>
      </c>
      <c r="AG286" s="12" t="s">
        <v>164</v>
      </c>
      <c r="AH286" s="12" t="e">
        <f>'Рейтинговая таблица организаций'!#REF!</f>
        <v>#REF!</v>
      </c>
      <c r="AI286" s="12" t="e">
        <f>'Рейтинговая таблица организаций'!#REF!</f>
        <v>#REF!</v>
      </c>
      <c r="AJ286" s="12" t="s">
        <v>165</v>
      </c>
      <c r="AK286" s="12" t="e">
        <f>'Рейтинговая таблица организаций'!#REF!</f>
        <v>#REF!</v>
      </c>
      <c r="AL286" s="12" t="e">
        <f>'Рейтинговая таблица организаций'!#REF!</f>
        <v>#REF!</v>
      </c>
      <c r="AM286" s="12" t="s">
        <v>166</v>
      </c>
      <c r="AN286" s="12" t="e">
        <f>'Рейтинговая таблица организаций'!#REF!</f>
        <v>#REF!</v>
      </c>
      <c r="AO286" s="12" t="e">
        <f>'Рейтинговая таблица организаций'!#REF!</f>
        <v>#REF!</v>
      </c>
      <c r="AP286" s="12" t="s">
        <v>167</v>
      </c>
      <c r="AQ286" s="12" t="e">
        <f>'Рейтинговая таблица организаций'!#REF!</f>
        <v>#REF!</v>
      </c>
      <c r="AR286" s="12" t="e">
        <f>'Рейтинговая таблица организаций'!#REF!</f>
        <v>#REF!</v>
      </c>
      <c r="AS286" s="12" t="s">
        <v>168</v>
      </c>
      <c r="AT286" s="12" t="e">
        <f>'Рейтинговая таблица организаций'!#REF!</f>
        <v>#REF!</v>
      </c>
      <c r="AU286" s="12" t="e">
        <f>'Рейтинговая таблица организаций'!#REF!</f>
        <v>#REF!</v>
      </c>
      <c r="AV286" s="12" t="s">
        <v>169</v>
      </c>
      <c r="AW286" s="12" t="e">
        <f>'Рейтинговая таблица организаций'!#REF!</f>
        <v>#REF!</v>
      </c>
      <c r="AX286" s="12" t="e">
        <f>'Рейтинговая таблица организаций'!#REF!</f>
        <v>#REF!</v>
      </c>
      <c r="AY286" s="12" t="s">
        <v>170</v>
      </c>
      <c r="AZ286" s="12" t="e">
        <f>'Рейтинговая таблица организаций'!#REF!</f>
        <v>#REF!</v>
      </c>
      <c r="BA286" s="12" t="e">
        <f>'Рейтинговая таблица организаций'!#REF!</f>
        <v>#REF!</v>
      </c>
    </row>
    <row r="287" spans="1:53" ht="15.75">
      <c r="A287" s="9" t="e">
        <f>'бланки '!#REF!</f>
        <v>#REF!</v>
      </c>
      <c r="B287" s="9" t="e">
        <f>'бланки '!#REF!</f>
        <v>#REF!</v>
      </c>
      <c r="C287" s="9" t="e">
        <f>'для bus.gov.ru'!#REF!</f>
        <v>#REF!</v>
      </c>
      <c r="D287" s="9" t="e">
        <f>'для bus.gov.ru'!#REF!</f>
        <v>#REF!</v>
      </c>
      <c r="E287" s="16" t="e">
        <f>'для bus.gov.ru'!#REF!</f>
        <v>#REF!</v>
      </c>
      <c r="F287" s="10" t="s">
        <v>159</v>
      </c>
      <c r="G287" s="11" t="e">
        <f>'Рейтинговая таблица организаций'!#REF!</f>
        <v>#REF!</v>
      </c>
      <c r="H287" s="11" t="e">
        <f>'Рейтинговая таблица организаций'!#REF!</f>
        <v>#REF!</v>
      </c>
      <c r="I287" s="10" t="s">
        <v>160</v>
      </c>
      <c r="J287" s="11" t="e">
        <f>'Рейтинговая таблица организаций'!#REF!</f>
        <v>#REF!</v>
      </c>
      <c r="K287" s="11" t="e">
        <f>'Рейтинговая таблица организаций'!#REF!</f>
        <v>#REF!</v>
      </c>
      <c r="L28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7" s="18" t="e">
        <f>'Рейтинговая таблица организаций'!#REF!</f>
        <v>#REF!</v>
      </c>
      <c r="N287" s="12" t="e">
        <f>IF('Рейтинговая таблица организаций'!#REF!&lt;1,0,(IF('Рейтинговая таблица организаций'!#REF!&lt;4,30,100)))</f>
        <v>#REF!</v>
      </c>
      <c r="O287" s="12" t="s">
        <v>161</v>
      </c>
      <c r="P287" s="12" t="e">
        <f>'Рейтинговая таблица организаций'!#REF!</f>
        <v>#REF!</v>
      </c>
      <c r="Q287" s="12" t="e">
        <f>'Рейтинговая таблица организаций'!#REF!</f>
        <v>#REF!</v>
      </c>
      <c r="R287" s="12" t="s">
        <v>162</v>
      </c>
      <c r="S287" s="12" t="e">
        <f>'Рейтинговая таблица организаций'!#REF!</f>
        <v>#REF!</v>
      </c>
      <c r="T287" s="12" t="e">
        <f>'Рейтинговая таблица организаций'!#REF!</f>
        <v>#REF!</v>
      </c>
      <c r="U28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7" s="18" t="e">
        <f>'Рейтинговая таблица организаций'!#REF!</f>
        <v>#REF!</v>
      </c>
      <c r="W287" s="12" t="e">
        <f>IF('Рейтинговая таблица организаций'!#REF!&lt;1,0,(IF('Рейтинговая таблица организаций'!#REF!&lt;4,20,100)))</f>
        <v>#REF!</v>
      </c>
      <c r="X287" s="12" t="s">
        <v>163</v>
      </c>
      <c r="Y287" s="12" t="e">
        <f>'Рейтинговая таблица организаций'!#REF!</f>
        <v>#REF!</v>
      </c>
      <c r="Z287" s="12" t="e">
        <f>'Рейтинговая таблица организаций'!#REF!</f>
        <v>#REF!</v>
      </c>
      <c r="AA28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7" s="17" t="e">
        <f>'Рейтинговая таблица организаций'!#REF!</f>
        <v>#REF!</v>
      </c>
      <c r="AC287" s="12" t="e">
        <f>IF('Рейтинговая таблица организаций'!#REF!&lt;1,0,(IF('Рейтинговая таблица организаций'!#REF!&lt;5,20,100)))</f>
        <v>#REF!</v>
      </c>
      <c r="AD28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7" s="18" t="e">
        <f>'Рейтинговая таблица организаций'!#REF!</f>
        <v>#REF!</v>
      </c>
      <c r="AF287" s="12" t="e">
        <f>IF('Рейтинговая таблица организаций'!#REF!&lt;1,0,(IF('Рейтинговая таблица организаций'!#REF!&lt;5,20,100)))</f>
        <v>#REF!</v>
      </c>
      <c r="AG287" s="12" t="s">
        <v>164</v>
      </c>
      <c r="AH287" s="12" t="e">
        <f>'Рейтинговая таблица организаций'!#REF!</f>
        <v>#REF!</v>
      </c>
      <c r="AI287" s="12" t="e">
        <f>'Рейтинговая таблица организаций'!#REF!</f>
        <v>#REF!</v>
      </c>
      <c r="AJ287" s="12" t="s">
        <v>165</v>
      </c>
      <c r="AK287" s="12" t="e">
        <f>'Рейтинговая таблица организаций'!#REF!</f>
        <v>#REF!</v>
      </c>
      <c r="AL287" s="12" t="e">
        <f>'Рейтинговая таблица организаций'!#REF!</f>
        <v>#REF!</v>
      </c>
      <c r="AM287" s="12" t="s">
        <v>166</v>
      </c>
      <c r="AN287" s="12" t="e">
        <f>'Рейтинговая таблица организаций'!#REF!</f>
        <v>#REF!</v>
      </c>
      <c r="AO287" s="12" t="e">
        <f>'Рейтинговая таблица организаций'!#REF!</f>
        <v>#REF!</v>
      </c>
      <c r="AP287" s="12" t="s">
        <v>167</v>
      </c>
      <c r="AQ287" s="12" t="e">
        <f>'Рейтинговая таблица организаций'!#REF!</f>
        <v>#REF!</v>
      </c>
      <c r="AR287" s="12" t="e">
        <f>'Рейтинговая таблица организаций'!#REF!</f>
        <v>#REF!</v>
      </c>
      <c r="AS287" s="12" t="s">
        <v>168</v>
      </c>
      <c r="AT287" s="12" t="e">
        <f>'Рейтинговая таблица организаций'!#REF!</f>
        <v>#REF!</v>
      </c>
      <c r="AU287" s="12" t="e">
        <f>'Рейтинговая таблица организаций'!#REF!</f>
        <v>#REF!</v>
      </c>
      <c r="AV287" s="12" t="s">
        <v>169</v>
      </c>
      <c r="AW287" s="12" t="e">
        <f>'Рейтинговая таблица организаций'!#REF!</f>
        <v>#REF!</v>
      </c>
      <c r="AX287" s="12" t="e">
        <f>'Рейтинговая таблица организаций'!#REF!</f>
        <v>#REF!</v>
      </c>
      <c r="AY287" s="12" t="s">
        <v>170</v>
      </c>
      <c r="AZ287" s="12" t="e">
        <f>'Рейтинговая таблица организаций'!#REF!</f>
        <v>#REF!</v>
      </c>
      <c r="BA287" s="12" t="e">
        <f>'Рейтинговая таблица организаций'!#REF!</f>
        <v>#REF!</v>
      </c>
    </row>
    <row r="288" spans="1:53" ht="15.75">
      <c r="A288" s="9" t="e">
        <f>'бланки '!#REF!</f>
        <v>#REF!</v>
      </c>
      <c r="B288" s="9" t="e">
        <f>'бланки '!#REF!</f>
        <v>#REF!</v>
      </c>
      <c r="C288" s="9" t="e">
        <f>'для bus.gov.ru'!#REF!</f>
        <v>#REF!</v>
      </c>
      <c r="D288" s="9" t="e">
        <f>'для bus.gov.ru'!#REF!</f>
        <v>#REF!</v>
      </c>
      <c r="E288" s="16" t="e">
        <f>'для bus.gov.ru'!#REF!</f>
        <v>#REF!</v>
      </c>
      <c r="F288" s="10" t="s">
        <v>159</v>
      </c>
      <c r="G288" s="11" t="e">
        <f>'Рейтинговая таблица организаций'!#REF!</f>
        <v>#REF!</v>
      </c>
      <c r="H288" s="11" t="e">
        <f>'Рейтинговая таблица организаций'!#REF!</f>
        <v>#REF!</v>
      </c>
      <c r="I288" s="10" t="s">
        <v>160</v>
      </c>
      <c r="J288" s="11" t="e">
        <f>'Рейтинговая таблица организаций'!#REF!</f>
        <v>#REF!</v>
      </c>
      <c r="K288" s="11" t="e">
        <f>'Рейтинговая таблица организаций'!#REF!</f>
        <v>#REF!</v>
      </c>
      <c r="L28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8" s="18" t="e">
        <f>'Рейтинговая таблица организаций'!#REF!</f>
        <v>#REF!</v>
      </c>
      <c r="N288" s="12" t="e">
        <f>IF('Рейтинговая таблица организаций'!#REF!&lt;1,0,(IF('Рейтинговая таблица организаций'!#REF!&lt;4,30,100)))</f>
        <v>#REF!</v>
      </c>
      <c r="O288" s="12" t="s">
        <v>161</v>
      </c>
      <c r="P288" s="12" t="e">
        <f>'Рейтинговая таблица организаций'!#REF!</f>
        <v>#REF!</v>
      </c>
      <c r="Q288" s="12" t="e">
        <f>'Рейтинговая таблица организаций'!#REF!</f>
        <v>#REF!</v>
      </c>
      <c r="R288" s="12" t="s">
        <v>162</v>
      </c>
      <c r="S288" s="12" t="e">
        <f>'Рейтинговая таблица организаций'!#REF!</f>
        <v>#REF!</v>
      </c>
      <c r="T288" s="12" t="e">
        <f>'Рейтинговая таблица организаций'!#REF!</f>
        <v>#REF!</v>
      </c>
      <c r="U28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8" s="18" t="e">
        <f>'Рейтинговая таблица организаций'!#REF!</f>
        <v>#REF!</v>
      </c>
      <c r="W288" s="12" t="e">
        <f>IF('Рейтинговая таблица организаций'!#REF!&lt;1,0,(IF('Рейтинговая таблица организаций'!#REF!&lt;4,20,100)))</f>
        <v>#REF!</v>
      </c>
      <c r="X288" s="12" t="s">
        <v>163</v>
      </c>
      <c r="Y288" s="12" t="e">
        <f>'Рейтинговая таблица организаций'!#REF!</f>
        <v>#REF!</v>
      </c>
      <c r="Z288" s="12" t="e">
        <f>'Рейтинговая таблица организаций'!#REF!</f>
        <v>#REF!</v>
      </c>
      <c r="AA28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8" s="17" t="e">
        <f>'Рейтинговая таблица организаций'!#REF!</f>
        <v>#REF!</v>
      </c>
      <c r="AC288" s="12" t="e">
        <f>IF('Рейтинговая таблица организаций'!#REF!&lt;1,0,(IF('Рейтинговая таблица организаций'!#REF!&lt;5,20,100)))</f>
        <v>#REF!</v>
      </c>
      <c r="AD28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8" s="18" t="e">
        <f>'Рейтинговая таблица организаций'!#REF!</f>
        <v>#REF!</v>
      </c>
      <c r="AF288" s="12" t="e">
        <f>IF('Рейтинговая таблица организаций'!#REF!&lt;1,0,(IF('Рейтинговая таблица организаций'!#REF!&lt;5,20,100)))</f>
        <v>#REF!</v>
      </c>
      <c r="AG288" s="12" t="s">
        <v>164</v>
      </c>
      <c r="AH288" s="12" t="e">
        <f>'Рейтинговая таблица организаций'!#REF!</f>
        <v>#REF!</v>
      </c>
      <c r="AI288" s="12" t="e">
        <f>'Рейтинговая таблица организаций'!#REF!</f>
        <v>#REF!</v>
      </c>
      <c r="AJ288" s="12" t="s">
        <v>165</v>
      </c>
      <c r="AK288" s="12" t="e">
        <f>'Рейтинговая таблица организаций'!#REF!</f>
        <v>#REF!</v>
      </c>
      <c r="AL288" s="12" t="e">
        <f>'Рейтинговая таблица организаций'!#REF!</f>
        <v>#REF!</v>
      </c>
      <c r="AM288" s="12" t="s">
        <v>166</v>
      </c>
      <c r="AN288" s="12" t="e">
        <f>'Рейтинговая таблица организаций'!#REF!</f>
        <v>#REF!</v>
      </c>
      <c r="AO288" s="12" t="e">
        <f>'Рейтинговая таблица организаций'!#REF!</f>
        <v>#REF!</v>
      </c>
      <c r="AP288" s="12" t="s">
        <v>167</v>
      </c>
      <c r="AQ288" s="12" t="e">
        <f>'Рейтинговая таблица организаций'!#REF!</f>
        <v>#REF!</v>
      </c>
      <c r="AR288" s="12" t="e">
        <f>'Рейтинговая таблица организаций'!#REF!</f>
        <v>#REF!</v>
      </c>
      <c r="AS288" s="12" t="s">
        <v>168</v>
      </c>
      <c r="AT288" s="12" t="e">
        <f>'Рейтинговая таблица организаций'!#REF!</f>
        <v>#REF!</v>
      </c>
      <c r="AU288" s="12" t="e">
        <f>'Рейтинговая таблица организаций'!#REF!</f>
        <v>#REF!</v>
      </c>
      <c r="AV288" s="12" t="s">
        <v>169</v>
      </c>
      <c r="AW288" s="12" t="e">
        <f>'Рейтинговая таблица организаций'!#REF!</f>
        <v>#REF!</v>
      </c>
      <c r="AX288" s="12" t="e">
        <f>'Рейтинговая таблица организаций'!#REF!</f>
        <v>#REF!</v>
      </c>
      <c r="AY288" s="12" t="s">
        <v>170</v>
      </c>
      <c r="AZ288" s="12" t="e">
        <f>'Рейтинговая таблица организаций'!#REF!</f>
        <v>#REF!</v>
      </c>
      <c r="BA288" s="12" t="e">
        <f>'Рейтинговая таблица организаций'!#REF!</f>
        <v>#REF!</v>
      </c>
    </row>
    <row r="289" spans="1:53" ht="15.75">
      <c r="A289" s="9" t="e">
        <f>'бланки '!#REF!</f>
        <v>#REF!</v>
      </c>
      <c r="B289" s="9" t="e">
        <f>'бланки '!#REF!</f>
        <v>#REF!</v>
      </c>
      <c r="C289" s="9" t="e">
        <f>'для bus.gov.ru'!#REF!</f>
        <v>#REF!</v>
      </c>
      <c r="D289" s="9" t="e">
        <f>'для bus.gov.ru'!#REF!</f>
        <v>#REF!</v>
      </c>
      <c r="E289" s="16" t="e">
        <f>'для bus.gov.ru'!#REF!</f>
        <v>#REF!</v>
      </c>
      <c r="F289" s="10" t="s">
        <v>159</v>
      </c>
      <c r="G289" s="11" t="e">
        <f>'Рейтинговая таблица организаций'!#REF!</f>
        <v>#REF!</v>
      </c>
      <c r="H289" s="11" t="e">
        <f>'Рейтинговая таблица организаций'!#REF!</f>
        <v>#REF!</v>
      </c>
      <c r="I289" s="10" t="s">
        <v>160</v>
      </c>
      <c r="J289" s="11" t="e">
        <f>'Рейтинговая таблица организаций'!#REF!</f>
        <v>#REF!</v>
      </c>
      <c r="K289" s="11" t="e">
        <f>'Рейтинговая таблица организаций'!#REF!</f>
        <v>#REF!</v>
      </c>
      <c r="L28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89" s="18" t="e">
        <f>'Рейтинговая таблица организаций'!#REF!</f>
        <v>#REF!</v>
      </c>
      <c r="N289" s="12" t="e">
        <f>IF('Рейтинговая таблица организаций'!#REF!&lt;1,0,(IF('Рейтинговая таблица организаций'!#REF!&lt;4,30,100)))</f>
        <v>#REF!</v>
      </c>
      <c r="O289" s="12" t="s">
        <v>161</v>
      </c>
      <c r="P289" s="12" t="e">
        <f>'Рейтинговая таблица организаций'!#REF!</f>
        <v>#REF!</v>
      </c>
      <c r="Q289" s="12" t="e">
        <f>'Рейтинговая таблица организаций'!#REF!</f>
        <v>#REF!</v>
      </c>
      <c r="R289" s="12" t="s">
        <v>162</v>
      </c>
      <c r="S289" s="12" t="e">
        <f>'Рейтинговая таблица организаций'!#REF!</f>
        <v>#REF!</v>
      </c>
      <c r="T289" s="12" t="e">
        <f>'Рейтинговая таблица организаций'!#REF!</f>
        <v>#REF!</v>
      </c>
      <c r="U28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89" s="18" t="e">
        <f>'Рейтинговая таблица организаций'!#REF!</f>
        <v>#REF!</v>
      </c>
      <c r="W289" s="12" t="e">
        <f>IF('Рейтинговая таблица организаций'!#REF!&lt;1,0,(IF('Рейтинговая таблица организаций'!#REF!&lt;4,20,100)))</f>
        <v>#REF!</v>
      </c>
      <c r="X289" s="12" t="s">
        <v>163</v>
      </c>
      <c r="Y289" s="12" t="e">
        <f>'Рейтинговая таблица организаций'!#REF!</f>
        <v>#REF!</v>
      </c>
      <c r="Z289" s="12" t="e">
        <f>'Рейтинговая таблица организаций'!#REF!</f>
        <v>#REF!</v>
      </c>
      <c r="AA28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89" s="17" t="e">
        <f>'Рейтинговая таблица организаций'!#REF!</f>
        <v>#REF!</v>
      </c>
      <c r="AC289" s="12" t="e">
        <f>IF('Рейтинговая таблица организаций'!#REF!&lt;1,0,(IF('Рейтинговая таблица организаций'!#REF!&lt;5,20,100)))</f>
        <v>#REF!</v>
      </c>
      <c r="AD28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89" s="18" t="e">
        <f>'Рейтинговая таблица организаций'!#REF!</f>
        <v>#REF!</v>
      </c>
      <c r="AF289" s="12" t="e">
        <f>IF('Рейтинговая таблица организаций'!#REF!&lt;1,0,(IF('Рейтинговая таблица организаций'!#REF!&lt;5,20,100)))</f>
        <v>#REF!</v>
      </c>
      <c r="AG289" s="12" t="s">
        <v>164</v>
      </c>
      <c r="AH289" s="12" t="e">
        <f>'Рейтинговая таблица организаций'!#REF!</f>
        <v>#REF!</v>
      </c>
      <c r="AI289" s="12" t="e">
        <f>'Рейтинговая таблица организаций'!#REF!</f>
        <v>#REF!</v>
      </c>
      <c r="AJ289" s="12" t="s">
        <v>165</v>
      </c>
      <c r="AK289" s="12" t="e">
        <f>'Рейтинговая таблица организаций'!#REF!</f>
        <v>#REF!</v>
      </c>
      <c r="AL289" s="12" t="e">
        <f>'Рейтинговая таблица организаций'!#REF!</f>
        <v>#REF!</v>
      </c>
      <c r="AM289" s="12" t="s">
        <v>166</v>
      </c>
      <c r="AN289" s="12" t="e">
        <f>'Рейтинговая таблица организаций'!#REF!</f>
        <v>#REF!</v>
      </c>
      <c r="AO289" s="12" t="e">
        <f>'Рейтинговая таблица организаций'!#REF!</f>
        <v>#REF!</v>
      </c>
      <c r="AP289" s="12" t="s">
        <v>167</v>
      </c>
      <c r="AQ289" s="12" t="e">
        <f>'Рейтинговая таблица организаций'!#REF!</f>
        <v>#REF!</v>
      </c>
      <c r="AR289" s="12" t="e">
        <f>'Рейтинговая таблица организаций'!#REF!</f>
        <v>#REF!</v>
      </c>
      <c r="AS289" s="12" t="s">
        <v>168</v>
      </c>
      <c r="AT289" s="12" t="e">
        <f>'Рейтинговая таблица организаций'!#REF!</f>
        <v>#REF!</v>
      </c>
      <c r="AU289" s="12" t="e">
        <f>'Рейтинговая таблица организаций'!#REF!</f>
        <v>#REF!</v>
      </c>
      <c r="AV289" s="12" t="s">
        <v>169</v>
      </c>
      <c r="AW289" s="12" t="e">
        <f>'Рейтинговая таблица организаций'!#REF!</f>
        <v>#REF!</v>
      </c>
      <c r="AX289" s="12" t="e">
        <f>'Рейтинговая таблица организаций'!#REF!</f>
        <v>#REF!</v>
      </c>
      <c r="AY289" s="12" t="s">
        <v>170</v>
      </c>
      <c r="AZ289" s="12" t="e">
        <f>'Рейтинговая таблица организаций'!#REF!</f>
        <v>#REF!</v>
      </c>
      <c r="BA289" s="12" t="e">
        <f>'Рейтинговая таблица организаций'!#REF!</f>
        <v>#REF!</v>
      </c>
    </row>
    <row r="290" spans="1:53" ht="15.75">
      <c r="A290" s="9" t="e">
        <f>'бланки '!#REF!</f>
        <v>#REF!</v>
      </c>
      <c r="B290" s="9" t="e">
        <f>'бланки '!#REF!</f>
        <v>#REF!</v>
      </c>
      <c r="C290" s="9" t="e">
        <f>'для bus.gov.ru'!#REF!</f>
        <v>#REF!</v>
      </c>
      <c r="D290" s="9" t="e">
        <f>'для bus.gov.ru'!#REF!</f>
        <v>#REF!</v>
      </c>
      <c r="E290" s="16" t="e">
        <f>'для bus.gov.ru'!#REF!</f>
        <v>#REF!</v>
      </c>
      <c r="F290" s="10" t="s">
        <v>159</v>
      </c>
      <c r="G290" s="11" t="e">
        <f>'Рейтинговая таблица организаций'!#REF!</f>
        <v>#REF!</v>
      </c>
      <c r="H290" s="11" t="e">
        <f>'Рейтинговая таблица организаций'!#REF!</f>
        <v>#REF!</v>
      </c>
      <c r="I290" s="10" t="s">
        <v>160</v>
      </c>
      <c r="J290" s="11" t="e">
        <f>'Рейтинговая таблица организаций'!#REF!</f>
        <v>#REF!</v>
      </c>
      <c r="K290" s="11" t="e">
        <f>'Рейтинговая таблица организаций'!#REF!</f>
        <v>#REF!</v>
      </c>
      <c r="L29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0" s="18" t="e">
        <f>'Рейтинговая таблица организаций'!#REF!</f>
        <v>#REF!</v>
      </c>
      <c r="N290" s="12" t="e">
        <f>IF('Рейтинговая таблица организаций'!#REF!&lt;1,0,(IF('Рейтинговая таблица организаций'!#REF!&lt;4,30,100)))</f>
        <v>#REF!</v>
      </c>
      <c r="O290" s="12" t="s">
        <v>161</v>
      </c>
      <c r="P290" s="12" t="e">
        <f>'Рейтинговая таблица организаций'!#REF!</f>
        <v>#REF!</v>
      </c>
      <c r="Q290" s="12" t="e">
        <f>'Рейтинговая таблица организаций'!#REF!</f>
        <v>#REF!</v>
      </c>
      <c r="R290" s="12" t="s">
        <v>162</v>
      </c>
      <c r="S290" s="12" t="e">
        <f>'Рейтинговая таблица организаций'!#REF!</f>
        <v>#REF!</v>
      </c>
      <c r="T290" s="12" t="e">
        <f>'Рейтинговая таблица организаций'!#REF!</f>
        <v>#REF!</v>
      </c>
      <c r="U29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0" s="18" t="e">
        <f>'Рейтинговая таблица организаций'!#REF!</f>
        <v>#REF!</v>
      </c>
      <c r="W290" s="12" t="e">
        <f>IF('Рейтинговая таблица организаций'!#REF!&lt;1,0,(IF('Рейтинговая таблица организаций'!#REF!&lt;4,20,100)))</f>
        <v>#REF!</v>
      </c>
      <c r="X290" s="12" t="s">
        <v>163</v>
      </c>
      <c r="Y290" s="12" t="e">
        <f>'Рейтинговая таблица организаций'!#REF!</f>
        <v>#REF!</v>
      </c>
      <c r="Z290" s="12" t="e">
        <f>'Рейтинговая таблица организаций'!#REF!</f>
        <v>#REF!</v>
      </c>
      <c r="AA29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0" s="17" t="e">
        <f>'Рейтинговая таблица организаций'!#REF!</f>
        <v>#REF!</v>
      </c>
      <c r="AC290" s="12" t="e">
        <f>IF('Рейтинговая таблица организаций'!#REF!&lt;1,0,(IF('Рейтинговая таблица организаций'!#REF!&lt;5,20,100)))</f>
        <v>#REF!</v>
      </c>
      <c r="AD29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0" s="18" t="e">
        <f>'Рейтинговая таблица организаций'!#REF!</f>
        <v>#REF!</v>
      </c>
      <c r="AF290" s="12" t="e">
        <f>IF('Рейтинговая таблица организаций'!#REF!&lt;1,0,(IF('Рейтинговая таблица организаций'!#REF!&lt;5,20,100)))</f>
        <v>#REF!</v>
      </c>
      <c r="AG290" s="12" t="s">
        <v>164</v>
      </c>
      <c r="AH290" s="12" t="e">
        <f>'Рейтинговая таблица организаций'!#REF!</f>
        <v>#REF!</v>
      </c>
      <c r="AI290" s="12" t="e">
        <f>'Рейтинговая таблица организаций'!#REF!</f>
        <v>#REF!</v>
      </c>
      <c r="AJ290" s="12" t="s">
        <v>165</v>
      </c>
      <c r="AK290" s="12" t="e">
        <f>'Рейтинговая таблица организаций'!#REF!</f>
        <v>#REF!</v>
      </c>
      <c r="AL290" s="12" t="e">
        <f>'Рейтинговая таблица организаций'!#REF!</f>
        <v>#REF!</v>
      </c>
      <c r="AM290" s="12" t="s">
        <v>166</v>
      </c>
      <c r="AN290" s="12" t="e">
        <f>'Рейтинговая таблица организаций'!#REF!</f>
        <v>#REF!</v>
      </c>
      <c r="AO290" s="12" t="e">
        <f>'Рейтинговая таблица организаций'!#REF!</f>
        <v>#REF!</v>
      </c>
      <c r="AP290" s="12" t="s">
        <v>167</v>
      </c>
      <c r="AQ290" s="12" t="e">
        <f>'Рейтинговая таблица организаций'!#REF!</f>
        <v>#REF!</v>
      </c>
      <c r="AR290" s="12" t="e">
        <f>'Рейтинговая таблица организаций'!#REF!</f>
        <v>#REF!</v>
      </c>
      <c r="AS290" s="12" t="s">
        <v>168</v>
      </c>
      <c r="AT290" s="12" t="e">
        <f>'Рейтинговая таблица организаций'!#REF!</f>
        <v>#REF!</v>
      </c>
      <c r="AU290" s="12" t="e">
        <f>'Рейтинговая таблица организаций'!#REF!</f>
        <v>#REF!</v>
      </c>
      <c r="AV290" s="12" t="s">
        <v>169</v>
      </c>
      <c r="AW290" s="12" t="e">
        <f>'Рейтинговая таблица организаций'!#REF!</f>
        <v>#REF!</v>
      </c>
      <c r="AX290" s="12" t="e">
        <f>'Рейтинговая таблица организаций'!#REF!</f>
        <v>#REF!</v>
      </c>
      <c r="AY290" s="12" t="s">
        <v>170</v>
      </c>
      <c r="AZ290" s="12" t="e">
        <f>'Рейтинговая таблица организаций'!#REF!</f>
        <v>#REF!</v>
      </c>
      <c r="BA290" s="12" t="e">
        <f>'Рейтинговая таблица организаций'!#REF!</f>
        <v>#REF!</v>
      </c>
    </row>
    <row r="291" spans="1:53" ht="15.75">
      <c r="A291" s="9" t="e">
        <f>'бланки '!#REF!</f>
        <v>#REF!</v>
      </c>
      <c r="B291" s="9" t="e">
        <f>'бланки '!#REF!</f>
        <v>#REF!</v>
      </c>
      <c r="C291" s="9" t="e">
        <f>'для bus.gov.ru'!#REF!</f>
        <v>#REF!</v>
      </c>
      <c r="D291" s="9" t="e">
        <f>'для bus.gov.ru'!#REF!</f>
        <v>#REF!</v>
      </c>
      <c r="E291" s="16" t="e">
        <f>'для bus.gov.ru'!#REF!</f>
        <v>#REF!</v>
      </c>
      <c r="F291" s="10" t="s">
        <v>159</v>
      </c>
      <c r="G291" s="11" t="e">
        <f>'Рейтинговая таблица организаций'!#REF!</f>
        <v>#REF!</v>
      </c>
      <c r="H291" s="11" t="e">
        <f>'Рейтинговая таблица организаций'!#REF!</f>
        <v>#REF!</v>
      </c>
      <c r="I291" s="10" t="s">
        <v>160</v>
      </c>
      <c r="J291" s="11" t="e">
        <f>'Рейтинговая таблица организаций'!#REF!</f>
        <v>#REF!</v>
      </c>
      <c r="K291" s="11" t="e">
        <f>'Рейтинговая таблица организаций'!#REF!</f>
        <v>#REF!</v>
      </c>
      <c r="L29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1" s="18" t="e">
        <f>'Рейтинговая таблица организаций'!#REF!</f>
        <v>#REF!</v>
      </c>
      <c r="N291" s="12" t="e">
        <f>IF('Рейтинговая таблица организаций'!#REF!&lt;1,0,(IF('Рейтинговая таблица организаций'!#REF!&lt;4,30,100)))</f>
        <v>#REF!</v>
      </c>
      <c r="O291" s="12" t="s">
        <v>161</v>
      </c>
      <c r="P291" s="12" t="e">
        <f>'Рейтинговая таблица организаций'!#REF!</f>
        <v>#REF!</v>
      </c>
      <c r="Q291" s="12" t="e">
        <f>'Рейтинговая таблица организаций'!#REF!</f>
        <v>#REF!</v>
      </c>
      <c r="R291" s="12" t="s">
        <v>162</v>
      </c>
      <c r="S291" s="12" t="e">
        <f>'Рейтинговая таблица организаций'!#REF!</f>
        <v>#REF!</v>
      </c>
      <c r="T291" s="12" t="e">
        <f>'Рейтинговая таблица организаций'!#REF!</f>
        <v>#REF!</v>
      </c>
      <c r="U29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1" s="18" t="e">
        <f>'Рейтинговая таблица организаций'!#REF!</f>
        <v>#REF!</v>
      </c>
      <c r="W291" s="12" t="e">
        <f>IF('Рейтинговая таблица организаций'!#REF!&lt;1,0,(IF('Рейтинговая таблица организаций'!#REF!&lt;4,20,100)))</f>
        <v>#REF!</v>
      </c>
      <c r="X291" s="12" t="s">
        <v>163</v>
      </c>
      <c r="Y291" s="12" t="e">
        <f>'Рейтинговая таблица организаций'!#REF!</f>
        <v>#REF!</v>
      </c>
      <c r="Z291" s="12" t="e">
        <f>'Рейтинговая таблица организаций'!#REF!</f>
        <v>#REF!</v>
      </c>
      <c r="AA29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1" s="17" t="e">
        <f>'Рейтинговая таблица организаций'!#REF!</f>
        <v>#REF!</v>
      </c>
      <c r="AC291" s="12" t="e">
        <f>IF('Рейтинговая таблица организаций'!#REF!&lt;1,0,(IF('Рейтинговая таблица организаций'!#REF!&lt;5,20,100)))</f>
        <v>#REF!</v>
      </c>
      <c r="AD29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1" s="18" t="e">
        <f>'Рейтинговая таблица организаций'!#REF!</f>
        <v>#REF!</v>
      </c>
      <c r="AF291" s="12" t="e">
        <f>IF('Рейтинговая таблица организаций'!#REF!&lt;1,0,(IF('Рейтинговая таблица организаций'!#REF!&lt;5,20,100)))</f>
        <v>#REF!</v>
      </c>
      <c r="AG291" s="12" t="s">
        <v>164</v>
      </c>
      <c r="AH291" s="12" t="e">
        <f>'Рейтинговая таблица организаций'!#REF!</f>
        <v>#REF!</v>
      </c>
      <c r="AI291" s="12" t="e">
        <f>'Рейтинговая таблица организаций'!#REF!</f>
        <v>#REF!</v>
      </c>
      <c r="AJ291" s="12" t="s">
        <v>165</v>
      </c>
      <c r="AK291" s="12" t="e">
        <f>'Рейтинговая таблица организаций'!#REF!</f>
        <v>#REF!</v>
      </c>
      <c r="AL291" s="12" t="e">
        <f>'Рейтинговая таблица организаций'!#REF!</f>
        <v>#REF!</v>
      </c>
      <c r="AM291" s="12" t="s">
        <v>166</v>
      </c>
      <c r="AN291" s="12" t="e">
        <f>'Рейтинговая таблица организаций'!#REF!</f>
        <v>#REF!</v>
      </c>
      <c r="AO291" s="12" t="e">
        <f>'Рейтинговая таблица организаций'!#REF!</f>
        <v>#REF!</v>
      </c>
      <c r="AP291" s="12" t="s">
        <v>167</v>
      </c>
      <c r="AQ291" s="12" t="e">
        <f>'Рейтинговая таблица организаций'!#REF!</f>
        <v>#REF!</v>
      </c>
      <c r="AR291" s="12" t="e">
        <f>'Рейтинговая таблица организаций'!#REF!</f>
        <v>#REF!</v>
      </c>
      <c r="AS291" s="12" t="s">
        <v>168</v>
      </c>
      <c r="AT291" s="12" t="e">
        <f>'Рейтинговая таблица организаций'!#REF!</f>
        <v>#REF!</v>
      </c>
      <c r="AU291" s="12" t="e">
        <f>'Рейтинговая таблица организаций'!#REF!</f>
        <v>#REF!</v>
      </c>
      <c r="AV291" s="12" t="s">
        <v>169</v>
      </c>
      <c r="AW291" s="12" t="e">
        <f>'Рейтинговая таблица организаций'!#REF!</f>
        <v>#REF!</v>
      </c>
      <c r="AX291" s="12" t="e">
        <f>'Рейтинговая таблица организаций'!#REF!</f>
        <v>#REF!</v>
      </c>
      <c r="AY291" s="12" t="s">
        <v>170</v>
      </c>
      <c r="AZ291" s="12" t="e">
        <f>'Рейтинговая таблица организаций'!#REF!</f>
        <v>#REF!</v>
      </c>
      <c r="BA291" s="12" t="e">
        <f>'Рейтинговая таблица организаций'!#REF!</f>
        <v>#REF!</v>
      </c>
    </row>
    <row r="292" spans="1:53" ht="15.75">
      <c r="A292" s="9" t="e">
        <f>'бланки '!#REF!</f>
        <v>#REF!</v>
      </c>
      <c r="B292" s="9" t="e">
        <f>'бланки '!#REF!</f>
        <v>#REF!</v>
      </c>
      <c r="C292" s="9" t="e">
        <f>'для bus.gov.ru'!#REF!</f>
        <v>#REF!</v>
      </c>
      <c r="D292" s="9" t="e">
        <f>'для bus.gov.ru'!#REF!</f>
        <v>#REF!</v>
      </c>
      <c r="E292" s="16" t="e">
        <f>'для bus.gov.ru'!#REF!</f>
        <v>#REF!</v>
      </c>
      <c r="F292" s="10" t="s">
        <v>159</v>
      </c>
      <c r="G292" s="11" t="e">
        <f>'Рейтинговая таблица организаций'!#REF!</f>
        <v>#REF!</v>
      </c>
      <c r="H292" s="11" t="e">
        <f>'Рейтинговая таблица организаций'!#REF!</f>
        <v>#REF!</v>
      </c>
      <c r="I292" s="10" t="s">
        <v>160</v>
      </c>
      <c r="J292" s="11" t="e">
        <f>'Рейтинговая таблица организаций'!#REF!</f>
        <v>#REF!</v>
      </c>
      <c r="K292" s="11" t="e">
        <f>'Рейтинговая таблица организаций'!#REF!</f>
        <v>#REF!</v>
      </c>
      <c r="L29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2" s="18" t="e">
        <f>'Рейтинговая таблица организаций'!#REF!</f>
        <v>#REF!</v>
      </c>
      <c r="N292" s="12" t="e">
        <f>IF('Рейтинговая таблица организаций'!#REF!&lt;1,0,(IF('Рейтинговая таблица организаций'!#REF!&lt;4,30,100)))</f>
        <v>#REF!</v>
      </c>
      <c r="O292" s="12" t="s">
        <v>161</v>
      </c>
      <c r="P292" s="12" t="e">
        <f>'Рейтинговая таблица организаций'!#REF!</f>
        <v>#REF!</v>
      </c>
      <c r="Q292" s="12" t="e">
        <f>'Рейтинговая таблица организаций'!#REF!</f>
        <v>#REF!</v>
      </c>
      <c r="R292" s="12" t="s">
        <v>162</v>
      </c>
      <c r="S292" s="12" t="e">
        <f>'Рейтинговая таблица организаций'!#REF!</f>
        <v>#REF!</v>
      </c>
      <c r="T292" s="12" t="e">
        <f>'Рейтинговая таблица организаций'!#REF!</f>
        <v>#REF!</v>
      </c>
      <c r="U29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2" s="18" t="e">
        <f>'Рейтинговая таблица организаций'!#REF!</f>
        <v>#REF!</v>
      </c>
      <c r="W292" s="12" t="e">
        <f>IF('Рейтинговая таблица организаций'!#REF!&lt;1,0,(IF('Рейтинговая таблица организаций'!#REF!&lt;4,20,100)))</f>
        <v>#REF!</v>
      </c>
      <c r="X292" s="12" t="s">
        <v>163</v>
      </c>
      <c r="Y292" s="12" t="e">
        <f>'Рейтинговая таблица организаций'!#REF!</f>
        <v>#REF!</v>
      </c>
      <c r="Z292" s="12" t="e">
        <f>'Рейтинговая таблица организаций'!#REF!</f>
        <v>#REF!</v>
      </c>
      <c r="AA29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2" s="17" t="e">
        <f>'Рейтинговая таблица организаций'!#REF!</f>
        <v>#REF!</v>
      </c>
      <c r="AC292" s="12" t="e">
        <f>IF('Рейтинговая таблица организаций'!#REF!&lt;1,0,(IF('Рейтинговая таблица организаций'!#REF!&lt;5,20,100)))</f>
        <v>#REF!</v>
      </c>
      <c r="AD29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2" s="18" t="e">
        <f>'Рейтинговая таблица организаций'!#REF!</f>
        <v>#REF!</v>
      </c>
      <c r="AF292" s="12" t="e">
        <f>IF('Рейтинговая таблица организаций'!#REF!&lt;1,0,(IF('Рейтинговая таблица организаций'!#REF!&lt;5,20,100)))</f>
        <v>#REF!</v>
      </c>
      <c r="AG292" s="12" t="s">
        <v>164</v>
      </c>
      <c r="AH292" s="12" t="e">
        <f>'Рейтинговая таблица организаций'!#REF!</f>
        <v>#REF!</v>
      </c>
      <c r="AI292" s="12" t="e">
        <f>'Рейтинговая таблица организаций'!#REF!</f>
        <v>#REF!</v>
      </c>
      <c r="AJ292" s="12" t="s">
        <v>165</v>
      </c>
      <c r="AK292" s="12" t="e">
        <f>'Рейтинговая таблица организаций'!#REF!</f>
        <v>#REF!</v>
      </c>
      <c r="AL292" s="12" t="e">
        <f>'Рейтинговая таблица организаций'!#REF!</f>
        <v>#REF!</v>
      </c>
      <c r="AM292" s="12" t="s">
        <v>166</v>
      </c>
      <c r="AN292" s="12" t="e">
        <f>'Рейтинговая таблица организаций'!#REF!</f>
        <v>#REF!</v>
      </c>
      <c r="AO292" s="12" t="e">
        <f>'Рейтинговая таблица организаций'!#REF!</f>
        <v>#REF!</v>
      </c>
      <c r="AP292" s="12" t="s">
        <v>167</v>
      </c>
      <c r="AQ292" s="12" t="e">
        <f>'Рейтинговая таблица организаций'!#REF!</f>
        <v>#REF!</v>
      </c>
      <c r="AR292" s="12" t="e">
        <f>'Рейтинговая таблица организаций'!#REF!</f>
        <v>#REF!</v>
      </c>
      <c r="AS292" s="12" t="s">
        <v>168</v>
      </c>
      <c r="AT292" s="12" t="e">
        <f>'Рейтинговая таблица организаций'!#REF!</f>
        <v>#REF!</v>
      </c>
      <c r="AU292" s="12" t="e">
        <f>'Рейтинговая таблица организаций'!#REF!</f>
        <v>#REF!</v>
      </c>
      <c r="AV292" s="12" t="s">
        <v>169</v>
      </c>
      <c r="AW292" s="12" t="e">
        <f>'Рейтинговая таблица организаций'!#REF!</f>
        <v>#REF!</v>
      </c>
      <c r="AX292" s="12" t="e">
        <f>'Рейтинговая таблица организаций'!#REF!</f>
        <v>#REF!</v>
      </c>
      <c r="AY292" s="12" t="s">
        <v>170</v>
      </c>
      <c r="AZ292" s="12" t="e">
        <f>'Рейтинговая таблица организаций'!#REF!</f>
        <v>#REF!</v>
      </c>
      <c r="BA292" s="12" t="e">
        <f>'Рейтинговая таблица организаций'!#REF!</f>
        <v>#REF!</v>
      </c>
    </row>
    <row r="293" spans="1:53" ht="15.75">
      <c r="A293" s="9" t="e">
        <f>'бланки '!#REF!</f>
        <v>#REF!</v>
      </c>
      <c r="B293" s="9" t="e">
        <f>'бланки '!#REF!</f>
        <v>#REF!</v>
      </c>
      <c r="C293" s="9" t="e">
        <f>'для bus.gov.ru'!#REF!</f>
        <v>#REF!</v>
      </c>
      <c r="D293" s="9" t="e">
        <f>'для bus.gov.ru'!#REF!</f>
        <v>#REF!</v>
      </c>
      <c r="E293" s="16" t="e">
        <f>'для bus.gov.ru'!#REF!</f>
        <v>#REF!</v>
      </c>
      <c r="F293" s="10" t="s">
        <v>159</v>
      </c>
      <c r="G293" s="11" t="e">
        <f>'Рейтинговая таблица организаций'!#REF!</f>
        <v>#REF!</v>
      </c>
      <c r="H293" s="11" t="e">
        <f>'Рейтинговая таблица организаций'!#REF!</f>
        <v>#REF!</v>
      </c>
      <c r="I293" s="10" t="s">
        <v>160</v>
      </c>
      <c r="J293" s="11" t="e">
        <f>'Рейтинговая таблица организаций'!#REF!</f>
        <v>#REF!</v>
      </c>
      <c r="K293" s="11" t="e">
        <f>'Рейтинговая таблица организаций'!#REF!</f>
        <v>#REF!</v>
      </c>
      <c r="L29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3" s="18" t="e">
        <f>'Рейтинговая таблица организаций'!#REF!</f>
        <v>#REF!</v>
      </c>
      <c r="N293" s="12" t="e">
        <f>IF('Рейтинговая таблица организаций'!#REF!&lt;1,0,(IF('Рейтинговая таблица организаций'!#REF!&lt;4,30,100)))</f>
        <v>#REF!</v>
      </c>
      <c r="O293" s="12" t="s">
        <v>161</v>
      </c>
      <c r="P293" s="12" t="e">
        <f>'Рейтинговая таблица организаций'!#REF!</f>
        <v>#REF!</v>
      </c>
      <c r="Q293" s="12" t="e">
        <f>'Рейтинговая таблица организаций'!#REF!</f>
        <v>#REF!</v>
      </c>
      <c r="R293" s="12" t="s">
        <v>162</v>
      </c>
      <c r="S293" s="12" t="e">
        <f>'Рейтинговая таблица организаций'!#REF!</f>
        <v>#REF!</v>
      </c>
      <c r="T293" s="12" t="e">
        <f>'Рейтинговая таблица организаций'!#REF!</f>
        <v>#REF!</v>
      </c>
      <c r="U29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3" s="18" t="e">
        <f>'Рейтинговая таблица организаций'!#REF!</f>
        <v>#REF!</v>
      </c>
      <c r="W293" s="12" t="e">
        <f>IF('Рейтинговая таблица организаций'!#REF!&lt;1,0,(IF('Рейтинговая таблица организаций'!#REF!&lt;4,20,100)))</f>
        <v>#REF!</v>
      </c>
      <c r="X293" s="12" t="s">
        <v>163</v>
      </c>
      <c r="Y293" s="12" t="e">
        <f>'Рейтинговая таблица организаций'!#REF!</f>
        <v>#REF!</v>
      </c>
      <c r="Z293" s="12" t="e">
        <f>'Рейтинговая таблица организаций'!#REF!</f>
        <v>#REF!</v>
      </c>
      <c r="AA29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3" s="17" t="e">
        <f>'Рейтинговая таблица организаций'!#REF!</f>
        <v>#REF!</v>
      </c>
      <c r="AC293" s="12" t="e">
        <f>IF('Рейтинговая таблица организаций'!#REF!&lt;1,0,(IF('Рейтинговая таблица организаций'!#REF!&lt;5,20,100)))</f>
        <v>#REF!</v>
      </c>
      <c r="AD29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3" s="18" t="e">
        <f>'Рейтинговая таблица организаций'!#REF!</f>
        <v>#REF!</v>
      </c>
      <c r="AF293" s="12" t="e">
        <f>IF('Рейтинговая таблица организаций'!#REF!&lt;1,0,(IF('Рейтинговая таблица организаций'!#REF!&lt;5,20,100)))</f>
        <v>#REF!</v>
      </c>
      <c r="AG293" s="12" t="s">
        <v>164</v>
      </c>
      <c r="AH293" s="12" t="e">
        <f>'Рейтинговая таблица организаций'!#REF!</f>
        <v>#REF!</v>
      </c>
      <c r="AI293" s="12" t="e">
        <f>'Рейтинговая таблица организаций'!#REF!</f>
        <v>#REF!</v>
      </c>
      <c r="AJ293" s="12" t="s">
        <v>165</v>
      </c>
      <c r="AK293" s="12" t="e">
        <f>'Рейтинговая таблица организаций'!#REF!</f>
        <v>#REF!</v>
      </c>
      <c r="AL293" s="12" t="e">
        <f>'Рейтинговая таблица организаций'!#REF!</f>
        <v>#REF!</v>
      </c>
      <c r="AM293" s="12" t="s">
        <v>166</v>
      </c>
      <c r="AN293" s="12" t="e">
        <f>'Рейтинговая таблица организаций'!#REF!</f>
        <v>#REF!</v>
      </c>
      <c r="AO293" s="12" t="e">
        <f>'Рейтинговая таблица организаций'!#REF!</f>
        <v>#REF!</v>
      </c>
      <c r="AP293" s="12" t="s">
        <v>167</v>
      </c>
      <c r="AQ293" s="12" t="e">
        <f>'Рейтинговая таблица организаций'!#REF!</f>
        <v>#REF!</v>
      </c>
      <c r="AR293" s="12" t="e">
        <f>'Рейтинговая таблица организаций'!#REF!</f>
        <v>#REF!</v>
      </c>
      <c r="AS293" s="12" t="s">
        <v>168</v>
      </c>
      <c r="AT293" s="12" t="e">
        <f>'Рейтинговая таблица организаций'!#REF!</f>
        <v>#REF!</v>
      </c>
      <c r="AU293" s="12" t="e">
        <f>'Рейтинговая таблица организаций'!#REF!</f>
        <v>#REF!</v>
      </c>
      <c r="AV293" s="12" t="s">
        <v>169</v>
      </c>
      <c r="AW293" s="12" t="e">
        <f>'Рейтинговая таблица организаций'!#REF!</f>
        <v>#REF!</v>
      </c>
      <c r="AX293" s="12" t="e">
        <f>'Рейтинговая таблица организаций'!#REF!</f>
        <v>#REF!</v>
      </c>
      <c r="AY293" s="12" t="s">
        <v>170</v>
      </c>
      <c r="AZ293" s="12" t="e">
        <f>'Рейтинговая таблица организаций'!#REF!</f>
        <v>#REF!</v>
      </c>
      <c r="BA293" s="12" t="e">
        <f>'Рейтинговая таблица организаций'!#REF!</f>
        <v>#REF!</v>
      </c>
    </row>
    <row r="294" spans="1:53" ht="15.75">
      <c r="A294" s="9" t="e">
        <f>'бланки '!#REF!</f>
        <v>#REF!</v>
      </c>
      <c r="B294" s="9" t="e">
        <f>'бланки '!#REF!</f>
        <v>#REF!</v>
      </c>
      <c r="C294" s="9" t="e">
        <f>'для bus.gov.ru'!#REF!</f>
        <v>#REF!</v>
      </c>
      <c r="D294" s="9" t="e">
        <f>'для bus.gov.ru'!#REF!</f>
        <v>#REF!</v>
      </c>
      <c r="E294" s="16" t="e">
        <f>'для bus.gov.ru'!#REF!</f>
        <v>#REF!</v>
      </c>
      <c r="F294" s="10" t="s">
        <v>159</v>
      </c>
      <c r="G294" s="11" t="e">
        <f>'Рейтинговая таблица организаций'!#REF!</f>
        <v>#REF!</v>
      </c>
      <c r="H294" s="11" t="e">
        <f>'Рейтинговая таблица организаций'!#REF!</f>
        <v>#REF!</v>
      </c>
      <c r="I294" s="10" t="s">
        <v>160</v>
      </c>
      <c r="J294" s="11" t="e">
        <f>'Рейтинговая таблица организаций'!#REF!</f>
        <v>#REF!</v>
      </c>
      <c r="K294" s="11" t="e">
        <f>'Рейтинговая таблица организаций'!#REF!</f>
        <v>#REF!</v>
      </c>
      <c r="L29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4" s="18" t="e">
        <f>'Рейтинговая таблица организаций'!#REF!</f>
        <v>#REF!</v>
      </c>
      <c r="N294" s="12" t="e">
        <f>IF('Рейтинговая таблица организаций'!#REF!&lt;1,0,(IF('Рейтинговая таблица организаций'!#REF!&lt;4,30,100)))</f>
        <v>#REF!</v>
      </c>
      <c r="O294" s="12" t="s">
        <v>161</v>
      </c>
      <c r="P294" s="12" t="e">
        <f>'Рейтинговая таблица организаций'!#REF!</f>
        <v>#REF!</v>
      </c>
      <c r="Q294" s="12" t="e">
        <f>'Рейтинговая таблица организаций'!#REF!</f>
        <v>#REF!</v>
      </c>
      <c r="R294" s="12" t="s">
        <v>162</v>
      </c>
      <c r="S294" s="12" t="e">
        <f>'Рейтинговая таблица организаций'!#REF!</f>
        <v>#REF!</v>
      </c>
      <c r="T294" s="12" t="e">
        <f>'Рейтинговая таблица организаций'!#REF!</f>
        <v>#REF!</v>
      </c>
      <c r="U29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4" s="18" t="e">
        <f>'Рейтинговая таблица организаций'!#REF!</f>
        <v>#REF!</v>
      </c>
      <c r="W294" s="12" t="e">
        <f>IF('Рейтинговая таблица организаций'!#REF!&lt;1,0,(IF('Рейтинговая таблица организаций'!#REF!&lt;4,20,100)))</f>
        <v>#REF!</v>
      </c>
      <c r="X294" s="12" t="s">
        <v>163</v>
      </c>
      <c r="Y294" s="12" t="e">
        <f>'Рейтинговая таблица организаций'!#REF!</f>
        <v>#REF!</v>
      </c>
      <c r="Z294" s="12" t="e">
        <f>'Рейтинговая таблица организаций'!#REF!</f>
        <v>#REF!</v>
      </c>
      <c r="AA29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4" s="17" t="e">
        <f>'Рейтинговая таблица организаций'!#REF!</f>
        <v>#REF!</v>
      </c>
      <c r="AC294" s="12" t="e">
        <f>IF('Рейтинговая таблица организаций'!#REF!&lt;1,0,(IF('Рейтинговая таблица организаций'!#REF!&lt;5,20,100)))</f>
        <v>#REF!</v>
      </c>
      <c r="AD29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4" s="18" t="e">
        <f>'Рейтинговая таблица организаций'!#REF!</f>
        <v>#REF!</v>
      </c>
      <c r="AF294" s="12" t="e">
        <f>IF('Рейтинговая таблица организаций'!#REF!&lt;1,0,(IF('Рейтинговая таблица организаций'!#REF!&lt;5,20,100)))</f>
        <v>#REF!</v>
      </c>
      <c r="AG294" s="12" t="s">
        <v>164</v>
      </c>
      <c r="AH294" s="12" t="e">
        <f>'Рейтинговая таблица организаций'!#REF!</f>
        <v>#REF!</v>
      </c>
      <c r="AI294" s="12" t="e">
        <f>'Рейтинговая таблица организаций'!#REF!</f>
        <v>#REF!</v>
      </c>
      <c r="AJ294" s="12" t="s">
        <v>165</v>
      </c>
      <c r="AK294" s="12" t="e">
        <f>'Рейтинговая таблица организаций'!#REF!</f>
        <v>#REF!</v>
      </c>
      <c r="AL294" s="12" t="e">
        <f>'Рейтинговая таблица организаций'!#REF!</f>
        <v>#REF!</v>
      </c>
      <c r="AM294" s="12" t="s">
        <v>166</v>
      </c>
      <c r="AN294" s="12" t="e">
        <f>'Рейтинговая таблица организаций'!#REF!</f>
        <v>#REF!</v>
      </c>
      <c r="AO294" s="12" t="e">
        <f>'Рейтинговая таблица организаций'!#REF!</f>
        <v>#REF!</v>
      </c>
      <c r="AP294" s="12" t="s">
        <v>167</v>
      </c>
      <c r="AQ294" s="12" t="e">
        <f>'Рейтинговая таблица организаций'!#REF!</f>
        <v>#REF!</v>
      </c>
      <c r="AR294" s="12" t="e">
        <f>'Рейтинговая таблица организаций'!#REF!</f>
        <v>#REF!</v>
      </c>
      <c r="AS294" s="12" t="s">
        <v>168</v>
      </c>
      <c r="AT294" s="12" t="e">
        <f>'Рейтинговая таблица организаций'!#REF!</f>
        <v>#REF!</v>
      </c>
      <c r="AU294" s="12" t="e">
        <f>'Рейтинговая таблица организаций'!#REF!</f>
        <v>#REF!</v>
      </c>
      <c r="AV294" s="12" t="s">
        <v>169</v>
      </c>
      <c r="AW294" s="12" t="e">
        <f>'Рейтинговая таблица организаций'!#REF!</f>
        <v>#REF!</v>
      </c>
      <c r="AX294" s="12" t="e">
        <f>'Рейтинговая таблица организаций'!#REF!</f>
        <v>#REF!</v>
      </c>
      <c r="AY294" s="12" t="s">
        <v>170</v>
      </c>
      <c r="AZ294" s="12" t="e">
        <f>'Рейтинговая таблица организаций'!#REF!</f>
        <v>#REF!</v>
      </c>
      <c r="BA294" s="12" t="e">
        <f>'Рейтинговая таблица организаций'!#REF!</f>
        <v>#REF!</v>
      </c>
    </row>
    <row r="295" spans="1:53" ht="15.75">
      <c r="A295" s="9" t="e">
        <f>'бланки '!#REF!</f>
        <v>#REF!</v>
      </c>
      <c r="B295" s="9" t="e">
        <f>'бланки '!#REF!</f>
        <v>#REF!</v>
      </c>
      <c r="C295" s="9" t="e">
        <f>'для bus.gov.ru'!#REF!</f>
        <v>#REF!</v>
      </c>
      <c r="D295" s="9" t="e">
        <f>'для bus.gov.ru'!#REF!</f>
        <v>#REF!</v>
      </c>
      <c r="E295" s="16" t="e">
        <f>'для bus.gov.ru'!#REF!</f>
        <v>#REF!</v>
      </c>
      <c r="F295" s="10" t="s">
        <v>159</v>
      </c>
      <c r="G295" s="11" t="e">
        <f>'Рейтинговая таблица организаций'!#REF!</f>
        <v>#REF!</v>
      </c>
      <c r="H295" s="11" t="e">
        <f>'Рейтинговая таблица организаций'!#REF!</f>
        <v>#REF!</v>
      </c>
      <c r="I295" s="10" t="s">
        <v>160</v>
      </c>
      <c r="J295" s="11" t="e">
        <f>'Рейтинговая таблица организаций'!#REF!</f>
        <v>#REF!</v>
      </c>
      <c r="K295" s="11" t="e">
        <f>'Рейтинговая таблица организаций'!#REF!</f>
        <v>#REF!</v>
      </c>
      <c r="L29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5" s="18" t="e">
        <f>'Рейтинговая таблица организаций'!#REF!</f>
        <v>#REF!</v>
      </c>
      <c r="N295" s="12" t="e">
        <f>IF('Рейтинговая таблица организаций'!#REF!&lt;1,0,(IF('Рейтинговая таблица организаций'!#REF!&lt;4,30,100)))</f>
        <v>#REF!</v>
      </c>
      <c r="O295" s="12" t="s">
        <v>161</v>
      </c>
      <c r="P295" s="12" t="e">
        <f>'Рейтинговая таблица организаций'!#REF!</f>
        <v>#REF!</v>
      </c>
      <c r="Q295" s="12" t="e">
        <f>'Рейтинговая таблица организаций'!#REF!</f>
        <v>#REF!</v>
      </c>
      <c r="R295" s="12" t="s">
        <v>162</v>
      </c>
      <c r="S295" s="12" t="e">
        <f>'Рейтинговая таблица организаций'!#REF!</f>
        <v>#REF!</v>
      </c>
      <c r="T295" s="12" t="e">
        <f>'Рейтинговая таблица организаций'!#REF!</f>
        <v>#REF!</v>
      </c>
      <c r="U29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5" s="18" t="e">
        <f>'Рейтинговая таблица организаций'!#REF!</f>
        <v>#REF!</v>
      </c>
      <c r="W295" s="12" t="e">
        <f>IF('Рейтинговая таблица организаций'!#REF!&lt;1,0,(IF('Рейтинговая таблица организаций'!#REF!&lt;4,20,100)))</f>
        <v>#REF!</v>
      </c>
      <c r="X295" s="12" t="s">
        <v>163</v>
      </c>
      <c r="Y295" s="12" t="e">
        <f>'Рейтинговая таблица организаций'!#REF!</f>
        <v>#REF!</v>
      </c>
      <c r="Z295" s="12" t="e">
        <f>'Рейтинговая таблица организаций'!#REF!</f>
        <v>#REF!</v>
      </c>
      <c r="AA29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5" s="17" t="e">
        <f>'Рейтинговая таблица организаций'!#REF!</f>
        <v>#REF!</v>
      </c>
      <c r="AC295" s="12" t="e">
        <f>IF('Рейтинговая таблица организаций'!#REF!&lt;1,0,(IF('Рейтинговая таблица организаций'!#REF!&lt;5,20,100)))</f>
        <v>#REF!</v>
      </c>
      <c r="AD29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5" s="18" t="e">
        <f>'Рейтинговая таблица организаций'!#REF!</f>
        <v>#REF!</v>
      </c>
      <c r="AF295" s="12" t="e">
        <f>IF('Рейтинговая таблица организаций'!#REF!&lt;1,0,(IF('Рейтинговая таблица организаций'!#REF!&lt;5,20,100)))</f>
        <v>#REF!</v>
      </c>
      <c r="AG295" s="12" t="s">
        <v>164</v>
      </c>
      <c r="AH295" s="12" t="e">
        <f>'Рейтинговая таблица организаций'!#REF!</f>
        <v>#REF!</v>
      </c>
      <c r="AI295" s="12" t="e">
        <f>'Рейтинговая таблица организаций'!#REF!</f>
        <v>#REF!</v>
      </c>
      <c r="AJ295" s="12" t="s">
        <v>165</v>
      </c>
      <c r="AK295" s="12" t="e">
        <f>'Рейтинговая таблица организаций'!#REF!</f>
        <v>#REF!</v>
      </c>
      <c r="AL295" s="12" t="e">
        <f>'Рейтинговая таблица организаций'!#REF!</f>
        <v>#REF!</v>
      </c>
      <c r="AM295" s="12" t="s">
        <v>166</v>
      </c>
      <c r="AN295" s="12" t="e">
        <f>'Рейтинговая таблица организаций'!#REF!</f>
        <v>#REF!</v>
      </c>
      <c r="AO295" s="12" t="e">
        <f>'Рейтинговая таблица организаций'!#REF!</f>
        <v>#REF!</v>
      </c>
      <c r="AP295" s="12" t="s">
        <v>167</v>
      </c>
      <c r="AQ295" s="12" t="e">
        <f>'Рейтинговая таблица организаций'!#REF!</f>
        <v>#REF!</v>
      </c>
      <c r="AR295" s="12" t="e">
        <f>'Рейтинговая таблица организаций'!#REF!</f>
        <v>#REF!</v>
      </c>
      <c r="AS295" s="12" t="s">
        <v>168</v>
      </c>
      <c r="AT295" s="12" t="e">
        <f>'Рейтинговая таблица организаций'!#REF!</f>
        <v>#REF!</v>
      </c>
      <c r="AU295" s="12" t="e">
        <f>'Рейтинговая таблица организаций'!#REF!</f>
        <v>#REF!</v>
      </c>
      <c r="AV295" s="12" t="s">
        <v>169</v>
      </c>
      <c r="AW295" s="12" t="e">
        <f>'Рейтинговая таблица организаций'!#REF!</f>
        <v>#REF!</v>
      </c>
      <c r="AX295" s="12" t="e">
        <f>'Рейтинговая таблица организаций'!#REF!</f>
        <v>#REF!</v>
      </c>
      <c r="AY295" s="12" t="s">
        <v>170</v>
      </c>
      <c r="AZ295" s="12" t="e">
        <f>'Рейтинговая таблица организаций'!#REF!</f>
        <v>#REF!</v>
      </c>
      <c r="BA295" s="12" t="e">
        <f>'Рейтинговая таблица организаций'!#REF!</f>
        <v>#REF!</v>
      </c>
    </row>
    <row r="296" spans="1:53" ht="15.75">
      <c r="A296" s="9" t="e">
        <f>'бланки '!#REF!</f>
        <v>#REF!</v>
      </c>
      <c r="B296" s="9" t="e">
        <f>'бланки '!#REF!</f>
        <v>#REF!</v>
      </c>
      <c r="C296" s="9" t="e">
        <f>'для bus.gov.ru'!#REF!</f>
        <v>#REF!</v>
      </c>
      <c r="D296" s="9" t="e">
        <f>'для bus.gov.ru'!#REF!</f>
        <v>#REF!</v>
      </c>
      <c r="E296" s="16" t="e">
        <f>'для bus.gov.ru'!#REF!</f>
        <v>#REF!</v>
      </c>
      <c r="F296" s="10" t="s">
        <v>159</v>
      </c>
      <c r="G296" s="11" t="e">
        <f>'Рейтинговая таблица организаций'!#REF!</f>
        <v>#REF!</v>
      </c>
      <c r="H296" s="11" t="e">
        <f>'Рейтинговая таблица организаций'!#REF!</f>
        <v>#REF!</v>
      </c>
      <c r="I296" s="10" t="s">
        <v>160</v>
      </c>
      <c r="J296" s="11" t="e">
        <f>'Рейтинговая таблица организаций'!#REF!</f>
        <v>#REF!</v>
      </c>
      <c r="K296" s="11" t="e">
        <f>'Рейтинговая таблица организаций'!#REF!</f>
        <v>#REF!</v>
      </c>
      <c r="L29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6" s="18" t="e">
        <f>'Рейтинговая таблица организаций'!#REF!</f>
        <v>#REF!</v>
      </c>
      <c r="N296" s="12" t="e">
        <f>IF('Рейтинговая таблица организаций'!#REF!&lt;1,0,(IF('Рейтинговая таблица организаций'!#REF!&lt;4,30,100)))</f>
        <v>#REF!</v>
      </c>
      <c r="O296" s="12" t="s">
        <v>161</v>
      </c>
      <c r="P296" s="12" t="e">
        <f>'Рейтинговая таблица организаций'!#REF!</f>
        <v>#REF!</v>
      </c>
      <c r="Q296" s="12" t="e">
        <f>'Рейтинговая таблица организаций'!#REF!</f>
        <v>#REF!</v>
      </c>
      <c r="R296" s="12" t="s">
        <v>162</v>
      </c>
      <c r="S296" s="12" t="e">
        <f>'Рейтинговая таблица организаций'!#REF!</f>
        <v>#REF!</v>
      </c>
      <c r="T296" s="12" t="e">
        <f>'Рейтинговая таблица организаций'!#REF!</f>
        <v>#REF!</v>
      </c>
      <c r="U29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6" s="18" t="e">
        <f>'Рейтинговая таблица организаций'!#REF!</f>
        <v>#REF!</v>
      </c>
      <c r="W296" s="12" t="e">
        <f>IF('Рейтинговая таблица организаций'!#REF!&lt;1,0,(IF('Рейтинговая таблица организаций'!#REF!&lt;4,20,100)))</f>
        <v>#REF!</v>
      </c>
      <c r="X296" s="12" t="s">
        <v>163</v>
      </c>
      <c r="Y296" s="12" t="e">
        <f>'Рейтинговая таблица организаций'!#REF!</f>
        <v>#REF!</v>
      </c>
      <c r="Z296" s="12" t="e">
        <f>'Рейтинговая таблица организаций'!#REF!</f>
        <v>#REF!</v>
      </c>
      <c r="AA29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6" s="17" t="e">
        <f>'Рейтинговая таблица организаций'!#REF!</f>
        <v>#REF!</v>
      </c>
      <c r="AC296" s="12" t="e">
        <f>IF('Рейтинговая таблица организаций'!#REF!&lt;1,0,(IF('Рейтинговая таблица организаций'!#REF!&lt;5,20,100)))</f>
        <v>#REF!</v>
      </c>
      <c r="AD29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6" s="18" t="e">
        <f>'Рейтинговая таблица организаций'!#REF!</f>
        <v>#REF!</v>
      </c>
      <c r="AF296" s="12" t="e">
        <f>IF('Рейтинговая таблица организаций'!#REF!&lt;1,0,(IF('Рейтинговая таблица организаций'!#REF!&lt;5,20,100)))</f>
        <v>#REF!</v>
      </c>
      <c r="AG296" s="12" t="s">
        <v>164</v>
      </c>
      <c r="AH296" s="12" t="e">
        <f>'Рейтинговая таблица организаций'!#REF!</f>
        <v>#REF!</v>
      </c>
      <c r="AI296" s="12" t="e">
        <f>'Рейтинговая таблица организаций'!#REF!</f>
        <v>#REF!</v>
      </c>
      <c r="AJ296" s="12" t="s">
        <v>165</v>
      </c>
      <c r="AK296" s="12" t="e">
        <f>'Рейтинговая таблица организаций'!#REF!</f>
        <v>#REF!</v>
      </c>
      <c r="AL296" s="12" t="e">
        <f>'Рейтинговая таблица организаций'!#REF!</f>
        <v>#REF!</v>
      </c>
      <c r="AM296" s="12" t="s">
        <v>166</v>
      </c>
      <c r="AN296" s="12" t="e">
        <f>'Рейтинговая таблица организаций'!#REF!</f>
        <v>#REF!</v>
      </c>
      <c r="AO296" s="12" t="e">
        <f>'Рейтинговая таблица организаций'!#REF!</f>
        <v>#REF!</v>
      </c>
      <c r="AP296" s="12" t="s">
        <v>167</v>
      </c>
      <c r="AQ296" s="12" t="e">
        <f>'Рейтинговая таблица организаций'!#REF!</f>
        <v>#REF!</v>
      </c>
      <c r="AR296" s="12" t="e">
        <f>'Рейтинговая таблица организаций'!#REF!</f>
        <v>#REF!</v>
      </c>
      <c r="AS296" s="12" t="s">
        <v>168</v>
      </c>
      <c r="AT296" s="12" t="e">
        <f>'Рейтинговая таблица организаций'!#REF!</f>
        <v>#REF!</v>
      </c>
      <c r="AU296" s="12" t="e">
        <f>'Рейтинговая таблица организаций'!#REF!</f>
        <v>#REF!</v>
      </c>
      <c r="AV296" s="12" t="s">
        <v>169</v>
      </c>
      <c r="AW296" s="12" t="e">
        <f>'Рейтинговая таблица организаций'!#REF!</f>
        <v>#REF!</v>
      </c>
      <c r="AX296" s="12" t="e">
        <f>'Рейтинговая таблица организаций'!#REF!</f>
        <v>#REF!</v>
      </c>
      <c r="AY296" s="12" t="s">
        <v>170</v>
      </c>
      <c r="AZ296" s="12" t="e">
        <f>'Рейтинговая таблица организаций'!#REF!</f>
        <v>#REF!</v>
      </c>
      <c r="BA296" s="12" t="e">
        <f>'Рейтинговая таблица организаций'!#REF!</f>
        <v>#REF!</v>
      </c>
    </row>
    <row r="297" spans="1:53" ht="15.75">
      <c r="A297" s="9" t="e">
        <f>'бланки '!#REF!</f>
        <v>#REF!</v>
      </c>
      <c r="B297" s="9" t="e">
        <f>'бланки '!#REF!</f>
        <v>#REF!</v>
      </c>
      <c r="C297" s="9" t="e">
        <f>'для bus.gov.ru'!#REF!</f>
        <v>#REF!</v>
      </c>
      <c r="D297" s="9" t="e">
        <f>'для bus.gov.ru'!#REF!</f>
        <v>#REF!</v>
      </c>
      <c r="E297" s="16" t="e">
        <f>'для bus.gov.ru'!#REF!</f>
        <v>#REF!</v>
      </c>
      <c r="F297" s="10" t="s">
        <v>159</v>
      </c>
      <c r="G297" s="11" t="e">
        <f>'Рейтинговая таблица организаций'!#REF!</f>
        <v>#REF!</v>
      </c>
      <c r="H297" s="11" t="e">
        <f>'Рейтинговая таблица организаций'!#REF!</f>
        <v>#REF!</v>
      </c>
      <c r="I297" s="10" t="s">
        <v>160</v>
      </c>
      <c r="J297" s="11" t="e">
        <f>'Рейтинговая таблица организаций'!#REF!</f>
        <v>#REF!</v>
      </c>
      <c r="K297" s="11" t="e">
        <f>'Рейтинговая таблица организаций'!#REF!</f>
        <v>#REF!</v>
      </c>
      <c r="L29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7" s="18" t="e">
        <f>'Рейтинговая таблица организаций'!#REF!</f>
        <v>#REF!</v>
      </c>
      <c r="N297" s="12" t="e">
        <f>IF('Рейтинговая таблица организаций'!#REF!&lt;1,0,(IF('Рейтинговая таблица организаций'!#REF!&lt;4,30,100)))</f>
        <v>#REF!</v>
      </c>
      <c r="O297" s="12" t="s">
        <v>161</v>
      </c>
      <c r="P297" s="12" t="e">
        <f>'Рейтинговая таблица организаций'!#REF!</f>
        <v>#REF!</v>
      </c>
      <c r="Q297" s="12" t="e">
        <f>'Рейтинговая таблица организаций'!#REF!</f>
        <v>#REF!</v>
      </c>
      <c r="R297" s="12" t="s">
        <v>162</v>
      </c>
      <c r="S297" s="12" t="e">
        <f>'Рейтинговая таблица организаций'!#REF!</f>
        <v>#REF!</v>
      </c>
      <c r="T297" s="12" t="e">
        <f>'Рейтинговая таблица организаций'!#REF!</f>
        <v>#REF!</v>
      </c>
      <c r="U29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7" s="18" t="e">
        <f>'Рейтинговая таблица организаций'!#REF!</f>
        <v>#REF!</v>
      </c>
      <c r="W297" s="12" t="e">
        <f>IF('Рейтинговая таблица организаций'!#REF!&lt;1,0,(IF('Рейтинговая таблица организаций'!#REF!&lt;4,20,100)))</f>
        <v>#REF!</v>
      </c>
      <c r="X297" s="12" t="s">
        <v>163</v>
      </c>
      <c r="Y297" s="12" t="e">
        <f>'Рейтинговая таблица организаций'!#REF!</f>
        <v>#REF!</v>
      </c>
      <c r="Z297" s="12" t="e">
        <f>'Рейтинговая таблица организаций'!#REF!</f>
        <v>#REF!</v>
      </c>
      <c r="AA29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7" s="17" t="e">
        <f>'Рейтинговая таблица организаций'!#REF!</f>
        <v>#REF!</v>
      </c>
      <c r="AC297" s="12" t="e">
        <f>IF('Рейтинговая таблица организаций'!#REF!&lt;1,0,(IF('Рейтинговая таблица организаций'!#REF!&lt;5,20,100)))</f>
        <v>#REF!</v>
      </c>
      <c r="AD29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7" s="18" t="e">
        <f>'Рейтинговая таблица организаций'!#REF!</f>
        <v>#REF!</v>
      </c>
      <c r="AF297" s="12" t="e">
        <f>IF('Рейтинговая таблица организаций'!#REF!&lt;1,0,(IF('Рейтинговая таблица организаций'!#REF!&lt;5,20,100)))</f>
        <v>#REF!</v>
      </c>
      <c r="AG297" s="12" t="s">
        <v>164</v>
      </c>
      <c r="AH297" s="12" t="e">
        <f>'Рейтинговая таблица организаций'!#REF!</f>
        <v>#REF!</v>
      </c>
      <c r="AI297" s="12" t="e">
        <f>'Рейтинговая таблица организаций'!#REF!</f>
        <v>#REF!</v>
      </c>
      <c r="AJ297" s="12" t="s">
        <v>165</v>
      </c>
      <c r="AK297" s="12" t="e">
        <f>'Рейтинговая таблица организаций'!#REF!</f>
        <v>#REF!</v>
      </c>
      <c r="AL297" s="12" t="e">
        <f>'Рейтинговая таблица организаций'!#REF!</f>
        <v>#REF!</v>
      </c>
      <c r="AM297" s="12" t="s">
        <v>166</v>
      </c>
      <c r="AN297" s="12" t="e">
        <f>'Рейтинговая таблица организаций'!#REF!</f>
        <v>#REF!</v>
      </c>
      <c r="AO297" s="12" t="e">
        <f>'Рейтинговая таблица организаций'!#REF!</f>
        <v>#REF!</v>
      </c>
      <c r="AP297" s="12" t="s">
        <v>167</v>
      </c>
      <c r="AQ297" s="12" t="e">
        <f>'Рейтинговая таблица организаций'!#REF!</f>
        <v>#REF!</v>
      </c>
      <c r="AR297" s="12" t="e">
        <f>'Рейтинговая таблица организаций'!#REF!</f>
        <v>#REF!</v>
      </c>
      <c r="AS297" s="12" t="s">
        <v>168</v>
      </c>
      <c r="AT297" s="12" t="e">
        <f>'Рейтинговая таблица организаций'!#REF!</f>
        <v>#REF!</v>
      </c>
      <c r="AU297" s="12" t="e">
        <f>'Рейтинговая таблица организаций'!#REF!</f>
        <v>#REF!</v>
      </c>
      <c r="AV297" s="12" t="s">
        <v>169</v>
      </c>
      <c r="AW297" s="12" t="e">
        <f>'Рейтинговая таблица организаций'!#REF!</f>
        <v>#REF!</v>
      </c>
      <c r="AX297" s="12" t="e">
        <f>'Рейтинговая таблица организаций'!#REF!</f>
        <v>#REF!</v>
      </c>
      <c r="AY297" s="12" t="s">
        <v>170</v>
      </c>
      <c r="AZ297" s="12" t="e">
        <f>'Рейтинговая таблица организаций'!#REF!</f>
        <v>#REF!</v>
      </c>
      <c r="BA297" s="12" t="e">
        <f>'Рейтинговая таблица организаций'!#REF!</f>
        <v>#REF!</v>
      </c>
    </row>
    <row r="298" spans="1:53" ht="15.75">
      <c r="A298" s="9" t="e">
        <f>'бланки '!#REF!</f>
        <v>#REF!</v>
      </c>
      <c r="B298" s="9" t="e">
        <f>'бланки '!#REF!</f>
        <v>#REF!</v>
      </c>
      <c r="C298" s="9" t="e">
        <f>'для bus.gov.ru'!#REF!</f>
        <v>#REF!</v>
      </c>
      <c r="D298" s="9" t="e">
        <f>'для bus.gov.ru'!#REF!</f>
        <v>#REF!</v>
      </c>
      <c r="E298" s="16" t="e">
        <f>'для bus.gov.ru'!#REF!</f>
        <v>#REF!</v>
      </c>
      <c r="F298" s="10" t="s">
        <v>159</v>
      </c>
      <c r="G298" s="11" t="e">
        <f>'Рейтинговая таблица организаций'!#REF!</f>
        <v>#REF!</v>
      </c>
      <c r="H298" s="11" t="e">
        <f>'Рейтинговая таблица организаций'!#REF!</f>
        <v>#REF!</v>
      </c>
      <c r="I298" s="10" t="s">
        <v>160</v>
      </c>
      <c r="J298" s="11" t="e">
        <f>'Рейтинговая таблица организаций'!#REF!</f>
        <v>#REF!</v>
      </c>
      <c r="K298" s="11" t="e">
        <f>'Рейтинговая таблица организаций'!#REF!</f>
        <v>#REF!</v>
      </c>
      <c r="L29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8" s="18" t="e">
        <f>'Рейтинговая таблица организаций'!#REF!</f>
        <v>#REF!</v>
      </c>
      <c r="N298" s="12" t="e">
        <f>IF('Рейтинговая таблица организаций'!#REF!&lt;1,0,(IF('Рейтинговая таблица организаций'!#REF!&lt;4,30,100)))</f>
        <v>#REF!</v>
      </c>
      <c r="O298" s="12" t="s">
        <v>161</v>
      </c>
      <c r="P298" s="12" t="e">
        <f>'Рейтинговая таблица организаций'!#REF!</f>
        <v>#REF!</v>
      </c>
      <c r="Q298" s="12" t="e">
        <f>'Рейтинговая таблица организаций'!#REF!</f>
        <v>#REF!</v>
      </c>
      <c r="R298" s="12" t="s">
        <v>162</v>
      </c>
      <c r="S298" s="12" t="e">
        <f>'Рейтинговая таблица организаций'!#REF!</f>
        <v>#REF!</v>
      </c>
      <c r="T298" s="12" t="e">
        <f>'Рейтинговая таблица организаций'!#REF!</f>
        <v>#REF!</v>
      </c>
      <c r="U29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8" s="18" t="e">
        <f>'Рейтинговая таблица организаций'!#REF!</f>
        <v>#REF!</v>
      </c>
      <c r="W298" s="12" t="e">
        <f>IF('Рейтинговая таблица организаций'!#REF!&lt;1,0,(IF('Рейтинговая таблица организаций'!#REF!&lt;4,20,100)))</f>
        <v>#REF!</v>
      </c>
      <c r="X298" s="12" t="s">
        <v>163</v>
      </c>
      <c r="Y298" s="12" t="e">
        <f>'Рейтинговая таблица организаций'!#REF!</f>
        <v>#REF!</v>
      </c>
      <c r="Z298" s="12" t="e">
        <f>'Рейтинговая таблица организаций'!#REF!</f>
        <v>#REF!</v>
      </c>
      <c r="AA29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8" s="17" t="e">
        <f>'Рейтинговая таблица организаций'!#REF!</f>
        <v>#REF!</v>
      </c>
      <c r="AC298" s="12" t="e">
        <f>IF('Рейтинговая таблица организаций'!#REF!&lt;1,0,(IF('Рейтинговая таблица организаций'!#REF!&lt;5,20,100)))</f>
        <v>#REF!</v>
      </c>
      <c r="AD29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8" s="18" t="e">
        <f>'Рейтинговая таблица организаций'!#REF!</f>
        <v>#REF!</v>
      </c>
      <c r="AF298" s="12" t="e">
        <f>IF('Рейтинговая таблица организаций'!#REF!&lt;1,0,(IF('Рейтинговая таблица организаций'!#REF!&lt;5,20,100)))</f>
        <v>#REF!</v>
      </c>
      <c r="AG298" s="12" t="s">
        <v>164</v>
      </c>
      <c r="AH298" s="12" t="e">
        <f>'Рейтинговая таблица организаций'!#REF!</f>
        <v>#REF!</v>
      </c>
      <c r="AI298" s="12" t="e">
        <f>'Рейтинговая таблица организаций'!#REF!</f>
        <v>#REF!</v>
      </c>
      <c r="AJ298" s="12" t="s">
        <v>165</v>
      </c>
      <c r="AK298" s="12" t="e">
        <f>'Рейтинговая таблица организаций'!#REF!</f>
        <v>#REF!</v>
      </c>
      <c r="AL298" s="12" t="e">
        <f>'Рейтинговая таблица организаций'!#REF!</f>
        <v>#REF!</v>
      </c>
      <c r="AM298" s="12" t="s">
        <v>166</v>
      </c>
      <c r="AN298" s="12" t="e">
        <f>'Рейтинговая таблица организаций'!#REF!</f>
        <v>#REF!</v>
      </c>
      <c r="AO298" s="12" t="e">
        <f>'Рейтинговая таблица организаций'!#REF!</f>
        <v>#REF!</v>
      </c>
      <c r="AP298" s="12" t="s">
        <v>167</v>
      </c>
      <c r="AQ298" s="12" t="e">
        <f>'Рейтинговая таблица организаций'!#REF!</f>
        <v>#REF!</v>
      </c>
      <c r="AR298" s="12" t="e">
        <f>'Рейтинговая таблица организаций'!#REF!</f>
        <v>#REF!</v>
      </c>
      <c r="AS298" s="12" t="s">
        <v>168</v>
      </c>
      <c r="AT298" s="12" t="e">
        <f>'Рейтинговая таблица организаций'!#REF!</f>
        <v>#REF!</v>
      </c>
      <c r="AU298" s="12" t="e">
        <f>'Рейтинговая таблица организаций'!#REF!</f>
        <v>#REF!</v>
      </c>
      <c r="AV298" s="12" t="s">
        <v>169</v>
      </c>
      <c r="AW298" s="12" t="e">
        <f>'Рейтинговая таблица организаций'!#REF!</f>
        <v>#REF!</v>
      </c>
      <c r="AX298" s="12" t="e">
        <f>'Рейтинговая таблица организаций'!#REF!</f>
        <v>#REF!</v>
      </c>
      <c r="AY298" s="12" t="s">
        <v>170</v>
      </c>
      <c r="AZ298" s="12" t="e">
        <f>'Рейтинговая таблица организаций'!#REF!</f>
        <v>#REF!</v>
      </c>
      <c r="BA298" s="12" t="e">
        <f>'Рейтинговая таблица организаций'!#REF!</f>
        <v>#REF!</v>
      </c>
    </row>
    <row r="299" spans="1:53" ht="15.75">
      <c r="A299" s="9" t="e">
        <f>'бланки '!#REF!</f>
        <v>#REF!</v>
      </c>
      <c r="B299" s="9" t="e">
        <f>'бланки '!#REF!</f>
        <v>#REF!</v>
      </c>
      <c r="C299" s="9" t="e">
        <f>'для bus.gov.ru'!#REF!</f>
        <v>#REF!</v>
      </c>
      <c r="D299" s="9" t="e">
        <f>'для bus.gov.ru'!#REF!</f>
        <v>#REF!</v>
      </c>
      <c r="E299" s="16" t="e">
        <f>'для bus.gov.ru'!#REF!</f>
        <v>#REF!</v>
      </c>
      <c r="F299" s="10" t="s">
        <v>159</v>
      </c>
      <c r="G299" s="11" t="e">
        <f>'Рейтинговая таблица организаций'!#REF!</f>
        <v>#REF!</v>
      </c>
      <c r="H299" s="11" t="e">
        <f>'Рейтинговая таблица организаций'!#REF!</f>
        <v>#REF!</v>
      </c>
      <c r="I299" s="10" t="s">
        <v>160</v>
      </c>
      <c r="J299" s="11" t="e">
        <f>'Рейтинговая таблица организаций'!#REF!</f>
        <v>#REF!</v>
      </c>
      <c r="K299" s="11" t="e">
        <f>'Рейтинговая таблица организаций'!#REF!</f>
        <v>#REF!</v>
      </c>
      <c r="L29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299" s="18" t="e">
        <f>'Рейтинговая таблица организаций'!#REF!</f>
        <v>#REF!</v>
      </c>
      <c r="N299" s="12" t="e">
        <f>IF('Рейтинговая таблица организаций'!#REF!&lt;1,0,(IF('Рейтинговая таблица организаций'!#REF!&lt;4,30,100)))</f>
        <v>#REF!</v>
      </c>
      <c r="O299" s="12" t="s">
        <v>161</v>
      </c>
      <c r="P299" s="12" t="e">
        <f>'Рейтинговая таблица организаций'!#REF!</f>
        <v>#REF!</v>
      </c>
      <c r="Q299" s="12" t="e">
        <f>'Рейтинговая таблица организаций'!#REF!</f>
        <v>#REF!</v>
      </c>
      <c r="R299" s="12" t="s">
        <v>162</v>
      </c>
      <c r="S299" s="12" t="e">
        <f>'Рейтинговая таблица организаций'!#REF!</f>
        <v>#REF!</v>
      </c>
      <c r="T299" s="12" t="e">
        <f>'Рейтинговая таблица организаций'!#REF!</f>
        <v>#REF!</v>
      </c>
      <c r="U29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299" s="18" t="e">
        <f>'Рейтинговая таблица организаций'!#REF!</f>
        <v>#REF!</v>
      </c>
      <c r="W299" s="12" t="e">
        <f>IF('Рейтинговая таблица организаций'!#REF!&lt;1,0,(IF('Рейтинговая таблица организаций'!#REF!&lt;4,20,100)))</f>
        <v>#REF!</v>
      </c>
      <c r="X299" s="12" t="s">
        <v>163</v>
      </c>
      <c r="Y299" s="12" t="e">
        <f>'Рейтинговая таблица организаций'!#REF!</f>
        <v>#REF!</v>
      </c>
      <c r="Z299" s="12" t="e">
        <f>'Рейтинговая таблица организаций'!#REF!</f>
        <v>#REF!</v>
      </c>
      <c r="AA29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299" s="17" t="e">
        <f>'Рейтинговая таблица организаций'!#REF!</f>
        <v>#REF!</v>
      </c>
      <c r="AC299" s="12" t="e">
        <f>IF('Рейтинговая таблица организаций'!#REF!&lt;1,0,(IF('Рейтинговая таблица организаций'!#REF!&lt;5,20,100)))</f>
        <v>#REF!</v>
      </c>
      <c r="AD29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299" s="18" t="e">
        <f>'Рейтинговая таблица организаций'!#REF!</f>
        <v>#REF!</v>
      </c>
      <c r="AF299" s="12" t="e">
        <f>IF('Рейтинговая таблица организаций'!#REF!&lt;1,0,(IF('Рейтинговая таблица организаций'!#REF!&lt;5,20,100)))</f>
        <v>#REF!</v>
      </c>
      <c r="AG299" s="12" t="s">
        <v>164</v>
      </c>
      <c r="AH299" s="12" t="e">
        <f>'Рейтинговая таблица организаций'!#REF!</f>
        <v>#REF!</v>
      </c>
      <c r="AI299" s="12" t="e">
        <f>'Рейтинговая таблица организаций'!#REF!</f>
        <v>#REF!</v>
      </c>
      <c r="AJ299" s="12" t="s">
        <v>165</v>
      </c>
      <c r="AK299" s="12" t="e">
        <f>'Рейтинговая таблица организаций'!#REF!</f>
        <v>#REF!</v>
      </c>
      <c r="AL299" s="12" t="e">
        <f>'Рейтинговая таблица организаций'!#REF!</f>
        <v>#REF!</v>
      </c>
      <c r="AM299" s="12" t="s">
        <v>166</v>
      </c>
      <c r="AN299" s="12" t="e">
        <f>'Рейтинговая таблица организаций'!#REF!</f>
        <v>#REF!</v>
      </c>
      <c r="AO299" s="12" t="e">
        <f>'Рейтинговая таблица организаций'!#REF!</f>
        <v>#REF!</v>
      </c>
      <c r="AP299" s="12" t="s">
        <v>167</v>
      </c>
      <c r="AQ299" s="12" t="e">
        <f>'Рейтинговая таблица организаций'!#REF!</f>
        <v>#REF!</v>
      </c>
      <c r="AR299" s="12" t="e">
        <f>'Рейтинговая таблица организаций'!#REF!</f>
        <v>#REF!</v>
      </c>
      <c r="AS299" s="12" t="s">
        <v>168</v>
      </c>
      <c r="AT299" s="12" t="e">
        <f>'Рейтинговая таблица организаций'!#REF!</f>
        <v>#REF!</v>
      </c>
      <c r="AU299" s="12" t="e">
        <f>'Рейтинговая таблица организаций'!#REF!</f>
        <v>#REF!</v>
      </c>
      <c r="AV299" s="12" t="s">
        <v>169</v>
      </c>
      <c r="AW299" s="12" t="e">
        <f>'Рейтинговая таблица организаций'!#REF!</f>
        <v>#REF!</v>
      </c>
      <c r="AX299" s="12" t="e">
        <f>'Рейтинговая таблица организаций'!#REF!</f>
        <v>#REF!</v>
      </c>
      <c r="AY299" s="12" t="s">
        <v>170</v>
      </c>
      <c r="AZ299" s="12" t="e">
        <f>'Рейтинговая таблица организаций'!#REF!</f>
        <v>#REF!</v>
      </c>
      <c r="BA299" s="12" t="e">
        <f>'Рейтинговая таблица организаций'!#REF!</f>
        <v>#REF!</v>
      </c>
    </row>
    <row r="300" spans="1:53" ht="15.75">
      <c r="A300" s="9" t="e">
        <f>'бланки '!#REF!</f>
        <v>#REF!</v>
      </c>
      <c r="B300" s="9" t="e">
        <f>'бланки '!#REF!</f>
        <v>#REF!</v>
      </c>
      <c r="C300" s="9" t="e">
        <f>'для bus.gov.ru'!#REF!</f>
        <v>#REF!</v>
      </c>
      <c r="D300" s="9" t="e">
        <f>'для bus.gov.ru'!#REF!</f>
        <v>#REF!</v>
      </c>
      <c r="E300" s="16" t="e">
        <f>'для bus.gov.ru'!#REF!</f>
        <v>#REF!</v>
      </c>
      <c r="F300" s="10" t="s">
        <v>159</v>
      </c>
      <c r="G300" s="11" t="e">
        <f>'Рейтинговая таблица организаций'!#REF!</f>
        <v>#REF!</v>
      </c>
      <c r="H300" s="11" t="e">
        <f>'Рейтинговая таблица организаций'!#REF!</f>
        <v>#REF!</v>
      </c>
      <c r="I300" s="10" t="s">
        <v>160</v>
      </c>
      <c r="J300" s="11" t="e">
        <f>'Рейтинговая таблица организаций'!#REF!</f>
        <v>#REF!</v>
      </c>
      <c r="K300" s="11" t="e">
        <f>'Рейтинговая таблица организаций'!#REF!</f>
        <v>#REF!</v>
      </c>
      <c r="L30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0" s="18" t="e">
        <f>'Рейтинговая таблица организаций'!#REF!</f>
        <v>#REF!</v>
      </c>
      <c r="N300" s="12" t="e">
        <f>IF('Рейтинговая таблица организаций'!#REF!&lt;1,0,(IF('Рейтинговая таблица организаций'!#REF!&lt;4,30,100)))</f>
        <v>#REF!</v>
      </c>
      <c r="O300" s="12" t="s">
        <v>161</v>
      </c>
      <c r="P300" s="12" t="e">
        <f>'Рейтинговая таблица организаций'!#REF!</f>
        <v>#REF!</v>
      </c>
      <c r="Q300" s="12" t="e">
        <f>'Рейтинговая таблица организаций'!#REF!</f>
        <v>#REF!</v>
      </c>
      <c r="R300" s="12" t="s">
        <v>162</v>
      </c>
      <c r="S300" s="12" t="e">
        <f>'Рейтинговая таблица организаций'!#REF!</f>
        <v>#REF!</v>
      </c>
      <c r="T300" s="12" t="e">
        <f>'Рейтинговая таблица организаций'!#REF!</f>
        <v>#REF!</v>
      </c>
      <c r="U30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0" s="18" t="e">
        <f>'Рейтинговая таблица организаций'!#REF!</f>
        <v>#REF!</v>
      </c>
      <c r="W300" s="12" t="e">
        <f>IF('Рейтинговая таблица организаций'!#REF!&lt;1,0,(IF('Рейтинговая таблица организаций'!#REF!&lt;4,20,100)))</f>
        <v>#REF!</v>
      </c>
      <c r="X300" s="12" t="s">
        <v>163</v>
      </c>
      <c r="Y300" s="12" t="e">
        <f>'Рейтинговая таблица организаций'!#REF!</f>
        <v>#REF!</v>
      </c>
      <c r="Z300" s="12" t="e">
        <f>'Рейтинговая таблица организаций'!#REF!</f>
        <v>#REF!</v>
      </c>
      <c r="AA30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0" s="17" t="e">
        <f>'Рейтинговая таблица организаций'!#REF!</f>
        <v>#REF!</v>
      </c>
      <c r="AC300" s="12" t="e">
        <f>IF('Рейтинговая таблица организаций'!#REF!&lt;1,0,(IF('Рейтинговая таблица организаций'!#REF!&lt;5,20,100)))</f>
        <v>#REF!</v>
      </c>
      <c r="AD30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0" s="18" t="e">
        <f>'Рейтинговая таблица организаций'!#REF!</f>
        <v>#REF!</v>
      </c>
      <c r="AF300" s="12" t="e">
        <f>IF('Рейтинговая таблица организаций'!#REF!&lt;1,0,(IF('Рейтинговая таблица организаций'!#REF!&lt;5,20,100)))</f>
        <v>#REF!</v>
      </c>
      <c r="AG300" s="12" t="s">
        <v>164</v>
      </c>
      <c r="AH300" s="12" t="e">
        <f>'Рейтинговая таблица организаций'!#REF!</f>
        <v>#REF!</v>
      </c>
      <c r="AI300" s="12" t="e">
        <f>'Рейтинговая таблица организаций'!#REF!</f>
        <v>#REF!</v>
      </c>
      <c r="AJ300" s="12" t="s">
        <v>165</v>
      </c>
      <c r="AK300" s="12" t="e">
        <f>'Рейтинговая таблица организаций'!#REF!</f>
        <v>#REF!</v>
      </c>
      <c r="AL300" s="12" t="e">
        <f>'Рейтинговая таблица организаций'!#REF!</f>
        <v>#REF!</v>
      </c>
      <c r="AM300" s="12" t="s">
        <v>166</v>
      </c>
      <c r="AN300" s="12" t="e">
        <f>'Рейтинговая таблица организаций'!#REF!</f>
        <v>#REF!</v>
      </c>
      <c r="AO300" s="12" t="e">
        <f>'Рейтинговая таблица организаций'!#REF!</f>
        <v>#REF!</v>
      </c>
      <c r="AP300" s="12" t="s">
        <v>167</v>
      </c>
      <c r="AQ300" s="12" t="e">
        <f>'Рейтинговая таблица организаций'!#REF!</f>
        <v>#REF!</v>
      </c>
      <c r="AR300" s="12" t="e">
        <f>'Рейтинговая таблица организаций'!#REF!</f>
        <v>#REF!</v>
      </c>
      <c r="AS300" s="12" t="s">
        <v>168</v>
      </c>
      <c r="AT300" s="12" t="e">
        <f>'Рейтинговая таблица организаций'!#REF!</f>
        <v>#REF!</v>
      </c>
      <c r="AU300" s="12" t="e">
        <f>'Рейтинговая таблица организаций'!#REF!</f>
        <v>#REF!</v>
      </c>
      <c r="AV300" s="12" t="s">
        <v>169</v>
      </c>
      <c r="AW300" s="12" t="e">
        <f>'Рейтинговая таблица организаций'!#REF!</f>
        <v>#REF!</v>
      </c>
      <c r="AX300" s="12" t="e">
        <f>'Рейтинговая таблица организаций'!#REF!</f>
        <v>#REF!</v>
      </c>
      <c r="AY300" s="12" t="s">
        <v>170</v>
      </c>
      <c r="AZ300" s="12" t="e">
        <f>'Рейтинговая таблица организаций'!#REF!</f>
        <v>#REF!</v>
      </c>
      <c r="BA300" s="12" t="e">
        <f>'Рейтинговая таблица организаций'!#REF!</f>
        <v>#REF!</v>
      </c>
    </row>
    <row r="301" spans="1:53" ht="15.75">
      <c r="A301" s="9" t="e">
        <f>'бланки '!#REF!</f>
        <v>#REF!</v>
      </c>
      <c r="B301" s="9" t="e">
        <f>'бланки '!#REF!</f>
        <v>#REF!</v>
      </c>
      <c r="C301" s="9" t="e">
        <f>'для bus.gov.ru'!#REF!</f>
        <v>#REF!</v>
      </c>
      <c r="D301" s="9" t="e">
        <f>'для bus.gov.ru'!#REF!</f>
        <v>#REF!</v>
      </c>
      <c r="E301" s="16" t="e">
        <f>'для bus.gov.ru'!#REF!</f>
        <v>#REF!</v>
      </c>
      <c r="F301" s="10" t="s">
        <v>159</v>
      </c>
      <c r="G301" s="11" t="e">
        <f>'Рейтинговая таблица организаций'!#REF!</f>
        <v>#REF!</v>
      </c>
      <c r="H301" s="11" t="e">
        <f>'Рейтинговая таблица организаций'!#REF!</f>
        <v>#REF!</v>
      </c>
      <c r="I301" s="10" t="s">
        <v>160</v>
      </c>
      <c r="J301" s="11" t="e">
        <f>'Рейтинговая таблица организаций'!#REF!</f>
        <v>#REF!</v>
      </c>
      <c r="K301" s="11" t="e">
        <f>'Рейтинговая таблица организаций'!#REF!</f>
        <v>#REF!</v>
      </c>
      <c r="L30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1" s="18" t="e">
        <f>'Рейтинговая таблица организаций'!#REF!</f>
        <v>#REF!</v>
      </c>
      <c r="N301" s="12" t="e">
        <f>IF('Рейтинговая таблица организаций'!#REF!&lt;1,0,(IF('Рейтинговая таблица организаций'!#REF!&lt;4,30,100)))</f>
        <v>#REF!</v>
      </c>
      <c r="O301" s="12" t="s">
        <v>161</v>
      </c>
      <c r="P301" s="12" t="e">
        <f>'Рейтинговая таблица организаций'!#REF!</f>
        <v>#REF!</v>
      </c>
      <c r="Q301" s="12" t="e">
        <f>'Рейтинговая таблица организаций'!#REF!</f>
        <v>#REF!</v>
      </c>
      <c r="R301" s="12" t="s">
        <v>162</v>
      </c>
      <c r="S301" s="12" t="e">
        <f>'Рейтинговая таблица организаций'!#REF!</f>
        <v>#REF!</v>
      </c>
      <c r="T301" s="12" t="e">
        <f>'Рейтинговая таблица организаций'!#REF!</f>
        <v>#REF!</v>
      </c>
      <c r="U30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1" s="18" t="e">
        <f>'Рейтинговая таблица организаций'!#REF!</f>
        <v>#REF!</v>
      </c>
      <c r="W301" s="12" t="e">
        <f>IF('Рейтинговая таблица организаций'!#REF!&lt;1,0,(IF('Рейтинговая таблица организаций'!#REF!&lt;4,20,100)))</f>
        <v>#REF!</v>
      </c>
      <c r="X301" s="12" t="s">
        <v>163</v>
      </c>
      <c r="Y301" s="12" t="e">
        <f>'Рейтинговая таблица организаций'!#REF!</f>
        <v>#REF!</v>
      </c>
      <c r="Z301" s="12" t="e">
        <f>'Рейтинговая таблица организаций'!#REF!</f>
        <v>#REF!</v>
      </c>
      <c r="AA30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1" s="17" t="e">
        <f>'Рейтинговая таблица организаций'!#REF!</f>
        <v>#REF!</v>
      </c>
      <c r="AC301" s="12" t="e">
        <f>IF('Рейтинговая таблица организаций'!#REF!&lt;1,0,(IF('Рейтинговая таблица организаций'!#REF!&lt;5,20,100)))</f>
        <v>#REF!</v>
      </c>
      <c r="AD30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1" s="18" t="e">
        <f>'Рейтинговая таблица организаций'!#REF!</f>
        <v>#REF!</v>
      </c>
      <c r="AF301" s="12" t="e">
        <f>IF('Рейтинговая таблица организаций'!#REF!&lt;1,0,(IF('Рейтинговая таблица организаций'!#REF!&lt;5,20,100)))</f>
        <v>#REF!</v>
      </c>
      <c r="AG301" s="12" t="s">
        <v>164</v>
      </c>
      <c r="AH301" s="12" t="e">
        <f>'Рейтинговая таблица организаций'!#REF!</f>
        <v>#REF!</v>
      </c>
      <c r="AI301" s="12" t="e">
        <f>'Рейтинговая таблица организаций'!#REF!</f>
        <v>#REF!</v>
      </c>
      <c r="AJ301" s="12" t="s">
        <v>165</v>
      </c>
      <c r="AK301" s="12" t="e">
        <f>'Рейтинговая таблица организаций'!#REF!</f>
        <v>#REF!</v>
      </c>
      <c r="AL301" s="12" t="e">
        <f>'Рейтинговая таблица организаций'!#REF!</f>
        <v>#REF!</v>
      </c>
      <c r="AM301" s="12" t="s">
        <v>166</v>
      </c>
      <c r="AN301" s="12" t="e">
        <f>'Рейтинговая таблица организаций'!#REF!</f>
        <v>#REF!</v>
      </c>
      <c r="AO301" s="12" t="e">
        <f>'Рейтинговая таблица организаций'!#REF!</f>
        <v>#REF!</v>
      </c>
      <c r="AP301" s="12" t="s">
        <v>167</v>
      </c>
      <c r="AQ301" s="12" t="e">
        <f>'Рейтинговая таблица организаций'!#REF!</f>
        <v>#REF!</v>
      </c>
      <c r="AR301" s="12" t="e">
        <f>'Рейтинговая таблица организаций'!#REF!</f>
        <v>#REF!</v>
      </c>
      <c r="AS301" s="12" t="s">
        <v>168</v>
      </c>
      <c r="AT301" s="12" t="e">
        <f>'Рейтинговая таблица организаций'!#REF!</f>
        <v>#REF!</v>
      </c>
      <c r="AU301" s="12" t="e">
        <f>'Рейтинговая таблица организаций'!#REF!</f>
        <v>#REF!</v>
      </c>
      <c r="AV301" s="12" t="s">
        <v>169</v>
      </c>
      <c r="AW301" s="12" t="e">
        <f>'Рейтинговая таблица организаций'!#REF!</f>
        <v>#REF!</v>
      </c>
      <c r="AX301" s="12" t="e">
        <f>'Рейтинговая таблица организаций'!#REF!</f>
        <v>#REF!</v>
      </c>
      <c r="AY301" s="12" t="s">
        <v>170</v>
      </c>
      <c r="AZ301" s="12" t="e">
        <f>'Рейтинговая таблица организаций'!#REF!</f>
        <v>#REF!</v>
      </c>
      <c r="BA301" s="12" t="e">
        <f>'Рейтинговая таблица организаций'!#REF!</f>
        <v>#REF!</v>
      </c>
    </row>
    <row r="302" spans="1:53" ht="15.75">
      <c r="A302" s="9" t="e">
        <f>'бланки '!#REF!</f>
        <v>#REF!</v>
      </c>
      <c r="B302" s="9" t="e">
        <f>'бланки '!#REF!</f>
        <v>#REF!</v>
      </c>
      <c r="C302" s="9" t="e">
        <f>'для bus.gov.ru'!#REF!</f>
        <v>#REF!</v>
      </c>
      <c r="D302" s="9" t="e">
        <f>'для bus.gov.ru'!#REF!</f>
        <v>#REF!</v>
      </c>
      <c r="E302" s="16" t="e">
        <f>'для bus.gov.ru'!#REF!</f>
        <v>#REF!</v>
      </c>
      <c r="F302" s="10" t="s">
        <v>159</v>
      </c>
      <c r="G302" s="11" t="e">
        <f>'Рейтинговая таблица организаций'!#REF!</f>
        <v>#REF!</v>
      </c>
      <c r="H302" s="11" t="e">
        <f>'Рейтинговая таблица организаций'!#REF!</f>
        <v>#REF!</v>
      </c>
      <c r="I302" s="10" t="s">
        <v>160</v>
      </c>
      <c r="J302" s="11" t="e">
        <f>'Рейтинговая таблица организаций'!#REF!</f>
        <v>#REF!</v>
      </c>
      <c r="K302" s="11" t="e">
        <f>'Рейтинговая таблица организаций'!#REF!</f>
        <v>#REF!</v>
      </c>
      <c r="L30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2" s="18" t="e">
        <f>'Рейтинговая таблица организаций'!#REF!</f>
        <v>#REF!</v>
      </c>
      <c r="N302" s="12" t="e">
        <f>IF('Рейтинговая таблица организаций'!#REF!&lt;1,0,(IF('Рейтинговая таблица организаций'!#REF!&lt;4,30,100)))</f>
        <v>#REF!</v>
      </c>
      <c r="O302" s="12" t="s">
        <v>161</v>
      </c>
      <c r="P302" s="12" t="e">
        <f>'Рейтинговая таблица организаций'!#REF!</f>
        <v>#REF!</v>
      </c>
      <c r="Q302" s="12" t="e">
        <f>'Рейтинговая таблица организаций'!#REF!</f>
        <v>#REF!</v>
      </c>
      <c r="R302" s="12" t="s">
        <v>162</v>
      </c>
      <c r="S302" s="12" t="e">
        <f>'Рейтинговая таблица организаций'!#REF!</f>
        <v>#REF!</v>
      </c>
      <c r="T302" s="12" t="e">
        <f>'Рейтинговая таблица организаций'!#REF!</f>
        <v>#REF!</v>
      </c>
      <c r="U30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2" s="18" t="e">
        <f>'Рейтинговая таблица организаций'!#REF!</f>
        <v>#REF!</v>
      </c>
      <c r="W302" s="12" t="e">
        <f>IF('Рейтинговая таблица организаций'!#REF!&lt;1,0,(IF('Рейтинговая таблица организаций'!#REF!&lt;4,20,100)))</f>
        <v>#REF!</v>
      </c>
      <c r="X302" s="12" t="s">
        <v>163</v>
      </c>
      <c r="Y302" s="12" t="e">
        <f>'Рейтинговая таблица организаций'!#REF!</f>
        <v>#REF!</v>
      </c>
      <c r="Z302" s="12" t="e">
        <f>'Рейтинговая таблица организаций'!#REF!</f>
        <v>#REF!</v>
      </c>
      <c r="AA30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2" s="17" t="e">
        <f>'Рейтинговая таблица организаций'!#REF!</f>
        <v>#REF!</v>
      </c>
      <c r="AC302" s="12" t="e">
        <f>IF('Рейтинговая таблица организаций'!#REF!&lt;1,0,(IF('Рейтинговая таблица организаций'!#REF!&lt;5,20,100)))</f>
        <v>#REF!</v>
      </c>
      <c r="AD30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2" s="18" t="e">
        <f>'Рейтинговая таблица организаций'!#REF!</f>
        <v>#REF!</v>
      </c>
      <c r="AF302" s="12" t="e">
        <f>IF('Рейтинговая таблица организаций'!#REF!&lt;1,0,(IF('Рейтинговая таблица организаций'!#REF!&lt;5,20,100)))</f>
        <v>#REF!</v>
      </c>
      <c r="AG302" s="12" t="s">
        <v>164</v>
      </c>
      <c r="AH302" s="12" t="e">
        <f>'Рейтинговая таблица организаций'!#REF!</f>
        <v>#REF!</v>
      </c>
      <c r="AI302" s="12" t="e">
        <f>'Рейтинговая таблица организаций'!#REF!</f>
        <v>#REF!</v>
      </c>
      <c r="AJ302" s="12" t="s">
        <v>165</v>
      </c>
      <c r="AK302" s="12" t="e">
        <f>'Рейтинговая таблица организаций'!#REF!</f>
        <v>#REF!</v>
      </c>
      <c r="AL302" s="12" t="e">
        <f>'Рейтинговая таблица организаций'!#REF!</f>
        <v>#REF!</v>
      </c>
      <c r="AM302" s="12" t="s">
        <v>166</v>
      </c>
      <c r="AN302" s="12" t="e">
        <f>'Рейтинговая таблица организаций'!#REF!</f>
        <v>#REF!</v>
      </c>
      <c r="AO302" s="12" t="e">
        <f>'Рейтинговая таблица организаций'!#REF!</f>
        <v>#REF!</v>
      </c>
      <c r="AP302" s="12" t="s">
        <v>167</v>
      </c>
      <c r="AQ302" s="12" t="e">
        <f>'Рейтинговая таблица организаций'!#REF!</f>
        <v>#REF!</v>
      </c>
      <c r="AR302" s="12" t="e">
        <f>'Рейтинговая таблица организаций'!#REF!</f>
        <v>#REF!</v>
      </c>
      <c r="AS302" s="12" t="s">
        <v>168</v>
      </c>
      <c r="AT302" s="12" t="e">
        <f>'Рейтинговая таблица организаций'!#REF!</f>
        <v>#REF!</v>
      </c>
      <c r="AU302" s="12" t="e">
        <f>'Рейтинговая таблица организаций'!#REF!</f>
        <v>#REF!</v>
      </c>
      <c r="AV302" s="12" t="s">
        <v>169</v>
      </c>
      <c r="AW302" s="12" t="e">
        <f>'Рейтинговая таблица организаций'!#REF!</f>
        <v>#REF!</v>
      </c>
      <c r="AX302" s="12" t="e">
        <f>'Рейтинговая таблица организаций'!#REF!</f>
        <v>#REF!</v>
      </c>
      <c r="AY302" s="12" t="s">
        <v>170</v>
      </c>
      <c r="AZ302" s="12" t="e">
        <f>'Рейтинговая таблица организаций'!#REF!</f>
        <v>#REF!</v>
      </c>
      <c r="BA302" s="12" t="e">
        <f>'Рейтинговая таблица организаций'!#REF!</f>
        <v>#REF!</v>
      </c>
    </row>
    <row r="303" spans="1:53" ht="15.75">
      <c r="A303" s="9" t="e">
        <f>'бланки '!#REF!</f>
        <v>#REF!</v>
      </c>
      <c r="B303" s="9" t="e">
        <f>'бланки '!#REF!</f>
        <v>#REF!</v>
      </c>
      <c r="C303" s="9" t="e">
        <f>'для bus.gov.ru'!#REF!</f>
        <v>#REF!</v>
      </c>
      <c r="D303" s="9" t="e">
        <f>'для bus.gov.ru'!#REF!</f>
        <v>#REF!</v>
      </c>
      <c r="E303" s="16" t="e">
        <f>'для bus.gov.ru'!#REF!</f>
        <v>#REF!</v>
      </c>
      <c r="F303" s="10" t="s">
        <v>159</v>
      </c>
      <c r="G303" s="11" t="e">
        <f>'Рейтинговая таблица организаций'!#REF!</f>
        <v>#REF!</v>
      </c>
      <c r="H303" s="11" t="e">
        <f>'Рейтинговая таблица организаций'!#REF!</f>
        <v>#REF!</v>
      </c>
      <c r="I303" s="10" t="s">
        <v>160</v>
      </c>
      <c r="J303" s="11" t="e">
        <f>'Рейтинговая таблица организаций'!#REF!</f>
        <v>#REF!</v>
      </c>
      <c r="K303" s="11" t="e">
        <f>'Рейтинговая таблица организаций'!#REF!</f>
        <v>#REF!</v>
      </c>
      <c r="L30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3" s="18" t="e">
        <f>'Рейтинговая таблица организаций'!#REF!</f>
        <v>#REF!</v>
      </c>
      <c r="N303" s="12" t="e">
        <f>IF('Рейтинговая таблица организаций'!#REF!&lt;1,0,(IF('Рейтинговая таблица организаций'!#REF!&lt;4,30,100)))</f>
        <v>#REF!</v>
      </c>
      <c r="O303" s="12" t="s">
        <v>161</v>
      </c>
      <c r="P303" s="12" t="e">
        <f>'Рейтинговая таблица организаций'!#REF!</f>
        <v>#REF!</v>
      </c>
      <c r="Q303" s="12" t="e">
        <f>'Рейтинговая таблица организаций'!#REF!</f>
        <v>#REF!</v>
      </c>
      <c r="R303" s="12" t="s">
        <v>162</v>
      </c>
      <c r="S303" s="12" t="e">
        <f>'Рейтинговая таблица организаций'!#REF!</f>
        <v>#REF!</v>
      </c>
      <c r="T303" s="12" t="e">
        <f>'Рейтинговая таблица организаций'!#REF!</f>
        <v>#REF!</v>
      </c>
      <c r="U30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3" s="18" t="e">
        <f>'Рейтинговая таблица организаций'!#REF!</f>
        <v>#REF!</v>
      </c>
      <c r="W303" s="12" t="e">
        <f>IF('Рейтинговая таблица организаций'!#REF!&lt;1,0,(IF('Рейтинговая таблица организаций'!#REF!&lt;4,20,100)))</f>
        <v>#REF!</v>
      </c>
      <c r="X303" s="12" t="s">
        <v>163</v>
      </c>
      <c r="Y303" s="12" t="e">
        <f>'Рейтинговая таблица организаций'!#REF!</f>
        <v>#REF!</v>
      </c>
      <c r="Z303" s="12" t="e">
        <f>'Рейтинговая таблица организаций'!#REF!</f>
        <v>#REF!</v>
      </c>
      <c r="AA30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3" s="17" t="e">
        <f>'Рейтинговая таблица организаций'!#REF!</f>
        <v>#REF!</v>
      </c>
      <c r="AC303" s="12" t="e">
        <f>IF('Рейтинговая таблица организаций'!#REF!&lt;1,0,(IF('Рейтинговая таблица организаций'!#REF!&lt;5,20,100)))</f>
        <v>#REF!</v>
      </c>
      <c r="AD30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3" s="18" t="e">
        <f>'Рейтинговая таблица организаций'!#REF!</f>
        <v>#REF!</v>
      </c>
      <c r="AF303" s="12" t="e">
        <f>IF('Рейтинговая таблица организаций'!#REF!&lt;1,0,(IF('Рейтинговая таблица организаций'!#REF!&lt;5,20,100)))</f>
        <v>#REF!</v>
      </c>
      <c r="AG303" s="12" t="s">
        <v>164</v>
      </c>
      <c r="AH303" s="12" t="e">
        <f>'Рейтинговая таблица организаций'!#REF!</f>
        <v>#REF!</v>
      </c>
      <c r="AI303" s="12" t="e">
        <f>'Рейтинговая таблица организаций'!#REF!</f>
        <v>#REF!</v>
      </c>
      <c r="AJ303" s="12" t="s">
        <v>165</v>
      </c>
      <c r="AK303" s="12" t="e">
        <f>'Рейтинговая таблица организаций'!#REF!</f>
        <v>#REF!</v>
      </c>
      <c r="AL303" s="12" t="e">
        <f>'Рейтинговая таблица организаций'!#REF!</f>
        <v>#REF!</v>
      </c>
      <c r="AM303" s="12" t="s">
        <v>166</v>
      </c>
      <c r="AN303" s="12" t="e">
        <f>'Рейтинговая таблица организаций'!#REF!</f>
        <v>#REF!</v>
      </c>
      <c r="AO303" s="12" t="e">
        <f>'Рейтинговая таблица организаций'!#REF!</f>
        <v>#REF!</v>
      </c>
      <c r="AP303" s="12" t="s">
        <v>167</v>
      </c>
      <c r="AQ303" s="12" t="e">
        <f>'Рейтинговая таблица организаций'!#REF!</f>
        <v>#REF!</v>
      </c>
      <c r="AR303" s="12" t="e">
        <f>'Рейтинговая таблица организаций'!#REF!</f>
        <v>#REF!</v>
      </c>
      <c r="AS303" s="12" t="s">
        <v>168</v>
      </c>
      <c r="AT303" s="12" t="e">
        <f>'Рейтинговая таблица организаций'!#REF!</f>
        <v>#REF!</v>
      </c>
      <c r="AU303" s="12" t="e">
        <f>'Рейтинговая таблица организаций'!#REF!</f>
        <v>#REF!</v>
      </c>
      <c r="AV303" s="12" t="s">
        <v>169</v>
      </c>
      <c r="AW303" s="12" t="e">
        <f>'Рейтинговая таблица организаций'!#REF!</f>
        <v>#REF!</v>
      </c>
      <c r="AX303" s="12" t="e">
        <f>'Рейтинговая таблица организаций'!#REF!</f>
        <v>#REF!</v>
      </c>
      <c r="AY303" s="12" t="s">
        <v>170</v>
      </c>
      <c r="AZ303" s="12" t="e">
        <f>'Рейтинговая таблица организаций'!#REF!</f>
        <v>#REF!</v>
      </c>
      <c r="BA303" s="12" t="e">
        <f>'Рейтинговая таблица организаций'!#REF!</f>
        <v>#REF!</v>
      </c>
    </row>
    <row r="304" spans="1:53" ht="15.75">
      <c r="A304" s="9" t="e">
        <f>'бланки '!#REF!</f>
        <v>#REF!</v>
      </c>
      <c r="B304" s="9" t="e">
        <f>'бланки '!#REF!</f>
        <v>#REF!</v>
      </c>
      <c r="C304" s="9" t="e">
        <f>'для bus.gov.ru'!#REF!</f>
        <v>#REF!</v>
      </c>
      <c r="D304" s="9" t="e">
        <f>'для bus.gov.ru'!#REF!</f>
        <v>#REF!</v>
      </c>
      <c r="E304" s="16" t="e">
        <f>'для bus.gov.ru'!#REF!</f>
        <v>#REF!</v>
      </c>
      <c r="F304" s="10" t="s">
        <v>159</v>
      </c>
      <c r="G304" s="11" t="e">
        <f>'Рейтинговая таблица организаций'!#REF!</f>
        <v>#REF!</v>
      </c>
      <c r="H304" s="11" t="e">
        <f>'Рейтинговая таблица организаций'!#REF!</f>
        <v>#REF!</v>
      </c>
      <c r="I304" s="10" t="s">
        <v>160</v>
      </c>
      <c r="J304" s="11" t="e">
        <f>'Рейтинговая таблица организаций'!#REF!</f>
        <v>#REF!</v>
      </c>
      <c r="K304" s="11" t="e">
        <f>'Рейтинговая таблица организаций'!#REF!</f>
        <v>#REF!</v>
      </c>
      <c r="L30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4" s="18" t="e">
        <f>'Рейтинговая таблица организаций'!#REF!</f>
        <v>#REF!</v>
      </c>
      <c r="N304" s="12" t="e">
        <f>IF('Рейтинговая таблица организаций'!#REF!&lt;1,0,(IF('Рейтинговая таблица организаций'!#REF!&lt;4,30,100)))</f>
        <v>#REF!</v>
      </c>
      <c r="O304" s="12" t="s">
        <v>161</v>
      </c>
      <c r="P304" s="12" t="e">
        <f>'Рейтинговая таблица организаций'!#REF!</f>
        <v>#REF!</v>
      </c>
      <c r="Q304" s="12" t="e">
        <f>'Рейтинговая таблица организаций'!#REF!</f>
        <v>#REF!</v>
      </c>
      <c r="R304" s="12" t="s">
        <v>162</v>
      </c>
      <c r="S304" s="12" t="e">
        <f>'Рейтинговая таблица организаций'!#REF!</f>
        <v>#REF!</v>
      </c>
      <c r="T304" s="12" t="e">
        <f>'Рейтинговая таблица организаций'!#REF!</f>
        <v>#REF!</v>
      </c>
      <c r="U30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4" s="18" t="e">
        <f>'Рейтинговая таблица организаций'!#REF!</f>
        <v>#REF!</v>
      </c>
      <c r="W304" s="12" t="e">
        <f>IF('Рейтинговая таблица организаций'!#REF!&lt;1,0,(IF('Рейтинговая таблица организаций'!#REF!&lt;4,20,100)))</f>
        <v>#REF!</v>
      </c>
      <c r="X304" s="12" t="s">
        <v>163</v>
      </c>
      <c r="Y304" s="12" t="e">
        <f>'Рейтинговая таблица организаций'!#REF!</f>
        <v>#REF!</v>
      </c>
      <c r="Z304" s="12" t="e">
        <f>'Рейтинговая таблица организаций'!#REF!</f>
        <v>#REF!</v>
      </c>
      <c r="AA30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4" s="17" t="e">
        <f>'Рейтинговая таблица организаций'!#REF!</f>
        <v>#REF!</v>
      </c>
      <c r="AC304" s="12" t="e">
        <f>IF('Рейтинговая таблица организаций'!#REF!&lt;1,0,(IF('Рейтинговая таблица организаций'!#REF!&lt;5,20,100)))</f>
        <v>#REF!</v>
      </c>
      <c r="AD30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4" s="18" t="e">
        <f>'Рейтинговая таблица организаций'!#REF!</f>
        <v>#REF!</v>
      </c>
      <c r="AF304" s="12" t="e">
        <f>IF('Рейтинговая таблица организаций'!#REF!&lt;1,0,(IF('Рейтинговая таблица организаций'!#REF!&lt;5,20,100)))</f>
        <v>#REF!</v>
      </c>
      <c r="AG304" s="12" t="s">
        <v>164</v>
      </c>
      <c r="AH304" s="12" t="e">
        <f>'Рейтинговая таблица организаций'!#REF!</f>
        <v>#REF!</v>
      </c>
      <c r="AI304" s="12" t="e">
        <f>'Рейтинговая таблица организаций'!#REF!</f>
        <v>#REF!</v>
      </c>
      <c r="AJ304" s="12" t="s">
        <v>165</v>
      </c>
      <c r="AK304" s="12" t="e">
        <f>'Рейтинговая таблица организаций'!#REF!</f>
        <v>#REF!</v>
      </c>
      <c r="AL304" s="12" t="e">
        <f>'Рейтинговая таблица организаций'!#REF!</f>
        <v>#REF!</v>
      </c>
      <c r="AM304" s="12" t="s">
        <v>166</v>
      </c>
      <c r="AN304" s="12" t="e">
        <f>'Рейтинговая таблица организаций'!#REF!</f>
        <v>#REF!</v>
      </c>
      <c r="AO304" s="12" t="e">
        <f>'Рейтинговая таблица организаций'!#REF!</f>
        <v>#REF!</v>
      </c>
      <c r="AP304" s="12" t="s">
        <v>167</v>
      </c>
      <c r="AQ304" s="12" t="e">
        <f>'Рейтинговая таблица организаций'!#REF!</f>
        <v>#REF!</v>
      </c>
      <c r="AR304" s="12" t="e">
        <f>'Рейтинговая таблица организаций'!#REF!</f>
        <v>#REF!</v>
      </c>
      <c r="AS304" s="12" t="s">
        <v>168</v>
      </c>
      <c r="AT304" s="12" t="e">
        <f>'Рейтинговая таблица организаций'!#REF!</f>
        <v>#REF!</v>
      </c>
      <c r="AU304" s="12" t="e">
        <f>'Рейтинговая таблица организаций'!#REF!</f>
        <v>#REF!</v>
      </c>
      <c r="AV304" s="12" t="s">
        <v>169</v>
      </c>
      <c r="AW304" s="12" t="e">
        <f>'Рейтинговая таблица организаций'!#REF!</f>
        <v>#REF!</v>
      </c>
      <c r="AX304" s="12" t="e">
        <f>'Рейтинговая таблица организаций'!#REF!</f>
        <v>#REF!</v>
      </c>
      <c r="AY304" s="12" t="s">
        <v>170</v>
      </c>
      <c r="AZ304" s="12" t="e">
        <f>'Рейтинговая таблица организаций'!#REF!</f>
        <v>#REF!</v>
      </c>
      <c r="BA304" s="12" t="e">
        <f>'Рейтинговая таблица организаций'!#REF!</f>
        <v>#REF!</v>
      </c>
    </row>
    <row r="305" spans="1:53" ht="15.75">
      <c r="A305" s="9" t="e">
        <f>'бланки '!#REF!</f>
        <v>#REF!</v>
      </c>
      <c r="B305" s="9" t="e">
        <f>'бланки '!#REF!</f>
        <v>#REF!</v>
      </c>
      <c r="C305" s="9" t="e">
        <f>'для bus.gov.ru'!#REF!</f>
        <v>#REF!</v>
      </c>
      <c r="D305" s="9" t="e">
        <f>'для bus.gov.ru'!#REF!</f>
        <v>#REF!</v>
      </c>
      <c r="E305" s="16" t="e">
        <f>'для bus.gov.ru'!#REF!</f>
        <v>#REF!</v>
      </c>
      <c r="F305" s="10" t="s">
        <v>159</v>
      </c>
      <c r="G305" s="11" t="e">
        <f>'Рейтинговая таблица организаций'!#REF!</f>
        <v>#REF!</v>
      </c>
      <c r="H305" s="11" t="e">
        <f>'Рейтинговая таблица организаций'!#REF!</f>
        <v>#REF!</v>
      </c>
      <c r="I305" s="10" t="s">
        <v>160</v>
      </c>
      <c r="J305" s="11" t="e">
        <f>'Рейтинговая таблица организаций'!#REF!</f>
        <v>#REF!</v>
      </c>
      <c r="K305" s="11" t="e">
        <f>'Рейтинговая таблица организаций'!#REF!</f>
        <v>#REF!</v>
      </c>
      <c r="L30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5" s="18" t="e">
        <f>'Рейтинговая таблица организаций'!#REF!</f>
        <v>#REF!</v>
      </c>
      <c r="N305" s="12" t="e">
        <f>IF('Рейтинговая таблица организаций'!#REF!&lt;1,0,(IF('Рейтинговая таблица организаций'!#REF!&lt;4,30,100)))</f>
        <v>#REF!</v>
      </c>
      <c r="O305" s="12" t="s">
        <v>161</v>
      </c>
      <c r="P305" s="12" t="e">
        <f>'Рейтинговая таблица организаций'!#REF!</f>
        <v>#REF!</v>
      </c>
      <c r="Q305" s="12" t="e">
        <f>'Рейтинговая таблица организаций'!#REF!</f>
        <v>#REF!</v>
      </c>
      <c r="R305" s="12" t="s">
        <v>162</v>
      </c>
      <c r="S305" s="12" t="e">
        <f>'Рейтинговая таблица организаций'!#REF!</f>
        <v>#REF!</v>
      </c>
      <c r="T305" s="12" t="e">
        <f>'Рейтинговая таблица организаций'!#REF!</f>
        <v>#REF!</v>
      </c>
      <c r="U30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5" s="18" t="e">
        <f>'Рейтинговая таблица организаций'!#REF!</f>
        <v>#REF!</v>
      </c>
      <c r="W305" s="12" t="e">
        <f>IF('Рейтинговая таблица организаций'!#REF!&lt;1,0,(IF('Рейтинговая таблица организаций'!#REF!&lt;4,20,100)))</f>
        <v>#REF!</v>
      </c>
      <c r="X305" s="12" t="s">
        <v>163</v>
      </c>
      <c r="Y305" s="12" t="e">
        <f>'Рейтинговая таблица организаций'!#REF!</f>
        <v>#REF!</v>
      </c>
      <c r="Z305" s="12" t="e">
        <f>'Рейтинговая таблица организаций'!#REF!</f>
        <v>#REF!</v>
      </c>
      <c r="AA30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5" s="17" t="e">
        <f>'Рейтинговая таблица организаций'!#REF!</f>
        <v>#REF!</v>
      </c>
      <c r="AC305" s="12" t="e">
        <f>IF('Рейтинговая таблица организаций'!#REF!&lt;1,0,(IF('Рейтинговая таблица организаций'!#REF!&lt;5,20,100)))</f>
        <v>#REF!</v>
      </c>
      <c r="AD30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5" s="18" t="e">
        <f>'Рейтинговая таблица организаций'!#REF!</f>
        <v>#REF!</v>
      </c>
      <c r="AF305" s="12" t="e">
        <f>IF('Рейтинговая таблица организаций'!#REF!&lt;1,0,(IF('Рейтинговая таблица организаций'!#REF!&lt;5,20,100)))</f>
        <v>#REF!</v>
      </c>
      <c r="AG305" s="12" t="s">
        <v>164</v>
      </c>
      <c r="AH305" s="12" t="e">
        <f>'Рейтинговая таблица организаций'!#REF!</f>
        <v>#REF!</v>
      </c>
      <c r="AI305" s="12" t="e">
        <f>'Рейтинговая таблица организаций'!#REF!</f>
        <v>#REF!</v>
      </c>
      <c r="AJ305" s="12" t="s">
        <v>165</v>
      </c>
      <c r="AK305" s="12" t="e">
        <f>'Рейтинговая таблица организаций'!#REF!</f>
        <v>#REF!</v>
      </c>
      <c r="AL305" s="12" t="e">
        <f>'Рейтинговая таблица организаций'!#REF!</f>
        <v>#REF!</v>
      </c>
      <c r="AM305" s="12" t="s">
        <v>166</v>
      </c>
      <c r="AN305" s="12" t="e">
        <f>'Рейтинговая таблица организаций'!#REF!</f>
        <v>#REF!</v>
      </c>
      <c r="AO305" s="12" t="e">
        <f>'Рейтинговая таблица организаций'!#REF!</f>
        <v>#REF!</v>
      </c>
      <c r="AP305" s="12" t="s">
        <v>167</v>
      </c>
      <c r="AQ305" s="12" t="e">
        <f>'Рейтинговая таблица организаций'!#REF!</f>
        <v>#REF!</v>
      </c>
      <c r="AR305" s="12" t="e">
        <f>'Рейтинговая таблица организаций'!#REF!</f>
        <v>#REF!</v>
      </c>
      <c r="AS305" s="12" t="s">
        <v>168</v>
      </c>
      <c r="AT305" s="12" t="e">
        <f>'Рейтинговая таблица организаций'!#REF!</f>
        <v>#REF!</v>
      </c>
      <c r="AU305" s="12" t="e">
        <f>'Рейтинговая таблица организаций'!#REF!</f>
        <v>#REF!</v>
      </c>
      <c r="AV305" s="12" t="s">
        <v>169</v>
      </c>
      <c r="AW305" s="12" t="e">
        <f>'Рейтинговая таблица организаций'!#REF!</f>
        <v>#REF!</v>
      </c>
      <c r="AX305" s="12" t="e">
        <f>'Рейтинговая таблица организаций'!#REF!</f>
        <v>#REF!</v>
      </c>
      <c r="AY305" s="12" t="s">
        <v>170</v>
      </c>
      <c r="AZ305" s="12" t="e">
        <f>'Рейтинговая таблица организаций'!#REF!</f>
        <v>#REF!</v>
      </c>
      <c r="BA305" s="12" t="e">
        <f>'Рейтинговая таблица организаций'!#REF!</f>
        <v>#REF!</v>
      </c>
    </row>
    <row r="306" spans="1:53" ht="15.75">
      <c r="A306" s="9" t="e">
        <f>'бланки '!#REF!</f>
        <v>#REF!</v>
      </c>
      <c r="B306" s="9" t="e">
        <f>'бланки '!#REF!</f>
        <v>#REF!</v>
      </c>
      <c r="C306" s="9" t="e">
        <f>'для bus.gov.ru'!#REF!</f>
        <v>#REF!</v>
      </c>
      <c r="D306" s="9" t="e">
        <f>'для bus.gov.ru'!#REF!</f>
        <v>#REF!</v>
      </c>
      <c r="E306" s="16" t="e">
        <f>'для bus.gov.ru'!#REF!</f>
        <v>#REF!</v>
      </c>
      <c r="F306" s="10" t="s">
        <v>159</v>
      </c>
      <c r="G306" s="11" t="e">
        <f>'Рейтинговая таблица организаций'!#REF!</f>
        <v>#REF!</v>
      </c>
      <c r="H306" s="11" t="e">
        <f>'Рейтинговая таблица организаций'!#REF!</f>
        <v>#REF!</v>
      </c>
      <c r="I306" s="10" t="s">
        <v>160</v>
      </c>
      <c r="J306" s="11" t="e">
        <f>'Рейтинговая таблица организаций'!#REF!</f>
        <v>#REF!</v>
      </c>
      <c r="K306" s="11" t="e">
        <f>'Рейтинговая таблица организаций'!#REF!</f>
        <v>#REF!</v>
      </c>
      <c r="L30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6" s="18" t="e">
        <f>'Рейтинговая таблица организаций'!#REF!</f>
        <v>#REF!</v>
      </c>
      <c r="N306" s="12" t="e">
        <f>IF('Рейтинговая таблица организаций'!#REF!&lt;1,0,(IF('Рейтинговая таблица организаций'!#REF!&lt;4,30,100)))</f>
        <v>#REF!</v>
      </c>
      <c r="O306" s="12" t="s">
        <v>161</v>
      </c>
      <c r="P306" s="12" t="e">
        <f>'Рейтинговая таблица организаций'!#REF!</f>
        <v>#REF!</v>
      </c>
      <c r="Q306" s="12" t="e">
        <f>'Рейтинговая таблица организаций'!#REF!</f>
        <v>#REF!</v>
      </c>
      <c r="R306" s="12" t="s">
        <v>162</v>
      </c>
      <c r="S306" s="12" t="e">
        <f>'Рейтинговая таблица организаций'!#REF!</f>
        <v>#REF!</v>
      </c>
      <c r="T306" s="12" t="e">
        <f>'Рейтинговая таблица организаций'!#REF!</f>
        <v>#REF!</v>
      </c>
      <c r="U30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6" s="18" t="e">
        <f>'Рейтинговая таблица организаций'!#REF!</f>
        <v>#REF!</v>
      </c>
      <c r="W306" s="12" t="e">
        <f>IF('Рейтинговая таблица организаций'!#REF!&lt;1,0,(IF('Рейтинговая таблица организаций'!#REF!&lt;4,20,100)))</f>
        <v>#REF!</v>
      </c>
      <c r="X306" s="12" t="s">
        <v>163</v>
      </c>
      <c r="Y306" s="12" t="e">
        <f>'Рейтинговая таблица организаций'!#REF!</f>
        <v>#REF!</v>
      </c>
      <c r="Z306" s="12" t="e">
        <f>'Рейтинговая таблица организаций'!#REF!</f>
        <v>#REF!</v>
      </c>
      <c r="AA30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6" s="17" t="e">
        <f>'Рейтинговая таблица организаций'!#REF!</f>
        <v>#REF!</v>
      </c>
      <c r="AC306" s="12" t="e">
        <f>IF('Рейтинговая таблица организаций'!#REF!&lt;1,0,(IF('Рейтинговая таблица организаций'!#REF!&lt;5,20,100)))</f>
        <v>#REF!</v>
      </c>
      <c r="AD30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6" s="18" t="e">
        <f>'Рейтинговая таблица организаций'!#REF!</f>
        <v>#REF!</v>
      </c>
      <c r="AF306" s="12" t="e">
        <f>IF('Рейтинговая таблица организаций'!#REF!&lt;1,0,(IF('Рейтинговая таблица организаций'!#REF!&lt;5,20,100)))</f>
        <v>#REF!</v>
      </c>
      <c r="AG306" s="12" t="s">
        <v>164</v>
      </c>
      <c r="AH306" s="12" t="e">
        <f>'Рейтинговая таблица организаций'!#REF!</f>
        <v>#REF!</v>
      </c>
      <c r="AI306" s="12" t="e">
        <f>'Рейтинговая таблица организаций'!#REF!</f>
        <v>#REF!</v>
      </c>
      <c r="AJ306" s="12" t="s">
        <v>165</v>
      </c>
      <c r="AK306" s="12" t="e">
        <f>'Рейтинговая таблица организаций'!#REF!</f>
        <v>#REF!</v>
      </c>
      <c r="AL306" s="12" t="e">
        <f>'Рейтинговая таблица организаций'!#REF!</f>
        <v>#REF!</v>
      </c>
      <c r="AM306" s="12" t="s">
        <v>166</v>
      </c>
      <c r="AN306" s="12" t="e">
        <f>'Рейтинговая таблица организаций'!#REF!</f>
        <v>#REF!</v>
      </c>
      <c r="AO306" s="12" t="e">
        <f>'Рейтинговая таблица организаций'!#REF!</f>
        <v>#REF!</v>
      </c>
      <c r="AP306" s="12" t="s">
        <v>167</v>
      </c>
      <c r="AQ306" s="12" t="e">
        <f>'Рейтинговая таблица организаций'!#REF!</f>
        <v>#REF!</v>
      </c>
      <c r="AR306" s="12" t="e">
        <f>'Рейтинговая таблица организаций'!#REF!</f>
        <v>#REF!</v>
      </c>
      <c r="AS306" s="12" t="s">
        <v>168</v>
      </c>
      <c r="AT306" s="12" t="e">
        <f>'Рейтинговая таблица организаций'!#REF!</f>
        <v>#REF!</v>
      </c>
      <c r="AU306" s="12" t="e">
        <f>'Рейтинговая таблица организаций'!#REF!</f>
        <v>#REF!</v>
      </c>
      <c r="AV306" s="12" t="s">
        <v>169</v>
      </c>
      <c r="AW306" s="12" t="e">
        <f>'Рейтинговая таблица организаций'!#REF!</f>
        <v>#REF!</v>
      </c>
      <c r="AX306" s="12" t="e">
        <f>'Рейтинговая таблица организаций'!#REF!</f>
        <v>#REF!</v>
      </c>
      <c r="AY306" s="12" t="s">
        <v>170</v>
      </c>
      <c r="AZ306" s="12" t="e">
        <f>'Рейтинговая таблица организаций'!#REF!</f>
        <v>#REF!</v>
      </c>
      <c r="BA306" s="12" t="e">
        <f>'Рейтинговая таблица организаций'!#REF!</f>
        <v>#REF!</v>
      </c>
    </row>
    <row r="307" spans="1:53" ht="15.75">
      <c r="A307" s="9" t="e">
        <f>'бланки '!#REF!</f>
        <v>#REF!</v>
      </c>
      <c r="B307" s="9" t="e">
        <f>'бланки '!#REF!</f>
        <v>#REF!</v>
      </c>
      <c r="C307" s="9" t="e">
        <f>'для bus.gov.ru'!#REF!</f>
        <v>#REF!</v>
      </c>
      <c r="D307" s="9" t="e">
        <f>'для bus.gov.ru'!#REF!</f>
        <v>#REF!</v>
      </c>
      <c r="E307" s="16" t="e">
        <f>'для bus.gov.ru'!#REF!</f>
        <v>#REF!</v>
      </c>
      <c r="F307" s="10" t="s">
        <v>159</v>
      </c>
      <c r="G307" s="11" t="e">
        <f>'Рейтинговая таблица организаций'!#REF!</f>
        <v>#REF!</v>
      </c>
      <c r="H307" s="11" t="e">
        <f>'Рейтинговая таблица организаций'!#REF!</f>
        <v>#REF!</v>
      </c>
      <c r="I307" s="10" t="s">
        <v>160</v>
      </c>
      <c r="J307" s="11" t="e">
        <f>'Рейтинговая таблица организаций'!#REF!</f>
        <v>#REF!</v>
      </c>
      <c r="K307" s="11" t="e">
        <f>'Рейтинговая таблица организаций'!#REF!</f>
        <v>#REF!</v>
      </c>
      <c r="L30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7" s="18" t="e">
        <f>'Рейтинговая таблица организаций'!#REF!</f>
        <v>#REF!</v>
      </c>
      <c r="N307" s="12" t="e">
        <f>IF('Рейтинговая таблица организаций'!#REF!&lt;1,0,(IF('Рейтинговая таблица организаций'!#REF!&lt;4,30,100)))</f>
        <v>#REF!</v>
      </c>
      <c r="O307" s="12" t="s">
        <v>161</v>
      </c>
      <c r="P307" s="12" t="e">
        <f>'Рейтинговая таблица организаций'!#REF!</f>
        <v>#REF!</v>
      </c>
      <c r="Q307" s="12" t="e">
        <f>'Рейтинговая таблица организаций'!#REF!</f>
        <v>#REF!</v>
      </c>
      <c r="R307" s="12" t="s">
        <v>162</v>
      </c>
      <c r="S307" s="12" t="e">
        <f>'Рейтинговая таблица организаций'!#REF!</f>
        <v>#REF!</v>
      </c>
      <c r="T307" s="12" t="e">
        <f>'Рейтинговая таблица организаций'!#REF!</f>
        <v>#REF!</v>
      </c>
      <c r="U30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7" s="18" t="e">
        <f>'Рейтинговая таблица организаций'!#REF!</f>
        <v>#REF!</v>
      </c>
      <c r="W307" s="12" t="e">
        <f>IF('Рейтинговая таблица организаций'!#REF!&lt;1,0,(IF('Рейтинговая таблица организаций'!#REF!&lt;4,20,100)))</f>
        <v>#REF!</v>
      </c>
      <c r="X307" s="12" t="s">
        <v>163</v>
      </c>
      <c r="Y307" s="12" t="e">
        <f>'Рейтинговая таблица организаций'!#REF!</f>
        <v>#REF!</v>
      </c>
      <c r="Z307" s="12" t="e">
        <f>'Рейтинговая таблица организаций'!#REF!</f>
        <v>#REF!</v>
      </c>
      <c r="AA30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7" s="17" t="e">
        <f>'Рейтинговая таблица организаций'!#REF!</f>
        <v>#REF!</v>
      </c>
      <c r="AC307" s="12" t="e">
        <f>IF('Рейтинговая таблица организаций'!#REF!&lt;1,0,(IF('Рейтинговая таблица организаций'!#REF!&lt;5,20,100)))</f>
        <v>#REF!</v>
      </c>
      <c r="AD30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7" s="18" t="e">
        <f>'Рейтинговая таблица организаций'!#REF!</f>
        <v>#REF!</v>
      </c>
      <c r="AF307" s="12" t="e">
        <f>IF('Рейтинговая таблица организаций'!#REF!&lt;1,0,(IF('Рейтинговая таблица организаций'!#REF!&lt;5,20,100)))</f>
        <v>#REF!</v>
      </c>
      <c r="AG307" s="12" t="s">
        <v>164</v>
      </c>
      <c r="AH307" s="12" t="e">
        <f>'Рейтинговая таблица организаций'!#REF!</f>
        <v>#REF!</v>
      </c>
      <c r="AI307" s="12" t="e">
        <f>'Рейтинговая таблица организаций'!#REF!</f>
        <v>#REF!</v>
      </c>
      <c r="AJ307" s="12" t="s">
        <v>165</v>
      </c>
      <c r="AK307" s="12" t="e">
        <f>'Рейтинговая таблица организаций'!#REF!</f>
        <v>#REF!</v>
      </c>
      <c r="AL307" s="12" t="e">
        <f>'Рейтинговая таблица организаций'!#REF!</f>
        <v>#REF!</v>
      </c>
      <c r="AM307" s="12" t="s">
        <v>166</v>
      </c>
      <c r="AN307" s="12" t="e">
        <f>'Рейтинговая таблица организаций'!#REF!</f>
        <v>#REF!</v>
      </c>
      <c r="AO307" s="12" t="e">
        <f>'Рейтинговая таблица организаций'!#REF!</f>
        <v>#REF!</v>
      </c>
      <c r="AP307" s="12" t="s">
        <v>167</v>
      </c>
      <c r="AQ307" s="12" t="e">
        <f>'Рейтинговая таблица организаций'!#REF!</f>
        <v>#REF!</v>
      </c>
      <c r="AR307" s="12" t="e">
        <f>'Рейтинговая таблица организаций'!#REF!</f>
        <v>#REF!</v>
      </c>
      <c r="AS307" s="12" t="s">
        <v>168</v>
      </c>
      <c r="AT307" s="12" t="e">
        <f>'Рейтинговая таблица организаций'!#REF!</f>
        <v>#REF!</v>
      </c>
      <c r="AU307" s="12" t="e">
        <f>'Рейтинговая таблица организаций'!#REF!</f>
        <v>#REF!</v>
      </c>
      <c r="AV307" s="12" t="s">
        <v>169</v>
      </c>
      <c r="AW307" s="12" t="e">
        <f>'Рейтинговая таблица организаций'!#REF!</f>
        <v>#REF!</v>
      </c>
      <c r="AX307" s="12" t="e">
        <f>'Рейтинговая таблица организаций'!#REF!</f>
        <v>#REF!</v>
      </c>
      <c r="AY307" s="12" t="s">
        <v>170</v>
      </c>
      <c r="AZ307" s="12" t="e">
        <f>'Рейтинговая таблица организаций'!#REF!</f>
        <v>#REF!</v>
      </c>
      <c r="BA307" s="12" t="e">
        <f>'Рейтинговая таблица организаций'!#REF!</f>
        <v>#REF!</v>
      </c>
    </row>
    <row r="308" spans="1:53" ht="15.75">
      <c r="A308" s="9" t="e">
        <f>'бланки '!#REF!</f>
        <v>#REF!</v>
      </c>
      <c r="B308" s="9" t="e">
        <f>'бланки '!#REF!</f>
        <v>#REF!</v>
      </c>
      <c r="C308" s="9" t="e">
        <f>'для bus.gov.ru'!#REF!</f>
        <v>#REF!</v>
      </c>
      <c r="D308" s="9" t="e">
        <f>'для bus.gov.ru'!#REF!</f>
        <v>#REF!</v>
      </c>
      <c r="E308" s="16" t="e">
        <f>'для bus.gov.ru'!#REF!</f>
        <v>#REF!</v>
      </c>
      <c r="F308" s="10" t="s">
        <v>159</v>
      </c>
      <c r="G308" s="11" t="e">
        <f>'Рейтинговая таблица организаций'!#REF!</f>
        <v>#REF!</v>
      </c>
      <c r="H308" s="11" t="e">
        <f>'Рейтинговая таблица организаций'!#REF!</f>
        <v>#REF!</v>
      </c>
      <c r="I308" s="10" t="s">
        <v>160</v>
      </c>
      <c r="J308" s="11" t="e">
        <f>'Рейтинговая таблица организаций'!#REF!</f>
        <v>#REF!</v>
      </c>
      <c r="K308" s="11" t="e">
        <f>'Рейтинговая таблица организаций'!#REF!</f>
        <v>#REF!</v>
      </c>
      <c r="L30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8" s="18" t="e">
        <f>'Рейтинговая таблица организаций'!#REF!</f>
        <v>#REF!</v>
      </c>
      <c r="N308" s="12" t="e">
        <f>IF('Рейтинговая таблица организаций'!#REF!&lt;1,0,(IF('Рейтинговая таблица организаций'!#REF!&lt;4,30,100)))</f>
        <v>#REF!</v>
      </c>
      <c r="O308" s="12" t="s">
        <v>161</v>
      </c>
      <c r="P308" s="12" t="e">
        <f>'Рейтинговая таблица организаций'!#REF!</f>
        <v>#REF!</v>
      </c>
      <c r="Q308" s="12" t="e">
        <f>'Рейтинговая таблица организаций'!#REF!</f>
        <v>#REF!</v>
      </c>
      <c r="R308" s="12" t="s">
        <v>162</v>
      </c>
      <c r="S308" s="12" t="e">
        <f>'Рейтинговая таблица организаций'!#REF!</f>
        <v>#REF!</v>
      </c>
      <c r="T308" s="12" t="e">
        <f>'Рейтинговая таблица организаций'!#REF!</f>
        <v>#REF!</v>
      </c>
      <c r="U30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8" s="18" t="e">
        <f>'Рейтинговая таблица организаций'!#REF!</f>
        <v>#REF!</v>
      </c>
      <c r="W308" s="12" t="e">
        <f>IF('Рейтинговая таблица организаций'!#REF!&lt;1,0,(IF('Рейтинговая таблица организаций'!#REF!&lt;4,20,100)))</f>
        <v>#REF!</v>
      </c>
      <c r="X308" s="12" t="s">
        <v>163</v>
      </c>
      <c r="Y308" s="12" t="e">
        <f>'Рейтинговая таблица организаций'!#REF!</f>
        <v>#REF!</v>
      </c>
      <c r="Z308" s="12" t="e">
        <f>'Рейтинговая таблица организаций'!#REF!</f>
        <v>#REF!</v>
      </c>
      <c r="AA30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8" s="17" t="e">
        <f>'Рейтинговая таблица организаций'!#REF!</f>
        <v>#REF!</v>
      </c>
      <c r="AC308" s="12" t="e">
        <f>IF('Рейтинговая таблица организаций'!#REF!&lt;1,0,(IF('Рейтинговая таблица организаций'!#REF!&lt;5,20,100)))</f>
        <v>#REF!</v>
      </c>
      <c r="AD30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8" s="18" t="e">
        <f>'Рейтинговая таблица организаций'!#REF!</f>
        <v>#REF!</v>
      </c>
      <c r="AF308" s="12" t="e">
        <f>IF('Рейтинговая таблица организаций'!#REF!&lt;1,0,(IF('Рейтинговая таблица организаций'!#REF!&lt;5,20,100)))</f>
        <v>#REF!</v>
      </c>
      <c r="AG308" s="12" t="s">
        <v>164</v>
      </c>
      <c r="AH308" s="12" t="e">
        <f>'Рейтинговая таблица организаций'!#REF!</f>
        <v>#REF!</v>
      </c>
      <c r="AI308" s="12" t="e">
        <f>'Рейтинговая таблица организаций'!#REF!</f>
        <v>#REF!</v>
      </c>
      <c r="AJ308" s="12" t="s">
        <v>165</v>
      </c>
      <c r="AK308" s="12" t="e">
        <f>'Рейтинговая таблица организаций'!#REF!</f>
        <v>#REF!</v>
      </c>
      <c r="AL308" s="12" t="e">
        <f>'Рейтинговая таблица организаций'!#REF!</f>
        <v>#REF!</v>
      </c>
      <c r="AM308" s="12" t="s">
        <v>166</v>
      </c>
      <c r="AN308" s="12" t="e">
        <f>'Рейтинговая таблица организаций'!#REF!</f>
        <v>#REF!</v>
      </c>
      <c r="AO308" s="12" t="e">
        <f>'Рейтинговая таблица организаций'!#REF!</f>
        <v>#REF!</v>
      </c>
      <c r="AP308" s="12" t="s">
        <v>167</v>
      </c>
      <c r="AQ308" s="12" t="e">
        <f>'Рейтинговая таблица организаций'!#REF!</f>
        <v>#REF!</v>
      </c>
      <c r="AR308" s="12" t="e">
        <f>'Рейтинговая таблица организаций'!#REF!</f>
        <v>#REF!</v>
      </c>
      <c r="AS308" s="12" t="s">
        <v>168</v>
      </c>
      <c r="AT308" s="12" t="e">
        <f>'Рейтинговая таблица организаций'!#REF!</f>
        <v>#REF!</v>
      </c>
      <c r="AU308" s="12" t="e">
        <f>'Рейтинговая таблица организаций'!#REF!</f>
        <v>#REF!</v>
      </c>
      <c r="AV308" s="12" t="s">
        <v>169</v>
      </c>
      <c r="AW308" s="12" t="e">
        <f>'Рейтинговая таблица организаций'!#REF!</f>
        <v>#REF!</v>
      </c>
      <c r="AX308" s="12" t="e">
        <f>'Рейтинговая таблица организаций'!#REF!</f>
        <v>#REF!</v>
      </c>
      <c r="AY308" s="12" t="s">
        <v>170</v>
      </c>
      <c r="AZ308" s="12" t="e">
        <f>'Рейтинговая таблица организаций'!#REF!</f>
        <v>#REF!</v>
      </c>
      <c r="BA308" s="12" t="e">
        <f>'Рейтинговая таблица организаций'!#REF!</f>
        <v>#REF!</v>
      </c>
    </row>
    <row r="309" spans="1:53" ht="15.75">
      <c r="A309" s="9" t="e">
        <f>'бланки '!#REF!</f>
        <v>#REF!</v>
      </c>
      <c r="B309" s="9" t="e">
        <f>'бланки '!#REF!</f>
        <v>#REF!</v>
      </c>
      <c r="C309" s="9" t="e">
        <f>'для bus.gov.ru'!#REF!</f>
        <v>#REF!</v>
      </c>
      <c r="D309" s="9" t="e">
        <f>'для bus.gov.ru'!#REF!</f>
        <v>#REF!</v>
      </c>
      <c r="E309" s="16" t="e">
        <f>'для bus.gov.ru'!#REF!</f>
        <v>#REF!</v>
      </c>
      <c r="F309" s="10" t="s">
        <v>159</v>
      </c>
      <c r="G309" s="11" t="e">
        <f>'Рейтинговая таблица организаций'!#REF!</f>
        <v>#REF!</v>
      </c>
      <c r="H309" s="11" t="e">
        <f>'Рейтинговая таблица организаций'!#REF!</f>
        <v>#REF!</v>
      </c>
      <c r="I309" s="10" t="s">
        <v>160</v>
      </c>
      <c r="J309" s="11" t="e">
        <f>'Рейтинговая таблица организаций'!#REF!</f>
        <v>#REF!</v>
      </c>
      <c r="K309" s="11" t="e">
        <f>'Рейтинговая таблица организаций'!#REF!</f>
        <v>#REF!</v>
      </c>
      <c r="L30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09" s="18" t="e">
        <f>'Рейтинговая таблица организаций'!#REF!</f>
        <v>#REF!</v>
      </c>
      <c r="N309" s="12" t="e">
        <f>IF('Рейтинговая таблица организаций'!#REF!&lt;1,0,(IF('Рейтинговая таблица организаций'!#REF!&lt;4,30,100)))</f>
        <v>#REF!</v>
      </c>
      <c r="O309" s="12" t="s">
        <v>161</v>
      </c>
      <c r="P309" s="12" t="e">
        <f>'Рейтинговая таблица организаций'!#REF!</f>
        <v>#REF!</v>
      </c>
      <c r="Q309" s="12" t="e">
        <f>'Рейтинговая таблица организаций'!#REF!</f>
        <v>#REF!</v>
      </c>
      <c r="R309" s="12" t="s">
        <v>162</v>
      </c>
      <c r="S309" s="12" t="e">
        <f>'Рейтинговая таблица организаций'!#REF!</f>
        <v>#REF!</v>
      </c>
      <c r="T309" s="12" t="e">
        <f>'Рейтинговая таблица организаций'!#REF!</f>
        <v>#REF!</v>
      </c>
      <c r="U30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09" s="18" t="e">
        <f>'Рейтинговая таблица организаций'!#REF!</f>
        <v>#REF!</v>
      </c>
      <c r="W309" s="12" t="e">
        <f>IF('Рейтинговая таблица организаций'!#REF!&lt;1,0,(IF('Рейтинговая таблица организаций'!#REF!&lt;4,20,100)))</f>
        <v>#REF!</v>
      </c>
      <c r="X309" s="12" t="s">
        <v>163</v>
      </c>
      <c r="Y309" s="12" t="e">
        <f>'Рейтинговая таблица организаций'!#REF!</f>
        <v>#REF!</v>
      </c>
      <c r="Z309" s="12" t="e">
        <f>'Рейтинговая таблица организаций'!#REF!</f>
        <v>#REF!</v>
      </c>
      <c r="AA30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09" s="17" t="e">
        <f>'Рейтинговая таблица организаций'!#REF!</f>
        <v>#REF!</v>
      </c>
      <c r="AC309" s="12" t="e">
        <f>IF('Рейтинговая таблица организаций'!#REF!&lt;1,0,(IF('Рейтинговая таблица организаций'!#REF!&lt;5,20,100)))</f>
        <v>#REF!</v>
      </c>
      <c r="AD30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09" s="18" t="e">
        <f>'Рейтинговая таблица организаций'!#REF!</f>
        <v>#REF!</v>
      </c>
      <c r="AF309" s="12" t="e">
        <f>IF('Рейтинговая таблица организаций'!#REF!&lt;1,0,(IF('Рейтинговая таблица организаций'!#REF!&lt;5,20,100)))</f>
        <v>#REF!</v>
      </c>
      <c r="AG309" s="12" t="s">
        <v>164</v>
      </c>
      <c r="AH309" s="12" t="e">
        <f>'Рейтинговая таблица организаций'!#REF!</f>
        <v>#REF!</v>
      </c>
      <c r="AI309" s="12" t="e">
        <f>'Рейтинговая таблица организаций'!#REF!</f>
        <v>#REF!</v>
      </c>
      <c r="AJ309" s="12" t="s">
        <v>165</v>
      </c>
      <c r="AK309" s="12" t="e">
        <f>'Рейтинговая таблица организаций'!#REF!</f>
        <v>#REF!</v>
      </c>
      <c r="AL309" s="12" t="e">
        <f>'Рейтинговая таблица организаций'!#REF!</f>
        <v>#REF!</v>
      </c>
      <c r="AM309" s="12" t="s">
        <v>166</v>
      </c>
      <c r="AN309" s="12" t="e">
        <f>'Рейтинговая таблица организаций'!#REF!</f>
        <v>#REF!</v>
      </c>
      <c r="AO309" s="12" t="e">
        <f>'Рейтинговая таблица организаций'!#REF!</f>
        <v>#REF!</v>
      </c>
      <c r="AP309" s="12" t="s">
        <v>167</v>
      </c>
      <c r="AQ309" s="12" t="e">
        <f>'Рейтинговая таблица организаций'!#REF!</f>
        <v>#REF!</v>
      </c>
      <c r="AR309" s="12" t="e">
        <f>'Рейтинговая таблица организаций'!#REF!</f>
        <v>#REF!</v>
      </c>
      <c r="AS309" s="12" t="s">
        <v>168</v>
      </c>
      <c r="AT309" s="12" t="e">
        <f>'Рейтинговая таблица организаций'!#REF!</f>
        <v>#REF!</v>
      </c>
      <c r="AU309" s="12" t="e">
        <f>'Рейтинговая таблица организаций'!#REF!</f>
        <v>#REF!</v>
      </c>
      <c r="AV309" s="12" t="s">
        <v>169</v>
      </c>
      <c r="AW309" s="12" t="e">
        <f>'Рейтинговая таблица организаций'!#REF!</f>
        <v>#REF!</v>
      </c>
      <c r="AX309" s="12" t="e">
        <f>'Рейтинговая таблица организаций'!#REF!</f>
        <v>#REF!</v>
      </c>
      <c r="AY309" s="12" t="s">
        <v>170</v>
      </c>
      <c r="AZ309" s="12" t="e">
        <f>'Рейтинговая таблица организаций'!#REF!</f>
        <v>#REF!</v>
      </c>
      <c r="BA309" s="12" t="e">
        <f>'Рейтинговая таблица организаций'!#REF!</f>
        <v>#REF!</v>
      </c>
    </row>
    <row r="310" spans="1:53" ht="15.75">
      <c r="A310" s="9" t="e">
        <f>'бланки '!#REF!</f>
        <v>#REF!</v>
      </c>
      <c r="B310" s="9" t="e">
        <f>'бланки '!#REF!</f>
        <v>#REF!</v>
      </c>
      <c r="C310" s="9" t="e">
        <f>'для bus.gov.ru'!#REF!</f>
        <v>#REF!</v>
      </c>
      <c r="D310" s="9" t="e">
        <f>'для bus.gov.ru'!#REF!</f>
        <v>#REF!</v>
      </c>
      <c r="E310" s="16" t="e">
        <f>'для bus.gov.ru'!#REF!</f>
        <v>#REF!</v>
      </c>
      <c r="F310" s="10" t="s">
        <v>159</v>
      </c>
      <c r="G310" s="11" t="e">
        <f>'Рейтинговая таблица организаций'!#REF!</f>
        <v>#REF!</v>
      </c>
      <c r="H310" s="11" t="e">
        <f>'Рейтинговая таблица организаций'!#REF!</f>
        <v>#REF!</v>
      </c>
      <c r="I310" s="10" t="s">
        <v>160</v>
      </c>
      <c r="J310" s="11" t="e">
        <f>'Рейтинговая таблица организаций'!#REF!</f>
        <v>#REF!</v>
      </c>
      <c r="K310" s="11" t="e">
        <f>'Рейтинговая таблица организаций'!#REF!</f>
        <v>#REF!</v>
      </c>
      <c r="L31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0" s="18" t="e">
        <f>'Рейтинговая таблица организаций'!#REF!</f>
        <v>#REF!</v>
      </c>
      <c r="N310" s="12" t="e">
        <f>IF('Рейтинговая таблица организаций'!#REF!&lt;1,0,(IF('Рейтинговая таблица организаций'!#REF!&lt;4,30,100)))</f>
        <v>#REF!</v>
      </c>
      <c r="O310" s="12" t="s">
        <v>161</v>
      </c>
      <c r="P310" s="12" t="e">
        <f>'Рейтинговая таблица организаций'!#REF!</f>
        <v>#REF!</v>
      </c>
      <c r="Q310" s="12" t="e">
        <f>'Рейтинговая таблица организаций'!#REF!</f>
        <v>#REF!</v>
      </c>
      <c r="R310" s="12" t="s">
        <v>162</v>
      </c>
      <c r="S310" s="12" t="e">
        <f>'Рейтинговая таблица организаций'!#REF!</f>
        <v>#REF!</v>
      </c>
      <c r="T310" s="12" t="e">
        <f>'Рейтинговая таблица организаций'!#REF!</f>
        <v>#REF!</v>
      </c>
      <c r="U31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0" s="18" t="e">
        <f>'Рейтинговая таблица организаций'!#REF!</f>
        <v>#REF!</v>
      </c>
      <c r="W310" s="12" t="e">
        <f>IF('Рейтинговая таблица организаций'!#REF!&lt;1,0,(IF('Рейтинговая таблица организаций'!#REF!&lt;4,20,100)))</f>
        <v>#REF!</v>
      </c>
      <c r="X310" s="12" t="s">
        <v>163</v>
      </c>
      <c r="Y310" s="12" t="e">
        <f>'Рейтинговая таблица организаций'!#REF!</f>
        <v>#REF!</v>
      </c>
      <c r="Z310" s="12" t="e">
        <f>'Рейтинговая таблица организаций'!#REF!</f>
        <v>#REF!</v>
      </c>
      <c r="AA31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0" s="17" t="e">
        <f>'Рейтинговая таблица организаций'!#REF!</f>
        <v>#REF!</v>
      </c>
      <c r="AC310" s="12" t="e">
        <f>IF('Рейтинговая таблица организаций'!#REF!&lt;1,0,(IF('Рейтинговая таблица организаций'!#REF!&lt;5,20,100)))</f>
        <v>#REF!</v>
      </c>
      <c r="AD31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0" s="18" t="e">
        <f>'Рейтинговая таблица организаций'!#REF!</f>
        <v>#REF!</v>
      </c>
      <c r="AF310" s="12" t="e">
        <f>IF('Рейтинговая таблица организаций'!#REF!&lt;1,0,(IF('Рейтинговая таблица организаций'!#REF!&lt;5,20,100)))</f>
        <v>#REF!</v>
      </c>
      <c r="AG310" s="12" t="s">
        <v>164</v>
      </c>
      <c r="AH310" s="12" t="e">
        <f>'Рейтинговая таблица организаций'!#REF!</f>
        <v>#REF!</v>
      </c>
      <c r="AI310" s="12" t="e">
        <f>'Рейтинговая таблица организаций'!#REF!</f>
        <v>#REF!</v>
      </c>
      <c r="AJ310" s="12" t="s">
        <v>165</v>
      </c>
      <c r="AK310" s="12" t="e">
        <f>'Рейтинговая таблица организаций'!#REF!</f>
        <v>#REF!</v>
      </c>
      <c r="AL310" s="12" t="e">
        <f>'Рейтинговая таблица организаций'!#REF!</f>
        <v>#REF!</v>
      </c>
      <c r="AM310" s="12" t="s">
        <v>166</v>
      </c>
      <c r="AN310" s="12" t="e">
        <f>'Рейтинговая таблица организаций'!#REF!</f>
        <v>#REF!</v>
      </c>
      <c r="AO310" s="12" t="e">
        <f>'Рейтинговая таблица организаций'!#REF!</f>
        <v>#REF!</v>
      </c>
      <c r="AP310" s="12" t="s">
        <v>167</v>
      </c>
      <c r="AQ310" s="12" t="e">
        <f>'Рейтинговая таблица организаций'!#REF!</f>
        <v>#REF!</v>
      </c>
      <c r="AR310" s="12" t="e">
        <f>'Рейтинговая таблица организаций'!#REF!</f>
        <v>#REF!</v>
      </c>
      <c r="AS310" s="12" t="s">
        <v>168</v>
      </c>
      <c r="AT310" s="12" t="e">
        <f>'Рейтинговая таблица организаций'!#REF!</f>
        <v>#REF!</v>
      </c>
      <c r="AU310" s="12" t="e">
        <f>'Рейтинговая таблица организаций'!#REF!</f>
        <v>#REF!</v>
      </c>
      <c r="AV310" s="12" t="s">
        <v>169</v>
      </c>
      <c r="AW310" s="12" t="e">
        <f>'Рейтинговая таблица организаций'!#REF!</f>
        <v>#REF!</v>
      </c>
      <c r="AX310" s="12" t="e">
        <f>'Рейтинговая таблица организаций'!#REF!</f>
        <v>#REF!</v>
      </c>
      <c r="AY310" s="12" t="s">
        <v>170</v>
      </c>
      <c r="AZ310" s="12" t="e">
        <f>'Рейтинговая таблица организаций'!#REF!</f>
        <v>#REF!</v>
      </c>
      <c r="BA310" s="12" t="e">
        <f>'Рейтинговая таблица организаций'!#REF!</f>
        <v>#REF!</v>
      </c>
    </row>
    <row r="311" spans="1:53" ht="15.75">
      <c r="A311" s="9" t="e">
        <f>'бланки '!#REF!</f>
        <v>#REF!</v>
      </c>
      <c r="B311" s="9" t="e">
        <f>'бланки '!#REF!</f>
        <v>#REF!</v>
      </c>
      <c r="C311" s="9" t="e">
        <f>'для bus.gov.ru'!#REF!</f>
        <v>#REF!</v>
      </c>
      <c r="D311" s="9" t="e">
        <f>'для bus.gov.ru'!#REF!</f>
        <v>#REF!</v>
      </c>
      <c r="E311" s="16" t="e">
        <f>'для bus.gov.ru'!#REF!</f>
        <v>#REF!</v>
      </c>
      <c r="F311" s="10" t="s">
        <v>159</v>
      </c>
      <c r="G311" s="11" t="e">
        <f>'Рейтинговая таблица организаций'!#REF!</f>
        <v>#REF!</v>
      </c>
      <c r="H311" s="11" t="e">
        <f>'Рейтинговая таблица организаций'!#REF!</f>
        <v>#REF!</v>
      </c>
      <c r="I311" s="10" t="s">
        <v>160</v>
      </c>
      <c r="J311" s="11" t="e">
        <f>'Рейтинговая таблица организаций'!#REF!</f>
        <v>#REF!</v>
      </c>
      <c r="K311" s="11" t="e">
        <f>'Рейтинговая таблица организаций'!#REF!</f>
        <v>#REF!</v>
      </c>
      <c r="L31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1" s="18" t="e">
        <f>'Рейтинговая таблица организаций'!#REF!</f>
        <v>#REF!</v>
      </c>
      <c r="N311" s="12" t="e">
        <f>IF('Рейтинговая таблица организаций'!#REF!&lt;1,0,(IF('Рейтинговая таблица организаций'!#REF!&lt;4,30,100)))</f>
        <v>#REF!</v>
      </c>
      <c r="O311" s="12" t="s">
        <v>161</v>
      </c>
      <c r="P311" s="12" t="e">
        <f>'Рейтинговая таблица организаций'!#REF!</f>
        <v>#REF!</v>
      </c>
      <c r="Q311" s="12" t="e">
        <f>'Рейтинговая таблица организаций'!#REF!</f>
        <v>#REF!</v>
      </c>
      <c r="R311" s="12" t="s">
        <v>162</v>
      </c>
      <c r="S311" s="12" t="e">
        <f>'Рейтинговая таблица организаций'!#REF!</f>
        <v>#REF!</v>
      </c>
      <c r="T311" s="12" t="e">
        <f>'Рейтинговая таблица организаций'!#REF!</f>
        <v>#REF!</v>
      </c>
      <c r="U31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1" s="18" t="e">
        <f>'Рейтинговая таблица организаций'!#REF!</f>
        <v>#REF!</v>
      </c>
      <c r="W311" s="12" t="e">
        <f>IF('Рейтинговая таблица организаций'!#REF!&lt;1,0,(IF('Рейтинговая таблица организаций'!#REF!&lt;4,20,100)))</f>
        <v>#REF!</v>
      </c>
      <c r="X311" s="12" t="s">
        <v>163</v>
      </c>
      <c r="Y311" s="12" t="e">
        <f>'Рейтинговая таблица организаций'!#REF!</f>
        <v>#REF!</v>
      </c>
      <c r="Z311" s="12" t="e">
        <f>'Рейтинговая таблица организаций'!#REF!</f>
        <v>#REF!</v>
      </c>
      <c r="AA31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1" s="17" t="e">
        <f>'Рейтинговая таблица организаций'!#REF!</f>
        <v>#REF!</v>
      </c>
      <c r="AC311" s="12" t="e">
        <f>IF('Рейтинговая таблица организаций'!#REF!&lt;1,0,(IF('Рейтинговая таблица организаций'!#REF!&lt;5,20,100)))</f>
        <v>#REF!</v>
      </c>
      <c r="AD31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1" s="18" t="e">
        <f>'Рейтинговая таблица организаций'!#REF!</f>
        <v>#REF!</v>
      </c>
      <c r="AF311" s="12" t="e">
        <f>IF('Рейтинговая таблица организаций'!#REF!&lt;1,0,(IF('Рейтинговая таблица организаций'!#REF!&lt;5,20,100)))</f>
        <v>#REF!</v>
      </c>
      <c r="AG311" s="12" t="s">
        <v>164</v>
      </c>
      <c r="AH311" s="12" t="e">
        <f>'Рейтинговая таблица организаций'!#REF!</f>
        <v>#REF!</v>
      </c>
      <c r="AI311" s="12" t="e">
        <f>'Рейтинговая таблица организаций'!#REF!</f>
        <v>#REF!</v>
      </c>
      <c r="AJ311" s="12" t="s">
        <v>165</v>
      </c>
      <c r="AK311" s="12" t="e">
        <f>'Рейтинговая таблица организаций'!#REF!</f>
        <v>#REF!</v>
      </c>
      <c r="AL311" s="12" t="e">
        <f>'Рейтинговая таблица организаций'!#REF!</f>
        <v>#REF!</v>
      </c>
      <c r="AM311" s="12" t="s">
        <v>166</v>
      </c>
      <c r="AN311" s="12" t="e">
        <f>'Рейтинговая таблица организаций'!#REF!</f>
        <v>#REF!</v>
      </c>
      <c r="AO311" s="12" t="e">
        <f>'Рейтинговая таблица организаций'!#REF!</f>
        <v>#REF!</v>
      </c>
      <c r="AP311" s="12" t="s">
        <v>167</v>
      </c>
      <c r="AQ311" s="12" t="e">
        <f>'Рейтинговая таблица организаций'!#REF!</f>
        <v>#REF!</v>
      </c>
      <c r="AR311" s="12" t="e">
        <f>'Рейтинговая таблица организаций'!#REF!</f>
        <v>#REF!</v>
      </c>
      <c r="AS311" s="12" t="s">
        <v>168</v>
      </c>
      <c r="AT311" s="12" t="e">
        <f>'Рейтинговая таблица организаций'!#REF!</f>
        <v>#REF!</v>
      </c>
      <c r="AU311" s="12" t="e">
        <f>'Рейтинговая таблица организаций'!#REF!</f>
        <v>#REF!</v>
      </c>
      <c r="AV311" s="12" t="s">
        <v>169</v>
      </c>
      <c r="AW311" s="12" t="e">
        <f>'Рейтинговая таблица организаций'!#REF!</f>
        <v>#REF!</v>
      </c>
      <c r="AX311" s="12" t="e">
        <f>'Рейтинговая таблица организаций'!#REF!</f>
        <v>#REF!</v>
      </c>
      <c r="AY311" s="12" t="s">
        <v>170</v>
      </c>
      <c r="AZ311" s="12" t="e">
        <f>'Рейтинговая таблица организаций'!#REF!</f>
        <v>#REF!</v>
      </c>
      <c r="BA311" s="12" t="e">
        <f>'Рейтинговая таблица организаций'!#REF!</f>
        <v>#REF!</v>
      </c>
    </row>
    <row r="312" spans="1:53" ht="15.75">
      <c r="A312" s="9" t="e">
        <f>'бланки '!#REF!</f>
        <v>#REF!</v>
      </c>
      <c r="B312" s="9" t="e">
        <f>'бланки '!#REF!</f>
        <v>#REF!</v>
      </c>
      <c r="C312" s="9" t="e">
        <f>'для bus.gov.ru'!#REF!</f>
        <v>#REF!</v>
      </c>
      <c r="D312" s="9" t="e">
        <f>'для bus.gov.ru'!#REF!</f>
        <v>#REF!</v>
      </c>
      <c r="E312" s="16" t="e">
        <f>'для bus.gov.ru'!#REF!</f>
        <v>#REF!</v>
      </c>
      <c r="F312" s="10" t="s">
        <v>159</v>
      </c>
      <c r="G312" s="11" t="e">
        <f>'Рейтинговая таблица организаций'!#REF!</f>
        <v>#REF!</v>
      </c>
      <c r="H312" s="11" t="e">
        <f>'Рейтинговая таблица организаций'!#REF!</f>
        <v>#REF!</v>
      </c>
      <c r="I312" s="10" t="s">
        <v>160</v>
      </c>
      <c r="J312" s="11" t="e">
        <f>'Рейтинговая таблица организаций'!#REF!</f>
        <v>#REF!</v>
      </c>
      <c r="K312" s="11" t="e">
        <f>'Рейтинговая таблица организаций'!#REF!</f>
        <v>#REF!</v>
      </c>
      <c r="L31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2" s="18" t="e">
        <f>'Рейтинговая таблица организаций'!#REF!</f>
        <v>#REF!</v>
      </c>
      <c r="N312" s="12" t="e">
        <f>IF('Рейтинговая таблица организаций'!#REF!&lt;1,0,(IF('Рейтинговая таблица организаций'!#REF!&lt;4,30,100)))</f>
        <v>#REF!</v>
      </c>
      <c r="O312" s="12" t="s">
        <v>161</v>
      </c>
      <c r="P312" s="12" t="e">
        <f>'Рейтинговая таблица организаций'!#REF!</f>
        <v>#REF!</v>
      </c>
      <c r="Q312" s="12" t="e">
        <f>'Рейтинговая таблица организаций'!#REF!</f>
        <v>#REF!</v>
      </c>
      <c r="R312" s="12" t="s">
        <v>162</v>
      </c>
      <c r="S312" s="12" t="e">
        <f>'Рейтинговая таблица организаций'!#REF!</f>
        <v>#REF!</v>
      </c>
      <c r="T312" s="12" t="e">
        <f>'Рейтинговая таблица организаций'!#REF!</f>
        <v>#REF!</v>
      </c>
      <c r="U31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2" s="18" t="e">
        <f>'Рейтинговая таблица организаций'!#REF!</f>
        <v>#REF!</v>
      </c>
      <c r="W312" s="12" t="e">
        <f>IF('Рейтинговая таблица организаций'!#REF!&lt;1,0,(IF('Рейтинговая таблица организаций'!#REF!&lt;4,20,100)))</f>
        <v>#REF!</v>
      </c>
      <c r="X312" s="12" t="s">
        <v>163</v>
      </c>
      <c r="Y312" s="12" t="e">
        <f>'Рейтинговая таблица организаций'!#REF!</f>
        <v>#REF!</v>
      </c>
      <c r="Z312" s="12" t="e">
        <f>'Рейтинговая таблица организаций'!#REF!</f>
        <v>#REF!</v>
      </c>
      <c r="AA31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2" s="17" t="e">
        <f>'Рейтинговая таблица организаций'!#REF!</f>
        <v>#REF!</v>
      </c>
      <c r="AC312" s="12" t="e">
        <f>IF('Рейтинговая таблица организаций'!#REF!&lt;1,0,(IF('Рейтинговая таблица организаций'!#REF!&lt;5,20,100)))</f>
        <v>#REF!</v>
      </c>
      <c r="AD31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2" s="18" t="e">
        <f>'Рейтинговая таблица организаций'!#REF!</f>
        <v>#REF!</v>
      </c>
      <c r="AF312" s="12" t="e">
        <f>IF('Рейтинговая таблица организаций'!#REF!&lt;1,0,(IF('Рейтинговая таблица организаций'!#REF!&lt;5,20,100)))</f>
        <v>#REF!</v>
      </c>
      <c r="AG312" s="12" t="s">
        <v>164</v>
      </c>
      <c r="AH312" s="12" t="e">
        <f>'Рейтинговая таблица организаций'!#REF!</f>
        <v>#REF!</v>
      </c>
      <c r="AI312" s="12" t="e">
        <f>'Рейтинговая таблица организаций'!#REF!</f>
        <v>#REF!</v>
      </c>
      <c r="AJ312" s="12" t="s">
        <v>165</v>
      </c>
      <c r="AK312" s="12" t="e">
        <f>'Рейтинговая таблица организаций'!#REF!</f>
        <v>#REF!</v>
      </c>
      <c r="AL312" s="12" t="e">
        <f>'Рейтинговая таблица организаций'!#REF!</f>
        <v>#REF!</v>
      </c>
      <c r="AM312" s="12" t="s">
        <v>166</v>
      </c>
      <c r="AN312" s="12" t="e">
        <f>'Рейтинговая таблица организаций'!#REF!</f>
        <v>#REF!</v>
      </c>
      <c r="AO312" s="12" t="e">
        <f>'Рейтинговая таблица организаций'!#REF!</f>
        <v>#REF!</v>
      </c>
      <c r="AP312" s="12" t="s">
        <v>167</v>
      </c>
      <c r="AQ312" s="12" t="e">
        <f>'Рейтинговая таблица организаций'!#REF!</f>
        <v>#REF!</v>
      </c>
      <c r="AR312" s="12" t="e">
        <f>'Рейтинговая таблица организаций'!#REF!</f>
        <v>#REF!</v>
      </c>
      <c r="AS312" s="12" t="s">
        <v>168</v>
      </c>
      <c r="AT312" s="12" t="e">
        <f>'Рейтинговая таблица организаций'!#REF!</f>
        <v>#REF!</v>
      </c>
      <c r="AU312" s="12" t="e">
        <f>'Рейтинговая таблица организаций'!#REF!</f>
        <v>#REF!</v>
      </c>
      <c r="AV312" s="12" t="s">
        <v>169</v>
      </c>
      <c r="AW312" s="12" t="e">
        <f>'Рейтинговая таблица организаций'!#REF!</f>
        <v>#REF!</v>
      </c>
      <c r="AX312" s="12" t="e">
        <f>'Рейтинговая таблица организаций'!#REF!</f>
        <v>#REF!</v>
      </c>
      <c r="AY312" s="12" t="s">
        <v>170</v>
      </c>
      <c r="AZ312" s="12" t="e">
        <f>'Рейтинговая таблица организаций'!#REF!</f>
        <v>#REF!</v>
      </c>
      <c r="BA312" s="12" t="e">
        <f>'Рейтинговая таблица организаций'!#REF!</f>
        <v>#REF!</v>
      </c>
    </row>
    <row r="313" spans="1:53" ht="15.75">
      <c r="A313" s="9" t="e">
        <f>'бланки '!#REF!</f>
        <v>#REF!</v>
      </c>
      <c r="B313" s="9" t="e">
        <f>'бланки '!#REF!</f>
        <v>#REF!</v>
      </c>
      <c r="C313" s="9" t="e">
        <f>'для bus.gov.ru'!#REF!</f>
        <v>#REF!</v>
      </c>
      <c r="D313" s="9" t="e">
        <f>'для bus.gov.ru'!#REF!</f>
        <v>#REF!</v>
      </c>
      <c r="E313" s="16" t="e">
        <f>'для bus.gov.ru'!#REF!</f>
        <v>#REF!</v>
      </c>
      <c r="F313" s="10" t="s">
        <v>159</v>
      </c>
      <c r="G313" s="11" t="e">
        <f>'Рейтинговая таблица организаций'!#REF!</f>
        <v>#REF!</v>
      </c>
      <c r="H313" s="11" t="e">
        <f>'Рейтинговая таблица организаций'!#REF!</f>
        <v>#REF!</v>
      </c>
      <c r="I313" s="10" t="s">
        <v>160</v>
      </c>
      <c r="J313" s="11" t="e">
        <f>'Рейтинговая таблица организаций'!#REF!</f>
        <v>#REF!</v>
      </c>
      <c r="K313" s="11" t="e">
        <f>'Рейтинговая таблица организаций'!#REF!</f>
        <v>#REF!</v>
      </c>
      <c r="L31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3" s="18" t="e">
        <f>'Рейтинговая таблица организаций'!#REF!</f>
        <v>#REF!</v>
      </c>
      <c r="N313" s="12" t="e">
        <f>IF('Рейтинговая таблица организаций'!#REF!&lt;1,0,(IF('Рейтинговая таблица организаций'!#REF!&lt;4,30,100)))</f>
        <v>#REF!</v>
      </c>
      <c r="O313" s="12" t="s">
        <v>161</v>
      </c>
      <c r="P313" s="12" t="e">
        <f>'Рейтинговая таблица организаций'!#REF!</f>
        <v>#REF!</v>
      </c>
      <c r="Q313" s="12" t="e">
        <f>'Рейтинговая таблица организаций'!#REF!</f>
        <v>#REF!</v>
      </c>
      <c r="R313" s="12" t="s">
        <v>162</v>
      </c>
      <c r="S313" s="12" t="e">
        <f>'Рейтинговая таблица организаций'!#REF!</f>
        <v>#REF!</v>
      </c>
      <c r="T313" s="12" t="e">
        <f>'Рейтинговая таблица организаций'!#REF!</f>
        <v>#REF!</v>
      </c>
      <c r="U31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3" s="18" t="e">
        <f>'Рейтинговая таблица организаций'!#REF!</f>
        <v>#REF!</v>
      </c>
      <c r="W313" s="12" t="e">
        <f>IF('Рейтинговая таблица организаций'!#REF!&lt;1,0,(IF('Рейтинговая таблица организаций'!#REF!&lt;4,20,100)))</f>
        <v>#REF!</v>
      </c>
      <c r="X313" s="12" t="s">
        <v>163</v>
      </c>
      <c r="Y313" s="12" t="e">
        <f>'Рейтинговая таблица организаций'!#REF!</f>
        <v>#REF!</v>
      </c>
      <c r="Z313" s="12" t="e">
        <f>'Рейтинговая таблица организаций'!#REF!</f>
        <v>#REF!</v>
      </c>
      <c r="AA31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3" s="17" t="e">
        <f>'Рейтинговая таблица организаций'!#REF!</f>
        <v>#REF!</v>
      </c>
      <c r="AC313" s="12" t="e">
        <f>IF('Рейтинговая таблица организаций'!#REF!&lt;1,0,(IF('Рейтинговая таблица организаций'!#REF!&lt;5,20,100)))</f>
        <v>#REF!</v>
      </c>
      <c r="AD31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3" s="18" t="e">
        <f>'Рейтинговая таблица организаций'!#REF!</f>
        <v>#REF!</v>
      </c>
      <c r="AF313" s="12" t="e">
        <f>IF('Рейтинговая таблица организаций'!#REF!&lt;1,0,(IF('Рейтинговая таблица организаций'!#REF!&lt;5,20,100)))</f>
        <v>#REF!</v>
      </c>
      <c r="AG313" s="12" t="s">
        <v>164</v>
      </c>
      <c r="AH313" s="12" t="e">
        <f>'Рейтинговая таблица организаций'!#REF!</f>
        <v>#REF!</v>
      </c>
      <c r="AI313" s="12" t="e">
        <f>'Рейтинговая таблица организаций'!#REF!</f>
        <v>#REF!</v>
      </c>
      <c r="AJ313" s="12" t="s">
        <v>165</v>
      </c>
      <c r="AK313" s="12" t="e">
        <f>'Рейтинговая таблица организаций'!#REF!</f>
        <v>#REF!</v>
      </c>
      <c r="AL313" s="12" t="e">
        <f>'Рейтинговая таблица организаций'!#REF!</f>
        <v>#REF!</v>
      </c>
      <c r="AM313" s="12" t="s">
        <v>166</v>
      </c>
      <c r="AN313" s="12" t="e">
        <f>'Рейтинговая таблица организаций'!#REF!</f>
        <v>#REF!</v>
      </c>
      <c r="AO313" s="12" t="e">
        <f>'Рейтинговая таблица организаций'!#REF!</f>
        <v>#REF!</v>
      </c>
      <c r="AP313" s="12" t="s">
        <v>167</v>
      </c>
      <c r="AQ313" s="12" t="e">
        <f>'Рейтинговая таблица организаций'!#REF!</f>
        <v>#REF!</v>
      </c>
      <c r="AR313" s="12" t="e">
        <f>'Рейтинговая таблица организаций'!#REF!</f>
        <v>#REF!</v>
      </c>
      <c r="AS313" s="12" t="s">
        <v>168</v>
      </c>
      <c r="AT313" s="12" t="e">
        <f>'Рейтинговая таблица организаций'!#REF!</f>
        <v>#REF!</v>
      </c>
      <c r="AU313" s="12" t="e">
        <f>'Рейтинговая таблица организаций'!#REF!</f>
        <v>#REF!</v>
      </c>
      <c r="AV313" s="12" t="s">
        <v>169</v>
      </c>
      <c r="AW313" s="12" t="e">
        <f>'Рейтинговая таблица организаций'!#REF!</f>
        <v>#REF!</v>
      </c>
      <c r="AX313" s="12" t="e">
        <f>'Рейтинговая таблица организаций'!#REF!</f>
        <v>#REF!</v>
      </c>
      <c r="AY313" s="12" t="s">
        <v>170</v>
      </c>
      <c r="AZ313" s="12" t="e">
        <f>'Рейтинговая таблица организаций'!#REF!</f>
        <v>#REF!</v>
      </c>
      <c r="BA313" s="12" t="e">
        <f>'Рейтинговая таблица организаций'!#REF!</f>
        <v>#REF!</v>
      </c>
    </row>
    <row r="314" spans="1:53" ht="15.75">
      <c r="A314" s="9" t="e">
        <f>'бланки '!#REF!</f>
        <v>#REF!</v>
      </c>
      <c r="B314" s="9" t="e">
        <f>'бланки '!#REF!</f>
        <v>#REF!</v>
      </c>
      <c r="C314" s="9" t="e">
        <f>'для bus.gov.ru'!#REF!</f>
        <v>#REF!</v>
      </c>
      <c r="D314" s="9" t="e">
        <f>'для bus.gov.ru'!#REF!</f>
        <v>#REF!</v>
      </c>
      <c r="E314" s="16" t="e">
        <f>'для bus.gov.ru'!#REF!</f>
        <v>#REF!</v>
      </c>
      <c r="F314" s="10" t="s">
        <v>159</v>
      </c>
      <c r="G314" s="11" t="e">
        <f>'Рейтинговая таблица организаций'!#REF!</f>
        <v>#REF!</v>
      </c>
      <c r="H314" s="11" t="e">
        <f>'Рейтинговая таблица организаций'!#REF!</f>
        <v>#REF!</v>
      </c>
      <c r="I314" s="10" t="s">
        <v>160</v>
      </c>
      <c r="J314" s="11" t="e">
        <f>'Рейтинговая таблица организаций'!#REF!</f>
        <v>#REF!</v>
      </c>
      <c r="K314" s="11" t="e">
        <f>'Рейтинговая таблица организаций'!#REF!</f>
        <v>#REF!</v>
      </c>
      <c r="L31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4" s="18" t="e">
        <f>'Рейтинговая таблица организаций'!#REF!</f>
        <v>#REF!</v>
      </c>
      <c r="N314" s="12" t="e">
        <f>IF('Рейтинговая таблица организаций'!#REF!&lt;1,0,(IF('Рейтинговая таблица организаций'!#REF!&lt;4,30,100)))</f>
        <v>#REF!</v>
      </c>
      <c r="O314" s="12" t="s">
        <v>161</v>
      </c>
      <c r="P314" s="12" t="e">
        <f>'Рейтинговая таблица организаций'!#REF!</f>
        <v>#REF!</v>
      </c>
      <c r="Q314" s="12" t="e">
        <f>'Рейтинговая таблица организаций'!#REF!</f>
        <v>#REF!</v>
      </c>
      <c r="R314" s="12" t="s">
        <v>162</v>
      </c>
      <c r="S314" s="12" t="e">
        <f>'Рейтинговая таблица организаций'!#REF!</f>
        <v>#REF!</v>
      </c>
      <c r="T314" s="12" t="e">
        <f>'Рейтинговая таблица организаций'!#REF!</f>
        <v>#REF!</v>
      </c>
      <c r="U31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4" s="18" t="e">
        <f>'Рейтинговая таблица организаций'!#REF!</f>
        <v>#REF!</v>
      </c>
      <c r="W314" s="12" t="e">
        <f>IF('Рейтинговая таблица организаций'!#REF!&lt;1,0,(IF('Рейтинговая таблица организаций'!#REF!&lt;4,20,100)))</f>
        <v>#REF!</v>
      </c>
      <c r="X314" s="12" t="s">
        <v>163</v>
      </c>
      <c r="Y314" s="12" t="e">
        <f>'Рейтинговая таблица организаций'!#REF!</f>
        <v>#REF!</v>
      </c>
      <c r="Z314" s="12" t="e">
        <f>'Рейтинговая таблица организаций'!#REF!</f>
        <v>#REF!</v>
      </c>
      <c r="AA31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4" s="17" t="e">
        <f>'Рейтинговая таблица организаций'!#REF!</f>
        <v>#REF!</v>
      </c>
      <c r="AC314" s="12" t="e">
        <f>IF('Рейтинговая таблица организаций'!#REF!&lt;1,0,(IF('Рейтинговая таблица организаций'!#REF!&lt;5,20,100)))</f>
        <v>#REF!</v>
      </c>
      <c r="AD31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4" s="18" t="e">
        <f>'Рейтинговая таблица организаций'!#REF!</f>
        <v>#REF!</v>
      </c>
      <c r="AF314" s="12" t="e">
        <f>IF('Рейтинговая таблица организаций'!#REF!&lt;1,0,(IF('Рейтинговая таблица организаций'!#REF!&lt;5,20,100)))</f>
        <v>#REF!</v>
      </c>
      <c r="AG314" s="12" t="s">
        <v>164</v>
      </c>
      <c r="AH314" s="12" t="e">
        <f>'Рейтинговая таблица организаций'!#REF!</f>
        <v>#REF!</v>
      </c>
      <c r="AI314" s="12" t="e">
        <f>'Рейтинговая таблица организаций'!#REF!</f>
        <v>#REF!</v>
      </c>
      <c r="AJ314" s="12" t="s">
        <v>165</v>
      </c>
      <c r="AK314" s="12" t="e">
        <f>'Рейтинговая таблица организаций'!#REF!</f>
        <v>#REF!</v>
      </c>
      <c r="AL314" s="12" t="e">
        <f>'Рейтинговая таблица организаций'!#REF!</f>
        <v>#REF!</v>
      </c>
      <c r="AM314" s="12" t="s">
        <v>166</v>
      </c>
      <c r="AN314" s="12" t="e">
        <f>'Рейтинговая таблица организаций'!#REF!</f>
        <v>#REF!</v>
      </c>
      <c r="AO314" s="12" t="e">
        <f>'Рейтинговая таблица организаций'!#REF!</f>
        <v>#REF!</v>
      </c>
      <c r="AP314" s="12" t="s">
        <v>167</v>
      </c>
      <c r="AQ314" s="12" t="e">
        <f>'Рейтинговая таблица организаций'!#REF!</f>
        <v>#REF!</v>
      </c>
      <c r="AR314" s="12" t="e">
        <f>'Рейтинговая таблица организаций'!#REF!</f>
        <v>#REF!</v>
      </c>
      <c r="AS314" s="12" t="s">
        <v>168</v>
      </c>
      <c r="AT314" s="12" t="e">
        <f>'Рейтинговая таблица организаций'!#REF!</f>
        <v>#REF!</v>
      </c>
      <c r="AU314" s="12" t="e">
        <f>'Рейтинговая таблица организаций'!#REF!</f>
        <v>#REF!</v>
      </c>
      <c r="AV314" s="12" t="s">
        <v>169</v>
      </c>
      <c r="AW314" s="12" t="e">
        <f>'Рейтинговая таблица организаций'!#REF!</f>
        <v>#REF!</v>
      </c>
      <c r="AX314" s="12" t="e">
        <f>'Рейтинговая таблица организаций'!#REF!</f>
        <v>#REF!</v>
      </c>
      <c r="AY314" s="12" t="s">
        <v>170</v>
      </c>
      <c r="AZ314" s="12" t="e">
        <f>'Рейтинговая таблица организаций'!#REF!</f>
        <v>#REF!</v>
      </c>
      <c r="BA314" s="12" t="e">
        <f>'Рейтинговая таблица организаций'!#REF!</f>
        <v>#REF!</v>
      </c>
    </row>
    <row r="315" spans="1:53" ht="15.75">
      <c r="A315" s="9" t="e">
        <f>'бланки '!#REF!</f>
        <v>#REF!</v>
      </c>
      <c r="B315" s="9" t="e">
        <f>'бланки '!#REF!</f>
        <v>#REF!</v>
      </c>
      <c r="C315" s="9" t="e">
        <f>'для bus.gov.ru'!#REF!</f>
        <v>#REF!</v>
      </c>
      <c r="D315" s="9" t="e">
        <f>'для bus.gov.ru'!#REF!</f>
        <v>#REF!</v>
      </c>
      <c r="E315" s="16" t="e">
        <f>'для bus.gov.ru'!#REF!</f>
        <v>#REF!</v>
      </c>
      <c r="F315" s="10" t="s">
        <v>159</v>
      </c>
      <c r="G315" s="11" t="e">
        <f>'Рейтинговая таблица организаций'!#REF!</f>
        <v>#REF!</v>
      </c>
      <c r="H315" s="11" t="e">
        <f>'Рейтинговая таблица организаций'!#REF!</f>
        <v>#REF!</v>
      </c>
      <c r="I315" s="10" t="s">
        <v>160</v>
      </c>
      <c r="J315" s="11" t="e">
        <f>'Рейтинговая таблица организаций'!#REF!</f>
        <v>#REF!</v>
      </c>
      <c r="K315" s="11" t="e">
        <f>'Рейтинговая таблица организаций'!#REF!</f>
        <v>#REF!</v>
      </c>
      <c r="L31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5" s="18" t="e">
        <f>'Рейтинговая таблица организаций'!#REF!</f>
        <v>#REF!</v>
      </c>
      <c r="N315" s="12" t="e">
        <f>IF('Рейтинговая таблица организаций'!#REF!&lt;1,0,(IF('Рейтинговая таблица организаций'!#REF!&lt;4,30,100)))</f>
        <v>#REF!</v>
      </c>
      <c r="O315" s="12" t="s">
        <v>161</v>
      </c>
      <c r="P315" s="12" t="e">
        <f>'Рейтинговая таблица организаций'!#REF!</f>
        <v>#REF!</v>
      </c>
      <c r="Q315" s="12" t="e">
        <f>'Рейтинговая таблица организаций'!#REF!</f>
        <v>#REF!</v>
      </c>
      <c r="R315" s="12" t="s">
        <v>162</v>
      </c>
      <c r="S315" s="12" t="e">
        <f>'Рейтинговая таблица организаций'!#REF!</f>
        <v>#REF!</v>
      </c>
      <c r="T315" s="12" t="e">
        <f>'Рейтинговая таблица организаций'!#REF!</f>
        <v>#REF!</v>
      </c>
      <c r="U31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5" s="18" t="e">
        <f>'Рейтинговая таблица организаций'!#REF!</f>
        <v>#REF!</v>
      </c>
      <c r="W315" s="12" t="e">
        <f>IF('Рейтинговая таблица организаций'!#REF!&lt;1,0,(IF('Рейтинговая таблица организаций'!#REF!&lt;4,20,100)))</f>
        <v>#REF!</v>
      </c>
      <c r="X315" s="12" t="s">
        <v>163</v>
      </c>
      <c r="Y315" s="12" t="e">
        <f>'Рейтинговая таблица организаций'!#REF!</f>
        <v>#REF!</v>
      </c>
      <c r="Z315" s="12" t="e">
        <f>'Рейтинговая таблица организаций'!#REF!</f>
        <v>#REF!</v>
      </c>
      <c r="AA31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5" s="17" t="e">
        <f>'Рейтинговая таблица организаций'!#REF!</f>
        <v>#REF!</v>
      </c>
      <c r="AC315" s="12" t="e">
        <f>IF('Рейтинговая таблица организаций'!#REF!&lt;1,0,(IF('Рейтинговая таблица организаций'!#REF!&lt;5,20,100)))</f>
        <v>#REF!</v>
      </c>
      <c r="AD31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5" s="18" t="e">
        <f>'Рейтинговая таблица организаций'!#REF!</f>
        <v>#REF!</v>
      </c>
      <c r="AF315" s="12" t="e">
        <f>IF('Рейтинговая таблица организаций'!#REF!&lt;1,0,(IF('Рейтинговая таблица организаций'!#REF!&lt;5,20,100)))</f>
        <v>#REF!</v>
      </c>
      <c r="AG315" s="12" t="s">
        <v>164</v>
      </c>
      <c r="AH315" s="12" t="e">
        <f>'Рейтинговая таблица организаций'!#REF!</f>
        <v>#REF!</v>
      </c>
      <c r="AI315" s="12" t="e">
        <f>'Рейтинговая таблица организаций'!#REF!</f>
        <v>#REF!</v>
      </c>
      <c r="AJ315" s="12" t="s">
        <v>165</v>
      </c>
      <c r="AK315" s="12" t="e">
        <f>'Рейтинговая таблица организаций'!#REF!</f>
        <v>#REF!</v>
      </c>
      <c r="AL315" s="12" t="e">
        <f>'Рейтинговая таблица организаций'!#REF!</f>
        <v>#REF!</v>
      </c>
      <c r="AM315" s="12" t="s">
        <v>166</v>
      </c>
      <c r="AN315" s="12" t="e">
        <f>'Рейтинговая таблица организаций'!#REF!</f>
        <v>#REF!</v>
      </c>
      <c r="AO315" s="12" t="e">
        <f>'Рейтинговая таблица организаций'!#REF!</f>
        <v>#REF!</v>
      </c>
      <c r="AP315" s="12" t="s">
        <v>167</v>
      </c>
      <c r="AQ315" s="12" t="e">
        <f>'Рейтинговая таблица организаций'!#REF!</f>
        <v>#REF!</v>
      </c>
      <c r="AR315" s="12" t="e">
        <f>'Рейтинговая таблица организаций'!#REF!</f>
        <v>#REF!</v>
      </c>
      <c r="AS315" s="12" t="s">
        <v>168</v>
      </c>
      <c r="AT315" s="12" t="e">
        <f>'Рейтинговая таблица организаций'!#REF!</f>
        <v>#REF!</v>
      </c>
      <c r="AU315" s="12" t="e">
        <f>'Рейтинговая таблица организаций'!#REF!</f>
        <v>#REF!</v>
      </c>
      <c r="AV315" s="12" t="s">
        <v>169</v>
      </c>
      <c r="AW315" s="12" t="e">
        <f>'Рейтинговая таблица организаций'!#REF!</f>
        <v>#REF!</v>
      </c>
      <c r="AX315" s="12" t="e">
        <f>'Рейтинговая таблица организаций'!#REF!</f>
        <v>#REF!</v>
      </c>
      <c r="AY315" s="12" t="s">
        <v>170</v>
      </c>
      <c r="AZ315" s="12" t="e">
        <f>'Рейтинговая таблица организаций'!#REF!</f>
        <v>#REF!</v>
      </c>
      <c r="BA315" s="12" t="e">
        <f>'Рейтинговая таблица организаций'!#REF!</f>
        <v>#REF!</v>
      </c>
    </row>
    <row r="316" spans="1:53" ht="15.75">
      <c r="A316" s="9" t="e">
        <f>'бланки '!#REF!</f>
        <v>#REF!</v>
      </c>
      <c r="B316" s="9" t="e">
        <f>'бланки '!#REF!</f>
        <v>#REF!</v>
      </c>
      <c r="C316" s="9" t="e">
        <f>'для bus.gov.ru'!#REF!</f>
        <v>#REF!</v>
      </c>
      <c r="D316" s="9" t="e">
        <f>'для bus.gov.ru'!#REF!</f>
        <v>#REF!</v>
      </c>
      <c r="E316" s="16" t="e">
        <f>'для bus.gov.ru'!#REF!</f>
        <v>#REF!</v>
      </c>
      <c r="F316" s="10" t="s">
        <v>159</v>
      </c>
      <c r="G316" s="11" t="e">
        <f>'Рейтинговая таблица организаций'!#REF!</f>
        <v>#REF!</v>
      </c>
      <c r="H316" s="11" t="e">
        <f>'Рейтинговая таблица организаций'!#REF!</f>
        <v>#REF!</v>
      </c>
      <c r="I316" s="10" t="s">
        <v>160</v>
      </c>
      <c r="J316" s="11" t="e">
        <f>'Рейтинговая таблица организаций'!#REF!</f>
        <v>#REF!</v>
      </c>
      <c r="K316" s="11" t="e">
        <f>'Рейтинговая таблица организаций'!#REF!</f>
        <v>#REF!</v>
      </c>
      <c r="L31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6" s="18" t="e">
        <f>'Рейтинговая таблица организаций'!#REF!</f>
        <v>#REF!</v>
      </c>
      <c r="N316" s="12" t="e">
        <f>IF('Рейтинговая таблица организаций'!#REF!&lt;1,0,(IF('Рейтинговая таблица организаций'!#REF!&lt;4,30,100)))</f>
        <v>#REF!</v>
      </c>
      <c r="O316" s="12" t="s">
        <v>161</v>
      </c>
      <c r="P316" s="12" t="e">
        <f>'Рейтинговая таблица организаций'!#REF!</f>
        <v>#REF!</v>
      </c>
      <c r="Q316" s="12" t="e">
        <f>'Рейтинговая таблица организаций'!#REF!</f>
        <v>#REF!</v>
      </c>
      <c r="R316" s="12" t="s">
        <v>162</v>
      </c>
      <c r="S316" s="12" t="e">
        <f>'Рейтинговая таблица организаций'!#REF!</f>
        <v>#REF!</v>
      </c>
      <c r="T316" s="12" t="e">
        <f>'Рейтинговая таблица организаций'!#REF!</f>
        <v>#REF!</v>
      </c>
      <c r="U31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6" s="18" t="e">
        <f>'Рейтинговая таблица организаций'!#REF!</f>
        <v>#REF!</v>
      </c>
      <c r="W316" s="12" t="e">
        <f>IF('Рейтинговая таблица организаций'!#REF!&lt;1,0,(IF('Рейтинговая таблица организаций'!#REF!&lt;4,20,100)))</f>
        <v>#REF!</v>
      </c>
      <c r="X316" s="12" t="s">
        <v>163</v>
      </c>
      <c r="Y316" s="12" t="e">
        <f>'Рейтинговая таблица организаций'!#REF!</f>
        <v>#REF!</v>
      </c>
      <c r="Z316" s="12" t="e">
        <f>'Рейтинговая таблица организаций'!#REF!</f>
        <v>#REF!</v>
      </c>
      <c r="AA31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6" s="17" t="e">
        <f>'Рейтинговая таблица организаций'!#REF!</f>
        <v>#REF!</v>
      </c>
      <c r="AC316" s="12" t="e">
        <f>IF('Рейтинговая таблица организаций'!#REF!&lt;1,0,(IF('Рейтинговая таблица организаций'!#REF!&lt;5,20,100)))</f>
        <v>#REF!</v>
      </c>
      <c r="AD31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6" s="18" t="e">
        <f>'Рейтинговая таблица организаций'!#REF!</f>
        <v>#REF!</v>
      </c>
      <c r="AF316" s="12" t="e">
        <f>IF('Рейтинговая таблица организаций'!#REF!&lt;1,0,(IF('Рейтинговая таблица организаций'!#REF!&lt;5,20,100)))</f>
        <v>#REF!</v>
      </c>
      <c r="AG316" s="12" t="s">
        <v>164</v>
      </c>
      <c r="AH316" s="12" t="e">
        <f>'Рейтинговая таблица организаций'!#REF!</f>
        <v>#REF!</v>
      </c>
      <c r="AI316" s="12" t="e">
        <f>'Рейтинговая таблица организаций'!#REF!</f>
        <v>#REF!</v>
      </c>
      <c r="AJ316" s="12" t="s">
        <v>165</v>
      </c>
      <c r="AK316" s="12" t="e">
        <f>'Рейтинговая таблица организаций'!#REF!</f>
        <v>#REF!</v>
      </c>
      <c r="AL316" s="12" t="e">
        <f>'Рейтинговая таблица организаций'!#REF!</f>
        <v>#REF!</v>
      </c>
      <c r="AM316" s="12" t="s">
        <v>166</v>
      </c>
      <c r="AN316" s="12" t="e">
        <f>'Рейтинговая таблица организаций'!#REF!</f>
        <v>#REF!</v>
      </c>
      <c r="AO316" s="12" t="e">
        <f>'Рейтинговая таблица организаций'!#REF!</f>
        <v>#REF!</v>
      </c>
      <c r="AP316" s="12" t="s">
        <v>167</v>
      </c>
      <c r="AQ316" s="12" t="e">
        <f>'Рейтинговая таблица организаций'!#REF!</f>
        <v>#REF!</v>
      </c>
      <c r="AR316" s="12" t="e">
        <f>'Рейтинговая таблица организаций'!#REF!</f>
        <v>#REF!</v>
      </c>
      <c r="AS316" s="12" t="s">
        <v>168</v>
      </c>
      <c r="AT316" s="12" t="e">
        <f>'Рейтинговая таблица организаций'!#REF!</f>
        <v>#REF!</v>
      </c>
      <c r="AU316" s="12" t="e">
        <f>'Рейтинговая таблица организаций'!#REF!</f>
        <v>#REF!</v>
      </c>
      <c r="AV316" s="12" t="s">
        <v>169</v>
      </c>
      <c r="AW316" s="12" t="e">
        <f>'Рейтинговая таблица организаций'!#REF!</f>
        <v>#REF!</v>
      </c>
      <c r="AX316" s="12" t="e">
        <f>'Рейтинговая таблица организаций'!#REF!</f>
        <v>#REF!</v>
      </c>
      <c r="AY316" s="12" t="s">
        <v>170</v>
      </c>
      <c r="AZ316" s="12" t="e">
        <f>'Рейтинговая таблица организаций'!#REF!</f>
        <v>#REF!</v>
      </c>
      <c r="BA316" s="12" t="e">
        <f>'Рейтинговая таблица организаций'!#REF!</f>
        <v>#REF!</v>
      </c>
    </row>
    <row r="317" spans="1:53" ht="15.75">
      <c r="A317" s="9" t="e">
        <f>'бланки '!#REF!</f>
        <v>#REF!</v>
      </c>
      <c r="B317" s="9" t="e">
        <f>'бланки '!#REF!</f>
        <v>#REF!</v>
      </c>
      <c r="C317" s="9" t="e">
        <f>'для bus.gov.ru'!#REF!</f>
        <v>#REF!</v>
      </c>
      <c r="D317" s="9" t="e">
        <f>'для bus.gov.ru'!#REF!</f>
        <v>#REF!</v>
      </c>
      <c r="E317" s="16" t="e">
        <f>'для bus.gov.ru'!#REF!</f>
        <v>#REF!</v>
      </c>
      <c r="F317" s="10" t="s">
        <v>159</v>
      </c>
      <c r="G317" s="11" t="e">
        <f>'Рейтинговая таблица организаций'!#REF!</f>
        <v>#REF!</v>
      </c>
      <c r="H317" s="11" t="e">
        <f>'Рейтинговая таблица организаций'!#REF!</f>
        <v>#REF!</v>
      </c>
      <c r="I317" s="10" t="s">
        <v>160</v>
      </c>
      <c r="J317" s="11" t="e">
        <f>'Рейтинговая таблица организаций'!#REF!</f>
        <v>#REF!</v>
      </c>
      <c r="K317" s="11" t="e">
        <f>'Рейтинговая таблица организаций'!#REF!</f>
        <v>#REF!</v>
      </c>
      <c r="L31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7" s="18" t="e">
        <f>'Рейтинговая таблица организаций'!#REF!</f>
        <v>#REF!</v>
      </c>
      <c r="N317" s="12" t="e">
        <f>IF('Рейтинговая таблица организаций'!#REF!&lt;1,0,(IF('Рейтинговая таблица организаций'!#REF!&lt;4,30,100)))</f>
        <v>#REF!</v>
      </c>
      <c r="O317" s="12" t="s">
        <v>161</v>
      </c>
      <c r="P317" s="12" t="e">
        <f>'Рейтинговая таблица организаций'!#REF!</f>
        <v>#REF!</v>
      </c>
      <c r="Q317" s="12" t="e">
        <f>'Рейтинговая таблица организаций'!#REF!</f>
        <v>#REF!</v>
      </c>
      <c r="R317" s="12" t="s">
        <v>162</v>
      </c>
      <c r="S317" s="12" t="e">
        <f>'Рейтинговая таблица организаций'!#REF!</f>
        <v>#REF!</v>
      </c>
      <c r="T317" s="12" t="e">
        <f>'Рейтинговая таблица организаций'!#REF!</f>
        <v>#REF!</v>
      </c>
      <c r="U31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7" s="18" t="e">
        <f>'Рейтинговая таблица организаций'!#REF!</f>
        <v>#REF!</v>
      </c>
      <c r="W317" s="12" t="e">
        <f>IF('Рейтинговая таблица организаций'!#REF!&lt;1,0,(IF('Рейтинговая таблица организаций'!#REF!&lt;4,20,100)))</f>
        <v>#REF!</v>
      </c>
      <c r="X317" s="12" t="s">
        <v>163</v>
      </c>
      <c r="Y317" s="12" t="e">
        <f>'Рейтинговая таблица организаций'!#REF!</f>
        <v>#REF!</v>
      </c>
      <c r="Z317" s="12" t="e">
        <f>'Рейтинговая таблица организаций'!#REF!</f>
        <v>#REF!</v>
      </c>
      <c r="AA31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7" s="17" t="e">
        <f>'Рейтинговая таблица организаций'!#REF!</f>
        <v>#REF!</v>
      </c>
      <c r="AC317" s="12" t="e">
        <f>IF('Рейтинговая таблица организаций'!#REF!&lt;1,0,(IF('Рейтинговая таблица организаций'!#REF!&lt;5,20,100)))</f>
        <v>#REF!</v>
      </c>
      <c r="AD31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7" s="18" t="e">
        <f>'Рейтинговая таблица организаций'!#REF!</f>
        <v>#REF!</v>
      </c>
      <c r="AF317" s="12" t="e">
        <f>IF('Рейтинговая таблица организаций'!#REF!&lt;1,0,(IF('Рейтинговая таблица организаций'!#REF!&lt;5,20,100)))</f>
        <v>#REF!</v>
      </c>
      <c r="AG317" s="12" t="s">
        <v>164</v>
      </c>
      <c r="AH317" s="12" t="e">
        <f>'Рейтинговая таблица организаций'!#REF!</f>
        <v>#REF!</v>
      </c>
      <c r="AI317" s="12" t="e">
        <f>'Рейтинговая таблица организаций'!#REF!</f>
        <v>#REF!</v>
      </c>
      <c r="AJ317" s="12" t="s">
        <v>165</v>
      </c>
      <c r="AK317" s="12" t="e">
        <f>'Рейтинговая таблица организаций'!#REF!</f>
        <v>#REF!</v>
      </c>
      <c r="AL317" s="12" t="e">
        <f>'Рейтинговая таблица организаций'!#REF!</f>
        <v>#REF!</v>
      </c>
      <c r="AM317" s="12" t="s">
        <v>166</v>
      </c>
      <c r="AN317" s="12" t="e">
        <f>'Рейтинговая таблица организаций'!#REF!</f>
        <v>#REF!</v>
      </c>
      <c r="AO317" s="12" t="e">
        <f>'Рейтинговая таблица организаций'!#REF!</f>
        <v>#REF!</v>
      </c>
      <c r="AP317" s="12" t="s">
        <v>167</v>
      </c>
      <c r="AQ317" s="12" t="e">
        <f>'Рейтинговая таблица организаций'!#REF!</f>
        <v>#REF!</v>
      </c>
      <c r="AR317" s="12" t="e">
        <f>'Рейтинговая таблица организаций'!#REF!</f>
        <v>#REF!</v>
      </c>
      <c r="AS317" s="12" t="s">
        <v>168</v>
      </c>
      <c r="AT317" s="12" t="e">
        <f>'Рейтинговая таблица организаций'!#REF!</f>
        <v>#REF!</v>
      </c>
      <c r="AU317" s="12" t="e">
        <f>'Рейтинговая таблица организаций'!#REF!</f>
        <v>#REF!</v>
      </c>
      <c r="AV317" s="12" t="s">
        <v>169</v>
      </c>
      <c r="AW317" s="12" t="e">
        <f>'Рейтинговая таблица организаций'!#REF!</f>
        <v>#REF!</v>
      </c>
      <c r="AX317" s="12" t="e">
        <f>'Рейтинговая таблица организаций'!#REF!</f>
        <v>#REF!</v>
      </c>
      <c r="AY317" s="12" t="s">
        <v>170</v>
      </c>
      <c r="AZ317" s="12" t="e">
        <f>'Рейтинговая таблица организаций'!#REF!</f>
        <v>#REF!</v>
      </c>
      <c r="BA317" s="12" t="e">
        <f>'Рейтинговая таблица организаций'!#REF!</f>
        <v>#REF!</v>
      </c>
    </row>
    <row r="318" spans="1:53" ht="15.75">
      <c r="A318" s="9" t="e">
        <f>'бланки '!#REF!</f>
        <v>#REF!</v>
      </c>
      <c r="B318" s="9" t="e">
        <f>'бланки '!#REF!</f>
        <v>#REF!</v>
      </c>
      <c r="C318" s="9" t="e">
        <f>'для bus.gov.ru'!#REF!</f>
        <v>#REF!</v>
      </c>
      <c r="D318" s="9" t="e">
        <f>'для bus.gov.ru'!#REF!</f>
        <v>#REF!</v>
      </c>
      <c r="E318" s="16" t="e">
        <f>'для bus.gov.ru'!#REF!</f>
        <v>#REF!</v>
      </c>
      <c r="F318" s="10" t="s">
        <v>159</v>
      </c>
      <c r="G318" s="11" t="e">
        <f>'Рейтинговая таблица организаций'!#REF!</f>
        <v>#REF!</v>
      </c>
      <c r="H318" s="11" t="e">
        <f>'Рейтинговая таблица организаций'!#REF!</f>
        <v>#REF!</v>
      </c>
      <c r="I318" s="10" t="s">
        <v>160</v>
      </c>
      <c r="J318" s="11" t="e">
        <f>'Рейтинговая таблица организаций'!#REF!</f>
        <v>#REF!</v>
      </c>
      <c r="K318" s="11" t="e">
        <f>'Рейтинговая таблица организаций'!#REF!</f>
        <v>#REF!</v>
      </c>
      <c r="L31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8" s="18" t="e">
        <f>'Рейтинговая таблица организаций'!#REF!</f>
        <v>#REF!</v>
      </c>
      <c r="N318" s="12" t="e">
        <f>IF('Рейтинговая таблица организаций'!#REF!&lt;1,0,(IF('Рейтинговая таблица организаций'!#REF!&lt;4,30,100)))</f>
        <v>#REF!</v>
      </c>
      <c r="O318" s="12" t="s">
        <v>161</v>
      </c>
      <c r="P318" s="12" t="e">
        <f>'Рейтинговая таблица организаций'!#REF!</f>
        <v>#REF!</v>
      </c>
      <c r="Q318" s="12" t="e">
        <f>'Рейтинговая таблица организаций'!#REF!</f>
        <v>#REF!</v>
      </c>
      <c r="R318" s="12" t="s">
        <v>162</v>
      </c>
      <c r="S318" s="12" t="e">
        <f>'Рейтинговая таблица организаций'!#REF!</f>
        <v>#REF!</v>
      </c>
      <c r="T318" s="12" t="e">
        <f>'Рейтинговая таблица организаций'!#REF!</f>
        <v>#REF!</v>
      </c>
      <c r="U31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8" s="18" t="e">
        <f>'Рейтинговая таблица организаций'!#REF!</f>
        <v>#REF!</v>
      </c>
      <c r="W318" s="12" t="e">
        <f>IF('Рейтинговая таблица организаций'!#REF!&lt;1,0,(IF('Рейтинговая таблица организаций'!#REF!&lt;4,20,100)))</f>
        <v>#REF!</v>
      </c>
      <c r="X318" s="12" t="s">
        <v>163</v>
      </c>
      <c r="Y318" s="12" t="e">
        <f>'Рейтинговая таблица организаций'!#REF!</f>
        <v>#REF!</v>
      </c>
      <c r="Z318" s="12" t="e">
        <f>'Рейтинговая таблица организаций'!#REF!</f>
        <v>#REF!</v>
      </c>
      <c r="AA31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8" s="17" t="e">
        <f>'Рейтинговая таблица организаций'!#REF!</f>
        <v>#REF!</v>
      </c>
      <c r="AC318" s="12" t="e">
        <f>IF('Рейтинговая таблица организаций'!#REF!&lt;1,0,(IF('Рейтинговая таблица организаций'!#REF!&lt;5,20,100)))</f>
        <v>#REF!</v>
      </c>
      <c r="AD31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8" s="18" t="e">
        <f>'Рейтинговая таблица организаций'!#REF!</f>
        <v>#REF!</v>
      </c>
      <c r="AF318" s="12" t="e">
        <f>IF('Рейтинговая таблица организаций'!#REF!&lt;1,0,(IF('Рейтинговая таблица организаций'!#REF!&lt;5,20,100)))</f>
        <v>#REF!</v>
      </c>
      <c r="AG318" s="12" t="s">
        <v>164</v>
      </c>
      <c r="AH318" s="12" t="e">
        <f>'Рейтинговая таблица организаций'!#REF!</f>
        <v>#REF!</v>
      </c>
      <c r="AI318" s="12" t="e">
        <f>'Рейтинговая таблица организаций'!#REF!</f>
        <v>#REF!</v>
      </c>
      <c r="AJ318" s="12" t="s">
        <v>165</v>
      </c>
      <c r="AK318" s="12" t="e">
        <f>'Рейтинговая таблица организаций'!#REF!</f>
        <v>#REF!</v>
      </c>
      <c r="AL318" s="12" t="e">
        <f>'Рейтинговая таблица организаций'!#REF!</f>
        <v>#REF!</v>
      </c>
      <c r="AM318" s="12" t="s">
        <v>166</v>
      </c>
      <c r="AN318" s="12" t="e">
        <f>'Рейтинговая таблица организаций'!#REF!</f>
        <v>#REF!</v>
      </c>
      <c r="AO318" s="12" t="e">
        <f>'Рейтинговая таблица организаций'!#REF!</f>
        <v>#REF!</v>
      </c>
      <c r="AP318" s="12" t="s">
        <v>167</v>
      </c>
      <c r="AQ318" s="12" t="e">
        <f>'Рейтинговая таблица организаций'!#REF!</f>
        <v>#REF!</v>
      </c>
      <c r="AR318" s="12" t="e">
        <f>'Рейтинговая таблица организаций'!#REF!</f>
        <v>#REF!</v>
      </c>
      <c r="AS318" s="12" t="s">
        <v>168</v>
      </c>
      <c r="AT318" s="12" t="e">
        <f>'Рейтинговая таблица организаций'!#REF!</f>
        <v>#REF!</v>
      </c>
      <c r="AU318" s="12" t="e">
        <f>'Рейтинговая таблица организаций'!#REF!</f>
        <v>#REF!</v>
      </c>
      <c r="AV318" s="12" t="s">
        <v>169</v>
      </c>
      <c r="AW318" s="12" t="e">
        <f>'Рейтинговая таблица организаций'!#REF!</f>
        <v>#REF!</v>
      </c>
      <c r="AX318" s="12" t="e">
        <f>'Рейтинговая таблица организаций'!#REF!</f>
        <v>#REF!</v>
      </c>
      <c r="AY318" s="12" t="s">
        <v>170</v>
      </c>
      <c r="AZ318" s="12" t="e">
        <f>'Рейтинговая таблица организаций'!#REF!</f>
        <v>#REF!</v>
      </c>
      <c r="BA318" s="12" t="e">
        <f>'Рейтинговая таблица организаций'!#REF!</f>
        <v>#REF!</v>
      </c>
    </row>
    <row r="319" spans="1:53" ht="15.75">
      <c r="A319" s="9" t="e">
        <f>'бланки '!#REF!</f>
        <v>#REF!</v>
      </c>
      <c r="B319" s="9" t="e">
        <f>'бланки '!#REF!</f>
        <v>#REF!</v>
      </c>
      <c r="C319" s="9" t="e">
        <f>'для bus.gov.ru'!#REF!</f>
        <v>#REF!</v>
      </c>
      <c r="D319" s="9" t="e">
        <f>'для bus.gov.ru'!#REF!</f>
        <v>#REF!</v>
      </c>
      <c r="E319" s="16" t="e">
        <f>'для bus.gov.ru'!#REF!</f>
        <v>#REF!</v>
      </c>
      <c r="F319" s="10" t="s">
        <v>159</v>
      </c>
      <c r="G319" s="11" t="e">
        <f>'Рейтинговая таблица организаций'!#REF!</f>
        <v>#REF!</v>
      </c>
      <c r="H319" s="11" t="e">
        <f>'Рейтинговая таблица организаций'!#REF!</f>
        <v>#REF!</v>
      </c>
      <c r="I319" s="10" t="s">
        <v>160</v>
      </c>
      <c r="J319" s="11" t="e">
        <f>'Рейтинговая таблица организаций'!#REF!</f>
        <v>#REF!</v>
      </c>
      <c r="K319" s="11" t="e">
        <f>'Рейтинговая таблица организаций'!#REF!</f>
        <v>#REF!</v>
      </c>
      <c r="L31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19" s="18" t="e">
        <f>'Рейтинговая таблица организаций'!#REF!</f>
        <v>#REF!</v>
      </c>
      <c r="N319" s="12" t="e">
        <f>IF('Рейтинговая таблица организаций'!#REF!&lt;1,0,(IF('Рейтинговая таблица организаций'!#REF!&lt;4,30,100)))</f>
        <v>#REF!</v>
      </c>
      <c r="O319" s="12" t="s">
        <v>161</v>
      </c>
      <c r="P319" s="12" t="e">
        <f>'Рейтинговая таблица организаций'!#REF!</f>
        <v>#REF!</v>
      </c>
      <c r="Q319" s="12" t="e">
        <f>'Рейтинговая таблица организаций'!#REF!</f>
        <v>#REF!</v>
      </c>
      <c r="R319" s="12" t="s">
        <v>162</v>
      </c>
      <c r="S319" s="12" t="e">
        <f>'Рейтинговая таблица организаций'!#REF!</f>
        <v>#REF!</v>
      </c>
      <c r="T319" s="12" t="e">
        <f>'Рейтинговая таблица организаций'!#REF!</f>
        <v>#REF!</v>
      </c>
      <c r="U31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19" s="18" t="e">
        <f>'Рейтинговая таблица организаций'!#REF!</f>
        <v>#REF!</v>
      </c>
      <c r="W319" s="12" t="e">
        <f>IF('Рейтинговая таблица организаций'!#REF!&lt;1,0,(IF('Рейтинговая таблица организаций'!#REF!&lt;4,20,100)))</f>
        <v>#REF!</v>
      </c>
      <c r="X319" s="12" t="s">
        <v>163</v>
      </c>
      <c r="Y319" s="12" t="e">
        <f>'Рейтинговая таблица организаций'!#REF!</f>
        <v>#REF!</v>
      </c>
      <c r="Z319" s="12" t="e">
        <f>'Рейтинговая таблица организаций'!#REF!</f>
        <v>#REF!</v>
      </c>
      <c r="AA31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19" s="17" t="e">
        <f>'Рейтинговая таблица организаций'!#REF!</f>
        <v>#REF!</v>
      </c>
      <c r="AC319" s="12" t="e">
        <f>IF('Рейтинговая таблица организаций'!#REF!&lt;1,0,(IF('Рейтинговая таблица организаций'!#REF!&lt;5,20,100)))</f>
        <v>#REF!</v>
      </c>
      <c r="AD31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19" s="18" t="e">
        <f>'Рейтинговая таблица организаций'!#REF!</f>
        <v>#REF!</v>
      </c>
      <c r="AF319" s="12" t="e">
        <f>IF('Рейтинговая таблица организаций'!#REF!&lt;1,0,(IF('Рейтинговая таблица организаций'!#REF!&lt;5,20,100)))</f>
        <v>#REF!</v>
      </c>
      <c r="AG319" s="12" t="s">
        <v>164</v>
      </c>
      <c r="AH319" s="12" t="e">
        <f>'Рейтинговая таблица организаций'!#REF!</f>
        <v>#REF!</v>
      </c>
      <c r="AI319" s="12" t="e">
        <f>'Рейтинговая таблица организаций'!#REF!</f>
        <v>#REF!</v>
      </c>
      <c r="AJ319" s="12" t="s">
        <v>165</v>
      </c>
      <c r="AK319" s="12" t="e">
        <f>'Рейтинговая таблица организаций'!#REF!</f>
        <v>#REF!</v>
      </c>
      <c r="AL319" s="12" t="e">
        <f>'Рейтинговая таблица организаций'!#REF!</f>
        <v>#REF!</v>
      </c>
      <c r="AM319" s="12" t="s">
        <v>166</v>
      </c>
      <c r="AN319" s="12" t="e">
        <f>'Рейтинговая таблица организаций'!#REF!</f>
        <v>#REF!</v>
      </c>
      <c r="AO319" s="12" t="e">
        <f>'Рейтинговая таблица организаций'!#REF!</f>
        <v>#REF!</v>
      </c>
      <c r="AP319" s="12" t="s">
        <v>167</v>
      </c>
      <c r="AQ319" s="12" t="e">
        <f>'Рейтинговая таблица организаций'!#REF!</f>
        <v>#REF!</v>
      </c>
      <c r="AR319" s="12" t="e">
        <f>'Рейтинговая таблица организаций'!#REF!</f>
        <v>#REF!</v>
      </c>
      <c r="AS319" s="12" t="s">
        <v>168</v>
      </c>
      <c r="AT319" s="12" t="e">
        <f>'Рейтинговая таблица организаций'!#REF!</f>
        <v>#REF!</v>
      </c>
      <c r="AU319" s="12" t="e">
        <f>'Рейтинговая таблица организаций'!#REF!</f>
        <v>#REF!</v>
      </c>
      <c r="AV319" s="12" t="s">
        <v>169</v>
      </c>
      <c r="AW319" s="12" t="e">
        <f>'Рейтинговая таблица организаций'!#REF!</f>
        <v>#REF!</v>
      </c>
      <c r="AX319" s="12" t="e">
        <f>'Рейтинговая таблица организаций'!#REF!</f>
        <v>#REF!</v>
      </c>
      <c r="AY319" s="12" t="s">
        <v>170</v>
      </c>
      <c r="AZ319" s="12" t="e">
        <f>'Рейтинговая таблица организаций'!#REF!</f>
        <v>#REF!</v>
      </c>
      <c r="BA319" s="12" t="e">
        <f>'Рейтинговая таблица организаций'!#REF!</f>
        <v>#REF!</v>
      </c>
    </row>
    <row r="320" spans="1:53" ht="15.75">
      <c r="A320" s="9" t="e">
        <f>'бланки '!#REF!</f>
        <v>#REF!</v>
      </c>
      <c r="B320" s="9" t="e">
        <f>'бланки '!#REF!</f>
        <v>#REF!</v>
      </c>
      <c r="C320" s="9" t="e">
        <f>'для bus.gov.ru'!#REF!</f>
        <v>#REF!</v>
      </c>
      <c r="D320" s="9" t="e">
        <f>'для bus.gov.ru'!#REF!</f>
        <v>#REF!</v>
      </c>
      <c r="E320" s="16" t="e">
        <f>'для bus.gov.ru'!#REF!</f>
        <v>#REF!</v>
      </c>
      <c r="F320" s="10" t="s">
        <v>159</v>
      </c>
      <c r="G320" s="11" t="e">
        <f>'Рейтинговая таблица организаций'!#REF!</f>
        <v>#REF!</v>
      </c>
      <c r="H320" s="11" t="e">
        <f>'Рейтинговая таблица организаций'!#REF!</f>
        <v>#REF!</v>
      </c>
      <c r="I320" s="10" t="s">
        <v>160</v>
      </c>
      <c r="J320" s="11" t="e">
        <f>'Рейтинговая таблица организаций'!#REF!</f>
        <v>#REF!</v>
      </c>
      <c r="K320" s="11" t="e">
        <f>'Рейтинговая таблица организаций'!#REF!</f>
        <v>#REF!</v>
      </c>
      <c r="L32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0" s="18" t="e">
        <f>'Рейтинговая таблица организаций'!#REF!</f>
        <v>#REF!</v>
      </c>
      <c r="N320" s="12" t="e">
        <f>IF('Рейтинговая таблица организаций'!#REF!&lt;1,0,(IF('Рейтинговая таблица организаций'!#REF!&lt;4,30,100)))</f>
        <v>#REF!</v>
      </c>
      <c r="O320" s="12" t="s">
        <v>161</v>
      </c>
      <c r="P320" s="12" t="e">
        <f>'Рейтинговая таблица организаций'!#REF!</f>
        <v>#REF!</v>
      </c>
      <c r="Q320" s="12" t="e">
        <f>'Рейтинговая таблица организаций'!#REF!</f>
        <v>#REF!</v>
      </c>
      <c r="R320" s="12" t="s">
        <v>162</v>
      </c>
      <c r="S320" s="12" t="e">
        <f>'Рейтинговая таблица организаций'!#REF!</f>
        <v>#REF!</v>
      </c>
      <c r="T320" s="12" t="e">
        <f>'Рейтинговая таблица организаций'!#REF!</f>
        <v>#REF!</v>
      </c>
      <c r="U32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0" s="18" t="e">
        <f>'Рейтинговая таблица организаций'!#REF!</f>
        <v>#REF!</v>
      </c>
      <c r="W320" s="12" t="e">
        <f>IF('Рейтинговая таблица организаций'!#REF!&lt;1,0,(IF('Рейтинговая таблица организаций'!#REF!&lt;4,20,100)))</f>
        <v>#REF!</v>
      </c>
      <c r="X320" s="12" t="s">
        <v>163</v>
      </c>
      <c r="Y320" s="12" t="e">
        <f>'Рейтинговая таблица организаций'!#REF!</f>
        <v>#REF!</v>
      </c>
      <c r="Z320" s="12" t="e">
        <f>'Рейтинговая таблица организаций'!#REF!</f>
        <v>#REF!</v>
      </c>
      <c r="AA32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0" s="17" t="e">
        <f>'Рейтинговая таблица организаций'!#REF!</f>
        <v>#REF!</v>
      </c>
      <c r="AC320" s="12" t="e">
        <f>IF('Рейтинговая таблица организаций'!#REF!&lt;1,0,(IF('Рейтинговая таблица организаций'!#REF!&lt;5,20,100)))</f>
        <v>#REF!</v>
      </c>
      <c r="AD32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0" s="18" t="e">
        <f>'Рейтинговая таблица организаций'!#REF!</f>
        <v>#REF!</v>
      </c>
      <c r="AF320" s="12" t="e">
        <f>IF('Рейтинговая таблица организаций'!#REF!&lt;1,0,(IF('Рейтинговая таблица организаций'!#REF!&lt;5,20,100)))</f>
        <v>#REF!</v>
      </c>
      <c r="AG320" s="12" t="s">
        <v>164</v>
      </c>
      <c r="AH320" s="12" t="e">
        <f>'Рейтинговая таблица организаций'!#REF!</f>
        <v>#REF!</v>
      </c>
      <c r="AI320" s="12" t="e">
        <f>'Рейтинговая таблица организаций'!#REF!</f>
        <v>#REF!</v>
      </c>
      <c r="AJ320" s="12" t="s">
        <v>165</v>
      </c>
      <c r="AK320" s="12" t="e">
        <f>'Рейтинговая таблица организаций'!#REF!</f>
        <v>#REF!</v>
      </c>
      <c r="AL320" s="12" t="e">
        <f>'Рейтинговая таблица организаций'!#REF!</f>
        <v>#REF!</v>
      </c>
      <c r="AM320" s="12" t="s">
        <v>166</v>
      </c>
      <c r="AN320" s="12" t="e">
        <f>'Рейтинговая таблица организаций'!#REF!</f>
        <v>#REF!</v>
      </c>
      <c r="AO320" s="12" t="e">
        <f>'Рейтинговая таблица организаций'!#REF!</f>
        <v>#REF!</v>
      </c>
      <c r="AP320" s="12" t="s">
        <v>167</v>
      </c>
      <c r="AQ320" s="12" t="e">
        <f>'Рейтинговая таблица организаций'!#REF!</f>
        <v>#REF!</v>
      </c>
      <c r="AR320" s="12" t="e">
        <f>'Рейтинговая таблица организаций'!#REF!</f>
        <v>#REF!</v>
      </c>
      <c r="AS320" s="12" t="s">
        <v>168</v>
      </c>
      <c r="AT320" s="12" t="e">
        <f>'Рейтинговая таблица организаций'!#REF!</f>
        <v>#REF!</v>
      </c>
      <c r="AU320" s="12" t="e">
        <f>'Рейтинговая таблица организаций'!#REF!</f>
        <v>#REF!</v>
      </c>
      <c r="AV320" s="12" t="s">
        <v>169</v>
      </c>
      <c r="AW320" s="12" t="e">
        <f>'Рейтинговая таблица организаций'!#REF!</f>
        <v>#REF!</v>
      </c>
      <c r="AX320" s="12" t="e">
        <f>'Рейтинговая таблица организаций'!#REF!</f>
        <v>#REF!</v>
      </c>
      <c r="AY320" s="12" t="s">
        <v>170</v>
      </c>
      <c r="AZ320" s="12" t="e">
        <f>'Рейтинговая таблица организаций'!#REF!</f>
        <v>#REF!</v>
      </c>
      <c r="BA320" s="12" t="e">
        <f>'Рейтинговая таблица организаций'!#REF!</f>
        <v>#REF!</v>
      </c>
    </row>
    <row r="321" spans="1:53" ht="15.75">
      <c r="A321" s="9" t="e">
        <f>'бланки '!#REF!</f>
        <v>#REF!</v>
      </c>
      <c r="B321" s="9" t="e">
        <f>'бланки '!#REF!</f>
        <v>#REF!</v>
      </c>
      <c r="C321" s="9" t="e">
        <f>'для bus.gov.ru'!#REF!</f>
        <v>#REF!</v>
      </c>
      <c r="D321" s="9" t="e">
        <f>'для bus.gov.ru'!#REF!</f>
        <v>#REF!</v>
      </c>
      <c r="E321" s="16" t="e">
        <f>'для bus.gov.ru'!#REF!</f>
        <v>#REF!</v>
      </c>
      <c r="F321" s="10" t="s">
        <v>159</v>
      </c>
      <c r="G321" s="11" t="e">
        <f>'Рейтинговая таблица организаций'!#REF!</f>
        <v>#REF!</v>
      </c>
      <c r="H321" s="11" t="e">
        <f>'Рейтинговая таблица организаций'!#REF!</f>
        <v>#REF!</v>
      </c>
      <c r="I321" s="10" t="s">
        <v>160</v>
      </c>
      <c r="J321" s="11" t="e">
        <f>'Рейтинговая таблица организаций'!#REF!</f>
        <v>#REF!</v>
      </c>
      <c r="K321" s="11" t="e">
        <f>'Рейтинговая таблица организаций'!#REF!</f>
        <v>#REF!</v>
      </c>
      <c r="L32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1" s="18" t="e">
        <f>'Рейтинговая таблица организаций'!#REF!</f>
        <v>#REF!</v>
      </c>
      <c r="N321" s="12" t="e">
        <f>IF('Рейтинговая таблица организаций'!#REF!&lt;1,0,(IF('Рейтинговая таблица организаций'!#REF!&lt;4,30,100)))</f>
        <v>#REF!</v>
      </c>
      <c r="O321" s="12" t="s">
        <v>161</v>
      </c>
      <c r="P321" s="12" t="e">
        <f>'Рейтинговая таблица организаций'!#REF!</f>
        <v>#REF!</v>
      </c>
      <c r="Q321" s="12" t="e">
        <f>'Рейтинговая таблица организаций'!#REF!</f>
        <v>#REF!</v>
      </c>
      <c r="R321" s="12" t="s">
        <v>162</v>
      </c>
      <c r="S321" s="12" t="e">
        <f>'Рейтинговая таблица организаций'!#REF!</f>
        <v>#REF!</v>
      </c>
      <c r="T321" s="12" t="e">
        <f>'Рейтинговая таблица организаций'!#REF!</f>
        <v>#REF!</v>
      </c>
      <c r="U32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1" s="18" t="e">
        <f>'Рейтинговая таблица организаций'!#REF!</f>
        <v>#REF!</v>
      </c>
      <c r="W321" s="12" t="e">
        <f>IF('Рейтинговая таблица организаций'!#REF!&lt;1,0,(IF('Рейтинговая таблица организаций'!#REF!&lt;4,20,100)))</f>
        <v>#REF!</v>
      </c>
      <c r="X321" s="12" t="s">
        <v>163</v>
      </c>
      <c r="Y321" s="12" t="e">
        <f>'Рейтинговая таблица организаций'!#REF!</f>
        <v>#REF!</v>
      </c>
      <c r="Z321" s="12" t="e">
        <f>'Рейтинговая таблица организаций'!#REF!</f>
        <v>#REF!</v>
      </c>
      <c r="AA32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1" s="17" t="e">
        <f>'Рейтинговая таблица организаций'!#REF!</f>
        <v>#REF!</v>
      </c>
      <c r="AC321" s="12" t="e">
        <f>IF('Рейтинговая таблица организаций'!#REF!&lt;1,0,(IF('Рейтинговая таблица организаций'!#REF!&lt;5,20,100)))</f>
        <v>#REF!</v>
      </c>
      <c r="AD32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1" s="18" t="e">
        <f>'Рейтинговая таблица организаций'!#REF!</f>
        <v>#REF!</v>
      </c>
      <c r="AF321" s="12" t="e">
        <f>IF('Рейтинговая таблица организаций'!#REF!&lt;1,0,(IF('Рейтинговая таблица организаций'!#REF!&lt;5,20,100)))</f>
        <v>#REF!</v>
      </c>
      <c r="AG321" s="12" t="s">
        <v>164</v>
      </c>
      <c r="AH321" s="12" t="e">
        <f>'Рейтинговая таблица организаций'!#REF!</f>
        <v>#REF!</v>
      </c>
      <c r="AI321" s="12" t="e">
        <f>'Рейтинговая таблица организаций'!#REF!</f>
        <v>#REF!</v>
      </c>
      <c r="AJ321" s="12" t="s">
        <v>165</v>
      </c>
      <c r="AK321" s="12" t="e">
        <f>'Рейтинговая таблица организаций'!#REF!</f>
        <v>#REF!</v>
      </c>
      <c r="AL321" s="12" t="e">
        <f>'Рейтинговая таблица организаций'!#REF!</f>
        <v>#REF!</v>
      </c>
      <c r="AM321" s="12" t="s">
        <v>166</v>
      </c>
      <c r="AN321" s="12" t="e">
        <f>'Рейтинговая таблица организаций'!#REF!</f>
        <v>#REF!</v>
      </c>
      <c r="AO321" s="12" t="e">
        <f>'Рейтинговая таблица организаций'!#REF!</f>
        <v>#REF!</v>
      </c>
      <c r="AP321" s="12" t="s">
        <v>167</v>
      </c>
      <c r="AQ321" s="12" t="e">
        <f>'Рейтинговая таблица организаций'!#REF!</f>
        <v>#REF!</v>
      </c>
      <c r="AR321" s="12" t="e">
        <f>'Рейтинговая таблица организаций'!#REF!</f>
        <v>#REF!</v>
      </c>
      <c r="AS321" s="12" t="s">
        <v>168</v>
      </c>
      <c r="AT321" s="12" t="e">
        <f>'Рейтинговая таблица организаций'!#REF!</f>
        <v>#REF!</v>
      </c>
      <c r="AU321" s="12" t="e">
        <f>'Рейтинговая таблица организаций'!#REF!</f>
        <v>#REF!</v>
      </c>
      <c r="AV321" s="12" t="s">
        <v>169</v>
      </c>
      <c r="AW321" s="12" t="e">
        <f>'Рейтинговая таблица организаций'!#REF!</f>
        <v>#REF!</v>
      </c>
      <c r="AX321" s="12" t="e">
        <f>'Рейтинговая таблица организаций'!#REF!</f>
        <v>#REF!</v>
      </c>
      <c r="AY321" s="12" t="s">
        <v>170</v>
      </c>
      <c r="AZ321" s="12" t="e">
        <f>'Рейтинговая таблица организаций'!#REF!</f>
        <v>#REF!</v>
      </c>
      <c r="BA321" s="12" t="e">
        <f>'Рейтинговая таблица организаций'!#REF!</f>
        <v>#REF!</v>
      </c>
    </row>
    <row r="322" spans="1:53" ht="15.75">
      <c r="A322" s="9" t="e">
        <f>'бланки '!#REF!</f>
        <v>#REF!</v>
      </c>
      <c r="B322" s="9" t="e">
        <f>'бланки '!#REF!</f>
        <v>#REF!</v>
      </c>
      <c r="C322" s="9" t="e">
        <f>'для bus.gov.ru'!#REF!</f>
        <v>#REF!</v>
      </c>
      <c r="D322" s="9" t="e">
        <f>'для bus.gov.ru'!#REF!</f>
        <v>#REF!</v>
      </c>
      <c r="E322" s="16" t="e">
        <f>'для bus.gov.ru'!#REF!</f>
        <v>#REF!</v>
      </c>
      <c r="F322" s="10" t="s">
        <v>159</v>
      </c>
      <c r="G322" s="11" t="e">
        <f>'Рейтинговая таблица организаций'!#REF!</f>
        <v>#REF!</v>
      </c>
      <c r="H322" s="11" t="e">
        <f>'Рейтинговая таблица организаций'!#REF!</f>
        <v>#REF!</v>
      </c>
      <c r="I322" s="10" t="s">
        <v>160</v>
      </c>
      <c r="J322" s="11" t="e">
        <f>'Рейтинговая таблица организаций'!#REF!</f>
        <v>#REF!</v>
      </c>
      <c r="K322" s="11" t="e">
        <f>'Рейтинговая таблица организаций'!#REF!</f>
        <v>#REF!</v>
      </c>
      <c r="L32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2" s="18" t="e">
        <f>'Рейтинговая таблица организаций'!#REF!</f>
        <v>#REF!</v>
      </c>
      <c r="N322" s="12" t="e">
        <f>IF('Рейтинговая таблица организаций'!#REF!&lt;1,0,(IF('Рейтинговая таблица организаций'!#REF!&lt;4,30,100)))</f>
        <v>#REF!</v>
      </c>
      <c r="O322" s="12" t="s">
        <v>161</v>
      </c>
      <c r="P322" s="12" t="e">
        <f>'Рейтинговая таблица организаций'!#REF!</f>
        <v>#REF!</v>
      </c>
      <c r="Q322" s="12" t="e">
        <f>'Рейтинговая таблица организаций'!#REF!</f>
        <v>#REF!</v>
      </c>
      <c r="R322" s="12" t="s">
        <v>162</v>
      </c>
      <c r="S322" s="12" t="e">
        <f>'Рейтинговая таблица организаций'!#REF!</f>
        <v>#REF!</v>
      </c>
      <c r="T322" s="12" t="e">
        <f>'Рейтинговая таблица организаций'!#REF!</f>
        <v>#REF!</v>
      </c>
      <c r="U32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2" s="18" t="e">
        <f>'Рейтинговая таблица организаций'!#REF!</f>
        <v>#REF!</v>
      </c>
      <c r="W322" s="12" t="e">
        <f>IF('Рейтинговая таблица организаций'!#REF!&lt;1,0,(IF('Рейтинговая таблица организаций'!#REF!&lt;4,20,100)))</f>
        <v>#REF!</v>
      </c>
      <c r="X322" s="12" t="s">
        <v>163</v>
      </c>
      <c r="Y322" s="12" t="e">
        <f>'Рейтинговая таблица организаций'!#REF!</f>
        <v>#REF!</v>
      </c>
      <c r="Z322" s="12" t="e">
        <f>'Рейтинговая таблица организаций'!#REF!</f>
        <v>#REF!</v>
      </c>
      <c r="AA32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2" s="17" t="e">
        <f>'Рейтинговая таблица организаций'!#REF!</f>
        <v>#REF!</v>
      </c>
      <c r="AC322" s="12" t="e">
        <f>IF('Рейтинговая таблица организаций'!#REF!&lt;1,0,(IF('Рейтинговая таблица организаций'!#REF!&lt;5,20,100)))</f>
        <v>#REF!</v>
      </c>
      <c r="AD32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2" s="18" t="e">
        <f>'Рейтинговая таблица организаций'!#REF!</f>
        <v>#REF!</v>
      </c>
      <c r="AF322" s="12" t="e">
        <f>IF('Рейтинговая таблица организаций'!#REF!&lt;1,0,(IF('Рейтинговая таблица организаций'!#REF!&lt;5,20,100)))</f>
        <v>#REF!</v>
      </c>
      <c r="AG322" s="12" t="s">
        <v>164</v>
      </c>
      <c r="AH322" s="12" t="e">
        <f>'Рейтинговая таблица организаций'!#REF!</f>
        <v>#REF!</v>
      </c>
      <c r="AI322" s="12" t="e">
        <f>'Рейтинговая таблица организаций'!#REF!</f>
        <v>#REF!</v>
      </c>
      <c r="AJ322" s="12" t="s">
        <v>165</v>
      </c>
      <c r="AK322" s="12" t="e">
        <f>'Рейтинговая таблица организаций'!#REF!</f>
        <v>#REF!</v>
      </c>
      <c r="AL322" s="12" t="e">
        <f>'Рейтинговая таблица организаций'!#REF!</f>
        <v>#REF!</v>
      </c>
      <c r="AM322" s="12" t="s">
        <v>166</v>
      </c>
      <c r="AN322" s="12" t="e">
        <f>'Рейтинговая таблица организаций'!#REF!</f>
        <v>#REF!</v>
      </c>
      <c r="AO322" s="12" t="e">
        <f>'Рейтинговая таблица организаций'!#REF!</f>
        <v>#REF!</v>
      </c>
      <c r="AP322" s="12" t="s">
        <v>167</v>
      </c>
      <c r="AQ322" s="12" t="e">
        <f>'Рейтинговая таблица организаций'!#REF!</f>
        <v>#REF!</v>
      </c>
      <c r="AR322" s="12" t="e">
        <f>'Рейтинговая таблица организаций'!#REF!</f>
        <v>#REF!</v>
      </c>
      <c r="AS322" s="12" t="s">
        <v>168</v>
      </c>
      <c r="AT322" s="12" t="e">
        <f>'Рейтинговая таблица организаций'!#REF!</f>
        <v>#REF!</v>
      </c>
      <c r="AU322" s="12" t="e">
        <f>'Рейтинговая таблица организаций'!#REF!</f>
        <v>#REF!</v>
      </c>
      <c r="AV322" s="12" t="s">
        <v>169</v>
      </c>
      <c r="AW322" s="12" t="e">
        <f>'Рейтинговая таблица организаций'!#REF!</f>
        <v>#REF!</v>
      </c>
      <c r="AX322" s="12" t="e">
        <f>'Рейтинговая таблица организаций'!#REF!</f>
        <v>#REF!</v>
      </c>
      <c r="AY322" s="12" t="s">
        <v>170</v>
      </c>
      <c r="AZ322" s="12" t="e">
        <f>'Рейтинговая таблица организаций'!#REF!</f>
        <v>#REF!</v>
      </c>
      <c r="BA322" s="12" t="e">
        <f>'Рейтинговая таблица организаций'!#REF!</f>
        <v>#REF!</v>
      </c>
    </row>
    <row r="323" spans="1:53" ht="15.75">
      <c r="A323" s="9" t="e">
        <f>'бланки '!#REF!</f>
        <v>#REF!</v>
      </c>
      <c r="B323" s="9" t="e">
        <f>'бланки '!#REF!</f>
        <v>#REF!</v>
      </c>
      <c r="C323" s="9" t="e">
        <f>'для bus.gov.ru'!#REF!</f>
        <v>#REF!</v>
      </c>
      <c r="D323" s="9" t="e">
        <f>'для bus.gov.ru'!#REF!</f>
        <v>#REF!</v>
      </c>
      <c r="E323" s="16" t="e">
        <f>'для bus.gov.ru'!#REF!</f>
        <v>#REF!</v>
      </c>
      <c r="F323" s="10" t="s">
        <v>159</v>
      </c>
      <c r="G323" s="11" t="e">
        <f>'Рейтинговая таблица организаций'!#REF!</f>
        <v>#REF!</v>
      </c>
      <c r="H323" s="11" t="e">
        <f>'Рейтинговая таблица организаций'!#REF!</f>
        <v>#REF!</v>
      </c>
      <c r="I323" s="10" t="s">
        <v>160</v>
      </c>
      <c r="J323" s="11" t="e">
        <f>'Рейтинговая таблица организаций'!#REF!</f>
        <v>#REF!</v>
      </c>
      <c r="K323" s="11" t="e">
        <f>'Рейтинговая таблица организаций'!#REF!</f>
        <v>#REF!</v>
      </c>
      <c r="L32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3" s="18" t="e">
        <f>'Рейтинговая таблица организаций'!#REF!</f>
        <v>#REF!</v>
      </c>
      <c r="N323" s="12" t="e">
        <f>IF('Рейтинговая таблица организаций'!#REF!&lt;1,0,(IF('Рейтинговая таблица организаций'!#REF!&lt;4,30,100)))</f>
        <v>#REF!</v>
      </c>
      <c r="O323" s="12" t="s">
        <v>161</v>
      </c>
      <c r="P323" s="12" t="e">
        <f>'Рейтинговая таблица организаций'!#REF!</f>
        <v>#REF!</v>
      </c>
      <c r="Q323" s="12" t="e">
        <f>'Рейтинговая таблица организаций'!#REF!</f>
        <v>#REF!</v>
      </c>
      <c r="R323" s="12" t="s">
        <v>162</v>
      </c>
      <c r="S323" s="12" t="e">
        <f>'Рейтинговая таблица организаций'!#REF!</f>
        <v>#REF!</v>
      </c>
      <c r="T323" s="12" t="e">
        <f>'Рейтинговая таблица организаций'!#REF!</f>
        <v>#REF!</v>
      </c>
      <c r="U32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3" s="18" t="e">
        <f>'Рейтинговая таблица организаций'!#REF!</f>
        <v>#REF!</v>
      </c>
      <c r="W323" s="12" t="e">
        <f>IF('Рейтинговая таблица организаций'!#REF!&lt;1,0,(IF('Рейтинговая таблица организаций'!#REF!&lt;4,20,100)))</f>
        <v>#REF!</v>
      </c>
      <c r="X323" s="12" t="s">
        <v>163</v>
      </c>
      <c r="Y323" s="12" t="e">
        <f>'Рейтинговая таблица организаций'!#REF!</f>
        <v>#REF!</v>
      </c>
      <c r="Z323" s="12" t="e">
        <f>'Рейтинговая таблица организаций'!#REF!</f>
        <v>#REF!</v>
      </c>
      <c r="AA32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3" s="17" t="e">
        <f>'Рейтинговая таблица организаций'!#REF!</f>
        <v>#REF!</v>
      </c>
      <c r="AC323" s="12" t="e">
        <f>IF('Рейтинговая таблица организаций'!#REF!&lt;1,0,(IF('Рейтинговая таблица организаций'!#REF!&lt;5,20,100)))</f>
        <v>#REF!</v>
      </c>
      <c r="AD32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3" s="18" t="e">
        <f>'Рейтинговая таблица организаций'!#REF!</f>
        <v>#REF!</v>
      </c>
      <c r="AF323" s="12" t="e">
        <f>IF('Рейтинговая таблица организаций'!#REF!&lt;1,0,(IF('Рейтинговая таблица организаций'!#REF!&lt;5,20,100)))</f>
        <v>#REF!</v>
      </c>
      <c r="AG323" s="12" t="s">
        <v>164</v>
      </c>
      <c r="AH323" s="12" t="e">
        <f>'Рейтинговая таблица организаций'!#REF!</f>
        <v>#REF!</v>
      </c>
      <c r="AI323" s="12" t="e">
        <f>'Рейтинговая таблица организаций'!#REF!</f>
        <v>#REF!</v>
      </c>
      <c r="AJ323" s="12" t="s">
        <v>165</v>
      </c>
      <c r="AK323" s="12" t="e">
        <f>'Рейтинговая таблица организаций'!#REF!</f>
        <v>#REF!</v>
      </c>
      <c r="AL323" s="12" t="e">
        <f>'Рейтинговая таблица организаций'!#REF!</f>
        <v>#REF!</v>
      </c>
      <c r="AM323" s="12" t="s">
        <v>166</v>
      </c>
      <c r="AN323" s="12" t="e">
        <f>'Рейтинговая таблица организаций'!#REF!</f>
        <v>#REF!</v>
      </c>
      <c r="AO323" s="12" t="e">
        <f>'Рейтинговая таблица организаций'!#REF!</f>
        <v>#REF!</v>
      </c>
      <c r="AP323" s="12" t="s">
        <v>167</v>
      </c>
      <c r="AQ323" s="12" t="e">
        <f>'Рейтинговая таблица организаций'!#REF!</f>
        <v>#REF!</v>
      </c>
      <c r="AR323" s="12" t="e">
        <f>'Рейтинговая таблица организаций'!#REF!</f>
        <v>#REF!</v>
      </c>
      <c r="AS323" s="12" t="s">
        <v>168</v>
      </c>
      <c r="AT323" s="12" t="e">
        <f>'Рейтинговая таблица организаций'!#REF!</f>
        <v>#REF!</v>
      </c>
      <c r="AU323" s="12" t="e">
        <f>'Рейтинговая таблица организаций'!#REF!</f>
        <v>#REF!</v>
      </c>
      <c r="AV323" s="12" t="s">
        <v>169</v>
      </c>
      <c r="AW323" s="12" t="e">
        <f>'Рейтинговая таблица организаций'!#REF!</f>
        <v>#REF!</v>
      </c>
      <c r="AX323" s="12" t="e">
        <f>'Рейтинговая таблица организаций'!#REF!</f>
        <v>#REF!</v>
      </c>
      <c r="AY323" s="12" t="s">
        <v>170</v>
      </c>
      <c r="AZ323" s="12" t="e">
        <f>'Рейтинговая таблица организаций'!#REF!</f>
        <v>#REF!</v>
      </c>
      <c r="BA323" s="12" t="e">
        <f>'Рейтинговая таблица организаций'!#REF!</f>
        <v>#REF!</v>
      </c>
    </row>
    <row r="324" spans="1:53" ht="15.75">
      <c r="A324" s="9" t="e">
        <f>'бланки '!#REF!</f>
        <v>#REF!</v>
      </c>
      <c r="B324" s="9" t="e">
        <f>'бланки '!#REF!</f>
        <v>#REF!</v>
      </c>
      <c r="C324" s="9" t="e">
        <f>'для bus.gov.ru'!#REF!</f>
        <v>#REF!</v>
      </c>
      <c r="D324" s="9" t="e">
        <f>'для bus.gov.ru'!#REF!</f>
        <v>#REF!</v>
      </c>
      <c r="E324" s="16" t="e">
        <f>'для bus.gov.ru'!#REF!</f>
        <v>#REF!</v>
      </c>
      <c r="F324" s="10" t="s">
        <v>159</v>
      </c>
      <c r="G324" s="11" t="e">
        <f>'Рейтинговая таблица организаций'!#REF!</f>
        <v>#REF!</v>
      </c>
      <c r="H324" s="11" t="e">
        <f>'Рейтинговая таблица организаций'!#REF!</f>
        <v>#REF!</v>
      </c>
      <c r="I324" s="10" t="s">
        <v>160</v>
      </c>
      <c r="J324" s="11" t="e">
        <f>'Рейтинговая таблица организаций'!#REF!</f>
        <v>#REF!</v>
      </c>
      <c r="K324" s="11" t="e">
        <f>'Рейтинговая таблица организаций'!#REF!</f>
        <v>#REF!</v>
      </c>
      <c r="L32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4" s="18" t="e">
        <f>'Рейтинговая таблица организаций'!#REF!</f>
        <v>#REF!</v>
      </c>
      <c r="N324" s="12" t="e">
        <f>IF('Рейтинговая таблица организаций'!#REF!&lt;1,0,(IF('Рейтинговая таблица организаций'!#REF!&lt;4,30,100)))</f>
        <v>#REF!</v>
      </c>
      <c r="O324" s="12" t="s">
        <v>161</v>
      </c>
      <c r="P324" s="12" t="e">
        <f>'Рейтинговая таблица организаций'!#REF!</f>
        <v>#REF!</v>
      </c>
      <c r="Q324" s="12" t="e">
        <f>'Рейтинговая таблица организаций'!#REF!</f>
        <v>#REF!</v>
      </c>
      <c r="R324" s="12" t="s">
        <v>162</v>
      </c>
      <c r="S324" s="12" t="e">
        <f>'Рейтинговая таблица организаций'!#REF!</f>
        <v>#REF!</v>
      </c>
      <c r="T324" s="12" t="e">
        <f>'Рейтинговая таблица организаций'!#REF!</f>
        <v>#REF!</v>
      </c>
      <c r="U32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4" s="18" t="e">
        <f>'Рейтинговая таблица организаций'!#REF!</f>
        <v>#REF!</v>
      </c>
      <c r="W324" s="12" t="e">
        <f>IF('Рейтинговая таблица организаций'!#REF!&lt;1,0,(IF('Рейтинговая таблица организаций'!#REF!&lt;4,20,100)))</f>
        <v>#REF!</v>
      </c>
      <c r="X324" s="12" t="s">
        <v>163</v>
      </c>
      <c r="Y324" s="12" t="e">
        <f>'Рейтинговая таблица организаций'!#REF!</f>
        <v>#REF!</v>
      </c>
      <c r="Z324" s="12" t="e">
        <f>'Рейтинговая таблица организаций'!#REF!</f>
        <v>#REF!</v>
      </c>
      <c r="AA32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4" s="17" t="e">
        <f>'Рейтинговая таблица организаций'!#REF!</f>
        <v>#REF!</v>
      </c>
      <c r="AC324" s="12" t="e">
        <f>IF('Рейтинговая таблица организаций'!#REF!&lt;1,0,(IF('Рейтинговая таблица организаций'!#REF!&lt;5,20,100)))</f>
        <v>#REF!</v>
      </c>
      <c r="AD32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4" s="18" t="e">
        <f>'Рейтинговая таблица организаций'!#REF!</f>
        <v>#REF!</v>
      </c>
      <c r="AF324" s="12" t="e">
        <f>IF('Рейтинговая таблица организаций'!#REF!&lt;1,0,(IF('Рейтинговая таблица организаций'!#REF!&lt;5,20,100)))</f>
        <v>#REF!</v>
      </c>
      <c r="AG324" s="12" t="s">
        <v>164</v>
      </c>
      <c r="AH324" s="12" t="e">
        <f>'Рейтинговая таблица организаций'!#REF!</f>
        <v>#REF!</v>
      </c>
      <c r="AI324" s="12" t="e">
        <f>'Рейтинговая таблица организаций'!#REF!</f>
        <v>#REF!</v>
      </c>
      <c r="AJ324" s="12" t="s">
        <v>165</v>
      </c>
      <c r="AK324" s="12" t="e">
        <f>'Рейтинговая таблица организаций'!#REF!</f>
        <v>#REF!</v>
      </c>
      <c r="AL324" s="12" t="e">
        <f>'Рейтинговая таблица организаций'!#REF!</f>
        <v>#REF!</v>
      </c>
      <c r="AM324" s="12" t="s">
        <v>166</v>
      </c>
      <c r="AN324" s="12" t="e">
        <f>'Рейтинговая таблица организаций'!#REF!</f>
        <v>#REF!</v>
      </c>
      <c r="AO324" s="12" t="e">
        <f>'Рейтинговая таблица организаций'!#REF!</f>
        <v>#REF!</v>
      </c>
      <c r="AP324" s="12" t="s">
        <v>167</v>
      </c>
      <c r="AQ324" s="12" t="e">
        <f>'Рейтинговая таблица организаций'!#REF!</f>
        <v>#REF!</v>
      </c>
      <c r="AR324" s="12" t="e">
        <f>'Рейтинговая таблица организаций'!#REF!</f>
        <v>#REF!</v>
      </c>
      <c r="AS324" s="12" t="s">
        <v>168</v>
      </c>
      <c r="AT324" s="12" t="e">
        <f>'Рейтинговая таблица организаций'!#REF!</f>
        <v>#REF!</v>
      </c>
      <c r="AU324" s="12" t="e">
        <f>'Рейтинговая таблица организаций'!#REF!</f>
        <v>#REF!</v>
      </c>
      <c r="AV324" s="12" t="s">
        <v>169</v>
      </c>
      <c r="AW324" s="12" t="e">
        <f>'Рейтинговая таблица организаций'!#REF!</f>
        <v>#REF!</v>
      </c>
      <c r="AX324" s="12" t="e">
        <f>'Рейтинговая таблица организаций'!#REF!</f>
        <v>#REF!</v>
      </c>
      <c r="AY324" s="12" t="s">
        <v>170</v>
      </c>
      <c r="AZ324" s="12" t="e">
        <f>'Рейтинговая таблица организаций'!#REF!</f>
        <v>#REF!</v>
      </c>
      <c r="BA324" s="12" t="e">
        <f>'Рейтинговая таблица организаций'!#REF!</f>
        <v>#REF!</v>
      </c>
    </row>
    <row r="325" spans="1:53" ht="15.75">
      <c r="A325" s="9" t="e">
        <f>'бланки '!#REF!</f>
        <v>#REF!</v>
      </c>
      <c r="B325" s="9" t="e">
        <f>'бланки '!#REF!</f>
        <v>#REF!</v>
      </c>
      <c r="C325" s="9" t="e">
        <f>'для bus.gov.ru'!#REF!</f>
        <v>#REF!</v>
      </c>
      <c r="D325" s="9" t="e">
        <f>'для bus.gov.ru'!#REF!</f>
        <v>#REF!</v>
      </c>
      <c r="E325" s="16" t="e">
        <f>'для bus.gov.ru'!#REF!</f>
        <v>#REF!</v>
      </c>
      <c r="F325" s="10" t="s">
        <v>159</v>
      </c>
      <c r="G325" s="11" t="e">
        <f>'Рейтинговая таблица организаций'!#REF!</f>
        <v>#REF!</v>
      </c>
      <c r="H325" s="11" t="e">
        <f>'Рейтинговая таблица организаций'!#REF!</f>
        <v>#REF!</v>
      </c>
      <c r="I325" s="10" t="s">
        <v>160</v>
      </c>
      <c r="J325" s="11" t="e">
        <f>'Рейтинговая таблица организаций'!#REF!</f>
        <v>#REF!</v>
      </c>
      <c r="K325" s="11" t="e">
        <f>'Рейтинговая таблица организаций'!#REF!</f>
        <v>#REF!</v>
      </c>
      <c r="L32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5" s="18" t="e">
        <f>'Рейтинговая таблица организаций'!#REF!</f>
        <v>#REF!</v>
      </c>
      <c r="N325" s="12" t="e">
        <f>IF('Рейтинговая таблица организаций'!#REF!&lt;1,0,(IF('Рейтинговая таблица организаций'!#REF!&lt;4,30,100)))</f>
        <v>#REF!</v>
      </c>
      <c r="O325" s="12" t="s">
        <v>161</v>
      </c>
      <c r="P325" s="12" t="e">
        <f>'Рейтинговая таблица организаций'!#REF!</f>
        <v>#REF!</v>
      </c>
      <c r="Q325" s="12" t="e">
        <f>'Рейтинговая таблица организаций'!#REF!</f>
        <v>#REF!</v>
      </c>
      <c r="R325" s="12" t="s">
        <v>162</v>
      </c>
      <c r="S325" s="12" t="e">
        <f>'Рейтинговая таблица организаций'!#REF!</f>
        <v>#REF!</v>
      </c>
      <c r="T325" s="12" t="e">
        <f>'Рейтинговая таблица организаций'!#REF!</f>
        <v>#REF!</v>
      </c>
      <c r="U32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5" s="18" t="e">
        <f>'Рейтинговая таблица организаций'!#REF!</f>
        <v>#REF!</v>
      </c>
      <c r="W325" s="12" t="e">
        <f>IF('Рейтинговая таблица организаций'!#REF!&lt;1,0,(IF('Рейтинговая таблица организаций'!#REF!&lt;4,20,100)))</f>
        <v>#REF!</v>
      </c>
      <c r="X325" s="12" t="s">
        <v>163</v>
      </c>
      <c r="Y325" s="12" t="e">
        <f>'Рейтинговая таблица организаций'!#REF!</f>
        <v>#REF!</v>
      </c>
      <c r="Z325" s="12" t="e">
        <f>'Рейтинговая таблица организаций'!#REF!</f>
        <v>#REF!</v>
      </c>
      <c r="AA32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5" s="17" t="e">
        <f>'Рейтинговая таблица организаций'!#REF!</f>
        <v>#REF!</v>
      </c>
      <c r="AC325" s="12" t="e">
        <f>IF('Рейтинговая таблица организаций'!#REF!&lt;1,0,(IF('Рейтинговая таблица организаций'!#REF!&lt;5,20,100)))</f>
        <v>#REF!</v>
      </c>
      <c r="AD32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5" s="18" t="e">
        <f>'Рейтинговая таблица организаций'!#REF!</f>
        <v>#REF!</v>
      </c>
      <c r="AF325" s="12" t="e">
        <f>IF('Рейтинговая таблица организаций'!#REF!&lt;1,0,(IF('Рейтинговая таблица организаций'!#REF!&lt;5,20,100)))</f>
        <v>#REF!</v>
      </c>
      <c r="AG325" s="12" t="s">
        <v>164</v>
      </c>
      <c r="AH325" s="12" t="e">
        <f>'Рейтинговая таблица организаций'!#REF!</f>
        <v>#REF!</v>
      </c>
      <c r="AI325" s="12" t="e">
        <f>'Рейтинговая таблица организаций'!#REF!</f>
        <v>#REF!</v>
      </c>
      <c r="AJ325" s="12" t="s">
        <v>165</v>
      </c>
      <c r="AK325" s="12" t="e">
        <f>'Рейтинговая таблица организаций'!#REF!</f>
        <v>#REF!</v>
      </c>
      <c r="AL325" s="12" t="e">
        <f>'Рейтинговая таблица организаций'!#REF!</f>
        <v>#REF!</v>
      </c>
      <c r="AM325" s="12" t="s">
        <v>166</v>
      </c>
      <c r="AN325" s="12" t="e">
        <f>'Рейтинговая таблица организаций'!#REF!</f>
        <v>#REF!</v>
      </c>
      <c r="AO325" s="12" t="e">
        <f>'Рейтинговая таблица организаций'!#REF!</f>
        <v>#REF!</v>
      </c>
      <c r="AP325" s="12" t="s">
        <v>167</v>
      </c>
      <c r="AQ325" s="12" t="e">
        <f>'Рейтинговая таблица организаций'!#REF!</f>
        <v>#REF!</v>
      </c>
      <c r="AR325" s="12" t="e">
        <f>'Рейтинговая таблица организаций'!#REF!</f>
        <v>#REF!</v>
      </c>
      <c r="AS325" s="12" t="s">
        <v>168</v>
      </c>
      <c r="AT325" s="12" t="e">
        <f>'Рейтинговая таблица организаций'!#REF!</f>
        <v>#REF!</v>
      </c>
      <c r="AU325" s="12" t="e">
        <f>'Рейтинговая таблица организаций'!#REF!</f>
        <v>#REF!</v>
      </c>
      <c r="AV325" s="12" t="s">
        <v>169</v>
      </c>
      <c r="AW325" s="12" t="e">
        <f>'Рейтинговая таблица организаций'!#REF!</f>
        <v>#REF!</v>
      </c>
      <c r="AX325" s="12" t="e">
        <f>'Рейтинговая таблица организаций'!#REF!</f>
        <v>#REF!</v>
      </c>
      <c r="AY325" s="12" t="s">
        <v>170</v>
      </c>
      <c r="AZ325" s="12" t="e">
        <f>'Рейтинговая таблица организаций'!#REF!</f>
        <v>#REF!</v>
      </c>
      <c r="BA325" s="12" t="e">
        <f>'Рейтинговая таблица организаций'!#REF!</f>
        <v>#REF!</v>
      </c>
    </row>
    <row r="326" spans="1:53" ht="15.75">
      <c r="A326" s="9" t="e">
        <f>'бланки '!#REF!</f>
        <v>#REF!</v>
      </c>
      <c r="B326" s="9" t="e">
        <f>'бланки '!#REF!</f>
        <v>#REF!</v>
      </c>
      <c r="C326" s="9" t="e">
        <f>'для bus.gov.ru'!#REF!</f>
        <v>#REF!</v>
      </c>
      <c r="D326" s="9" t="e">
        <f>'для bus.gov.ru'!#REF!</f>
        <v>#REF!</v>
      </c>
      <c r="E326" s="16" t="e">
        <f>'для bus.gov.ru'!#REF!</f>
        <v>#REF!</v>
      </c>
      <c r="F326" s="10" t="s">
        <v>159</v>
      </c>
      <c r="G326" s="11" t="e">
        <f>'Рейтинговая таблица организаций'!#REF!</f>
        <v>#REF!</v>
      </c>
      <c r="H326" s="11" t="e">
        <f>'Рейтинговая таблица организаций'!#REF!</f>
        <v>#REF!</v>
      </c>
      <c r="I326" s="10" t="s">
        <v>160</v>
      </c>
      <c r="J326" s="11" t="e">
        <f>'Рейтинговая таблица организаций'!#REF!</f>
        <v>#REF!</v>
      </c>
      <c r="K326" s="11" t="e">
        <f>'Рейтинговая таблица организаций'!#REF!</f>
        <v>#REF!</v>
      </c>
      <c r="L32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6" s="18" t="e">
        <f>'Рейтинговая таблица организаций'!#REF!</f>
        <v>#REF!</v>
      </c>
      <c r="N326" s="12" t="e">
        <f>IF('Рейтинговая таблица организаций'!#REF!&lt;1,0,(IF('Рейтинговая таблица организаций'!#REF!&lt;4,30,100)))</f>
        <v>#REF!</v>
      </c>
      <c r="O326" s="12" t="s">
        <v>161</v>
      </c>
      <c r="P326" s="12" t="e">
        <f>'Рейтинговая таблица организаций'!#REF!</f>
        <v>#REF!</v>
      </c>
      <c r="Q326" s="12" t="e">
        <f>'Рейтинговая таблица организаций'!#REF!</f>
        <v>#REF!</v>
      </c>
      <c r="R326" s="12" t="s">
        <v>162</v>
      </c>
      <c r="S326" s="12" t="e">
        <f>'Рейтинговая таблица организаций'!#REF!</f>
        <v>#REF!</v>
      </c>
      <c r="T326" s="12" t="e">
        <f>'Рейтинговая таблица организаций'!#REF!</f>
        <v>#REF!</v>
      </c>
      <c r="U32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6" s="18" t="e">
        <f>'Рейтинговая таблица организаций'!#REF!</f>
        <v>#REF!</v>
      </c>
      <c r="W326" s="12" t="e">
        <f>IF('Рейтинговая таблица организаций'!#REF!&lt;1,0,(IF('Рейтинговая таблица организаций'!#REF!&lt;4,20,100)))</f>
        <v>#REF!</v>
      </c>
      <c r="X326" s="12" t="s">
        <v>163</v>
      </c>
      <c r="Y326" s="12" t="e">
        <f>'Рейтинговая таблица организаций'!#REF!</f>
        <v>#REF!</v>
      </c>
      <c r="Z326" s="12" t="e">
        <f>'Рейтинговая таблица организаций'!#REF!</f>
        <v>#REF!</v>
      </c>
      <c r="AA32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6" s="17" t="e">
        <f>'Рейтинговая таблица организаций'!#REF!</f>
        <v>#REF!</v>
      </c>
      <c r="AC326" s="12" t="e">
        <f>IF('Рейтинговая таблица организаций'!#REF!&lt;1,0,(IF('Рейтинговая таблица организаций'!#REF!&lt;5,20,100)))</f>
        <v>#REF!</v>
      </c>
      <c r="AD32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6" s="18" t="e">
        <f>'Рейтинговая таблица организаций'!#REF!</f>
        <v>#REF!</v>
      </c>
      <c r="AF326" s="12" t="e">
        <f>IF('Рейтинговая таблица организаций'!#REF!&lt;1,0,(IF('Рейтинговая таблица организаций'!#REF!&lt;5,20,100)))</f>
        <v>#REF!</v>
      </c>
      <c r="AG326" s="12" t="s">
        <v>164</v>
      </c>
      <c r="AH326" s="12" t="e">
        <f>'Рейтинговая таблица организаций'!#REF!</f>
        <v>#REF!</v>
      </c>
      <c r="AI326" s="12" t="e">
        <f>'Рейтинговая таблица организаций'!#REF!</f>
        <v>#REF!</v>
      </c>
      <c r="AJ326" s="12" t="s">
        <v>165</v>
      </c>
      <c r="AK326" s="12" t="e">
        <f>'Рейтинговая таблица организаций'!#REF!</f>
        <v>#REF!</v>
      </c>
      <c r="AL326" s="12" t="e">
        <f>'Рейтинговая таблица организаций'!#REF!</f>
        <v>#REF!</v>
      </c>
      <c r="AM326" s="12" t="s">
        <v>166</v>
      </c>
      <c r="AN326" s="12" t="e">
        <f>'Рейтинговая таблица организаций'!#REF!</f>
        <v>#REF!</v>
      </c>
      <c r="AO326" s="12" t="e">
        <f>'Рейтинговая таблица организаций'!#REF!</f>
        <v>#REF!</v>
      </c>
      <c r="AP326" s="12" t="s">
        <v>167</v>
      </c>
      <c r="AQ326" s="12" t="e">
        <f>'Рейтинговая таблица организаций'!#REF!</f>
        <v>#REF!</v>
      </c>
      <c r="AR326" s="12" t="e">
        <f>'Рейтинговая таблица организаций'!#REF!</f>
        <v>#REF!</v>
      </c>
      <c r="AS326" s="12" t="s">
        <v>168</v>
      </c>
      <c r="AT326" s="12" t="e">
        <f>'Рейтинговая таблица организаций'!#REF!</f>
        <v>#REF!</v>
      </c>
      <c r="AU326" s="12" t="e">
        <f>'Рейтинговая таблица организаций'!#REF!</f>
        <v>#REF!</v>
      </c>
      <c r="AV326" s="12" t="s">
        <v>169</v>
      </c>
      <c r="AW326" s="12" t="e">
        <f>'Рейтинговая таблица организаций'!#REF!</f>
        <v>#REF!</v>
      </c>
      <c r="AX326" s="12" t="e">
        <f>'Рейтинговая таблица организаций'!#REF!</f>
        <v>#REF!</v>
      </c>
      <c r="AY326" s="12" t="s">
        <v>170</v>
      </c>
      <c r="AZ326" s="12" t="e">
        <f>'Рейтинговая таблица организаций'!#REF!</f>
        <v>#REF!</v>
      </c>
      <c r="BA326" s="12" t="e">
        <f>'Рейтинговая таблица организаций'!#REF!</f>
        <v>#REF!</v>
      </c>
    </row>
    <row r="327" spans="1:53" ht="15.75">
      <c r="A327" s="9" t="e">
        <f>'бланки '!#REF!</f>
        <v>#REF!</v>
      </c>
      <c r="B327" s="9" t="e">
        <f>'бланки '!#REF!</f>
        <v>#REF!</v>
      </c>
      <c r="C327" s="9" t="e">
        <f>'для bus.gov.ru'!#REF!</f>
        <v>#REF!</v>
      </c>
      <c r="D327" s="9" t="e">
        <f>'для bus.gov.ru'!#REF!</f>
        <v>#REF!</v>
      </c>
      <c r="E327" s="16" t="e">
        <f>'для bus.gov.ru'!#REF!</f>
        <v>#REF!</v>
      </c>
      <c r="F327" s="10" t="s">
        <v>159</v>
      </c>
      <c r="G327" s="11" t="e">
        <f>'Рейтинговая таблица организаций'!#REF!</f>
        <v>#REF!</v>
      </c>
      <c r="H327" s="11" t="e">
        <f>'Рейтинговая таблица организаций'!#REF!</f>
        <v>#REF!</v>
      </c>
      <c r="I327" s="10" t="s">
        <v>160</v>
      </c>
      <c r="J327" s="11" t="e">
        <f>'Рейтинговая таблица организаций'!#REF!</f>
        <v>#REF!</v>
      </c>
      <c r="K327" s="11" t="e">
        <f>'Рейтинговая таблица организаций'!#REF!</f>
        <v>#REF!</v>
      </c>
      <c r="L32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7" s="18" t="e">
        <f>'Рейтинговая таблица организаций'!#REF!</f>
        <v>#REF!</v>
      </c>
      <c r="N327" s="12" t="e">
        <f>IF('Рейтинговая таблица организаций'!#REF!&lt;1,0,(IF('Рейтинговая таблица организаций'!#REF!&lt;4,30,100)))</f>
        <v>#REF!</v>
      </c>
      <c r="O327" s="12" t="s">
        <v>161</v>
      </c>
      <c r="P327" s="12" t="e">
        <f>'Рейтинговая таблица организаций'!#REF!</f>
        <v>#REF!</v>
      </c>
      <c r="Q327" s="12" t="e">
        <f>'Рейтинговая таблица организаций'!#REF!</f>
        <v>#REF!</v>
      </c>
      <c r="R327" s="12" t="s">
        <v>162</v>
      </c>
      <c r="S327" s="12" t="e">
        <f>'Рейтинговая таблица организаций'!#REF!</f>
        <v>#REF!</v>
      </c>
      <c r="T327" s="12" t="e">
        <f>'Рейтинговая таблица организаций'!#REF!</f>
        <v>#REF!</v>
      </c>
      <c r="U32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7" s="18" t="e">
        <f>'Рейтинговая таблица организаций'!#REF!</f>
        <v>#REF!</v>
      </c>
      <c r="W327" s="12" t="e">
        <f>IF('Рейтинговая таблица организаций'!#REF!&lt;1,0,(IF('Рейтинговая таблица организаций'!#REF!&lt;4,20,100)))</f>
        <v>#REF!</v>
      </c>
      <c r="X327" s="12" t="s">
        <v>163</v>
      </c>
      <c r="Y327" s="12" t="e">
        <f>'Рейтинговая таблица организаций'!#REF!</f>
        <v>#REF!</v>
      </c>
      <c r="Z327" s="12" t="e">
        <f>'Рейтинговая таблица организаций'!#REF!</f>
        <v>#REF!</v>
      </c>
      <c r="AA32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7" s="17" t="e">
        <f>'Рейтинговая таблица организаций'!#REF!</f>
        <v>#REF!</v>
      </c>
      <c r="AC327" s="12" t="e">
        <f>IF('Рейтинговая таблица организаций'!#REF!&lt;1,0,(IF('Рейтинговая таблица организаций'!#REF!&lt;5,20,100)))</f>
        <v>#REF!</v>
      </c>
      <c r="AD32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7" s="18" t="e">
        <f>'Рейтинговая таблица организаций'!#REF!</f>
        <v>#REF!</v>
      </c>
      <c r="AF327" s="12" t="e">
        <f>IF('Рейтинговая таблица организаций'!#REF!&lt;1,0,(IF('Рейтинговая таблица организаций'!#REF!&lt;5,20,100)))</f>
        <v>#REF!</v>
      </c>
      <c r="AG327" s="12" t="s">
        <v>164</v>
      </c>
      <c r="AH327" s="12" t="e">
        <f>'Рейтинговая таблица организаций'!#REF!</f>
        <v>#REF!</v>
      </c>
      <c r="AI327" s="12" t="e">
        <f>'Рейтинговая таблица организаций'!#REF!</f>
        <v>#REF!</v>
      </c>
      <c r="AJ327" s="12" t="s">
        <v>165</v>
      </c>
      <c r="AK327" s="12" t="e">
        <f>'Рейтинговая таблица организаций'!#REF!</f>
        <v>#REF!</v>
      </c>
      <c r="AL327" s="12" t="e">
        <f>'Рейтинговая таблица организаций'!#REF!</f>
        <v>#REF!</v>
      </c>
      <c r="AM327" s="12" t="s">
        <v>166</v>
      </c>
      <c r="AN327" s="12" t="e">
        <f>'Рейтинговая таблица организаций'!#REF!</f>
        <v>#REF!</v>
      </c>
      <c r="AO327" s="12" t="e">
        <f>'Рейтинговая таблица организаций'!#REF!</f>
        <v>#REF!</v>
      </c>
      <c r="AP327" s="12" t="s">
        <v>167</v>
      </c>
      <c r="AQ327" s="12" t="e">
        <f>'Рейтинговая таблица организаций'!#REF!</f>
        <v>#REF!</v>
      </c>
      <c r="AR327" s="12" t="e">
        <f>'Рейтинговая таблица организаций'!#REF!</f>
        <v>#REF!</v>
      </c>
      <c r="AS327" s="12" t="s">
        <v>168</v>
      </c>
      <c r="AT327" s="12" t="e">
        <f>'Рейтинговая таблица организаций'!#REF!</f>
        <v>#REF!</v>
      </c>
      <c r="AU327" s="12" t="e">
        <f>'Рейтинговая таблица организаций'!#REF!</f>
        <v>#REF!</v>
      </c>
      <c r="AV327" s="12" t="s">
        <v>169</v>
      </c>
      <c r="AW327" s="12" t="e">
        <f>'Рейтинговая таблица организаций'!#REF!</f>
        <v>#REF!</v>
      </c>
      <c r="AX327" s="12" t="e">
        <f>'Рейтинговая таблица организаций'!#REF!</f>
        <v>#REF!</v>
      </c>
      <c r="AY327" s="12" t="s">
        <v>170</v>
      </c>
      <c r="AZ327" s="12" t="e">
        <f>'Рейтинговая таблица организаций'!#REF!</f>
        <v>#REF!</v>
      </c>
      <c r="BA327" s="12" t="e">
        <f>'Рейтинговая таблица организаций'!#REF!</f>
        <v>#REF!</v>
      </c>
    </row>
    <row r="328" spans="1:53" ht="15.75">
      <c r="A328" s="9" t="e">
        <f>'бланки '!#REF!</f>
        <v>#REF!</v>
      </c>
      <c r="B328" s="9" t="e">
        <f>'бланки '!#REF!</f>
        <v>#REF!</v>
      </c>
      <c r="C328" s="9" t="e">
        <f>'для bus.gov.ru'!#REF!</f>
        <v>#REF!</v>
      </c>
      <c r="D328" s="9" t="e">
        <f>'для bus.gov.ru'!#REF!</f>
        <v>#REF!</v>
      </c>
      <c r="E328" s="16" t="e">
        <f>'для bus.gov.ru'!#REF!</f>
        <v>#REF!</v>
      </c>
      <c r="F328" s="10" t="s">
        <v>159</v>
      </c>
      <c r="G328" s="11" t="e">
        <f>'Рейтинговая таблица организаций'!#REF!</f>
        <v>#REF!</v>
      </c>
      <c r="H328" s="11" t="e">
        <f>'Рейтинговая таблица организаций'!#REF!</f>
        <v>#REF!</v>
      </c>
      <c r="I328" s="10" t="s">
        <v>160</v>
      </c>
      <c r="J328" s="11" t="e">
        <f>'Рейтинговая таблица организаций'!#REF!</f>
        <v>#REF!</v>
      </c>
      <c r="K328" s="11" t="e">
        <f>'Рейтинговая таблица организаций'!#REF!</f>
        <v>#REF!</v>
      </c>
      <c r="L32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8" s="18" t="e">
        <f>'Рейтинговая таблица организаций'!#REF!</f>
        <v>#REF!</v>
      </c>
      <c r="N328" s="12" t="e">
        <f>IF('Рейтинговая таблица организаций'!#REF!&lt;1,0,(IF('Рейтинговая таблица организаций'!#REF!&lt;4,30,100)))</f>
        <v>#REF!</v>
      </c>
      <c r="O328" s="12" t="s">
        <v>161</v>
      </c>
      <c r="P328" s="12" t="e">
        <f>'Рейтинговая таблица организаций'!#REF!</f>
        <v>#REF!</v>
      </c>
      <c r="Q328" s="12" t="e">
        <f>'Рейтинговая таблица организаций'!#REF!</f>
        <v>#REF!</v>
      </c>
      <c r="R328" s="12" t="s">
        <v>162</v>
      </c>
      <c r="S328" s="12" t="e">
        <f>'Рейтинговая таблица организаций'!#REF!</f>
        <v>#REF!</v>
      </c>
      <c r="T328" s="12" t="e">
        <f>'Рейтинговая таблица организаций'!#REF!</f>
        <v>#REF!</v>
      </c>
      <c r="U32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8" s="18" t="e">
        <f>'Рейтинговая таблица организаций'!#REF!</f>
        <v>#REF!</v>
      </c>
      <c r="W328" s="12" t="e">
        <f>IF('Рейтинговая таблица организаций'!#REF!&lt;1,0,(IF('Рейтинговая таблица организаций'!#REF!&lt;4,20,100)))</f>
        <v>#REF!</v>
      </c>
      <c r="X328" s="12" t="s">
        <v>163</v>
      </c>
      <c r="Y328" s="12" t="e">
        <f>'Рейтинговая таблица организаций'!#REF!</f>
        <v>#REF!</v>
      </c>
      <c r="Z328" s="12" t="e">
        <f>'Рейтинговая таблица организаций'!#REF!</f>
        <v>#REF!</v>
      </c>
      <c r="AA32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8" s="17" t="e">
        <f>'Рейтинговая таблица организаций'!#REF!</f>
        <v>#REF!</v>
      </c>
      <c r="AC328" s="12" t="e">
        <f>IF('Рейтинговая таблица организаций'!#REF!&lt;1,0,(IF('Рейтинговая таблица организаций'!#REF!&lt;5,20,100)))</f>
        <v>#REF!</v>
      </c>
      <c r="AD32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8" s="18" t="e">
        <f>'Рейтинговая таблица организаций'!#REF!</f>
        <v>#REF!</v>
      </c>
      <c r="AF328" s="12" t="e">
        <f>IF('Рейтинговая таблица организаций'!#REF!&lt;1,0,(IF('Рейтинговая таблица организаций'!#REF!&lt;5,20,100)))</f>
        <v>#REF!</v>
      </c>
      <c r="AG328" s="12" t="s">
        <v>164</v>
      </c>
      <c r="AH328" s="12" t="e">
        <f>'Рейтинговая таблица организаций'!#REF!</f>
        <v>#REF!</v>
      </c>
      <c r="AI328" s="12" t="e">
        <f>'Рейтинговая таблица организаций'!#REF!</f>
        <v>#REF!</v>
      </c>
      <c r="AJ328" s="12" t="s">
        <v>165</v>
      </c>
      <c r="AK328" s="12" t="e">
        <f>'Рейтинговая таблица организаций'!#REF!</f>
        <v>#REF!</v>
      </c>
      <c r="AL328" s="12" t="e">
        <f>'Рейтинговая таблица организаций'!#REF!</f>
        <v>#REF!</v>
      </c>
      <c r="AM328" s="12" t="s">
        <v>166</v>
      </c>
      <c r="AN328" s="12" t="e">
        <f>'Рейтинговая таблица организаций'!#REF!</f>
        <v>#REF!</v>
      </c>
      <c r="AO328" s="12" t="e">
        <f>'Рейтинговая таблица организаций'!#REF!</f>
        <v>#REF!</v>
      </c>
      <c r="AP328" s="12" t="s">
        <v>167</v>
      </c>
      <c r="AQ328" s="12" t="e">
        <f>'Рейтинговая таблица организаций'!#REF!</f>
        <v>#REF!</v>
      </c>
      <c r="AR328" s="12" t="e">
        <f>'Рейтинговая таблица организаций'!#REF!</f>
        <v>#REF!</v>
      </c>
      <c r="AS328" s="12" t="s">
        <v>168</v>
      </c>
      <c r="AT328" s="12" t="e">
        <f>'Рейтинговая таблица организаций'!#REF!</f>
        <v>#REF!</v>
      </c>
      <c r="AU328" s="12" t="e">
        <f>'Рейтинговая таблица организаций'!#REF!</f>
        <v>#REF!</v>
      </c>
      <c r="AV328" s="12" t="s">
        <v>169</v>
      </c>
      <c r="AW328" s="12" t="e">
        <f>'Рейтинговая таблица организаций'!#REF!</f>
        <v>#REF!</v>
      </c>
      <c r="AX328" s="12" t="e">
        <f>'Рейтинговая таблица организаций'!#REF!</f>
        <v>#REF!</v>
      </c>
      <c r="AY328" s="12" t="s">
        <v>170</v>
      </c>
      <c r="AZ328" s="12" t="e">
        <f>'Рейтинговая таблица организаций'!#REF!</f>
        <v>#REF!</v>
      </c>
      <c r="BA328" s="12" t="e">
        <f>'Рейтинговая таблица организаций'!#REF!</f>
        <v>#REF!</v>
      </c>
    </row>
    <row r="329" spans="1:53" ht="15.75">
      <c r="A329" s="9" t="e">
        <f>'бланки '!#REF!</f>
        <v>#REF!</v>
      </c>
      <c r="B329" s="9" t="e">
        <f>'бланки '!#REF!</f>
        <v>#REF!</v>
      </c>
      <c r="C329" s="9" t="e">
        <f>'для bus.gov.ru'!#REF!</f>
        <v>#REF!</v>
      </c>
      <c r="D329" s="9" t="e">
        <f>'для bus.gov.ru'!#REF!</f>
        <v>#REF!</v>
      </c>
      <c r="E329" s="16" t="e">
        <f>'для bus.gov.ru'!#REF!</f>
        <v>#REF!</v>
      </c>
      <c r="F329" s="10" t="s">
        <v>159</v>
      </c>
      <c r="G329" s="11" t="e">
        <f>'Рейтинговая таблица организаций'!#REF!</f>
        <v>#REF!</v>
      </c>
      <c r="H329" s="11" t="e">
        <f>'Рейтинговая таблица организаций'!#REF!</f>
        <v>#REF!</v>
      </c>
      <c r="I329" s="10" t="s">
        <v>160</v>
      </c>
      <c r="J329" s="11" t="e">
        <f>'Рейтинговая таблица организаций'!#REF!</f>
        <v>#REF!</v>
      </c>
      <c r="K329" s="11" t="e">
        <f>'Рейтинговая таблица организаций'!#REF!</f>
        <v>#REF!</v>
      </c>
      <c r="L32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29" s="18" t="e">
        <f>'Рейтинговая таблица организаций'!#REF!</f>
        <v>#REF!</v>
      </c>
      <c r="N329" s="12" t="e">
        <f>IF('Рейтинговая таблица организаций'!#REF!&lt;1,0,(IF('Рейтинговая таблица организаций'!#REF!&lt;4,30,100)))</f>
        <v>#REF!</v>
      </c>
      <c r="O329" s="12" t="s">
        <v>161</v>
      </c>
      <c r="P329" s="12" t="e">
        <f>'Рейтинговая таблица организаций'!#REF!</f>
        <v>#REF!</v>
      </c>
      <c r="Q329" s="12" t="e">
        <f>'Рейтинговая таблица организаций'!#REF!</f>
        <v>#REF!</v>
      </c>
      <c r="R329" s="12" t="s">
        <v>162</v>
      </c>
      <c r="S329" s="12" t="e">
        <f>'Рейтинговая таблица организаций'!#REF!</f>
        <v>#REF!</v>
      </c>
      <c r="T329" s="12" t="e">
        <f>'Рейтинговая таблица организаций'!#REF!</f>
        <v>#REF!</v>
      </c>
      <c r="U32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29" s="18" t="e">
        <f>'Рейтинговая таблица организаций'!#REF!</f>
        <v>#REF!</v>
      </c>
      <c r="W329" s="12" t="e">
        <f>IF('Рейтинговая таблица организаций'!#REF!&lt;1,0,(IF('Рейтинговая таблица организаций'!#REF!&lt;4,20,100)))</f>
        <v>#REF!</v>
      </c>
      <c r="X329" s="12" t="s">
        <v>163</v>
      </c>
      <c r="Y329" s="12" t="e">
        <f>'Рейтинговая таблица организаций'!#REF!</f>
        <v>#REF!</v>
      </c>
      <c r="Z329" s="12" t="e">
        <f>'Рейтинговая таблица организаций'!#REF!</f>
        <v>#REF!</v>
      </c>
      <c r="AA32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29" s="17" t="e">
        <f>'Рейтинговая таблица организаций'!#REF!</f>
        <v>#REF!</v>
      </c>
      <c r="AC329" s="12" t="e">
        <f>IF('Рейтинговая таблица организаций'!#REF!&lt;1,0,(IF('Рейтинговая таблица организаций'!#REF!&lt;5,20,100)))</f>
        <v>#REF!</v>
      </c>
      <c r="AD32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29" s="18" t="e">
        <f>'Рейтинговая таблица организаций'!#REF!</f>
        <v>#REF!</v>
      </c>
      <c r="AF329" s="12" t="e">
        <f>IF('Рейтинговая таблица организаций'!#REF!&lt;1,0,(IF('Рейтинговая таблица организаций'!#REF!&lt;5,20,100)))</f>
        <v>#REF!</v>
      </c>
      <c r="AG329" s="12" t="s">
        <v>164</v>
      </c>
      <c r="AH329" s="12" t="e">
        <f>'Рейтинговая таблица организаций'!#REF!</f>
        <v>#REF!</v>
      </c>
      <c r="AI329" s="12" t="e">
        <f>'Рейтинговая таблица организаций'!#REF!</f>
        <v>#REF!</v>
      </c>
      <c r="AJ329" s="12" t="s">
        <v>165</v>
      </c>
      <c r="AK329" s="12" t="e">
        <f>'Рейтинговая таблица организаций'!#REF!</f>
        <v>#REF!</v>
      </c>
      <c r="AL329" s="12" t="e">
        <f>'Рейтинговая таблица организаций'!#REF!</f>
        <v>#REF!</v>
      </c>
      <c r="AM329" s="12" t="s">
        <v>166</v>
      </c>
      <c r="AN329" s="12" t="e">
        <f>'Рейтинговая таблица организаций'!#REF!</f>
        <v>#REF!</v>
      </c>
      <c r="AO329" s="12" t="e">
        <f>'Рейтинговая таблица организаций'!#REF!</f>
        <v>#REF!</v>
      </c>
      <c r="AP329" s="12" t="s">
        <v>167</v>
      </c>
      <c r="AQ329" s="12" t="e">
        <f>'Рейтинговая таблица организаций'!#REF!</f>
        <v>#REF!</v>
      </c>
      <c r="AR329" s="12" t="e">
        <f>'Рейтинговая таблица организаций'!#REF!</f>
        <v>#REF!</v>
      </c>
      <c r="AS329" s="12" t="s">
        <v>168</v>
      </c>
      <c r="AT329" s="12" t="e">
        <f>'Рейтинговая таблица организаций'!#REF!</f>
        <v>#REF!</v>
      </c>
      <c r="AU329" s="12" t="e">
        <f>'Рейтинговая таблица организаций'!#REF!</f>
        <v>#REF!</v>
      </c>
      <c r="AV329" s="12" t="s">
        <v>169</v>
      </c>
      <c r="AW329" s="12" t="e">
        <f>'Рейтинговая таблица организаций'!#REF!</f>
        <v>#REF!</v>
      </c>
      <c r="AX329" s="12" t="e">
        <f>'Рейтинговая таблица организаций'!#REF!</f>
        <v>#REF!</v>
      </c>
      <c r="AY329" s="12" t="s">
        <v>170</v>
      </c>
      <c r="AZ329" s="12" t="e">
        <f>'Рейтинговая таблица организаций'!#REF!</f>
        <v>#REF!</v>
      </c>
      <c r="BA329" s="12" t="e">
        <f>'Рейтинговая таблица организаций'!#REF!</f>
        <v>#REF!</v>
      </c>
    </row>
    <row r="330" spans="1:53" ht="15.75">
      <c r="A330" s="9" t="e">
        <f>'бланки '!#REF!</f>
        <v>#REF!</v>
      </c>
      <c r="B330" s="9" t="e">
        <f>'бланки '!#REF!</f>
        <v>#REF!</v>
      </c>
      <c r="C330" s="9" t="e">
        <f>'для bus.gov.ru'!#REF!</f>
        <v>#REF!</v>
      </c>
      <c r="D330" s="9" t="e">
        <f>'для bus.gov.ru'!#REF!</f>
        <v>#REF!</v>
      </c>
      <c r="E330" s="16" t="e">
        <f>'для bus.gov.ru'!#REF!</f>
        <v>#REF!</v>
      </c>
      <c r="F330" s="10" t="s">
        <v>159</v>
      </c>
      <c r="G330" s="11" t="e">
        <f>'Рейтинговая таблица организаций'!#REF!</f>
        <v>#REF!</v>
      </c>
      <c r="H330" s="11" t="e">
        <f>'Рейтинговая таблица организаций'!#REF!</f>
        <v>#REF!</v>
      </c>
      <c r="I330" s="10" t="s">
        <v>160</v>
      </c>
      <c r="J330" s="11" t="e">
        <f>'Рейтинговая таблица организаций'!#REF!</f>
        <v>#REF!</v>
      </c>
      <c r="K330" s="11" t="e">
        <f>'Рейтинговая таблица организаций'!#REF!</f>
        <v>#REF!</v>
      </c>
      <c r="L33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0" s="18" t="e">
        <f>'Рейтинговая таблица организаций'!#REF!</f>
        <v>#REF!</v>
      </c>
      <c r="N330" s="12" t="e">
        <f>IF('Рейтинговая таблица организаций'!#REF!&lt;1,0,(IF('Рейтинговая таблица организаций'!#REF!&lt;4,30,100)))</f>
        <v>#REF!</v>
      </c>
      <c r="O330" s="12" t="s">
        <v>161</v>
      </c>
      <c r="P330" s="12" t="e">
        <f>'Рейтинговая таблица организаций'!#REF!</f>
        <v>#REF!</v>
      </c>
      <c r="Q330" s="12" t="e">
        <f>'Рейтинговая таблица организаций'!#REF!</f>
        <v>#REF!</v>
      </c>
      <c r="R330" s="12" t="s">
        <v>162</v>
      </c>
      <c r="S330" s="12" t="e">
        <f>'Рейтинговая таблица организаций'!#REF!</f>
        <v>#REF!</v>
      </c>
      <c r="T330" s="12" t="e">
        <f>'Рейтинговая таблица организаций'!#REF!</f>
        <v>#REF!</v>
      </c>
      <c r="U33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0" s="18" t="e">
        <f>'Рейтинговая таблица организаций'!#REF!</f>
        <v>#REF!</v>
      </c>
      <c r="W330" s="12" t="e">
        <f>IF('Рейтинговая таблица организаций'!#REF!&lt;1,0,(IF('Рейтинговая таблица организаций'!#REF!&lt;4,20,100)))</f>
        <v>#REF!</v>
      </c>
      <c r="X330" s="12" t="s">
        <v>163</v>
      </c>
      <c r="Y330" s="12" t="e">
        <f>'Рейтинговая таблица организаций'!#REF!</f>
        <v>#REF!</v>
      </c>
      <c r="Z330" s="12" t="e">
        <f>'Рейтинговая таблица организаций'!#REF!</f>
        <v>#REF!</v>
      </c>
      <c r="AA33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0" s="17" t="e">
        <f>'Рейтинговая таблица организаций'!#REF!</f>
        <v>#REF!</v>
      </c>
      <c r="AC330" s="12" t="e">
        <f>IF('Рейтинговая таблица организаций'!#REF!&lt;1,0,(IF('Рейтинговая таблица организаций'!#REF!&lt;5,20,100)))</f>
        <v>#REF!</v>
      </c>
      <c r="AD33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0" s="18" t="e">
        <f>'Рейтинговая таблица организаций'!#REF!</f>
        <v>#REF!</v>
      </c>
      <c r="AF330" s="12" t="e">
        <f>IF('Рейтинговая таблица организаций'!#REF!&lt;1,0,(IF('Рейтинговая таблица организаций'!#REF!&lt;5,20,100)))</f>
        <v>#REF!</v>
      </c>
      <c r="AG330" s="12" t="s">
        <v>164</v>
      </c>
      <c r="AH330" s="12" t="e">
        <f>'Рейтинговая таблица организаций'!#REF!</f>
        <v>#REF!</v>
      </c>
      <c r="AI330" s="12" t="e">
        <f>'Рейтинговая таблица организаций'!#REF!</f>
        <v>#REF!</v>
      </c>
      <c r="AJ330" s="12" t="s">
        <v>165</v>
      </c>
      <c r="AK330" s="12" t="e">
        <f>'Рейтинговая таблица организаций'!#REF!</f>
        <v>#REF!</v>
      </c>
      <c r="AL330" s="12" t="e">
        <f>'Рейтинговая таблица организаций'!#REF!</f>
        <v>#REF!</v>
      </c>
      <c r="AM330" s="12" t="s">
        <v>166</v>
      </c>
      <c r="AN330" s="12" t="e">
        <f>'Рейтинговая таблица организаций'!#REF!</f>
        <v>#REF!</v>
      </c>
      <c r="AO330" s="12" t="e">
        <f>'Рейтинговая таблица организаций'!#REF!</f>
        <v>#REF!</v>
      </c>
      <c r="AP330" s="12" t="s">
        <v>167</v>
      </c>
      <c r="AQ330" s="12" t="e">
        <f>'Рейтинговая таблица организаций'!#REF!</f>
        <v>#REF!</v>
      </c>
      <c r="AR330" s="12" t="e">
        <f>'Рейтинговая таблица организаций'!#REF!</f>
        <v>#REF!</v>
      </c>
      <c r="AS330" s="12" t="s">
        <v>168</v>
      </c>
      <c r="AT330" s="12" t="e">
        <f>'Рейтинговая таблица организаций'!#REF!</f>
        <v>#REF!</v>
      </c>
      <c r="AU330" s="12" t="e">
        <f>'Рейтинговая таблица организаций'!#REF!</f>
        <v>#REF!</v>
      </c>
      <c r="AV330" s="12" t="s">
        <v>169</v>
      </c>
      <c r="AW330" s="12" t="e">
        <f>'Рейтинговая таблица организаций'!#REF!</f>
        <v>#REF!</v>
      </c>
      <c r="AX330" s="12" t="e">
        <f>'Рейтинговая таблица организаций'!#REF!</f>
        <v>#REF!</v>
      </c>
      <c r="AY330" s="12" t="s">
        <v>170</v>
      </c>
      <c r="AZ330" s="12" t="e">
        <f>'Рейтинговая таблица организаций'!#REF!</f>
        <v>#REF!</v>
      </c>
      <c r="BA330" s="12" t="e">
        <f>'Рейтинговая таблица организаций'!#REF!</f>
        <v>#REF!</v>
      </c>
    </row>
    <row r="331" spans="1:53" ht="15.75">
      <c r="A331" s="9" t="e">
        <f>'бланки '!#REF!</f>
        <v>#REF!</v>
      </c>
      <c r="B331" s="9" t="e">
        <f>'бланки '!#REF!</f>
        <v>#REF!</v>
      </c>
      <c r="C331" s="9" t="e">
        <f>'для bus.gov.ru'!#REF!</f>
        <v>#REF!</v>
      </c>
      <c r="D331" s="9" t="e">
        <f>'для bus.gov.ru'!#REF!</f>
        <v>#REF!</v>
      </c>
      <c r="E331" s="16" t="e">
        <f>'для bus.gov.ru'!#REF!</f>
        <v>#REF!</v>
      </c>
      <c r="F331" s="10" t="s">
        <v>159</v>
      </c>
      <c r="G331" s="11" t="e">
        <f>'Рейтинговая таблица организаций'!#REF!</f>
        <v>#REF!</v>
      </c>
      <c r="H331" s="11" t="e">
        <f>'Рейтинговая таблица организаций'!#REF!</f>
        <v>#REF!</v>
      </c>
      <c r="I331" s="10" t="s">
        <v>160</v>
      </c>
      <c r="J331" s="11" t="e">
        <f>'Рейтинговая таблица организаций'!#REF!</f>
        <v>#REF!</v>
      </c>
      <c r="K331" s="11" t="e">
        <f>'Рейтинговая таблица организаций'!#REF!</f>
        <v>#REF!</v>
      </c>
      <c r="L33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1" s="18" t="e">
        <f>'Рейтинговая таблица организаций'!#REF!</f>
        <v>#REF!</v>
      </c>
      <c r="N331" s="12" t="e">
        <f>IF('Рейтинговая таблица организаций'!#REF!&lt;1,0,(IF('Рейтинговая таблица организаций'!#REF!&lt;4,30,100)))</f>
        <v>#REF!</v>
      </c>
      <c r="O331" s="12" t="s">
        <v>161</v>
      </c>
      <c r="P331" s="12" t="e">
        <f>'Рейтинговая таблица организаций'!#REF!</f>
        <v>#REF!</v>
      </c>
      <c r="Q331" s="12" t="e">
        <f>'Рейтинговая таблица организаций'!#REF!</f>
        <v>#REF!</v>
      </c>
      <c r="R331" s="12" t="s">
        <v>162</v>
      </c>
      <c r="S331" s="12" t="e">
        <f>'Рейтинговая таблица организаций'!#REF!</f>
        <v>#REF!</v>
      </c>
      <c r="T331" s="12" t="e">
        <f>'Рейтинговая таблица организаций'!#REF!</f>
        <v>#REF!</v>
      </c>
      <c r="U33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1" s="18" t="e">
        <f>'Рейтинговая таблица организаций'!#REF!</f>
        <v>#REF!</v>
      </c>
      <c r="W331" s="12" t="e">
        <f>IF('Рейтинговая таблица организаций'!#REF!&lt;1,0,(IF('Рейтинговая таблица организаций'!#REF!&lt;4,20,100)))</f>
        <v>#REF!</v>
      </c>
      <c r="X331" s="12" t="s">
        <v>163</v>
      </c>
      <c r="Y331" s="12" t="e">
        <f>'Рейтинговая таблица организаций'!#REF!</f>
        <v>#REF!</v>
      </c>
      <c r="Z331" s="12" t="e">
        <f>'Рейтинговая таблица организаций'!#REF!</f>
        <v>#REF!</v>
      </c>
      <c r="AA33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1" s="17" t="e">
        <f>'Рейтинговая таблица организаций'!#REF!</f>
        <v>#REF!</v>
      </c>
      <c r="AC331" s="12" t="e">
        <f>IF('Рейтинговая таблица организаций'!#REF!&lt;1,0,(IF('Рейтинговая таблица организаций'!#REF!&lt;5,20,100)))</f>
        <v>#REF!</v>
      </c>
      <c r="AD33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1" s="18" t="e">
        <f>'Рейтинговая таблица организаций'!#REF!</f>
        <v>#REF!</v>
      </c>
      <c r="AF331" s="12" t="e">
        <f>IF('Рейтинговая таблица организаций'!#REF!&lt;1,0,(IF('Рейтинговая таблица организаций'!#REF!&lt;5,20,100)))</f>
        <v>#REF!</v>
      </c>
      <c r="AG331" s="12" t="s">
        <v>164</v>
      </c>
      <c r="AH331" s="12" t="e">
        <f>'Рейтинговая таблица организаций'!#REF!</f>
        <v>#REF!</v>
      </c>
      <c r="AI331" s="12" t="e">
        <f>'Рейтинговая таблица организаций'!#REF!</f>
        <v>#REF!</v>
      </c>
      <c r="AJ331" s="12" t="s">
        <v>165</v>
      </c>
      <c r="AK331" s="12" t="e">
        <f>'Рейтинговая таблица организаций'!#REF!</f>
        <v>#REF!</v>
      </c>
      <c r="AL331" s="12" t="e">
        <f>'Рейтинговая таблица организаций'!#REF!</f>
        <v>#REF!</v>
      </c>
      <c r="AM331" s="12" t="s">
        <v>166</v>
      </c>
      <c r="AN331" s="12" t="e">
        <f>'Рейтинговая таблица организаций'!#REF!</f>
        <v>#REF!</v>
      </c>
      <c r="AO331" s="12" t="e">
        <f>'Рейтинговая таблица организаций'!#REF!</f>
        <v>#REF!</v>
      </c>
      <c r="AP331" s="12" t="s">
        <v>167</v>
      </c>
      <c r="AQ331" s="12" t="e">
        <f>'Рейтинговая таблица организаций'!#REF!</f>
        <v>#REF!</v>
      </c>
      <c r="AR331" s="12" t="e">
        <f>'Рейтинговая таблица организаций'!#REF!</f>
        <v>#REF!</v>
      </c>
      <c r="AS331" s="12" t="s">
        <v>168</v>
      </c>
      <c r="AT331" s="12" t="e">
        <f>'Рейтинговая таблица организаций'!#REF!</f>
        <v>#REF!</v>
      </c>
      <c r="AU331" s="12" t="e">
        <f>'Рейтинговая таблица организаций'!#REF!</f>
        <v>#REF!</v>
      </c>
      <c r="AV331" s="12" t="s">
        <v>169</v>
      </c>
      <c r="AW331" s="12" t="e">
        <f>'Рейтинговая таблица организаций'!#REF!</f>
        <v>#REF!</v>
      </c>
      <c r="AX331" s="12" t="e">
        <f>'Рейтинговая таблица организаций'!#REF!</f>
        <v>#REF!</v>
      </c>
      <c r="AY331" s="12" t="s">
        <v>170</v>
      </c>
      <c r="AZ331" s="12" t="e">
        <f>'Рейтинговая таблица организаций'!#REF!</f>
        <v>#REF!</v>
      </c>
      <c r="BA331" s="12" t="e">
        <f>'Рейтинговая таблица организаций'!#REF!</f>
        <v>#REF!</v>
      </c>
    </row>
    <row r="332" spans="1:53" ht="15.75">
      <c r="A332" s="9" t="e">
        <f>'бланки '!#REF!</f>
        <v>#REF!</v>
      </c>
      <c r="B332" s="9" t="e">
        <f>'бланки '!#REF!</f>
        <v>#REF!</v>
      </c>
      <c r="C332" s="9" t="e">
        <f>'для bus.gov.ru'!#REF!</f>
        <v>#REF!</v>
      </c>
      <c r="D332" s="9" t="e">
        <f>'для bus.gov.ru'!#REF!</f>
        <v>#REF!</v>
      </c>
      <c r="E332" s="16" t="e">
        <f>'для bus.gov.ru'!#REF!</f>
        <v>#REF!</v>
      </c>
      <c r="F332" s="10" t="s">
        <v>159</v>
      </c>
      <c r="G332" s="11" t="e">
        <f>'Рейтинговая таблица организаций'!#REF!</f>
        <v>#REF!</v>
      </c>
      <c r="H332" s="11" t="e">
        <f>'Рейтинговая таблица организаций'!#REF!</f>
        <v>#REF!</v>
      </c>
      <c r="I332" s="10" t="s">
        <v>160</v>
      </c>
      <c r="J332" s="11" t="e">
        <f>'Рейтинговая таблица организаций'!#REF!</f>
        <v>#REF!</v>
      </c>
      <c r="K332" s="11" t="e">
        <f>'Рейтинговая таблица организаций'!#REF!</f>
        <v>#REF!</v>
      </c>
      <c r="L33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2" s="18" t="e">
        <f>'Рейтинговая таблица организаций'!#REF!</f>
        <v>#REF!</v>
      </c>
      <c r="N332" s="12" t="e">
        <f>IF('Рейтинговая таблица организаций'!#REF!&lt;1,0,(IF('Рейтинговая таблица организаций'!#REF!&lt;4,30,100)))</f>
        <v>#REF!</v>
      </c>
      <c r="O332" s="12" t="s">
        <v>161</v>
      </c>
      <c r="P332" s="12" t="e">
        <f>'Рейтинговая таблица организаций'!#REF!</f>
        <v>#REF!</v>
      </c>
      <c r="Q332" s="12" t="e">
        <f>'Рейтинговая таблица организаций'!#REF!</f>
        <v>#REF!</v>
      </c>
      <c r="R332" s="12" t="s">
        <v>162</v>
      </c>
      <c r="S332" s="12" t="e">
        <f>'Рейтинговая таблица организаций'!#REF!</f>
        <v>#REF!</v>
      </c>
      <c r="T332" s="12" t="e">
        <f>'Рейтинговая таблица организаций'!#REF!</f>
        <v>#REF!</v>
      </c>
      <c r="U33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2" s="18" t="e">
        <f>'Рейтинговая таблица организаций'!#REF!</f>
        <v>#REF!</v>
      </c>
      <c r="W332" s="12" t="e">
        <f>IF('Рейтинговая таблица организаций'!#REF!&lt;1,0,(IF('Рейтинговая таблица организаций'!#REF!&lt;4,20,100)))</f>
        <v>#REF!</v>
      </c>
      <c r="X332" s="12" t="s">
        <v>163</v>
      </c>
      <c r="Y332" s="12" t="e">
        <f>'Рейтинговая таблица организаций'!#REF!</f>
        <v>#REF!</v>
      </c>
      <c r="Z332" s="12" t="e">
        <f>'Рейтинговая таблица организаций'!#REF!</f>
        <v>#REF!</v>
      </c>
      <c r="AA33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2" s="17" t="e">
        <f>'Рейтинговая таблица организаций'!#REF!</f>
        <v>#REF!</v>
      </c>
      <c r="AC332" s="12" t="e">
        <f>IF('Рейтинговая таблица организаций'!#REF!&lt;1,0,(IF('Рейтинговая таблица организаций'!#REF!&lt;5,20,100)))</f>
        <v>#REF!</v>
      </c>
      <c r="AD33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2" s="18" t="e">
        <f>'Рейтинговая таблица организаций'!#REF!</f>
        <v>#REF!</v>
      </c>
      <c r="AF332" s="12" t="e">
        <f>IF('Рейтинговая таблица организаций'!#REF!&lt;1,0,(IF('Рейтинговая таблица организаций'!#REF!&lt;5,20,100)))</f>
        <v>#REF!</v>
      </c>
      <c r="AG332" s="12" t="s">
        <v>164</v>
      </c>
      <c r="AH332" s="12" t="e">
        <f>'Рейтинговая таблица организаций'!#REF!</f>
        <v>#REF!</v>
      </c>
      <c r="AI332" s="12" t="e">
        <f>'Рейтинговая таблица организаций'!#REF!</f>
        <v>#REF!</v>
      </c>
      <c r="AJ332" s="12" t="s">
        <v>165</v>
      </c>
      <c r="AK332" s="12" t="e">
        <f>'Рейтинговая таблица организаций'!#REF!</f>
        <v>#REF!</v>
      </c>
      <c r="AL332" s="12" t="e">
        <f>'Рейтинговая таблица организаций'!#REF!</f>
        <v>#REF!</v>
      </c>
      <c r="AM332" s="12" t="s">
        <v>166</v>
      </c>
      <c r="AN332" s="12" t="e">
        <f>'Рейтинговая таблица организаций'!#REF!</f>
        <v>#REF!</v>
      </c>
      <c r="AO332" s="12" t="e">
        <f>'Рейтинговая таблица организаций'!#REF!</f>
        <v>#REF!</v>
      </c>
      <c r="AP332" s="12" t="s">
        <v>167</v>
      </c>
      <c r="AQ332" s="12" t="e">
        <f>'Рейтинговая таблица организаций'!#REF!</f>
        <v>#REF!</v>
      </c>
      <c r="AR332" s="12" t="e">
        <f>'Рейтинговая таблица организаций'!#REF!</f>
        <v>#REF!</v>
      </c>
      <c r="AS332" s="12" t="s">
        <v>168</v>
      </c>
      <c r="AT332" s="12" t="e">
        <f>'Рейтинговая таблица организаций'!#REF!</f>
        <v>#REF!</v>
      </c>
      <c r="AU332" s="12" t="e">
        <f>'Рейтинговая таблица организаций'!#REF!</f>
        <v>#REF!</v>
      </c>
      <c r="AV332" s="12" t="s">
        <v>169</v>
      </c>
      <c r="AW332" s="12" t="e">
        <f>'Рейтинговая таблица организаций'!#REF!</f>
        <v>#REF!</v>
      </c>
      <c r="AX332" s="12" t="e">
        <f>'Рейтинговая таблица организаций'!#REF!</f>
        <v>#REF!</v>
      </c>
      <c r="AY332" s="12" t="s">
        <v>170</v>
      </c>
      <c r="AZ332" s="12" t="e">
        <f>'Рейтинговая таблица организаций'!#REF!</f>
        <v>#REF!</v>
      </c>
      <c r="BA332" s="12" t="e">
        <f>'Рейтинговая таблица организаций'!#REF!</f>
        <v>#REF!</v>
      </c>
    </row>
    <row r="333" spans="1:53" ht="15.75">
      <c r="A333" s="9" t="e">
        <f>'бланки '!#REF!</f>
        <v>#REF!</v>
      </c>
      <c r="B333" s="9" t="e">
        <f>'бланки '!#REF!</f>
        <v>#REF!</v>
      </c>
      <c r="C333" s="9" t="e">
        <f>'для bus.gov.ru'!#REF!</f>
        <v>#REF!</v>
      </c>
      <c r="D333" s="9" t="e">
        <f>'для bus.gov.ru'!#REF!</f>
        <v>#REF!</v>
      </c>
      <c r="E333" s="16" t="e">
        <f>'для bus.gov.ru'!#REF!</f>
        <v>#REF!</v>
      </c>
      <c r="F333" s="10" t="s">
        <v>159</v>
      </c>
      <c r="G333" s="11" t="e">
        <f>'Рейтинговая таблица организаций'!#REF!</f>
        <v>#REF!</v>
      </c>
      <c r="H333" s="11" t="e">
        <f>'Рейтинговая таблица организаций'!#REF!</f>
        <v>#REF!</v>
      </c>
      <c r="I333" s="10" t="s">
        <v>160</v>
      </c>
      <c r="J333" s="11" t="e">
        <f>'Рейтинговая таблица организаций'!#REF!</f>
        <v>#REF!</v>
      </c>
      <c r="K333" s="11" t="e">
        <f>'Рейтинговая таблица организаций'!#REF!</f>
        <v>#REF!</v>
      </c>
      <c r="L33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3" s="18" t="e">
        <f>'Рейтинговая таблица организаций'!#REF!</f>
        <v>#REF!</v>
      </c>
      <c r="N333" s="12" t="e">
        <f>IF('Рейтинговая таблица организаций'!#REF!&lt;1,0,(IF('Рейтинговая таблица организаций'!#REF!&lt;4,30,100)))</f>
        <v>#REF!</v>
      </c>
      <c r="O333" s="12" t="s">
        <v>161</v>
      </c>
      <c r="P333" s="12" t="e">
        <f>'Рейтинговая таблица организаций'!#REF!</f>
        <v>#REF!</v>
      </c>
      <c r="Q333" s="12" t="e">
        <f>'Рейтинговая таблица организаций'!#REF!</f>
        <v>#REF!</v>
      </c>
      <c r="R333" s="12" t="s">
        <v>162</v>
      </c>
      <c r="S333" s="12" t="e">
        <f>'Рейтинговая таблица организаций'!#REF!</f>
        <v>#REF!</v>
      </c>
      <c r="T333" s="12" t="e">
        <f>'Рейтинговая таблица организаций'!#REF!</f>
        <v>#REF!</v>
      </c>
      <c r="U33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3" s="18" t="e">
        <f>'Рейтинговая таблица организаций'!#REF!</f>
        <v>#REF!</v>
      </c>
      <c r="W333" s="12" t="e">
        <f>IF('Рейтинговая таблица организаций'!#REF!&lt;1,0,(IF('Рейтинговая таблица организаций'!#REF!&lt;4,20,100)))</f>
        <v>#REF!</v>
      </c>
      <c r="X333" s="12" t="s">
        <v>163</v>
      </c>
      <c r="Y333" s="12" t="e">
        <f>'Рейтинговая таблица организаций'!#REF!</f>
        <v>#REF!</v>
      </c>
      <c r="Z333" s="12" t="e">
        <f>'Рейтинговая таблица организаций'!#REF!</f>
        <v>#REF!</v>
      </c>
      <c r="AA33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3" s="17" t="e">
        <f>'Рейтинговая таблица организаций'!#REF!</f>
        <v>#REF!</v>
      </c>
      <c r="AC333" s="12" t="e">
        <f>IF('Рейтинговая таблица организаций'!#REF!&lt;1,0,(IF('Рейтинговая таблица организаций'!#REF!&lt;5,20,100)))</f>
        <v>#REF!</v>
      </c>
      <c r="AD33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3" s="18" t="e">
        <f>'Рейтинговая таблица организаций'!#REF!</f>
        <v>#REF!</v>
      </c>
      <c r="AF333" s="12" t="e">
        <f>IF('Рейтинговая таблица организаций'!#REF!&lt;1,0,(IF('Рейтинговая таблица организаций'!#REF!&lt;5,20,100)))</f>
        <v>#REF!</v>
      </c>
      <c r="AG333" s="12" t="s">
        <v>164</v>
      </c>
      <c r="AH333" s="12" t="e">
        <f>'Рейтинговая таблица организаций'!#REF!</f>
        <v>#REF!</v>
      </c>
      <c r="AI333" s="12" t="e">
        <f>'Рейтинговая таблица организаций'!#REF!</f>
        <v>#REF!</v>
      </c>
      <c r="AJ333" s="12" t="s">
        <v>165</v>
      </c>
      <c r="AK333" s="12" t="e">
        <f>'Рейтинговая таблица организаций'!#REF!</f>
        <v>#REF!</v>
      </c>
      <c r="AL333" s="12" t="e">
        <f>'Рейтинговая таблица организаций'!#REF!</f>
        <v>#REF!</v>
      </c>
      <c r="AM333" s="12" t="s">
        <v>166</v>
      </c>
      <c r="AN333" s="12" t="e">
        <f>'Рейтинговая таблица организаций'!#REF!</f>
        <v>#REF!</v>
      </c>
      <c r="AO333" s="12" t="e">
        <f>'Рейтинговая таблица организаций'!#REF!</f>
        <v>#REF!</v>
      </c>
      <c r="AP333" s="12" t="s">
        <v>167</v>
      </c>
      <c r="AQ333" s="12" t="e">
        <f>'Рейтинговая таблица организаций'!#REF!</f>
        <v>#REF!</v>
      </c>
      <c r="AR333" s="12" t="e">
        <f>'Рейтинговая таблица организаций'!#REF!</f>
        <v>#REF!</v>
      </c>
      <c r="AS333" s="12" t="s">
        <v>168</v>
      </c>
      <c r="AT333" s="12" t="e">
        <f>'Рейтинговая таблица организаций'!#REF!</f>
        <v>#REF!</v>
      </c>
      <c r="AU333" s="12" t="e">
        <f>'Рейтинговая таблица организаций'!#REF!</f>
        <v>#REF!</v>
      </c>
      <c r="AV333" s="12" t="s">
        <v>169</v>
      </c>
      <c r="AW333" s="12" t="e">
        <f>'Рейтинговая таблица организаций'!#REF!</f>
        <v>#REF!</v>
      </c>
      <c r="AX333" s="12" t="e">
        <f>'Рейтинговая таблица организаций'!#REF!</f>
        <v>#REF!</v>
      </c>
      <c r="AY333" s="12" t="s">
        <v>170</v>
      </c>
      <c r="AZ333" s="12" t="e">
        <f>'Рейтинговая таблица организаций'!#REF!</f>
        <v>#REF!</v>
      </c>
      <c r="BA333" s="12" t="e">
        <f>'Рейтинговая таблица организаций'!#REF!</f>
        <v>#REF!</v>
      </c>
    </row>
    <row r="334" spans="1:53" ht="15.75">
      <c r="A334" s="9" t="e">
        <f>'бланки '!#REF!</f>
        <v>#REF!</v>
      </c>
      <c r="B334" s="9" t="e">
        <f>'бланки '!#REF!</f>
        <v>#REF!</v>
      </c>
      <c r="C334" s="9" t="e">
        <f>'для bus.gov.ru'!#REF!</f>
        <v>#REF!</v>
      </c>
      <c r="D334" s="9" t="e">
        <f>'для bus.gov.ru'!#REF!</f>
        <v>#REF!</v>
      </c>
      <c r="E334" s="16" t="e">
        <f>'для bus.gov.ru'!#REF!</f>
        <v>#REF!</v>
      </c>
      <c r="F334" s="10" t="s">
        <v>159</v>
      </c>
      <c r="G334" s="11" t="e">
        <f>'Рейтинговая таблица организаций'!#REF!</f>
        <v>#REF!</v>
      </c>
      <c r="H334" s="11" t="e">
        <f>'Рейтинговая таблица организаций'!#REF!</f>
        <v>#REF!</v>
      </c>
      <c r="I334" s="10" t="s">
        <v>160</v>
      </c>
      <c r="J334" s="11" t="e">
        <f>'Рейтинговая таблица организаций'!#REF!</f>
        <v>#REF!</v>
      </c>
      <c r="K334" s="11" t="e">
        <f>'Рейтинговая таблица организаций'!#REF!</f>
        <v>#REF!</v>
      </c>
      <c r="L33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4" s="18" t="e">
        <f>'Рейтинговая таблица организаций'!#REF!</f>
        <v>#REF!</v>
      </c>
      <c r="N334" s="12" t="e">
        <f>IF('Рейтинговая таблица организаций'!#REF!&lt;1,0,(IF('Рейтинговая таблица организаций'!#REF!&lt;4,30,100)))</f>
        <v>#REF!</v>
      </c>
      <c r="O334" s="12" t="s">
        <v>161</v>
      </c>
      <c r="P334" s="12" t="e">
        <f>'Рейтинговая таблица организаций'!#REF!</f>
        <v>#REF!</v>
      </c>
      <c r="Q334" s="12" t="e">
        <f>'Рейтинговая таблица организаций'!#REF!</f>
        <v>#REF!</v>
      </c>
      <c r="R334" s="12" t="s">
        <v>162</v>
      </c>
      <c r="S334" s="12" t="e">
        <f>'Рейтинговая таблица организаций'!#REF!</f>
        <v>#REF!</v>
      </c>
      <c r="T334" s="12" t="e">
        <f>'Рейтинговая таблица организаций'!#REF!</f>
        <v>#REF!</v>
      </c>
      <c r="U33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4" s="18" t="e">
        <f>'Рейтинговая таблица организаций'!#REF!</f>
        <v>#REF!</v>
      </c>
      <c r="W334" s="12" t="e">
        <f>IF('Рейтинговая таблица организаций'!#REF!&lt;1,0,(IF('Рейтинговая таблица организаций'!#REF!&lt;4,20,100)))</f>
        <v>#REF!</v>
      </c>
      <c r="X334" s="12" t="s">
        <v>163</v>
      </c>
      <c r="Y334" s="12" t="e">
        <f>'Рейтинговая таблица организаций'!#REF!</f>
        <v>#REF!</v>
      </c>
      <c r="Z334" s="12" t="e">
        <f>'Рейтинговая таблица организаций'!#REF!</f>
        <v>#REF!</v>
      </c>
      <c r="AA33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4" s="17" t="e">
        <f>'Рейтинговая таблица организаций'!#REF!</f>
        <v>#REF!</v>
      </c>
      <c r="AC334" s="12" t="e">
        <f>IF('Рейтинговая таблица организаций'!#REF!&lt;1,0,(IF('Рейтинговая таблица организаций'!#REF!&lt;5,20,100)))</f>
        <v>#REF!</v>
      </c>
      <c r="AD33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4" s="18" t="e">
        <f>'Рейтинговая таблица организаций'!#REF!</f>
        <v>#REF!</v>
      </c>
      <c r="AF334" s="12" t="e">
        <f>IF('Рейтинговая таблица организаций'!#REF!&lt;1,0,(IF('Рейтинговая таблица организаций'!#REF!&lt;5,20,100)))</f>
        <v>#REF!</v>
      </c>
      <c r="AG334" s="12" t="s">
        <v>164</v>
      </c>
      <c r="AH334" s="12" t="e">
        <f>'Рейтинговая таблица организаций'!#REF!</f>
        <v>#REF!</v>
      </c>
      <c r="AI334" s="12" t="e">
        <f>'Рейтинговая таблица организаций'!#REF!</f>
        <v>#REF!</v>
      </c>
      <c r="AJ334" s="12" t="s">
        <v>165</v>
      </c>
      <c r="AK334" s="12" t="e">
        <f>'Рейтинговая таблица организаций'!#REF!</f>
        <v>#REF!</v>
      </c>
      <c r="AL334" s="12" t="e">
        <f>'Рейтинговая таблица организаций'!#REF!</f>
        <v>#REF!</v>
      </c>
      <c r="AM334" s="12" t="s">
        <v>166</v>
      </c>
      <c r="AN334" s="12" t="e">
        <f>'Рейтинговая таблица организаций'!#REF!</f>
        <v>#REF!</v>
      </c>
      <c r="AO334" s="12" t="e">
        <f>'Рейтинговая таблица организаций'!#REF!</f>
        <v>#REF!</v>
      </c>
      <c r="AP334" s="12" t="s">
        <v>167</v>
      </c>
      <c r="AQ334" s="12" t="e">
        <f>'Рейтинговая таблица организаций'!#REF!</f>
        <v>#REF!</v>
      </c>
      <c r="AR334" s="12" t="e">
        <f>'Рейтинговая таблица организаций'!#REF!</f>
        <v>#REF!</v>
      </c>
      <c r="AS334" s="12" t="s">
        <v>168</v>
      </c>
      <c r="AT334" s="12" t="e">
        <f>'Рейтинговая таблица организаций'!#REF!</f>
        <v>#REF!</v>
      </c>
      <c r="AU334" s="12" t="e">
        <f>'Рейтинговая таблица организаций'!#REF!</f>
        <v>#REF!</v>
      </c>
      <c r="AV334" s="12" t="s">
        <v>169</v>
      </c>
      <c r="AW334" s="12" t="e">
        <f>'Рейтинговая таблица организаций'!#REF!</f>
        <v>#REF!</v>
      </c>
      <c r="AX334" s="12" t="e">
        <f>'Рейтинговая таблица организаций'!#REF!</f>
        <v>#REF!</v>
      </c>
      <c r="AY334" s="12" t="s">
        <v>170</v>
      </c>
      <c r="AZ334" s="12" t="e">
        <f>'Рейтинговая таблица организаций'!#REF!</f>
        <v>#REF!</v>
      </c>
      <c r="BA334" s="12" t="e">
        <f>'Рейтинговая таблица организаций'!#REF!</f>
        <v>#REF!</v>
      </c>
    </row>
    <row r="335" spans="1:53" ht="15.75">
      <c r="A335" s="9" t="e">
        <f>'бланки '!#REF!</f>
        <v>#REF!</v>
      </c>
      <c r="B335" s="9" t="e">
        <f>'бланки '!#REF!</f>
        <v>#REF!</v>
      </c>
      <c r="C335" s="9" t="e">
        <f>'для bus.gov.ru'!#REF!</f>
        <v>#REF!</v>
      </c>
      <c r="D335" s="9" t="e">
        <f>'для bus.gov.ru'!#REF!</f>
        <v>#REF!</v>
      </c>
      <c r="E335" s="16" t="e">
        <f>'для bus.gov.ru'!#REF!</f>
        <v>#REF!</v>
      </c>
      <c r="F335" s="10" t="s">
        <v>159</v>
      </c>
      <c r="G335" s="11" t="e">
        <f>'Рейтинговая таблица организаций'!#REF!</f>
        <v>#REF!</v>
      </c>
      <c r="H335" s="11" t="e">
        <f>'Рейтинговая таблица организаций'!#REF!</f>
        <v>#REF!</v>
      </c>
      <c r="I335" s="10" t="s">
        <v>160</v>
      </c>
      <c r="J335" s="11" t="e">
        <f>'Рейтинговая таблица организаций'!#REF!</f>
        <v>#REF!</v>
      </c>
      <c r="K335" s="11" t="e">
        <f>'Рейтинговая таблица организаций'!#REF!</f>
        <v>#REF!</v>
      </c>
      <c r="L33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5" s="18" t="e">
        <f>'Рейтинговая таблица организаций'!#REF!</f>
        <v>#REF!</v>
      </c>
      <c r="N335" s="12" t="e">
        <f>IF('Рейтинговая таблица организаций'!#REF!&lt;1,0,(IF('Рейтинговая таблица организаций'!#REF!&lt;4,30,100)))</f>
        <v>#REF!</v>
      </c>
      <c r="O335" s="12" t="s">
        <v>161</v>
      </c>
      <c r="P335" s="12" t="e">
        <f>'Рейтинговая таблица организаций'!#REF!</f>
        <v>#REF!</v>
      </c>
      <c r="Q335" s="12" t="e">
        <f>'Рейтинговая таблица организаций'!#REF!</f>
        <v>#REF!</v>
      </c>
      <c r="R335" s="12" t="s">
        <v>162</v>
      </c>
      <c r="S335" s="12" t="e">
        <f>'Рейтинговая таблица организаций'!#REF!</f>
        <v>#REF!</v>
      </c>
      <c r="T335" s="12" t="e">
        <f>'Рейтинговая таблица организаций'!#REF!</f>
        <v>#REF!</v>
      </c>
      <c r="U33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5" s="18" t="e">
        <f>'Рейтинговая таблица организаций'!#REF!</f>
        <v>#REF!</v>
      </c>
      <c r="W335" s="12" t="e">
        <f>IF('Рейтинговая таблица организаций'!#REF!&lt;1,0,(IF('Рейтинговая таблица организаций'!#REF!&lt;4,20,100)))</f>
        <v>#REF!</v>
      </c>
      <c r="X335" s="12" t="s">
        <v>163</v>
      </c>
      <c r="Y335" s="12" t="e">
        <f>'Рейтинговая таблица организаций'!#REF!</f>
        <v>#REF!</v>
      </c>
      <c r="Z335" s="12" t="e">
        <f>'Рейтинговая таблица организаций'!#REF!</f>
        <v>#REF!</v>
      </c>
      <c r="AA33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5" s="17" t="e">
        <f>'Рейтинговая таблица организаций'!#REF!</f>
        <v>#REF!</v>
      </c>
      <c r="AC335" s="12" t="e">
        <f>IF('Рейтинговая таблица организаций'!#REF!&lt;1,0,(IF('Рейтинговая таблица организаций'!#REF!&lt;5,20,100)))</f>
        <v>#REF!</v>
      </c>
      <c r="AD33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5" s="18" t="e">
        <f>'Рейтинговая таблица организаций'!#REF!</f>
        <v>#REF!</v>
      </c>
      <c r="AF335" s="12" t="e">
        <f>IF('Рейтинговая таблица организаций'!#REF!&lt;1,0,(IF('Рейтинговая таблица организаций'!#REF!&lt;5,20,100)))</f>
        <v>#REF!</v>
      </c>
      <c r="AG335" s="12" t="s">
        <v>164</v>
      </c>
      <c r="AH335" s="12" t="e">
        <f>'Рейтинговая таблица организаций'!#REF!</f>
        <v>#REF!</v>
      </c>
      <c r="AI335" s="12" t="e">
        <f>'Рейтинговая таблица организаций'!#REF!</f>
        <v>#REF!</v>
      </c>
      <c r="AJ335" s="12" t="s">
        <v>165</v>
      </c>
      <c r="AK335" s="12" t="e">
        <f>'Рейтинговая таблица организаций'!#REF!</f>
        <v>#REF!</v>
      </c>
      <c r="AL335" s="12" t="e">
        <f>'Рейтинговая таблица организаций'!#REF!</f>
        <v>#REF!</v>
      </c>
      <c r="AM335" s="12" t="s">
        <v>166</v>
      </c>
      <c r="AN335" s="12" t="e">
        <f>'Рейтинговая таблица организаций'!#REF!</f>
        <v>#REF!</v>
      </c>
      <c r="AO335" s="12" t="e">
        <f>'Рейтинговая таблица организаций'!#REF!</f>
        <v>#REF!</v>
      </c>
      <c r="AP335" s="12" t="s">
        <v>167</v>
      </c>
      <c r="AQ335" s="12" t="e">
        <f>'Рейтинговая таблица организаций'!#REF!</f>
        <v>#REF!</v>
      </c>
      <c r="AR335" s="12" t="e">
        <f>'Рейтинговая таблица организаций'!#REF!</f>
        <v>#REF!</v>
      </c>
      <c r="AS335" s="12" t="s">
        <v>168</v>
      </c>
      <c r="AT335" s="12" t="e">
        <f>'Рейтинговая таблица организаций'!#REF!</f>
        <v>#REF!</v>
      </c>
      <c r="AU335" s="12" t="e">
        <f>'Рейтинговая таблица организаций'!#REF!</f>
        <v>#REF!</v>
      </c>
      <c r="AV335" s="12" t="s">
        <v>169</v>
      </c>
      <c r="AW335" s="12" t="e">
        <f>'Рейтинговая таблица организаций'!#REF!</f>
        <v>#REF!</v>
      </c>
      <c r="AX335" s="12" t="e">
        <f>'Рейтинговая таблица организаций'!#REF!</f>
        <v>#REF!</v>
      </c>
      <c r="AY335" s="12" t="s">
        <v>170</v>
      </c>
      <c r="AZ335" s="12" t="e">
        <f>'Рейтинговая таблица организаций'!#REF!</f>
        <v>#REF!</v>
      </c>
      <c r="BA335" s="12" t="e">
        <f>'Рейтинговая таблица организаций'!#REF!</f>
        <v>#REF!</v>
      </c>
    </row>
    <row r="336" spans="1:53" ht="15.75">
      <c r="A336" s="9" t="e">
        <f>'бланки '!#REF!</f>
        <v>#REF!</v>
      </c>
      <c r="B336" s="9" t="e">
        <f>'бланки '!#REF!</f>
        <v>#REF!</v>
      </c>
      <c r="C336" s="9" t="e">
        <f>'для bus.gov.ru'!#REF!</f>
        <v>#REF!</v>
      </c>
      <c r="D336" s="9" t="e">
        <f>'для bus.gov.ru'!#REF!</f>
        <v>#REF!</v>
      </c>
      <c r="E336" s="16" t="e">
        <f>'для bus.gov.ru'!#REF!</f>
        <v>#REF!</v>
      </c>
      <c r="F336" s="10" t="s">
        <v>159</v>
      </c>
      <c r="G336" s="11" t="e">
        <f>'Рейтинговая таблица организаций'!#REF!</f>
        <v>#REF!</v>
      </c>
      <c r="H336" s="11" t="e">
        <f>'Рейтинговая таблица организаций'!#REF!</f>
        <v>#REF!</v>
      </c>
      <c r="I336" s="10" t="s">
        <v>160</v>
      </c>
      <c r="J336" s="11" t="e">
        <f>'Рейтинговая таблица организаций'!#REF!</f>
        <v>#REF!</v>
      </c>
      <c r="K336" s="11" t="e">
        <f>'Рейтинговая таблица организаций'!#REF!</f>
        <v>#REF!</v>
      </c>
      <c r="L33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6" s="18" t="e">
        <f>'Рейтинговая таблица организаций'!#REF!</f>
        <v>#REF!</v>
      </c>
      <c r="N336" s="12" t="e">
        <f>IF('Рейтинговая таблица организаций'!#REF!&lt;1,0,(IF('Рейтинговая таблица организаций'!#REF!&lt;4,30,100)))</f>
        <v>#REF!</v>
      </c>
      <c r="O336" s="12" t="s">
        <v>161</v>
      </c>
      <c r="P336" s="12" t="e">
        <f>'Рейтинговая таблица организаций'!#REF!</f>
        <v>#REF!</v>
      </c>
      <c r="Q336" s="12" t="e">
        <f>'Рейтинговая таблица организаций'!#REF!</f>
        <v>#REF!</v>
      </c>
      <c r="R336" s="12" t="s">
        <v>162</v>
      </c>
      <c r="S336" s="12" t="e">
        <f>'Рейтинговая таблица организаций'!#REF!</f>
        <v>#REF!</v>
      </c>
      <c r="T336" s="12" t="e">
        <f>'Рейтинговая таблица организаций'!#REF!</f>
        <v>#REF!</v>
      </c>
      <c r="U33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6" s="18" t="e">
        <f>'Рейтинговая таблица организаций'!#REF!</f>
        <v>#REF!</v>
      </c>
      <c r="W336" s="12" t="e">
        <f>IF('Рейтинговая таблица организаций'!#REF!&lt;1,0,(IF('Рейтинговая таблица организаций'!#REF!&lt;4,20,100)))</f>
        <v>#REF!</v>
      </c>
      <c r="X336" s="12" t="s">
        <v>163</v>
      </c>
      <c r="Y336" s="12" t="e">
        <f>'Рейтинговая таблица организаций'!#REF!</f>
        <v>#REF!</v>
      </c>
      <c r="Z336" s="12" t="e">
        <f>'Рейтинговая таблица организаций'!#REF!</f>
        <v>#REF!</v>
      </c>
      <c r="AA33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6" s="17" t="e">
        <f>'Рейтинговая таблица организаций'!#REF!</f>
        <v>#REF!</v>
      </c>
      <c r="AC336" s="12" t="e">
        <f>IF('Рейтинговая таблица организаций'!#REF!&lt;1,0,(IF('Рейтинговая таблица организаций'!#REF!&lt;5,20,100)))</f>
        <v>#REF!</v>
      </c>
      <c r="AD33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6" s="18" t="e">
        <f>'Рейтинговая таблица организаций'!#REF!</f>
        <v>#REF!</v>
      </c>
      <c r="AF336" s="12" t="e">
        <f>IF('Рейтинговая таблица организаций'!#REF!&lt;1,0,(IF('Рейтинговая таблица организаций'!#REF!&lt;5,20,100)))</f>
        <v>#REF!</v>
      </c>
      <c r="AG336" s="12" t="s">
        <v>164</v>
      </c>
      <c r="AH336" s="12" t="e">
        <f>'Рейтинговая таблица организаций'!#REF!</f>
        <v>#REF!</v>
      </c>
      <c r="AI336" s="12" t="e">
        <f>'Рейтинговая таблица организаций'!#REF!</f>
        <v>#REF!</v>
      </c>
      <c r="AJ336" s="12" t="s">
        <v>165</v>
      </c>
      <c r="AK336" s="12" t="e">
        <f>'Рейтинговая таблица организаций'!#REF!</f>
        <v>#REF!</v>
      </c>
      <c r="AL336" s="12" t="e">
        <f>'Рейтинговая таблица организаций'!#REF!</f>
        <v>#REF!</v>
      </c>
      <c r="AM336" s="12" t="s">
        <v>166</v>
      </c>
      <c r="AN336" s="12" t="e">
        <f>'Рейтинговая таблица организаций'!#REF!</f>
        <v>#REF!</v>
      </c>
      <c r="AO336" s="12" t="e">
        <f>'Рейтинговая таблица организаций'!#REF!</f>
        <v>#REF!</v>
      </c>
      <c r="AP336" s="12" t="s">
        <v>167</v>
      </c>
      <c r="AQ336" s="12" t="e">
        <f>'Рейтинговая таблица организаций'!#REF!</f>
        <v>#REF!</v>
      </c>
      <c r="AR336" s="12" t="e">
        <f>'Рейтинговая таблица организаций'!#REF!</f>
        <v>#REF!</v>
      </c>
      <c r="AS336" s="12" t="s">
        <v>168</v>
      </c>
      <c r="AT336" s="12" t="e">
        <f>'Рейтинговая таблица организаций'!#REF!</f>
        <v>#REF!</v>
      </c>
      <c r="AU336" s="12" t="e">
        <f>'Рейтинговая таблица организаций'!#REF!</f>
        <v>#REF!</v>
      </c>
      <c r="AV336" s="12" t="s">
        <v>169</v>
      </c>
      <c r="AW336" s="12" t="e">
        <f>'Рейтинговая таблица организаций'!#REF!</f>
        <v>#REF!</v>
      </c>
      <c r="AX336" s="12" t="e">
        <f>'Рейтинговая таблица организаций'!#REF!</f>
        <v>#REF!</v>
      </c>
      <c r="AY336" s="12" t="s">
        <v>170</v>
      </c>
      <c r="AZ336" s="12" t="e">
        <f>'Рейтинговая таблица организаций'!#REF!</f>
        <v>#REF!</v>
      </c>
      <c r="BA336" s="12" t="e">
        <f>'Рейтинговая таблица организаций'!#REF!</f>
        <v>#REF!</v>
      </c>
    </row>
    <row r="337" spans="1:53" ht="15.75">
      <c r="A337" s="9" t="e">
        <f>'бланки '!#REF!</f>
        <v>#REF!</v>
      </c>
      <c r="B337" s="9" t="e">
        <f>'бланки '!#REF!</f>
        <v>#REF!</v>
      </c>
      <c r="C337" s="9" t="e">
        <f>'для bus.gov.ru'!#REF!</f>
        <v>#REF!</v>
      </c>
      <c r="D337" s="9" t="e">
        <f>'для bus.gov.ru'!#REF!</f>
        <v>#REF!</v>
      </c>
      <c r="E337" s="16" t="e">
        <f>'для bus.gov.ru'!#REF!</f>
        <v>#REF!</v>
      </c>
      <c r="F337" s="10" t="s">
        <v>159</v>
      </c>
      <c r="G337" s="11" t="e">
        <f>'Рейтинговая таблица организаций'!#REF!</f>
        <v>#REF!</v>
      </c>
      <c r="H337" s="11" t="e">
        <f>'Рейтинговая таблица организаций'!#REF!</f>
        <v>#REF!</v>
      </c>
      <c r="I337" s="10" t="s">
        <v>160</v>
      </c>
      <c r="J337" s="11" t="e">
        <f>'Рейтинговая таблица организаций'!#REF!</f>
        <v>#REF!</v>
      </c>
      <c r="K337" s="11" t="e">
        <f>'Рейтинговая таблица организаций'!#REF!</f>
        <v>#REF!</v>
      </c>
      <c r="L33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7" s="18" t="e">
        <f>'Рейтинговая таблица организаций'!#REF!</f>
        <v>#REF!</v>
      </c>
      <c r="N337" s="12" t="e">
        <f>IF('Рейтинговая таблица организаций'!#REF!&lt;1,0,(IF('Рейтинговая таблица организаций'!#REF!&lt;4,30,100)))</f>
        <v>#REF!</v>
      </c>
      <c r="O337" s="12" t="s">
        <v>161</v>
      </c>
      <c r="P337" s="12" t="e">
        <f>'Рейтинговая таблица организаций'!#REF!</f>
        <v>#REF!</v>
      </c>
      <c r="Q337" s="12" t="e">
        <f>'Рейтинговая таблица организаций'!#REF!</f>
        <v>#REF!</v>
      </c>
      <c r="R337" s="12" t="s">
        <v>162</v>
      </c>
      <c r="S337" s="12" t="e">
        <f>'Рейтинговая таблица организаций'!#REF!</f>
        <v>#REF!</v>
      </c>
      <c r="T337" s="12" t="e">
        <f>'Рейтинговая таблица организаций'!#REF!</f>
        <v>#REF!</v>
      </c>
      <c r="U33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7" s="18" t="e">
        <f>'Рейтинговая таблица организаций'!#REF!</f>
        <v>#REF!</v>
      </c>
      <c r="W337" s="12" t="e">
        <f>IF('Рейтинговая таблица организаций'!#REF!&lt;1,0,(IF('Рейтинговая таблица организаций'!#REF!&lt;4,20,100)))</f>
        <v>#REF!</v>
      </c>
      <c r="X337" s="12" t="s">
        <v>163</v>
      </c>
      <c r="Y337" s="12" t="e">
        <f>'Рейтинговая таблица организаций'!#REF!</f>
        <v>#REF!</v>
      </c>
      <c r="Z337" s="12" t="e">
        <f>'Рейтинговая таблица организаций'!#REF!</f>
        <v>#REF!</v>
      </c>
      <c r="AA33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7" s="17" t="e">
        <f>'Рейтинговая таблица организаций'!#REF!</f>
        <v>#REF!</v>
      </c>
      <c r="AC337" s="12" t="e">
        <f>IF('Рейтинговая таблица организаций'!#REF!&lt;1,0,(IF('Рейтинговая таблица организаций'!#REF!&lt;5,20,100)))</f>
        <v>#REF!</v>
      </c>
      <c r="AD33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7" s="18" t="e">
        <f>'Рейтинговая таблица организаций'!#REF!</f>
        <v>#REF!</v>
      </c>
      <c r="AF337" s="12" t="e">
        <f>IF('Рейтинговая таблица организаций'!#REF!&lt;1,0,(IF('Рейтинговая таблица организаций'!#REF!&lt;5,20,100)))</f>
        <v>#REF!</v>
      </c>
      <c r="AG337" s="12" t="s">
        <v>164</v>
      </c>
      <c r="AH337" s="12" t="e">
        <f>'Рейтинговая таблица организаций'!#REF!</f>
        <v>#REF!</v>
      </c>
      <c r="AI337" s="12" t="e">
        <f>'Рейтинговая таблица организаций'!#REF!</f>
        <v>#REF!</v>
      </c>
      <c r="AJ337" s="12" t="s">
        <v>165</v>
      </c>
      <c r="AK337" s="12" t="e">
        <f>'Рейтинговая таблица организаций'!#REF!</f>
        <v>#REF!</v>
      </c>
      <c r="AL337" s="12" t="e">
        <f>'Рейтинговая таблица организаций'!#REF!</f>
        <v>#REF!</v>
      </c>
      <c r="AM337" s="12" t="s">
        <v>166</v>
      </c>
      <c r="AN337" s="12" t="e">
        <f>'Рейтинговая таблица организаций'!#REF!</f>
        <v>#REF!</v>
      </c>
      <c r="AO337" s="12" t="e">
        <f>'Рейтинговая таблица организаций'!#REF!</f>
        <v>#REF!</v>
      </c>
      <c r="AP337" s="12" t="s">
        <v>167</v>
      </c>
      <c r="AQ337" s="12" t="e">
        <f>'Рейтинговая таблица организаций'!#REF!</f>
        <v>#REF!</v>
      </c>
      <c r="AR337" s="12" t="e">
        <f>'Рейтинговая таблица организаций'!#REF!</f>
        <v>#REF!</v>
      </c>
      <c r="AS337" s="12" t="s">
        <v>168</v>
      </c>
      <c r="AT337" s="12" t="e">
        <f>'Рейтинговая таблица организаций'!#REF!</f>
        <v>#REF!</v>
      </c>
      <c r="AU337" s="12" t="e">
        <f>'Рейтинговая таблица организаций'!#REF!</f>
        <v>#REF!</v>
      </c>
      <c r="AV337" s="12" t="s">
        <v>169</v>
      </c>
      <c r="AW337" s="12" t="e">
        <f>'Рейтинговая таблица организаций'!#REF!</f>
        <v>#REF!</v>
      </c>
      <c r="AX337" s="12" t="e">
        <f>'Рейтинговая таблица организаций'!#REF!</f>
        <v>#REF!</v>
      </c>
      <c r="AY337" s="12" t="s">
        <v>170</v>
      </c>
      <c r="AZ337" s="12" t="e">
        <f>'Рейтинговая таблица организаций'!#REF!</f>
        <v>#REF!</v>
      </c>
      <c r="BA337" s="12" t="e">
        <f>'Рейтинговая таблица организаций'!#REF!</f>
        <v>#REF!</v>
      </c>
    </row>
    <row r="338" spans="1:53" ht="15.75">
      <c r="A338" s="9" t="e">
        <f>'бланки '!#REF!</f>
        <v>#REF!</v>
      </c>
      <c r="B338" s="9" t="e">
        <f>'бланки '!#REF!</f>
        <v>#REF!</v>
      </c>
      <c r="C338" s="9" t="e">
        <f>'для bus.gov.ru'!#REF!</f>
        <v>#REF!</v>
      </c>
      <c r="D338" s="9" t="e">
        <f>'для bus.gov.ru'!#REF!</f>
        <v>#REF!</v>
      </c>
      <c r="E338" s="16" t="e">
        <f>'для bus.gov.ru'!#REF!</f>
        <v>#REF!</v>
      </c>
      <c r="F338" s="10" t="s">
        <v>159</v>
      </c>
      <c r="G338" s="11" t="e">
        <f>'Рейтинговая таблица организаций'!#REF!</f>
        <v>#REF!</v>
      </c>
      <c r="H338" s="11" t="e">
        <f>'Рейтинговая таблица организаций'!#REF!</f>
        <v>#REF!</v>
      </c>
      <c r="I338" s="10" t="s">
        <v>160</v>
      </c>
      <c r="J338" s="11" t="e">
        <f>'Рейтинговая таблица организаций'!#REF!</f>
        <v>#REF!</v>
      </c>
      <c r="K338" s="11" t="e">
        <f>'Рейтинговая таблица организаций'!#REF!</f>
        <v>#REF!</v>
      </c>
      <c r="L33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8" s="18" t="e">
        <f>'Рейтинговая таблица организаций'!#REF!</f>
        <v>#REF!</v>
      </c>
      <c r="N338" s="12" t="e">
        <f>IF('Рейтинговая таблица организаций'!#REF!&lt;1,0,(IF('Рейтинговая таблица организаций'!#REF!&lt;4,30,100)))</f>
        <v>#REF!</v>
      </c>
      <c r="O338" s="12" t="s">
        <v>161</v>
      </c>
      <c r="P338" s="12" t="e">
        <f>'Рейтинговая таблица организаций'!#REF!</f>
        <v>#REF!</v>
      </c>
      <c r="Q338" s="12" t="e">
        <f>'Рейтинговая таблица организаций'!#REF!</f>
        <v>#REF!</v>
      </c>
      <c r="R338" s="12" t="s">
        <v>162</v>
      </c>
      <c r="S338" s="12" t="e">
        <f>'Рейтинговая таблица организаций'!#REF!</f>
        <v>#REF!</v>
      </c>
      <c r="T338" s="12" t="e">
        <f>'Рейтинговая таблица организаций'!#REF!</f>
        <v>#REF!</v>
      </c>
      <c r="U33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8" s="18" t="e">
        <f>'Рейтинговая таблица организаций'!#REF!</f>
        <v>#REF!</v>
      </c>
      <c r="W338" s="12" t="e">
        <f>IF('Рейтинговая таблица организаций'!#REF!&lt;1,0,(IF('Рейтинговая таблица организаций'!#REF!&lt;4,20,100)))</f>
        <v>#REF!</v>
      </c>
      <c r="X338" s="12" t="s">
        <v>163</v>
      </c>
      <c r="Y338" s="12" t="e">
        <f>'Рейтинговая таблица организаций'!#REF!</f>
        <v>#REF!</v>
      </c>
      <c r="Z338" s="12" t="e">
        <f>'Рейтинговая таблица организаций'!#REF!</f>
        <v>#REF!</v>
      </c>
      <c r="AA33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8" s="17" t="e">
        <f>'Рейтинговая таблица организаций'!#REF!</f>
        <v>#REF!</v>
      </c>
      <c r="AC338" s="12" t="e">
        <f>IF('Рейтинговая таблица организаций'!#REF!&lt;1,0,(IF('Рейтинговая таблица организаций'!#REF!&lt;5,20,100)))</f>
        <v>#REF!</v>
      </c>
      <c r="AD33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8" s="18" t="e">
        <f>'Рейтинговая таблица организаций'!#REF!</f>
        <v>#REF!</v>
      </c>
      <c r="AF338" s="12" t="e">
        <f>IF('Рейтинговая таблица организаций'!#REF!&lt;1,0,(IF('Рейтинговая таблица организаций'!#REF!&lt;5,20,100)))</f>
        <v>#REF!</v>
      </c>
      <c r="AG338" s="12" t="s">
        <v>164</v>
      </c>
      <c r="AH338" s="12" t="e">
        <f>'Рейтинговая таблица организаций'!#REF!</f>
        <v>#REF!</v>
      </c>
      <c r="AI338" s="12" t="e">
        <f>'Рейтинговая таблица организаций'!#REF!</f>
        <v>#REF!</v>
      </c>
      <c r="AJ338" s="12" t="s">
        <v>165</v>
      </c>
      <c r="AK338" s="12" t="e">
        <f>'Рейтинговая таблица организаций'!#REF!</f>
        <v>#REF!</v>
      </c>
      <c r="AL338" s="12" t="e">
        <f>'Рейтинговая таблица организаций'!#REF!</f>
        <v>#REF!</v>
      </c>
      <c r="AM338" s="12" t="s">
        <v>166</v>
      </c>
      <c r="AN338" s="12" t="e">
        <f>'Рейтинговая таблица организаций'!#REF!</f>
        <v>#REF!</v>
      </c>
      <c r="AO338" s="12" t="e">
        <f>'Рейтинговая таблица организаций'!#REF!</f>
        <v>#REF!</v>
      </c>
      <c r="AP338" s="12" t="s">
        <v>167</v>
      </c>
      <c r="AQ338" s="12" t="e">
        <f>'Рейтинговая таблица организаций'!#REF!</f>
        <v>#REF!</v>
      </c>
      <c r="AR338" s="12" t="e">
        <f>'Рейтинговая таблица организаций'!#REF!</f>
        <v>#REF!</v>
      </c>
      <c r="AS338" s="12" t="s">
        <v>168</v>
      </c>
      <c r="AT338" s="12" t="e">
        <f>'Рейтинговая таблица организаций'!#REF!</f>
        <v>#REF!</v>
      </c>
      <c r="AU338" s="12" t="e">
        <f>'Рейтинговая таблица организаций'!#REF!</f>
        <v>#REF!</v>
      </c>
      <c r="AV338" s="12" t="s">
        <v>169</v>
      </c>
      <c r="AW338" s="12" t="e">
        <f>'Рейтинговая таблица организаций'!#REF!</f>
        <v>#REF!</v>
      </c>
      <c r="AX338" s="12" t="e">
        <f>'Рейтинговая таблица организаций'!#REF!</f>
        <v>#REF!</v>
      </c>
      <c r="AY338" s="12" t="s">
        <v>170</v>
      </c>
      <c r="AZ338" s="12" t="e">
        <f>'Рейтинговая таблица организаций'!#REF!</f>
        <v>#REF!</v>
      </c>
      <c r="BA338" s="12" t="e">
        <f>'Рейтинговая таблица организаций'!#REF!</f>
        <v>#REF!</v>
      </c>
    </row>
    <row r="339" spans="1:53" ht="15.75">
      <c r="A339" s="9" t="e">
        <f>'бланки '!#REF!</f>
        <v>#REF!</v>
      </c>
      <c r="B339" s="9" t="e">
        <f>'бланки '!#REF!</f>
        <v>#REF!</v>
      </c>
      <c r="C339" s="9" t="e">
        <f>'для bus.gov.ru'!#REF!</f>
        <v>#REF!</v>
      </c>
      <c r="D339" s="9" t="e">
        <f>'для bus.gov.ru'!#REF!</f>
        <v>#REF!</v>
      </c>
      <c r="E339" s="16" t="e">
        <f>'для bus.gov.ru'!#REF!</f>
        <v>#REF!</v>
      </c>
      <c r="F339" s="10" t="s">
        <v>159</v>
      </c>
      <c r="G339" s="11" t="e">
        <f>'Рейтинговая таблица организаций'!#REF!</f>
        <v>#REF!</v>
      </c>
      <c r="H339" s="11" t="e">
        <f>'Рейтинговая таблица организаций'!#REF!</f>
        <v>#REF!</v>
      </c>
      <c r="I339" s="10" t="s">
        <v>160</v>
      </c>
      <c r="J339" s="11" t="e">
        <f>'Рейтинговая таблица организаций'!#REF!</f>
        <v>#REF!</v>
      </c>
      <c r="K339" s="11" t="e">
        <f>'Рейтинговая таблица организаций'!#REF!</f>
        <v>#REF!</v>
      </c>
      <c r="L33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39" s="18" t="e">
        <f>'Рейтинговая таблица организаций'!#REF!</f>
        <v>#REF!</v>
      </c>
      <c r="N339" s="12" t="e">
        <f>IF('Рейтинговая таблица организаций'!#REF!&lt;1,0,(IF('Рейтинговая таблица организаций'!#REF!&lt;4,30,100)))</f>
        <v>#REF!</v>
      </c>
      <c r="O339" s="12" t="s">
        <v>161</v>
      </c>
      <c r="P339" s="12" t="e">
        <f>'Рейтинговая таблица организаций'!#REF!</f>
        <v>#REF!</v>
      </c>
      <c r="Q339" s="12" t="e">
        <f>'Рейтинговая таблица организаций'!#REF!</f>
        <v>#REF!</v>
      </c>
      <c r="R339" s="12" t="s">
        <v>162</v>
      </c>
      <c r="S339" s="12" t="e">
        <f>'Рейтинговая таблица организаций'!#REF!</f>
        <v>#REF!</v>
      </c>
      <c r="T339" s="12" t="e">
        <f>'Рейтинговая таблица организаций'!#REF!</f>
        <v>#REF!</v>
      </c>
      <c r="U33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39" s="18" t="e">
        <f>'Рейтинговая таблица организаций'!#REF!</f>
        <v>#REF!</v>
      </c>
      <c r="W339" s="12" t="e">
        <f>IF('Рейтинговая таблица организаций'!#REF!&lt;1,0,(IF('Рейтинговая таблица организаций'!#REF!&lt;4,20,100)))</f>
        <v>#REF!</v>
      </c>
      <c r="X339" s="12" t="s">
        <v>163</v>
      </c>
      <c r="Y339" s="12" t="e">
        <f>'Рейтинговая таблица организаций'!#REF!</f>
        <v>#REF!</v>
      </c>
      <c r="Z339" s="12" t="e">
        <f>'Рейтинговая таблица организаций'!#REF!</f>
        <v>#REF!</v>
      </c>
      <c r="AA33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39" s="17" t="e">
        <f>'Рейтинговая таблица организаций'!#REF!</f>
        <v>#REF!</v>
      </c>
      <c r="AC339" s="12" t="e">
        <f>IF('Рейтинговая таблица организаций'!#REF!&lt;1,0,(IF('Рейтинговая таблица организаций'!#REF!&lt;5,20,100)))</f>
        <v>#REF!</v>
      </c>
      <c r="AD33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39" s="18" t="e">
        <f>'Рейтинговая таблица организаций'!#REF!</f>
        <v>#REF!</v>
      </c>
      <c r="AF339" s="12" t="e">
        <f>IF('Рейтинговая таблица организаций'!#REF!&lt;1,0,(IF('Рейтинговая таблица организаций'!#REF!&lt;5,20,100)))</f>
        <v>#REF!</v>
      </c>
      <c r="AG339" s="12" t="s">
        <v>164</v>
      </c>
      <c r="AH339" s="12" t="e">
        <f>'Рейтинговая таблица организаций'!#REF!</f>
        <v>#REF!</v>
      </c>
      <c r="AI339" s="12" t="e">
        <f>'Рейтинговая таблица организаций'!#REF!</f>
        <v>#REF!</v>
      </c>
      <c r="AJ339" s="12" t="s">
        <v>165</v>
      </c>
      <c r="AK339" s="12" t="e">
        <f>'Рейтинговая таблица организаций'!#REF!</f>
        <v>#REF!</v>
      </c>
      <c r="AL339" s="12" t="e">
        <f>'Рейтинговая таблица организаций'!#REF!</f>
        <v>#REF!</v>
      </c>
      <c r="AM339" s="12" t="s">
        <v>166</v>
      </c>
      <c r="AN339" s="12" t="e">
        <f>'Рейтинговая таблица организаций'!#REF!</f>
        <v>#REF!</v>
      </c>
      <c r="AO339" s="12" t="e">
        <f>'Рейтинговая таблица организаций'!#REF!</f>
        <v>#REF!</v>
      </c>
      <c r="AP339" s="12" t="s">
        <v>167</v>
      </c>
      <c r="AQ339" s="12" t="e">
        <f>'Рейтинговая таблица организаций'!#REF!</f>
        <v>#REF!</v>
      </c>
      <c r="AR339" s="12" t="e">
        <f>'Рейтинговая таблица организаций'!#REF!</f>
        <v>#REF!</v>
      </c>
      <c r="AS339" s="12" t="s">
        <v>168</v>
      </c>
      <c r="AT339" s="12" t="e">
        <f>'Рейтинговая таблица организаций'!#REF!</f>
        <v>#REF!</v>
      </c>
      <c r="AU339" s="12" t="e">
        <f>'Рейтинговая таблица организаций'!#REF!</f>
        <v>#REF!</v>
      </c>
      <c r="AV339" s="12" t="s">
        <v>169</v>
      </c>
      <c r="AW339" s="12" t="e">
        <f>'Рейтинговая таблица организаций'!#REF!</f>
        <v>#REF!</v>
      </c>
      <c r="AX339" s="12" t="e">
        <f>'Рейтинговая таблица организаций'!#REF!</f>
        <v>#REF!</v>
      </c>
      <c r="AY339" s="12" t="s">
        <v>170</v>
      </c>
      <c r="AZ339" s="12" t="e">
        <f>'Рейтинговая таблица организаций'!#REF!</f>
        <v>#REF!</v>
      </c>
      <c r="BA339" s="12" t="e">
        <f>'Рейтинговая таблица организаций'!#REF!</f>
        <v>#REF!</v>
      </c>
    </row>
    <row r="340" spans="1:53" ht="15.75">
      <c r="A340" s="9" t="e">
        <f>'бланки '!#REF!</f>
        <v>#REF!</v>
      </c>
      <c r="B340" s="9" t="e">
        <f>'бланки '!#REF!</f>
        <v>#REF!</v>
      </c>
      <c r="C340" s="9" t="e">
        <f>'для bus.gov.ru'!#REF!</f>
        <v>#REF!</v>
      </c>
      <c r="D340" s="9" t="e">
        <f>'для bus.gov.ru'!#REF!</f>
        <v>#REF!</v>
      </c>
      <c r="E340" s="16" t="e">
        <f>'для bus.gov.ru'!#REF!</f>
        <v>#REF!</v>
      </c>
      <c r="F340" s="10" t="s">
        <v>159</v>
      </c>
      <c r="G340" s="11" t="e">
        <f>'Рейтинговая таблица организаций'!#REF!</f>
        <v>#REF!</v>
      </c>
      <c r="H340" s="11" t="e">
        <f>'Рейтинговая таблица организаций'!#REF!</f>
        <v>#REF!</v>
      </c>
      <c r="I340" s="10" t="s">
        <v>160</v>
      </c>
      <c r="J340" s="11" t="e">
        <f>'Рейтинговая таблица организаций'!#REF!</f>
        <v>#REF!</v>
      </c>
      <c r="K340" s="11" t="e">
        <f>'Рейтинговая таблица организаций'!#REF!</f>
        <v>#REF!</v>
      </c>
      <c r="L34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0" s="18" t="e">
        <f>'Рейтинговая таблица организаций'!#REF!</f>
        <v>#REF!</v>
      </c>
      <c r="N340" s="12" t="e">
        <f>IF('Рейтинговая таблица организаций'!#REF!&lt;1,0,(IF('Рейтинговая таблица организаций'!#REF!&lt;4,30,100)))</f>
        <v>#REF!</v>
      </c>
      <c r="O340" s="12" t="s">
        <v>161</v>
      </c>
      <c r="P340" s="12" t="e">
        <f>'Рейтинговая таблица организаций'!#REF!</f>
        <v>#REF!</v>
      </c>
      <c r="Q340" s="12" t="e">
        <f>'Рейтинговая таблица организаций'!#REF!</f>
        <v>#REF!</v>
      </c>
      <c r="R340" s="12" t="s">
        <v>162</v>
      </c>
      <c r="S340" s="12" t="e">
        <f>'Рейтинговая таблица организаций'!#REF!</f>
        <v>#REF!</v>
      </c>
      <c r="T340" s="12" t="e">
        <f>'Рейтинговая таблица организаций'!#REF!</f>
        <v>#REF!</v>
      </c>
      <c r="U34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0" s="18" t="e">
        <f>'Рейтинговая таблица организаций'!#REF!</f>
        <v>#REF!</v>
      </c>
      <c r="W340" s="12" t="e">
        <f>IF('Рейтинговая таблица организаций'!#REF!&lt;1,0,(IF('Рейтинговая таблица организаций'!#REF!&lt;4,20,100)))</f>
        <v>#REF!</v>
      </c>
      <c r="X340" s="12" t="s">
        <v>163</v>
      </c>
      <c r="Y340" s="12" t="e">
        <f>'Рейтинговая таблица организаций'!#REF!</f>
        <v>#REF!</v>
      </c>
      <c r="Z340" s="12" t="e">
        <f>'Рейтинговая таблица организаций'!#REF!</f>
        <v>#REF!</v>
      </c>
      <c r="AA34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0" s="17" t="e">
        <f>'Рейтинговая таблица организаций'!#REF!</f>
        <v>#REF!</v>
      </c>
      <c r="AC340" s="12" t="e">
        <f>IF('Рейтинговая таблица организаций'!#REF!&lt;1,0,(IF('Рейтинговая таблица организаций'!#REF!&lt;5,20,100)))</f>
        <v>#REF!</v>
      </c>
      <c r="AD34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0" s="18" t="e">
        <f>'Рейтинговая таблица организаций'!#REF!</f>
        <v>#REF!</v>
      </c>
      <c r="AF340" s="12" t="e">
        <f>IF('Рейтинговая таблица организаций'!#REF!&lt;1,0,(IF('Рейтинговая таблица организаций'!#REF!&lt;5,20,100)))</f>
        <v>#REF!</v>
      </c>
      <c r="AG340" s="12" t="s">
        <v>164</v>
      </c>
      <c r="AH340" s="12" t="e">
        <f>'Рейтинговая таблица организаций'!#REF!</f>
        <v>#REF!</v>
      </c>
      <c r="AI340" s="12" t="e">
        <f>'Рейтинговая таблица организаций'!#REF!</f>
        <v>#REF!</v>
      </c>
      <c r="AJ340" s="12" t="s">
        <v>165</v>
      </c>
      <c r="AK340" s="12" t="e">
        <f>'Рейтинговая таблица организаций'!#REF!</f>
        <v>#REF!</v>
      </c>
      <c r="AL340" s="12" t="e">
        <f>'Рейтинговая таблица организаций'!#REF!</f>
        <v>#REF!</v>
      </c>
      <c r="AM340" s="12" t="s">
        <v>166</v>
      </c>
      <c r="AN340" s="12" t="e">
        <f>'Рейтинговая таблица организаций'!#REF!</f>
        <v>#REF!</v>
      </c>
      <c r="AO340" s="12" t="e">
        <f>'Рейтинговая таблица организаций'!#REF!</f>
        <v>#REF!</v>
      </c>
      <c r="AP340" s="12" t="s">
        <v>167</v>
      </c>
      <c r="AQ340" s="12" t="e">
        <f>'Рейтинговая таблица организаций'!#REF!</f>
        <v>#REF!</v>
      </c>
      <c r="AR340" s="12" t="e">
        <f>'Рейтинговая таблица организаций'!#REF!</f>
        <v>#REF!</v>
      </c>
      <c r="AS340" s="12" t="s">
        <v>168</v>
      </c>
      <c r="AT340" s="12" t="e">
        <f>'Рейтинговая таблица организаций'!#REF!</f>
        <v>#REF!</v>
      </c>
      <c r="AU340" s="12" t="e">
        <f>'Рейтинговая таблица организаций'!#REF!</f>
        <v>#REF!</v>
      </c>
      <c r="AV340" s="12" t="s">
        <v>169</v>
      </c>
      <c r="AW340" s="12" t="e">
        <f>'Рейтинговая таблица организаций'!#REF!</f>
        <v>#REF!</v>
      </c>
      <c r="AX340" s="12" t="e">
        <f>'Рейтинговая таблица организаций'!#REF!</f>
        <v>#REF!</v>
      </c>
      <c r="AY340" s="12" t="s">
        <v>170</v>
      </c>
      <c r="AZ340" s="12" t="e">
        <f>'Рейтинговая таблица организаций'!#REF!</f>
        <v>#REF!</v>
      </c>
      <c r="BA340" s="12" t="e">
        <f>'Рейтинговая таблица организаций'!#REF!</f>
        <v>#REF!</v>
      </c>
    </row>
    <row r="341" spans="1:53" ht="15.75">
      <c r="A341" s="9" t="e">
        <f>'бланки '!#REF!</f>
        <v>#REF!</v>
      </c>
      <c r="B341" s="9" t="e">
        <f>'бланки '!#REF!</f>
        <v>#REF!</v>
      </c>
      <c r="C341" s="9" t="e">
        <f>'для bus.gov.ru'!#REF!</f>
        <v>#REF!</v>
      </c>
      <c r="D341" s="9" t="e">
        <f>'для bus.gov.ru'!#REF!</f>
        <v>#REF!</v>
      </c>
      <c r="E341" s="16" t="e">
        <f>'для bus.gov.ru'!#REF!</f>
        <v>#REF!</v>
      </c>
      <c r="F341" s="10" t="s">
        <v>159</v>
      </c>
      <c r="G341" s="11" t="e">
        <f>'Рейтинговая таблица организаций'!#REF!</f>
        <v>#REF!</v>
      </c>
      <c r="H341" s="11" t="e">
        <f>'Рейтинговая таблица организаций'!#REF!</f>
        <v>#REF!</v>
      </c>
      <c r="I341" s="10" t="s">
        <v>160</v>
      </c>
      <c r="J341" s="11" t="e">
        <f>'Рейтинговая таблица организаций'!#REF!</f>
        <v>#REF!</v>
      </c>
      <c r="K341" s="11" t="e">
        <f>'Рейтинговая таблица организаций'!#REF!</f>
        <v>#REF!</v>
      </c>
      <c r="L34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1" s="18" t="e">
        <f>'Рейтинговая таблица организаций'!#REF!</f>
        <v>#REF!</v>
      </c>
      <c r="N341" s="12" t="e">
        <f>IF('Рейтинговая таблица организаций'!#REF!&lt;1,0,(IF('Рейтинговая таблица организаций'!#REF!&lt;4,30,100)))</f>
        <v>#REF!</v>
      </c>
      <c r="O341" s="12" t="s">
        <v>161</v>
      </c>
      <c r="P341" s="12" t="e">
        <f>'Рейтинговая таблица организаций'!#REF!</f>
        <v>#REF!</v>
      </c>
      <c r="Q341" s="12" t="e">
        <f>'Рейтинговая таблица организаций'!#REF!</f>
        <v>#REF!</v>
      </c>
      <c r="R341" s="12" t="s">
        <v>162</v>
      </c>
      <c r="S341" s="12" t="e">
        <f>'Рейтинговая таблица организаций'!#REF!</f>
        <v>#REF!</v>
      </c>
      <c r="T341" s="12" t="e">
        <f>'Рейтинговая таблица организаций'!#REF!</f>
        <v>#REF!</v>
      </c>
      <c r="U34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1" s="18" t="e">
        <f>'Рейтинговая таблица организаций'!#REF!</f>
        <v>#REF!</v>
      </c>
      <c r="W341" s="12" t="e">
        <f>IF('Рейтинговая таблица организаций'!#REF!&lt;1,0,(IF('Рейтинговая таблица организаций'!#REF!&lt;4,20,100)))</f>
        <v>#REF!</v>
      </c>
      <c r="X341" s="12" t="s">
        <v>163</v>
      </c>
      <c r="Y341" s="12" t="e">
        <f>'Рейтинговая таблица организаций'!#REF!</f>
        <v>#REF!</v>
      </c>
      <c r="Z341" s="12" t="e">
        <f>'Рейтинговая таблица организаций'!#REF!</f>
        <v>#REF!</v>
      </c>
      <c r="AA34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1" s="17" t="e">
        <f>'Рейтинговая таблица организаций'!#REF!</f>
        <v>#REF!</v>
      </c>
      <c r="AC341" s="12" t="e">
        <f>IF('Рейтинговая таблица организаций'!#REF!&lt;1,0,(IF('Рейтинговая таблица организаций'!#REF!&lt;5,20,100)))</f>
        <v>#REF!</v>
      </c>
      <c r="AD34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1" s="18" t="e">
        <f>'Рейтинговая таблица организаций'!#REF!</f>
        <v>#REF!</v>
      </c>
      <c r="AF341" s="12" t="e">
        <f>IF('Рейтинговая таблица организаций'!#REF!&lt;1,0,(IF('Рейтинговая таблица организаций'!#REF!&lt;5,20,100)))</f>
        <v>#REF!</v>
      </c>
      <c r="AG341" s="12" t="s">
        <v>164</v>
      </c>
      <c r="AH341" s="12" t="e">
        <f>'Рейтинговая таблица организаций'!#REF!</f>
        <v>#REF!</v>
      </c>
      <c r="AI341" s="12" t="e">
        <f>'Рейтинговая таблица организаций'!#REF!</f>
        <v>#REF!</v>
      </c>
      <c r="AJ341" s="12" t="s">
        <v>165</v>
      </c>
      <c r="AK341" s="12" t="e">
        <f>'Рейтинговая таблица организаций'!#REF!</f>
        <v>#REF!</v>
      </c>
      <c r="AL341" s="12" t="e">
        <f>'Рейтинговая таблица организаций'!#REF!</f>
        <v>#REF!</v>
      </c>
      <c r="AM341" s="12" t="s">
        <v>166</v>
      </c>
      <c r="AN341" s="12" t="e">
        <f>'Рейтинговая таблица организаций'!#REF!</f>
        <v>#REF!</v>
      </c>
      <c r="AO341" s="12" t="e">
        <f>'Рейтинговая таблица организаций'!#REF!</f>
        <v>#REF!</v>
      </c>
      <c r="AP341" s="12" t="s">
        <v>167</v>
      </c>
      <c r="AQ341" s="12" t="e">
        <f>'Рейтинговая таблица организаций'!#REF!</f>
        <v>#REF!</v>
      </c>
      <c r="AR341" s="12" t="e">
        <f>'Рейтинговая таблица организаций'!#REF!</f>
        <v>#REF!</v>
      </c>
      <c r="AS341" s="12" t="s">
        <v>168</v>
      </c>
      <c r="AT341" s="12" t="e">
        <f>'Рейтинговая таблица организаций'!#REF!</f>
        <v>#REF!</v>
      </c>
      <c r="AU341" s="12" t="e">
        <f>'Рейтинговая таблица организаций'!#REF!</f>
        <v>#REF!</v>
      </c>
      <c r="AV341" s="12" t="s">
        <v>169</v>
      </c>
      <c r="AW341" s="12" t="e">
        <f>'Рейтинговая таблица организаций'!#REF!</f>
        <v>#REF!</v>
      </c>
      <c r="AX341" s="12" t="e">
        <f>'Рейтинговая таблица организаций'!#REF!</f>
        <v>#REF!</v>
      </c>
      <c r="AY341" s="12" t="s">
        <v>170</v>
      </c>
      <c r="AZ341" s="12" t="e">
        <f>'Рейтинговая таблица организаций'!#REF!</f>
        <v>#REF!</v>
      </c>
      <c r="BA341" s="12" t="e">
        <f>'Рейтинговая таблица организаций'!#REF!</f>
        <v>#REF!</v>
      </c>
    </row>
    <row r="342" spans="1:53" ht="15.75">
      <c r="A342" s="9" t="e">
        <f>'бланки '!#REF!</f>
        <v>#REF!</v>
      </c>
      <c r="B342" s="9" t="e">
        <f>'бланки '!#REF!</f>
        <v>#REF!</v>
      </c>
      <c r="C342" s="9" t="e">
        <f>'для bus.gov.ru'!#REF!</f>
        <v>#REF!</v>
      </c>
      <c r="D342" s="9" t="e">
        <f>'для bus.gov.ru'!#REF!</f>
        <v>#REF!</v>
      </c>
      <c r="E342" s="16" t="e">
        <f>'для bus.gov.ru'!#REF!</f>
        <v>#REF!</v>
      </c>
      <c r="F342" s="10" t="s">
        <v>159</v>
      </c>
      <c r="G342" s="11" t="e">
        <f>'Рейтинговая таблица организаций'!#REF!</f>
        <v>#REF!</v>
      </c>
      <c r="H342" s="11" t="e">
        <f>'Рейтинговая таблица организаций'!#REF!</f>
        <v>#REF!</v>
      </c>
      <c r="I342" s="10" t="s">
        <v>160</v>
      </c>
      <c r="J342" s="11" t="e">
        <f>'Рейтинговая таблица организаций'!#REF!</f>
        <v>#REF!</v>
      </c>
      <c r="K342" s="11" t="e">
        <f>'Рейтинговая таблица организаций'!#REF!</f>
        <v>#REF!</v>
      </c>
      <c r="L34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2" s="18" t="e">
        <f>'Рейтинговая таблица организаций'!#REF!</f>
        <v>#REF!</v>
      </c>
      <c r="N342" s="12" t="e">
        <f>IF('Рейтинговая таблица организаций'!#REF!&lt;1,0,(IF('Рейтинговая таблица организаций'!#REF!&lt;4,30,100)))</f>
        <v>#REF!</v>
      </c>
      <c r="O342" s="12" t="s">
        <v>161</v>
      </c>
      <c r="P342" s="12" t="e">
        <f>'Рейтинговая таблица организаций'!#REF!</f>
        <v>#REF!</v>
      </c>
      <c r="Q342" s="12" t="e">
        <f>'Рейтинговая таблица организаций'!#REF!</f>
        <v>#REF!</v>
      </c>
      <c r="R342" s="12" t="s">
        <v>162</v>
      </c>
      <c r="S342" s="12" t="e">
        <f>'Рейтинговая таблица организаций'!#REF!</f>
        <v>#REF!</v>
      </c>
      <c r="T342" s="12" t="e">
        <f>'Рейтинговая таблица организаций'!#REF!</f>
        <v>#REF!</v>
      </c>
      <c r="U34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2" s="18" t="e">
        <f>'Рейтинговая таблица организаций'!#REF!</f>
        <v>#REF!</v>
      </c>
      <c r="W342" s="12" t="e">
        <f>IF('Рейтинговая таблица организаций'!#REF!&lt;1,0,(IF('Рейтинговая таблица организаций'!#REF!&lt;4,20,100)))</f>
        <v>#REF!</v>
      </c>
      <c r="X342" s="12" t="s">
        <v>163</v>
      </c>
      <c r="Y342" s="12" t="e">
        <f>'Рейтинговая таблица организаций'!#REF!</f>
        <v>#REF!</v>
      </c>
      <c r="Z342" s="12" t="e">
        <f>'Рейтинговая таблица организаций'!#REF!</f>
        <v>#REF!</v>
      </c>
      <c r="AA34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2" s="17" t="e">
        <f>'Рейтинговая таблица организаций'!#REF!</f>
        <v>#REF!</v>
      </c>
      <c r="AC342" s="12" t="e">
        <f>IF('Рейтинговая таблица организаций'!#REF!&lt;1,0,(IF('Рейтинговая таблица организаций'!#REF!&lt;5,20,100)))</f>
        <v>#REF!</v>
      </c>
      <c r="AD34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2" s="18" t="e">
        <f>'Рейтинговая таблица организаций'!#REF!</f>
        <v>#REF!</v>
      </c>
      <c r="AF342" s="12" t="e">
        <f>IF('Рейтинговая таблица организаций'!#REF!&lt;1,0,(IF('Рейтинговая таблица организаций'!#REF!&lt;5,20,100)))</f>
        <v>#REF!</v>
      </c>
      <c r="AG342" s="12" t="s">
        <v>164</v>
      </c>
      <c r="AH342" s="12" t="e">
        <f>'Рейтинговая таблица организаций'!#REF!</f>
        <v>#REF!</v>
      </c>
      <c r="AI342" s="12" t="e">
        <f>'Рейтинговая таблица организаций'!#REF!</f>
        <v>#REF!</v>
      </c>
      <c r="AJ342" s="12" t="s">
        <v>165</v>
      </c>
      <c r="AK342" s="12" t="e">
        <f>'Рейтинговая таблица организаций'!#REF!</f>
        <v>#REF!</v>
      </c>
      <c r="AL342" s="12" t="e">
        <f>'Рейтинговая таблица организаций'!#REF!</f>
        <v>#REF!</v>
      </c>
      <c r="AM342" s="12" t="s">
        <v>166</v>
      </c>
      <c r="AN342" s="12" t="e">
        <f>'Рейтинговая таблица организаций'!#REF!</f>
        <v>#REF!</v>
      </c>
      <c r="AO342" s="12" t="e">
        <f>'Рейтинговая таблица организаций'!#REF!</f>
        <v>#REF!</v>
      </c>
      <c r="AP342" s="12" t="s">
        <v>167</v>
      </c>
      <c r="AQ342" s="12" t="e">
        <f>'Рейтинговая таблица организаций'!#REF!</f>
        <v>#REF!</v>
      </c>
      <c r="AR342" s="12" t="e">
        <f>'Рейтинговая таблица организаций'!#REF!</f>
        <v>#REF!</v>
      </c>
      <c r="AS342" s="12" t="s">
        <v>168</v>
      </c>
      <c r="AT342" s="12" t="e">
        <f>'Рейтинговая таблица организаций'!#REF!</f>
        <v>#REF!</v>
      </c>
      <c r="AU342" s="12" t="e">
        <f>'Рейтинговая таблица организаций'!#REF!</f>
        <v>#REF!</v>
      </c>
      <c r="AV342" s="12" t="s">
        <v>169</v>
      </c>
      <c r="AW342" s="12" t="e">
        <f>'Рейтинговая таблица организаций'!#REF!</f>
        <v>#REF!</v>
      </c>
      <c r="AX342" s="12" t="e">
        <f>'Рейтинговая таблица организаций'!#REF!</f>
        <v>#REF!</v>
      </c>
      <c r="AY342" s="12" t="s">
        <v>170</v>
      </c>
      <c r="AZ342" s="12" t="e">
        <f>'Рейтинговая таблица организаций'!#REF!</f>
        <v>#REF!</v>
      </c>
      <c r="BA342" s="12" t="e">
        <f>'Рейтинговая таблица организаций'!#REF!</f>
        <v>#REF!</v>
      </c>
    </row>
    <row r="343" spans="1:53" ht="15.75">
      <c r="A343" s="9" t="e">
        <f>'бланки '!#REF!</f>
        <v>#REF!</v>
      </c>
      <c r="B343" s="9" t="e">
        <f>'бланки '!#REF!</f>
        <v>#REF!</v>
      </c>
      <c r="C343" s="9" t="e">
        <f>'для bus.gov.ru'!#REF!</f>
        <v>#REF!</v>
      </c>
      <c r="D343" s="9" t="e">
        <f>'для bus.gov.ru'!#REF!</f>
        <v>#REF!</v>
      </c>
      <c r="E343" s="16" t="e">
        <f>'для bus.gov.ru'!#REF!</f>
        <v>#REF!</v>
      </c>
      <c r="F343" s="10" t="s">
        <v>159</v>
      </c>
      <c r="G343" s="11" t="e">
        <f>'Рейтинговая таблица организаций'!#REF!</f>
        <v>#REF!</v>
      </c>
      <c r="H343" s="11" t="e">
        <f>'Рейтинговая таблица организаций'!#REF!</f>
        <v>#REF!</v>
      </c>
      <c r="I343" s="10" t="s">
        <v>160</v>
      </c>
      <c r="J343" s="11" t="e">
        <f>'Рейтинговая таблица организаций'!#REF!</f>
        <v>#REF!</v>
      </c>
      <c r="K343" s="11" t="e">
        <f>'Рейтинговая таблица организаций'!#REF!</f>
        <v>#REF!</v>
      </c>
      <c r="L34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3" s="18" t="e">
        <f>'Рейтинговая таблица организаций'!#REF!</f>
        <v>#REF!</v>
      </c>
      <c r="N343" s="12" t="e">
        <f>IF('Рейтинговая таблица организаций'!#REF!&lt;1,0,(IF('Рейтинговая таблица организаций'!#REF!&lt;4,30,100)))</f>
        <v>#REF!</v>
      </c>
      <c r="O343" s="12" t="s">
        <v>161</v>
      </c>
      <c r="P343" s="12" t="e">
        <f>'Рейтинговая таблица организаций'!#REF!</f>
        <v>#REF!</v>
      </c>
      <c r="Q343" s="12" t="e">
        <f>'Рейтинговая таблица организаций'!#REF!</f>
        <v>#REF!</v>
      </c>
      <c r="R343" s="12" t="s">
        <v>162</v>
      </c>
      <c r="S343" s="12" t="e">
        <f>'Рейтинговая таблица организаций'!#REF!</f>
        <v>#REF!</v>
      </c>
      <c r="T343" s="12" t="e">
        <f>'Рейтинговая таблица организаций'!#REF!</f>
        <v>#REF!</v>
      </c>
      <c r="U34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3" s="18" t="e">
        <f>'Рейтинговая таблица организаций'!#REF!</f>
        <v>#REF!</v>
      </c>
      <c r="W343" s="12" t="e">
        <f>IF('Рейтинговая таблица организаций'!#REF!&lt;1,0,(IF('Рейтинговая таблица организаций'!#REF!&lt;4,20,100)))</f>
        <v>#REF!</v>
      </c>
      <c r="X343" s="12" t="s">
        <v>163</v>
      </c>
      <c r="Y343" s="12" t="e">
        <f>'Рейтинговая таблица организаций'!#REF!</f>
        <v>#REF!</v>
      </c>
      <c r="Z343" s="12" t="e">
        <f>'Рейтинговая таблица организаций'!#REF!</f>
        <v>#REF!</v>
      </c>
      <c r="AA34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3" s="17" t="e">
        <f>'Рейтинговая таблица организаций'!#REF!</f>
        <v>#REF!</v>
      </c>
      <c r="AC343" s="12" t="e">
        <f>IF('Рейтинговая таблица организаций'!#REF!&lt;1,0,(IF('Рейтинговая таблица организаций'!#REF!&lt;5,20,100)))</f>
        <v>#REF!</v>
      </c>
      <c r="AD34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3" s="18" t="e">
        <f>'Рейтинговая таблица организаций'!#REF!</f>
        <v>#REF!</v>
      </c>
      <c r="AF343" s="12" t="e">
        <f>IF('Рейтинговая таблица организаций'!#REF!&lt;1,0,(IF('Рейтинговая таблица организаций'!#REF!&lt;5,20,100)))</f>
        <v>#REF!</v>
      </c>
      <c r="AG343" s="12" t="s">
        <v>164</v>
      </c>
      <c r="AH343" s="12" t="e">
        <f>'Рейтинговая таблица организаций'!#REF!</f>
        <v>#REF!</v>
      </c>
      <c r="AI343" s="12" t="e">
        <f>'Рейтинговая таблица организаций'!#REF!</f>
        <v>#REF!</v>
      </c>
      <c r="AJ343" s="12" t="s">
        <v>165</v>
      </c>
      <c r="AK343" s="12" t="e">
        <f>'Рейтинговая таблица организаций'!#REF!</f>
        <v>#REF!</v>
      </c>
      <c r="AL343" s="12" t="e">
        <f>'Рейтинговая таблица организаций'!#REF!</f>
        <v>#REF!</v>
      </c>
      <c r="AM343" s="12" t="s">
        <v>166</v>
      </c>
      <c r="AN343" s="12" t="e">
        <f>'Рейтинговая таблица организаций'!#REF!</f>
        <v>#REF!</v>
      </c>
      <c r="AO343" s="12" t="e">
        <f>'Рейтинговая таблица организаций'!#REF!</f>
        <v>#REF!</v>
      </c>
      <c r="AP343" s="12" t="s">
        <v>167</v>
      </c>
      <c r="AQ343" s="12" t="e">
        <f>'Рейтинговая таблица организаций'!#REF!</f>
        <v>#REF!</v>
      </c>
      <c r="AR343" s="12" t="e">
        <f>'Рейтинговая таблица организаций'!#REF!</f>
        <v>#REF!</v>
      </c>
      <c r="AS343" s="12" t="s">
        <v>168</v>
      </c>
      <c r="AT343" s="12" t="e">
        <f>'Рейтинговая таблица организаций'!#REF!</f>
        <v>#REF!</v>
      </c>
      <c r="AU343" s="12" t="e">
        <f>'Рейтинговая таблица организаций'!#REF!</f>
        <v>#REF!</v>
      </c>
      <c r="AV343" s="12" t="s">
        <v>169</v>
      </c>
      <c r="AW343" s="12" t="e">
        <f>'Рейтинговая таблица организаций'!#REF!</f>
        <v>#REF!</v>
      </c>
      <c r="AX343" s="12" t="e">
        <f>'Рейтинговая таблица организаций'!#REF!</f>
        <v>#REF!</v>
      </c>
      <c r="AY343" s="12" t="s">
        <v>170</v>
      </c>
      <c r="AZ343" s="12" t="e">
        <f>'Рейтинговая таблица организаций'!#REF!</f>
        <v>#REF!</v>
      </c>
      <c r="BA343" s="12" t="e">
        <f>'Рейтинговая таблица организаций'!#REF!</f>
        <v>#REF!</v>
      </c>
    </row>
    <row r="344" spans="1:53" ht="15.75">
      <c r="A344" s="9" t="e">
        <f>'бланки '!#REF!</f>
        <v>#REF!</v>
      </c>
      <c r="B344" s="9" t="e">
        <f>'бланки '!#REF!</f>
        <v>#REF!</v>
      </c>
      <c r="C344" s="9" t="e">
        <f>'для bus.gov.ru'!#REF!</f>
        <v>#REF!</v>
      </c>
      <c r="D344" s="9" t="e">
        <f>'для bus.gov.ru'!#REF!</f>
        <v>#REF!</v>
      </c>
      <c r="E344" s="16" t="e">
        <f>'для bus.gov.ru'!#REF!</f>
        <v>#REF!</v>
      </c>
      <c r="F344" s="10" t="s">
        <v>159</v>
      </c>
      <c r="G344" s="11" t="e">
        <f>'Рейтинговая таблица организаций'!#REF!</f>
        <v>#REF!</v>
      </c>
      <c r="H344" s="11" t="e">
        <f>'Рейтинговая таблица организаций'!#REF!</f>
        <v>#REF!</v>
      </c>
      <c r="I344" s="10" t="s">
        <v>160</v>
      </c>
      <c r="J344" s="11" t="e">
        <f>'Рейтинговая таблица организаций'!#REF!</f>
        <v>#REF!</v>
      </c>
      <c r="K344" s="11" t="e">
        <f>'Рейтинговая таблица организаций'!#REF!</f>
        <v>#REF!</v>
      </c>
      <c r="L34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4" s="18" t="e">
        <f>'Рейтинговая таблица организаций'!#REF!</f>
        <v>#REF!</v>
      </c>
      <c r="N344" s="12" t="e">
        <f>IF('Рейтинговая таблица организаций'!#REF!&lt;1,0,(IF('Рейтинговая таблица организаций'!#REF!&lt;4,30,100)))</f>
        <v>#REF!</v>
      </c>
      <c r="O344" s="12" t="s">
        <v>161</v>
      </c>
      <c r="P344" s="12" t="e">
        <f>'Рейтинговая таблица организаций'!#REF!</f>
        <v>#REF!</v>
      </c>
      <c r="Q344" s="12" t="e">
        <f>'Рейтинговая таблица организаций'!#REF!</f>
        <v>#REF!</v>
      </c>
      <c r="R344" s="12" t="s">
        <v>162</v>
      </c>
      <c r="S344" s="12" t="e">
        <f>'Рейтинговая таблица организаций'!#REF!</f>
        <v>#REF!</v>
      </c>
      <c r="T344" s="12" t="e">
        <f>'Рейтинговая таблица организаций'!#REF!</f>
        <v>#REF!</v>
      </c>
      <c r="U34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4" s="18" t="e">
        <f>'Рейтинговая таблица организаций'!#REF!</f>
        <v>#REF!</v>
      </c>
      <c r="W344" s="12" t="e">
        <f>IF('Рейтинговая таблица организаций'!#REF!&lt;1,0,(IF('Рейтинговая таблица организаций'!#REF!&lt;4,20,100)))</f>
        <v>#REF!</v>
      </c>
      <c r="X344" s="12" t="s">
        <v>163</v>
      </c>
      <c r="Y344" s="12" t="e">
        <f>'Рейтинговая таблица организаций'!#REF!</f>
        <v>#REF!</v>
      </c>
      <c r="Z344" s="12" t="e">
        <f>'Рейтинговая таблица организаций'!#REF!</f>
        <v>#REF!</v>
      </c>
      <c r="AA34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4" s="17" t="e">
        <f>'Рейтинговая таблица организаций'!#REF!</f>
        <v>#REF!</v>
      </c>
      <c r="AC344" s="12" t="e">
        <f>IF('Рейтинговая таблица организаций'!#REF!&lt;1,0,(IF('Рейтинговая таблица организаций'!#REF!&lt;5,20,100)))</f>
        <v>#REF!</v>
      </c>
      <c r="AD34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4" s="18" t="e">
        <f>'Рейтинговая таблица организаций'!#REF!</f>
        <v>#REF!</v>
      </c>
      <c r="AF344" s="12" t="e">
        <f>IF('Рейтинговая таблица организаций'!#REF!&lt;1,0,(IF('Рейтинговая таблица организаций'!#REF!&lt;5,20,100)))</f>
        <v>#REF!</v>
      </c>
      <c r="AG344" s="12" t="s">
        <v>164</v>
      </c>
      <c r="AH344" s="12" t="e">
        <f>'Рейтинговая таблица организаций'!#REF!</f>
        <v>#REF!</v>
      </c>
      <c r="AI344" s="12" t="e">
        <f>'Рейтинговая таблица организаций'!#REF!</f>
        <v>#REF!</v>
      </c>
      <c r="AJ344" s="12" t="s">
        <v>165</v>
      </c>
      <c r="AK344" s="12" t="e">
        <f>'Рейтинговая таблица организаций'!#REF!</f>
        <v>#REF!</v>
      </c>
      <c r="AL344" s="12" t="e">
        <f>'Рейтинговая таблица организаций'!#REF!</f>
        <v>#REF!</v>
      </c>
      <c r="AM344" s="12" t="s">
        <v>166</v>
      </c>
      <c r="AN344" s="12" t="e">
        <f>'Рейтинговая таблица организаций'!#REF!</f>
        <v>#REF!</v>
      </c>
      <c r="AO344" s="12" t="e">
        <f>'Рейтинговая таблица организаций'!#REF!</f>
        <v>#REF!</v>
      </c>
      <c r="AP344" s="12" t="s">
        <v>167</v>
      </c>
      <c r="AQ344" s="12" t="e">
        <f>'Рейтинговая таблица организаций'!#REF!</f>
        <v>#REF!</v>
      </c>
      <c r="AR344" s="12" t="e">
        <f>'Рейтинговая таблица организаций'!#REF!</f>
        <v>#REF!</v>
      </c>
      <c r="AS344" s="12" t="s">
        <v>168</v>
      </c>
      <c r="AT344" s="12" t="e">
        <f>'Рейтинговая таблица организаций'!#REF!</f>
        <v>#REF!</v>
      </c>
      <c r="AU344" s="12" t="e">
        <f>'Рейтинговая таблица организаций'!#REF!</f>
        <v>#REF!</v>
      </c>
      <c r="AV344" s="12" t="s">
        <v>169</v>
      </c>
      <c r="AW344" s="12" t="e">
        <f>'Рейтинговая таблица организаций'!#REF!</f>
        <v>#REF!</v>
      </c>
      <c r="AX344" s="12" t="e">
        <f>'Рейтинговая таблица организаций'!#REF!</f>
        <v>#REF!</v>
      </c>
      <c r="AY344" s="12" t="s">
        <v>170</v>
      </c>
      <c r="AZ344" s="12" t="e">
        <f>'Рейтинговая таблица организаций'!#REF!</f>
        <v>#REF!</v>
      </c>
      <c r="BA344" s="12" t="e">
        <f>'Рейтинговая таблица организаций'!#REF!</f>
        <v>#REF!</v>
      </c>
    </row>
    <row r="345" spans="1:53" ht="15.75">
      <c r="A345" s="9" t="e">
        <f>'бланки '!#REF!</f>
        <v>#REF!</v>
      </c>
      <c r="B345" s="9" t="e">
        <f>'бланки '!#REF!</f>
        <v>#REF!</v>
      </c>
      <c r="C345" s="9" t="e">
        <f>'для bus.gov.ru'!#REF!</f>
        <v>#REF!</v>
      </c>
      <c r="D345" s="9" t="e">
        <f>'для bus.gov.ru'!#REF!</f>
        <v>#REF!</v>
      </c>
      <c r="E345" s="16" t="e">
        <f>'для bus.gov.ru'!#REF!</f>
        <v>#REF!</v>
      </c>
      <c r="F345" s="10" t="s">
        <v>159</v>
      </c>
      <c r="G345" s="11" t="e">
        <f>'Рейтинговая таблица организаций'!#REF!</f>
        <v>#REF!</v>
      </c>
      <c r="H345" s="11" t="e">
        <f>'Рейтинговая таблица организаций'!#REF!</f>
        <v>#REF!</v>
      </c>
      <c r="I345" s="10" t="s">
        <v>160</v>
      </c>
      <c r="J345" s="11" t="e">
        <f>'Рейтинговая таблица организаций'!#REF!</f>
        <v>#REF!</v>
      </c>
      <c r="K345" s="11" t="e">
        <f>'Рейтинговая таблица организаций'!#REF!</f>
        <v>#REF!</v>
      </c>
      <c r="L34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5" s="18" t="e">
        <f>'Рейтинговая таблица организаций'!#REF!</f>
        <v>#REF!</v>
      </c>
      <c r="N345" s="12" t="e">
        <f>IF('Рейтинговая таблица организаций'!#REF!&lt;1,0,(IF('Рейтинговая таблица организаций'!#REF!&lt;4,30,100)))</f>
        <v>#REF!</v>
      </c>
      <c r="O345" s="12" t="s">
        <v>161</v>
      </c>
      <c r="P345" s="12" t="e">
        <f>'Рейтинговая таблица организаций'!#REF!</f>
        <v>#REF!</v>
      </c>
      <c r="Q345" s="12" t="e">
        <f>'Рейтинговая таблица организаций'!#REF!</f>
        <v>#REF!</v>
      </c>
      <c r="R345" s="12" t="s">
        <v>162</v>
      </c>
      <c r="S345" s="12" t="e">
        <f>'Рейтинговая таблица организаций'!#REF!</f>
        <v>#REF!</v>
      </c>
      <c r="T345" s="12" t="e">
        <f>'Рейтинговая таблица организаций'!#REF!</f>
        <v>#REF!</v>
      </c>
      <c r="U34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5" s="18" t="e">
        <f>'Рейтинговая таблица организаций'!#REF!</f>
        <v>#REF!</v>
      </c>
      <c r="W345" s="12" t="e">
        <f>IF('Рейтинговая таблица организаций'!#REF!&lt;1,0,(IF('Рейтинговая таблица организаций'!#REF!&lt;4,20,100)))</f>
        <v>#REF!</v>
      </c>
      <c r="X345" s="12" t="s">
        <v>163</v>
      </c>
      <c r="Y345" s="12" t="e">
        <f>'Рейтинговая таблица организаций'!#REF!</f>
        <v>#REF!</v>
      </c>
      <c r="Z345" s="12" t="e">
        <f>'Рейтинговая таблица организаций'!#REF!</f>
        <v>#REF!</v>
      </c>
      <c r="AA34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5" s="17" t="e">
        <f>'Рейтинговая таблица организаций'!#REF!</f>
        <v>#REF!</v>
      </c>
      <c r="AC345" s="12" t="e">
        <f>IF('Рейтинговая таблица организаций'!#REF!&lt;1,0,(IF('Рейтинговая таблица организаций'!#REF!&lt;5,20,100)))</f>
        <v>#REF!</v>
      </c>
      <c r="AD34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5" s="18" t="e">
        <f>'Рейтинговая таблица организаций'!#REF!</f>
        <v>#REF!</v>
      </c>
      <c r="AF345" s="12" t="e">
        <f>IF('Рейтинговая таблица организаций'!#REF!&lt;1,0,(IF('Рейтинговая таблица организаций'!#REF!&lt;5,20,100)))</f>
        <v>#REF!</v>
      </c>
      <c r="AG345" s="12" t="s">
        <v>164</v>
      </c>
      <c r="AH345" s="12" t="e">
        <f>'Рейтинговая таблица организаций'!#REF!</f>
        <v>#REF!</v>
      </c>
      <c r="AI345" s="12" t="e">
        <f>'Рейтинговая таблица организаций'!#REF!</f>
        <v>#REF!</v>
      </c>
      <c r="AJ345" s="12" t="s">
        <v>165</v>
      </c>
      <c r="AK345" s="12" t="e">
        <f>'Рейтинговая таблица организаций'!#REF!</f>
        <v>#REF!</v>
      </c>
      <c r="AL345" s="12" t="e">
        <f>'Рейтинговая таблица организаций'!#REF!</f>
        <v>#REF!</v>
      </c>
      <c r="AM345" s="12" t="s">
        <v>166</v>
      </c>
      <c r="AN345" s="12" t="e">
        <f>'Рейтинговая таблица организаций'!#REF!</f>
        <v>#REF!</v>
      </c>
      <c r="AO345" s="12" t="e">
        <f>'Рейтинговая таблица организаций'!#REF!</f>
        <v>#REF!</v>
      </c>
      <c r="AP345" s="12" t="s">
        <v>167</v>
      </c>
      <c r="AQ345" s="12" t="e">
        <f>'Рейтинговая таблица организаций'!#REF!</f>
        <v>#REF!</v>
      </c>
      <c r="AR345" s="12" t="e">
        <f>'Рейтинговая таблица организаций'!#REF!</f>
        <v>#REF!</v>
      </c>
      <c r="AS345" s="12" t="s">
        <v>168</v>
      </c>
      <c r="AT345" s="12" t="e">
        <f>'Рейтинговая таблица организаций'!#REF!</f>
        <v>#REF!</v>
      </c>
      <c r="AU345" s="12" t="e">
        <f>'Рейтинговая таблица организаций'!#REF!</f>
        <v>#REF!</v>
      </c>
      <c r="AV345" s="12" t="s">
        <v>169</v>
      </c>
      <c r="AW345" s="12" t="e">
        <f>'Рейтинговая таблица организаций'!#REF!</f>
        <v>#REF!</v>
      </c>
      <c r="AX345" s="12" t="e">
        <f>'Рейтинговая таблица организаций'!#REF!</f>
        <v>#REF!</v>
      </c>
      <c r="AY345" s="12" t="s">
        <v>170</v>
      </c>
      <c r="AZ345" s="12" t="e">
        <f>'Рейтинговая таблица организаций'!#REF!</f>
        <v>#REF!</v>
      </c>
      <c r="BA345" s="12" t="e">
        <f>'Рейтинговая таблица организаций'!#REF!</f>
        <v>#REF!</v>
      </c>
    </row>
    <row r="346" spans="1:53" ht="15.75">
      <c r="A346" s="9" t="e">
        <f>'бланки '!#REF!</f>
        <v>#REF!</v>
      </c>
      <c r="B346" s="9" t="e">
        <f>'бланки '!#REF!</f>
        <v>#REF!</v>
      </c>
      <c r="C346" s="9" t="e">
        <f>'для bus.gov.ru'!#REF!</f>
        <v>#REF!</v>
      </c>
      <c r="D346" s="9" t="e">
        <f>'для bus.gov.ru'!#REF!</f>
        <v>#REF!</v>
      </c>
      <c r="E346" s="16" t="e">
        <f>'для bus.gov.ru'!#REF!</f>
        <v>#REF!</v>
      </c>
      <c r="F346" s="10" t="s">
        <v>159</v>
      </c>
      <c r="G346" s="11" t="e">
        <f>'Рейтинговая таблица организаций'!#REF!</f>
        <v>#REF!</v>
      </c>
      <c r="H346" s="11" t="e">
        <f>'Рейтинговая таблица организаций'!#REF!</f>
        <v>#REF!</v>
      </c>
      <c r="I346" s="10" t="s">
        <v>160</v>
      </c>
      <c r="J346" s="11" t="e">
        <f>'Рейтинговая таблица организаций'!#REF!</f>
        <v>#REF!</v>
      </c>
      <c r="K346" s="11" t="e">
        <f>'Рейтинговая таблица организаций'!#REF!</f>
        <v>#REF!</v>
      </c>
      <c r="L34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6" s="18" t="e">
        <f>'Рейтинговая таблица организаций'!#REF!</f>
        <v>#REF!</v>
      </c>
      <c r="N346" s="12" t="e">
        <f>IF('Рейтинговая таблица организаций'!#REF!&lt;1,0,(IF('Рейтинговая таблица организаций'!#REF!&lt;4,30,100)))</f>
        <v>#REF!</v>
      </c>
      <c r="O346" s="12" t="s">
        <v>161</v>
      </c>
      <c r="P346" s="12" t="e">
        <f>'Рейтинговая таблица организаций'!#REF!</f>
        <v>#REF!</v>
      </c>
      <c r="Q346" s="12" t="e">
        <f>'Рейтинговая таблица организаций'!#REF!</f>
        <v>#REF!</v>
      </c>
      <c r="R346" s="12" t="s">
        <v>162</v>
      </c>
      <c r="S346" s="12" t="e">
        <f>'Рейтинговая таблица организаций'!#REF!</f>
        <v>#REF!</v>
      </c>
      <c r="T346" s="12" t="e">
        <f>'Рейтинговая таблица организаций'!#REF!</f>
        <v>#REF!</v>
      </c>
      <c r="U34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6" s="18" t="e">
        <f>'Рейтинговая таблица организаций'!#REF!</f>
        <v>#REF!</v>
      </c>
      <c r="W346" s="12" t="e">
        <f>IF('Рейтинговая таблица организаций'!#REF!&lt;1,0,(IF('Рейтинговая таблица организаций'!#REF!&lt;4,20,100)))</f>
        <v>#REF!</v>
      </c>
      <c r="X346" s="12" t="s">
        <v>163</v>
      </c>
      <c r="Y346" s="12" t="e">
        <f>'Рейтинговая таблица организаций'!#REF!</f>
        <v>#REF!</v>
      </c>
      <c r="Z346" s="12" t="e">
        <f>'Рейтинговая таблица организаций'!#REF!</f>
        <v>#REF!</v>
      </c>
      <c r="AA34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6" s="17" t="e">
        <f>'Рейтинговая таблица организаций'!#REF!</f>
        <v>#REF!</v>
      </c>
      <c r="AC346" s="12" t="e">
        <f>IF('Рейтинговая таблица организаций'!#REF!&lt;1,0,(IF('Рейтинговая таблица организаций'!#REF!&lt;5,20,100)))</f>
        <v>#REF!</v>
      </c>
      <c r="AD34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6" s="18" t="e">
        <f>'Рейтинговая таблица организаций'!#REF!</f>
        <v>#REF!</v>
      </c>
      <c r="AF346" s="12" t="e">
        <f>IF('Рейтинговая таблица организаций'!#REF!&lt;1,0,(IF('Рейтинговая таблица организаций'!#REF!&lt;5,20,100)))</f>
        <v>#REF!</v>
      </c>
      <c r="AG346" s="12" t="s">
        <v>164</v>
      </c>
      <c r="AH346" s="12" t="e">
        <f>'Рейтинговая таблица организаций'!#REF!</f>
        <v>#REF!</v>
      </c>
      <c r="AI346" s="12" t="e">
        <f>'Рейтинговая таблица организаций'!#REF!</f>
        <v>#REF!</v>
      </c>
      <c r="AJ346" s="12" t="s">
        <v>165</v>
      </c>
      <c r="AK346" s="12" t="e">
        <f>'Рейтинговая таблица организаций'!#REF!</f>
        <v>#REF!</v>
      </c>
      <c r="AL346" s="12" t="e">
        <f>'Рейтинговая таблица организаций'!#REF!</f>
        <v>#REF!</v>
      </c>
      <c r="AM346" s="12" t="s">
        <v>166</v>
      </c>
      <c r="AN346" s="12" t="e">
        <f>'Рейтинговая таблица организаций'!#REF!</f>
        <v>#REF!</v>
      </c>
      <c r="AO346" s="12" t="e">
        <f>'Рейтинговая таблица организаций'!#REF!</f>
        <v>#REF!</v>
      </c>
      <c r="AP346" s="12" t="s">
        <v>167</v>
      </c>
      <c r="AQ346" s="12" t="e">
        <f>'Рейтинговая таблица организаций'!#REF!</f>
        <v>#REF!</v>
      </c>
      <c r="AR346" s="12" t="e">
        <f>'Рейтинговая таблица организаций'!#REF!</f>
        <v>#REF!</v>
      </c>
      <c r="AS346" s="12" t="s">
        <v>168</v>
      </c>
      <c r="AT346" s="12" t="e">
        <f>'Рейтинговая таблица организаций'!#REF!</f>
        <v>#REF!</v>
      </c>
      <c r="AU346" s="12" t="e">
        <f>'Рейтинговая таблица организаций'!#REF!</f>
        <v>#REF!</v>
      </c>
      <c r="AV346" s="12" t="s">
        <v>169</v>
      </c>
      <c r="AW346" s="12" t="e">
        <f>'Рейтинговая таблица организаций'!#REF!</f>
        <v>#REF!</v>
      </c>
      <c r="AX346" s="12" t="e">
        <f>'Рейтинговая таблица организаций'!#REF!</f>
        <v>#REF!</v>
      </c>
      <c r="AY346" s="12" t="s">
        <v>170</v>
      </c>
      <c r="AZ346" s="12" t="e">
        <f>'Рейтинговая таблица организаций'!#REF!</f>
        <v>#REF!</v>
      </c>
      <c r="BA346" s="12" t="e">
        <f>'Рейтинговая таблица организаций'!#REF!</f>
        <v>#REF!</v>
      </c>
    </row>
    <row r="347" spans="1:53" ht="15.75">
      <c r="A347" s="9" t="e">
        <f>'бланки '!#REF!</f>
        <v>#REF!</v>
      </c>
      <c r="B347" s="9" t="e">
        <f>'бланки '!#REF!</f>
        <v>#REF!</v>
      </c>
      <c r="C347" s="9" t="e">
        <f>'для bus.gov.ru'!#REF!</f>
        <v>#REF!</v>
      </c>
      <c r="D347" s="9" t="e">
        <f>'для bus.gov.ru'!#REF!</f>
        <v>#REF!</v>
      </c>
      <c r="E347" s="16" t="e">
        <f>'для bus.gov.ru'!#REF!</f>
        <v>#REF!</v>
      </c>
      <c r="F347" s="10" t="s">
        <v>159</v>
      </c>
      <c r="G347" s="11" t="e">
        <f>'Рейтинговая таблица организаций'!#REF!</f>
        <v>#REF!</v>
      </c>
      <c r="H347" s="11" t="e">
        <f>'Рейтинговая таблица организаций'!#REF!</f>
        <v>#REF!</v>
      </c>
      <c r="I347" s="10" t="s">
        <v>160</v>
      </c>
      <c r="J347" s="11" t="e">
        <f>'Рейтинговая таблица организаций'!#REF!</f>
        <v>#REF!</v>
      </c>
      <c r="K347" s="11" t="e">
        <f>'Рейтинговая таблица организаций'!#REF!</f>
        <v>#REF!</v>
      </c>
      <c r="L34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7" s="18" t="e">
        <f>'Рейтинговая таблица организаций'!#REF!</f>
        <v>#REF!</v>
      </c>
      <c r="N347" s="12" t="e">
        <f>IF('Рейтинговая таблица организаций'!#REF!&lt;1,0,(IF('Рейтинговая таблица организаций'!#REF!&lt;4,30,100)))</f>
        <v>#REF!</v>
      </c>
      <c r="O347" s="12" t="s">
        <v>161</v>
      </c>
      <c r="P347" s="12" t="e">
        <f>'Рейтинговая таблица организаций'!#REF!</f>
        <v>#REF!</v>
      </c>
      <c r="Q347" s="12" t="e">
        <f>'Рейтинговая таблица организаций'!#REF!</f>
        <v>#REF!</v>
      </c>
      <c r="R347" s="12" t="s">
        <v>162</v>
      </c>
      <c r="S347" s="12" t="e">
        <f>'Рейтинговая таблица организаций'!#REF!</f>
        <v>#REF!</v>
      </c>
      <c r="T347" s="12" t="e">
        <f>'Рейтинговая таблица организаций'!#REF!</f>
        <v>#REF!</v>
      </c>
      <c r="U34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7" s="18" t="e">
        <f>'Рейтинговая таблица организаций'!#REF!</f>
        <v>#REF!</v>
      </c>
      <c r="W347" s="12" t="e">
        <f>IF('Рейтинговая таблица организаций'!#REF!&lt;1,0,(IF('Рейтинговая таблица организаций'!#REF!&lt;4,20,100)))</f>
        <v>#REF!</v>
      </c>
      <c r="X347" s="12" t="s">
        <v>163</v>
      </c>
      <c r="Y347" s="12" t="e">
        <f>'Рейтинговая таблица организаций'!#REF!</f>
        <v>#REF!</v>
      </c>
      <c r="Z347" s="12" t="e">
        <f>'Рейтинговая таблица организаций'!#REF!</f>
        <v>#REF!</v>
      </c>
      <c r="AA34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7" s="17" t="e">
        <f>'Рейтинговая таблица организаций'!#REF!</f>
        <v>#REF!</v>
      </c>
      <c r="AC347" s="12" t="e">
        <f>IF('Рейтинговая таблица организаций'!#REF!&lt;1,0,(IF('Рейтинговая таблица организаций'!#REF!&lt;5,20,100)))</f>
        <v>#REF!</v>
      </c>
      <c r="AD34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7" s="18" t="e">
        <f>'Рейтинговая таблица организаций'!#REF!</f>
        <v>#REF!</v>
      </c>
      <c r="AF347" s="12" t="e">
        <f>IF('Рейтинговая таблица организаций'!#REF!&lt;1,0,(IF('Рейтинговая таблица организаций'!#REF!&lt;5,20,100)))</f>
        <v>#REF!</v>
      </c>
      <c r="AG347" s="12" t="s">
        <v>164</v>
      </c>
      <c r="AH347" s="12" t="e">
        <f>'Рейтинговая таблица организаций'!#REF!</f>
        <v>#REF!</v>
      </c>
      <c r="AI347" s="12" t="e">
        <f>'Рейтинговая таблица организаций'!#REF!</f>
        <v>#REF!</v>
      </c>
      <c r="AJ347" s="12" t="s">
        <v>165</v>
      </c>
      <c r="AK347" s="12" t="e">
        <f>'Рейтинговая таблица организаций'!#REF!</f>
        <v>#REF!</v>
      </c>
      <c r="AL347" s="12" t="e">
        <f>'Рейтинговая таблица организаций'!#REF!</f>
        <v>#REF!</v>
      </c>
      <c r="AM347" s="12" t="s">
        <v>166</v>
      </c>
      <c r="AN347" s="12" t="e">
        <f>'Рейтинговая таблица организаций'!#REF!</f>
        <v>#REF!</v>
      </c>
      <c r="AO347" s="12" t="e">
        <f>'Рейтинговая таблица организаций'!#REF!</f>
        <v>#REF!</v>
      </c>
      <c r="AP347" s="12" t="s">
        <v>167</v>
      </c>
      <c r="AQ347" s="12" t="e">
        <f>'Рейтинговая таблица организаций'!#REF!</f>
        <v>#REF!</v>
      </c>
      <c r="AR347" s="12" t="e">
        <f>'Рейтинговая таблица организаций'!#REF!</f>
        <v>#REF!</v>
      </c>
      <c r="AS347" s="12" t="s">
        <v>168</v>
      </c>
      <c r="AT347" s="12" t="e">
        <f>'Рейтинговая таблица организаций'!#REF!</f>
        <v>#REF!</v>
      </c>
      <c r="AU347" s="12" t="e">
        <f>'Рейтинговая таблица организаций'!#REF!</f>
        <v>#REF!</v>
      </c>
      <c r="AV347" s="12" t="s">
        <v>169</v>
      </c>
      <c r="AW347" s="12" t="e">
        <f>'Рейтинговая таблица организаций'!#REF!</f>
        <v>#REF!</v>
      </c>
      <c r="AX347" s="12" t="e">
        <f>'Рейтинговая таблица организаций'!#REF!</f>
        <v>#REF!</v>
      </c>
      <c r="AY347" s="12" t="s">
        <v>170</v>
      </c>
      <c r="AZ347" s="12" t="e">
        <f>'Рейтинговая таблица организаций'!#REF!</f>
        <v>#REF!</v>
      </c>
      <c r="BA347" s="12" t="e">
        <f>'Рейтинговая таблица организаций'!#REF!</f>
        <v>#REF!</v>
      </c>
    </row>
    <row r="348" spans="1:53" ht="15.75">
      <c r="A348" s="9" t="e">
        <f>'бланки '!#REF!</f>
        <v>#REF!</v>
      </c>
      <c r="B348" s="9" t="e">
        <f>'бланки '!#REF!</f>
        <v>#REF!</v>
      </c>
      <c r="C348" s="9" t="e">
        <f>'для bus.gov.ru'!#REF!</f>
        <v>#REF!</v>
      </c>
      <c r="D348" s="9" t="e">
        <f>'для bus.gov.ru'!#REF!</f>
        <v>#REF!</v>
      </c>
      <c r="E348" s="16" t="e">
        <f>'для bus.gov.ru'!#REF!</f>
        <v>#REF!</v>
      </c>
      <c r="F348" s="10" t="s">
        <v>159</v>
      </c>
      <c r="G348" s="11" t="e">
        <f>'Рейтинговая таблица организаций'!#REF!</f>
        <v>#REF!</v>
      </c>
      <c r="H348" s="11" t="e">
        <f>'Рейтинговая таблица организаций'!#REF!</f>
        <v>#REF!</v>
      </c>
      <c r="I348" s="10" t="s">
        <v>160</v>
      </c>
      <c r="J348" s="11" t="e">
        <f>'Рейтинговая таблица организаций'!#REF!</f>
        <v>#REF!</v>
      </c>
      <c r="K348" s="11" t="e">
        <f>'Рейтинговая таблица организаций'!#REF!</f>
        <v>#REF!</v>
      </c>
      <c r="L34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8" s="18" t="e">
        <f>'Рейтинговая таблица организаций'!#REF!</f>
        <v>#REF!</v>
      </c>
      <c r="N348" s="12" t="e">
        <f>IF('Рейтинговая таблица организаций'!#REF!&lt;1,0,(IF('Рейтинговая таблица организаций'!#REF!&lt;4,30,100)))</f>
        <v>#REF!</v>
      </c>
      <c r="O348" s="12" t="s">
        <v>161</v>
      </c>
      <c r="P348" s="12" t="e">
        <f>'Рейтинговая таблица организаций'!#REF!</f>
        <v>#REF!</v>
      </c>
      <c r="Q348" s="12" t="e">
        <f>'Рейтинговая таблица организаций'!#REF!</f>
        <v>#REF!</v>
      </c>
      <c r="R348" s="12" t="s">
        <v>162</v>
      </c>
      <c r="S348" s="12" t="e">
        <f>'Рейтинговая таблица организаций'!#REF!</f>
        <v>#REF!</v>
      </c>
      <c r="T348" s="12" t="e">
        <f>'Рейтинговая таблица организаций'!#REF!</f>
        <v>#REF!</v>
      </c>
      <c r="U34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8" s="18" t="e">
        <f>'Рейтинговая таблица организаций'!#REF!</f>
        <v>#REF!</v>
      </c>
      <c r="W348" s="12" t="e">
        <f>IF('Рейтинговая таблица организаций'!#REF!&lt;1,0,(IF('Рейтинговая таблица организаций'!#REF!&lt;4,20,100)))</f>
        <v>#REF!</v>
      </c>
      <c r="X348" s="12" t="s">
        <v>163</v>
      </c>
      <c r="Y348" s="12" t="e">
        <f>'Рейтинговая таблица организаций'!#REF!</f>
        <v>#REF!</v>
      </c>
      <c r="Z348" s="12" t="e">
        <f>'Рейтинговая таблица организаций'!#REF!</f>
        <v>#REF!</v>
      </c>
      <c r="AA34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8" s="17" t="e">
        <f>'Рейтинговая таблица организаций'!#REF!</f>
        <v>#REF!</v>
      </c>
      <c r="AC348" s="12" t="e">
        <f>IF('Рейтинговая таблица организаций'!#REF!&lt;1,0,(IF('Рейтинговая таблица организаций'!#REF!&lt;5,20,100)))</f>
        <v>#REF!</v>
      </c>
      <c r="AD34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8" s="18" t="e">
        <f>'Рейтинговая таблица организаций'!#REF!</f>
        <v>#REF!</v>
      </c>
      <c r="AF348" s="12" t="e">
        <f>IF('Рейтинговая таблица организаций'!#REF!&lt;1,0,(IF('Рейтинговая таблица организаций'!#REF!&lt;5,20,100)))</f>
        <v>#REF!</v>
      </c>
      <c r="AG348" s="12" t="s">
        <v>164</v>
      </c>
      <c r="AH348" s="12" t="e">
        <f>'Рейтинговая таблица организаций'!#REF!</f>
        <v>#REF!</v>
      </c>
      <c r="AI348" s="12" t="e">
        <f>'Рейтинговая таблица организаций'!#REF!</f>
        <v>#REF!</v>
      </c>
      <c r="AJ348" s="12" t="s">
        <v>165</v>
      </c>
      <c r="AK348" s="12" t="e">
        <f>'Рейтинговая таблица организаций'!#REF!</f>
        <v>#REF!</v>
      </c>
      <c r="AL348" s="12" t="e">
        <f>'Рейтинговая таблица организаций'!#REF!</f>
        <v>#REF!</v>
      </c>
      <c r="AM348" s="12" t="s">
        <v>166</v>
      </c>
      <c r="AN348" s="12" t="e">
        <f>'Рейтинговая таблица организаций'!#REF!</f>
        <v>#REF!</v>
      </c>
      <c r="AO348" s="12" t="e">
        <f>'Рейтинговая таблица организаций'!#REF!</f>
        <v>#REF!</v>
      </c>
      <c r="AP348" s="12" t="s">
        <v>167</v>
      </c>
      <c r="AQ348" s="12" t="e">
        <f>'Рейтинговая таблица организаций'!#REF!</f>
        <v>#REF!</v>
      </c>
      <c r="AR348" s="12" t="e">
        <f>'Рейтинговая таблица организаций'!#REF!</f>
        <v>#REF!</v>
      </c>
      <c r="AS348" s="12" t="s">
        <v>168</v>
      </c>
      <c r="AT348" s="12" t="e">
        <f>'Рейтинговая таблица организаций'!#REF!</f>
        <v>#REF!</v>
      </c>
      <c r="AU348" s="12" t="e">
        <f>'Рейтинговая таблица организаций'!#REF!</f>
        <v>#REF!</v>
      </c>
      <c r="AV348" s="12" t="s">
        <v>169</v>
      </c>
      <c r="AW348" s="12" t="e">
        <f>'Рейтинговая таблица организаций'!#REF!</f>
        <v>#REF!</v>
      </c>
      <c r="AX348" s="12" t="e">
        <f>'Рейтинговая таблица организаций'!#REF!</f>
        <v>#REF!</v>
      </c>
      <c r="AY348" s="12" t="s">
        <v>170</v>
      </c>
      <c r="AZ348" s="12" t="e">
        <f>'Рейтинговая таблица организаций'!#REF!</f>
        <v>#REF!</v>
      </c>
      <c r="BA348" s="12" t="e">
        <f>'Рейтинговая таблица организаций'!#REF!</f>
        <v>#REF!</v>
      </c>
    </row>
    <row r="349" spans="1:53" ht="15.75">
      <c r="A349" s="9" t="e">
        <f>'бланки '!#REF!</f>
        <v>#REF!</v>
      </c>
      <c r="B349" s="9" t="e">
        <f>'бланки '!#REF!</f>
        <v>#REF!</v>
      </c>
      <c r="C349" s="9" t="e">
        <f>'для bus.gov.ru'!#REF!</f>
        <v>#REF!</v>
      </c>
      <c r="D349" s="9" t="e">
        <f>'для bus.gov.ru'!#REF!</f>
        <v>#REF!</v>
      </c>
      <c r="E349" s="16" t="e">
        <f>'для bus.gov.ru'!#REF!</f>
        <v>#REF!</v>
      </c>
      <c r="F349" s="10" t="s">
        <v>159</v>
      </c>
      <c r="G349" s="11" t="e">
        <f>'Рейтинговая таблица организаций'!#REF!</f>
        <v>#REF!</v>
      </c>
      <c r="H349" s="11" t="e">
        <f>'Рейтинговая таблица организаций'!#REF!</f>
        <v>#REF!</v>
      </c>
      <c r="I349" s="10" t="s">
        <v>160</v>
      </c>
      <c r="J349" s="11" t="e">
        <f>'Рейтинговая таблица организаций'!#REF!</f>
        <v>#REF!</v>
      </c>
      <c r="K349" s="11" t="e">
        <f>'Рейтинговая таблица организаций'!#REF!</f>
        <v>#REF!</v>
      </c>
      <c r="L34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49" s="18" t="e">
        <f>'Рейтинговая таблица организаций'!#REF!</f>
        <v>#REF!</v>
      </c>
      <c r="N349" s="12" t="e">
        <f>IF('Рейтинговая таблица организаций'!#REF!&lt;1,0,(IF('Рейтинговая таблица организаций'!#REF!&lt;4,30,100)))</f>
        <v>#REF!</v>
      </c>
      <c r="O349" s="12" t="s">
        <v>161</v>
      </c>
      <c r="P349" s="12" t="e">
        <f>'Рейтинговая таблица организаций'!#REF!</f>
        <v>#REF!</v>
      </c>
      <c r="Q349" s="12" t="e">
        <f>'Рейтинговая таблица организаций'!#REF!</f>
        <v>#REF!</v>
      </c>
      <c r="R349" s="12" t="s">
        <v>162</v>
      </c>
      <c r="S349" s="12" t="e">
        <f>'Рейтинговая таблица организаций'!#REF!</f>
        <v>#REF!</v>
      </c>
      <c r="T349" s="12" t="e">
        <f>'Рейтинговая таблица организаций'!#REF!</f>
        <v>#REF!</v>
      </c>
      <c r="U34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49" s="18" t="e">
        <f>'Рейтинговая таблица организаций'!#REF!</f>
        <v>#REF!</v>
      </c>
      <c r="W349" s="12" t="e">
        <f>IF('Рейтинговая таблица организаций'!#REF!&lt;1,0,(IF('Рейтинговая таблица организаций'!#REF!&lt;4,20,100)))</f>
        <v>#REF!</v>
      </c>
      <c r="X349" s="12" t="s">
        <v>163</v>
      </c>
      <c r="Y349" s="12" t="e">
        <f>'Рейтинговая таблица организаций'!#REF!</f>
        <v>#REF!</v>
      </c>
      <c r="Z349" s="12" t="e">
        <f>'Рейтинговая таблица организаций'!#REF!</f>
        <v>#REF!</v>
      </c>
      <c r="AA34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49" s="17" t="e">
        <f>'Рейтинговая таблица организаций'!#REF!</f>
        <v>#REF!</v>
      </c>
      <c r="AC349" s="12" t="e">
        <f>IF('Рейтинговая таблица организаций'!#REF!&lt;1,0,(IF('Рейтинговая таблица организаций'!#REF!&lt;5,20,100)))</f>
        <v>#REF!</v>
      </c>
      <c r="AD34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49" s="18" t="e">
        <f>'Рейтинговая таблица организаций'!#REF!</f>
        <v>#REF!</v>
      </c>
      <c r="AF349" s="12" t="e">
        <f>IF('Рейтинговая таблица организаций'!#REF!&lt;1,0,(IF('Рейтинговая таблица организаций'!#REF!&lt;5,20,100)))</f>
        <v>#REF!</v>
      </c>
      <c r="AG349" s="12" t="s">
        <v>164</v>
      </c>
      <c r="AH349" s="12" t="e">
        <f>'Рейтинговая таблица организаций'!#REF!</f>
        <v>#REF!</v>
      </c>
      <c r="AI349" s="12" t="e">
        <f>'Рейтинговая таблица организаций'!#REF!</f>
        <v>#REF!</v>
      </c>
      <c r="AJ349" s="12" t="s">
        <v>165</v>
      </c>
      <c r="AK349" s="12" t="e">
        <f>'Рейтинговая таблица организаций'!#REF!</f>
        <v>#REF!</v>
      </c>
      <c r="AL349" s="12" t="e">
        <f>'Рейтинговая таблица организаций'!#REF!</f>
        <v>#REF!</v>
      </c>
      <c r="AM349" s="12" t="s">
        <v>166</v>
      </c>
      <c r="AN349" s="12" t="e">
        <f>'Рейтинговая таблица организаций'!#REF!</f>
        <v>#REF!</v>
      </c>
      <c r="AO349" s="12" t="e">
        <f>'Рейтинговая таблица организаций'!#REF!</f>
        <v>#REF!</v>
      </c>
      <c r="AP349" s="12" t="s">
        <v>167</v>
      </c>
      <c r="AQ349" s="12" t="e">
        <f>'Рейтинговая таблица организаций'!#REF!</f>
        <v>#REF!</v>
      </c>
      <c r="AR349" s="12" t="e">
        <f>'Рейтинговая таблица организаций'!#REF!</f>
        <v>#REF!</v>
      </c>
      <c r="AS349" s="12" t="s">
        <v>168</v>
      </c>
      <c r="AT349" s="12" t="e">
        <f>'Рейтинговая таблица организаций'!#REF!</f>
        <v>#REF!</v>
      </c>
      <c r="AU349" s="12" t="e">
        <f>'Рейтинговая таблица организаций'!#REF!</f>
        <v>#REF!</v>
      </c>
      <c r="AV349" s="12" t="s">
        <v>169</v>
      </c>
      <c r="AW349" s="12" t="e">
        <f>'Рейтинговая таблица организаций'!#REF!</f>
        <v>#REF!</v>
      </c>
      <c r="AX349" s="12" t="e">
        <f>'Рейтинговая таблица организаций'!#REF!</f>
        <v>#REF!</v>
      </c>
      <c r="AY349" s="12" t="s">
        <v>170</v>
      </c>
      <c r="AZ349" s="12" t="e">
        <f>'Рейтинговая таблица организаций'!#REF!</f>
        <v>#REF!</v>
      </c>
      <c r="BA349" s="12" t="e">
        <f>'Рейтинговая таблица организаций'!#REF!</f>
        <v>#REF!</v>
      </c>
    </row>
    <row r="350" spans="1:53" ht="15.75">
      <c r="A350" s="9" t="e">
        <f>'бланки '!#REF!</f>
        <v>#REF!</v>
      </c>
      <c r="B350" s="9" t="e">
        <f>'бланки '!#REF!</f>
        <v>#REF!</v>
      </c>
      <c r="C350" s="9" t="e">
        <f>'для bus.gov.ru'!#REF!</f>
        <v>#REF!</v>
      </c>
      <c r="D350" s="9" t="e">
        <f>'для bus.gov.ru'!#REF!</f>
        <v>#REF!</v>
      </c>
      <c r="E350" s="16" t="e">
        <f>'для bus.gov.ru'!#REF!</f>
        <v>#REF!</v>
      </c>
      <c r="F350" s="10" t="s">
        <v>159</v>
      </c>
      <c r="G350" s="11" t="e">
        <f>'Рейтинговая таблица организаций'!#REF!</f>
        <v>#REF!</v>
      </c>
      <c r="H350" s="11" t="e">
        <f>'Рейтинговая таблица организаций'!#REF!</f>
        <v>#REF!</v>
      </c>
      <c r="I350" s="10" t="s">
        <v>160</v>
      </c>
      <c r="J350" s="11" t="e">
        <f>'Рейтинговая таблица организаций'!#REF!</f>
        <v>#REF!</v>
      </c>
      <c r="K350" s="11" t="e">
        <f>'Рейтинговая таблица организаций'!#REF!</f>
        <v>#REF!</v>
      </c>
      <c r="L35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0" s="18" t="e">
        <f>'Рейтинговая таблица организаций'!#REF!</f>
        <v>#REF!</v>
      </c>
      <c r="N350" s="12" t="e">
        <f>IF('Рейтинговая таблица организаций'!#REF!&lt;1,0,(IF('Рейтинговая таблица организаций'!#REF!&lt;4,30,100)))</f>
        <v>#REF!</v>
      </c>
      <c r="O350" s="12" t="s">
        <v>161</v>
      </c>
      <c r="P350" s="12" t="e">
        <f>'Рейтинговая таблица организаций'!#REF!</f>
        <v>#REF!</v>
      </c>
      <c r="Q350" s="12" t="e">
        <f>'Рейтинговая таблица организаций'!#REF!</f>
        <v>#REF!</v>
      </c>
      <c r="R350" s="12" t="s">
        <v>162</v>
      </c>
      <c r="S350" s="12" t="e">
        <f>'Рейтинговая таблица организаций'!#REF!</f>
        <v>#REF!</v>
      </c>
      <c r="T350" s="12" t="e">
        <f>'Рейтинговая таблица организаций'!#REF!</f>
        <v>#REF!</v>
      </c>
      <c r="U35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0" s="18" t="e">
        <f>'Рейтинговая таблица организаций'!#REF!</f>
        <v>#REF!</v>
      </c>
      <c r="W350" s="12" t="e">
        <f>IF('Рейтинговая таблица организаций'!#REF!&lt;1,0,(IF('Рейтинговая таблица организаций'!#REF!&lt;4,20,100)))</f>
        <v>#REF!</v>
      </c>
      <c r="X350" s="12" t="s">
        <v>163</v>
      </c>
      <c r="Y350" s="12" t="e">
        <f>'Рейтинговая таблица организаций'!#REF!</f>
        <v>#REF!</v>
      </c>
      <c r="Z350" s="12" t="e">
        <f>'Рейтинговая таблица организаций'!#REF!</f>
        <v>#REF!</v>
      </c>
      <c r="AA35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0" s="17" t="e">
        <f>'Рейтинговая таблица организаций'!#REF!</f>
        <v>#REF!</v>
      </c>
      <c r="AC350" s="12" t="e">
        <f>IF('Рейтинговая таблица организаций'!#REF!&lt;1,0,(IF('Рейтинговая таблица организаций'!#REF!&lt;5,20,100)))</f>
        <v>#REF!</v>
      </c>
      <c r="AD35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0" s="18" t="e">
        <f>'Рейтинговая таблица организаций'!#REF!</f>
        <v>#REF!</v>
      </c>
      <c r="AF350" s="12" t="e">
        <f>IF('Рейтинговая таблица организаций'!#REF!&lt;1,0,(IF('Рейтинговая таблица организаций'!#REF!&lt;5,20,100)))</f>
        <v>#REF!</v>
      </c>
      <c r="AG350" s="12" t="s">
        <v>164</v>
      </c>
      <c r="AH350" s="12" t="e">
        <f>'Рейтинговая таблица организаций'!#REF!</f>
        <v>#REF!</v>
      </c>
      <c r="AI350" s="12" t="e">
        <f>'Рейтинговая таблица организаций'!#REF!</f>
        <v>#REF!</v>
      </c>
      <c r="AJ350" s="12" t="s">
        <v>165</v>
      </c>
      <c r="AK350" s="12" t="e">
        <f>'Рейтинговая таблица организаций'!#REF!</f>
        <v>#REF!</v>
      </c>
      <c r="AL350" s="12" t="e">
        <f>'Рейтинговая таблица организаций'!#REF!</f>
        <v>#REF!</v>
      </c>
      <c r="AM350" s="12" t="s">
        <v>166</v>
      </c>
      <c r="AN350" s="12" t="e">
        <f>'Рейтинговая таблица организаций'!#REF!</f>
        <v>#REF!</v>
      </c>
      <c r="AO350" s="12" t="e">
        <f>'Рейтинговая таблица организаций'!#REF!</f>
        <v>#REF!</v>
      </c>
      <c r="AP350" s="12" t="s">
        <v>167</v>
      </c>
      <c r="AQ350" s="12" t="e">
        <f>'Рейтинговая таблица организаций'!#REF!</f>
        <v>#REF!</v>
      </c>
      <c r="AR350" s="12" t="e">
        <f>'Рейтинговая таблица организаций'!#REF!</f>
        <v>#REF!</v>
      </c>
      <c r="AS350" s="12" t="s">
        <v>168</v>
      </c>
      <c r="AT350" s="12" t="e">
        <f>'Рейтинговая таблица организаций'!#REF!</f>
        <v>#REF!</v>
      </c>
      <c r="AU350" s="12" t="e">
        <f>'Рейтинговая таблица организаций'!#REF!</f>
        <v>#REF!</v>
      </c>
      <c r="AV350" s="12" t="s">
        <v>169</v>
      </c>
      <c r="AW350" s="12" t="e">
        <f>'Рейтинговая таблица организаций'!#REF!</f>
        <v>#REF!</v>
      </c>
      <c r="AX350" s="12" t="e">
        <f>'Рейтинговая таблица организаций'!#REF!</f>
        <v>#REF!</v>
      </c>
      <c r="AY350" s="12" t="s">
        <v>170</v>
      </c>
      <c r="AZ350" s="12" t="e">
        <f>'Рейтинговая таблица организаций'!#REF!</f>
        <v>#REF!</v>
      </c>
      <c r="BA350" s="12" t="e">
        <f>'Рейтинговая таблица организаций'!#REF!</f>
        <v>#REF!</v>
      </c>
    </row>
    <row r="351" spans="1:53" ht="15.75">
      <c r="A351" s="9" t="e">
        <f>'бланки '!#REF!</f>
        <v>#REF!</v>
      </c>
      <c r="B351" s="9" t="e">
        <f>'бланки '!#REF!</f>
        <v>#REF!</v>
      </c>
      <c r="C351" s="9" t="e">
        <f>'для bus.gov.ru'!#REF!</f>
        <v>#REF!</v>
      </c>
      <c r="D351" s="9" t="e">
        <f>'для bus.gov.ru'!#REF!</f>
        <v>#REF!</v>
      </c>
      <c r="E351" s="16" t="e">
        <f>'для bus.gov.ru'!#REF!</f>
        <v>#REF!</v>
      </c>
      <c r="F351" s="10" t="s">
        <v>159</v>
      </c>
      <c r="G351" s="11" t="e">
        <f>'Рейтинговая таблица организаций'!#REF!</f>
        <v>#REF!</v>
      </c>
      <c r="H351" s="11" t="e">
        <f>'Рейтинговая таблица организаций'!#REF!</f>
        <v>#REF!</v>
      </c>
      <c r="I351" s="10" t="s">
        <v>160</v>
      </c>
      <c r="J351" s="11" t="e">
        <f>'Рейтинговая таблица организаций'!#REF!</f>
        <v>#REF!</v>
      </c>
      <c r="K351" s="11" t="e">
        <f>'Рейтинговая таблица организаций'!#REF!</f>
        <v>#REF!</v>
      </c>
      <c r="L35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1" s="18" t="e">
        <f>'Рейтинговая таблица организаций'!#REF!</f>
        <v>#REF!</v>
      </c>
      <c r="N351" s="12" t="e">
        <f>IF('Рейтинговая таблица организаций'!#REF!&lt;1,0,(IF('Рейтинговая таблица организаций'!#REF!&lt;4,30,100)))</f>
        <v>#REF!</v>
      </c>
      <c r="O351" s="12" t="s">
        <v>161</v>
      </c>
      <c r="P351" s="12" t="e">
        <f>'Рейтинговая таблица организаций'!#REF!</f>
        <v>#REF!</v>
      </c>
      <c r="Q351" s="12" t="e">
        <f>'Рейтинговая таблица организаций'!#REF!</f>
        <v>#REF!</v>
      </c>
      <c r="R351" s="12" t="s">
        <v>162</v>
      </c>
      <c r="S351" s="12" t="e">
        <f>'Рейтинговая таблица организаций'!#REF!</f>
        <v>#REF!</v>
      </c>
      <c r="T351" s="12" t="e">
        <f>'Рейтинговая таблица организаций'!#REF!</f>
        <v>#REF!</v>
      </c>
      <c r="U35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1" s="18" t="e">
        <f>'Рейтинговая таблица организаций'!#REF!</f>
        <v>#REF!</v>
      </c>
      <c r="W351" s="12" t="e">
        <f>IF('Рейтинговая таблица организаций'!#REF!&lt;1,0,(IF('Рейтинговая таблица организаций'!#REF!&lt;4,20,100)))</f>
        <v>#REF!</v>
      </c>
      <c r="X351" s="12" t="s">
        <v>163</v>
      </c>
      <c r="Y351" s="12" t="e">
        <f>'Рейтинговая таблица организаций'!#REF!</f>
        <v>#REF!</v>
      </c>
      <c r="Z351" s="12" t="e">
        <f>'Рейтинговая таблица организаций'!#REF!</f>
        <v>#REF!</v>
      </c>
      <c r="AA35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1" s="17" t="e">
        <f>'Рейтинговая таблица организаций'!#REF!</f>
        <v>#REF!</v>
      </c>
      <c r="AC351" s="12" t="e">
        <f>IF('Рейтинговая таблица организаций'!#REF!&lt;1,0,(IF('Рейтинговая таблица организаций'!#REF!&lt;5,20,100)))</f>
        <v>#REF!</v>
      </c>
      <c r="AD35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1" s="18" t="e">
        <f>'Рейтинговая таблица организаций'!#REF!</f>
        <v>#REF!</v>
      </c>
      <c r="AF351" s="12" t="e">
        <f>IF('Рейтинговая таблица организаций'!#REF!&lt;1,0,(IF('Рейтинговая таблица организаций'!#REF!&lt;5,20,100)))</f>
        <v>#REF!</v>
      </c>
      <c r="AG351" s="12" t="s">
        <v>164</v>
      </c>
      <c r="AH351" s="12" t="e">
        <f>'Рейтинговая таблица организаций'!#REF!</f>
        <v>#REF!</v>
      </c>
      <c r="AI351" s="12" t="e">
        <f>'Рейтинговая таблица организаций'!#REF!</f>
        <v>#REF!</v>
      </c>
      <c r="AJ351" s="12" t="s">
        <v>165</v>
      </c>
      <c r="AK351" s="12" t="e">
        <f>'Рейтинговая таблица организаций'!#REF!</f>
        <v>#REF!</v>
      </c>
      <c r="AL351" s="12" t="e">
        <f>'Рейтинговая таблица организаций'!#REF!</f>
        <v>#REF!</v>
      </c>
      <c r="AM351" s="12" t="s">
        <v>166</v>
      </c>
      <c r="AN351" s="12" t="e">
        <f>'Рейтинговая таблица организаций'!#REF!</f>
        <v>#REF!</v>
      </c>
      <c r="AO351" s="12" t="e">
        <f>'Рейтинговая таблица организаций'!#REF!</f>
        <v>#REF!</v>
      </c>
      <c r="AP351" s="12" t="s">
        <v>167</v>
      </c>
      <c r="AQ351" s="12" t="e">
        <f>'Рейтинговая таблица организаций'!#REF!</f>
        <v>#REF!</v>
      </c>
      <c r="AR351" s="12" t="e">
        <f>'Рейтинговая таблица организаций'!#REF!</f>
        <v>#REF!</v>
      </c>
      <c r="AS351" s="12" t="s">
        <v>168</v>
      </c>
      <c r="AT351" s="12" t="e">
        <f>'Рейтинговая таблица организаций'!#REF!</f>
        <v>#REF!</v>
      </c>
      <c r="AU351" s="12" t="e">
        <f>'Рейтинговая таблица организаций'!#REF!</f>
        <v>#REF!</v>
      </c>
      <c r="AV351" s="12" t="s">
        <v>169</v>
      </c>
      <c r="AW351" s="12" t="e">
        <f>'Рейтинговая таблица организаций'!#REF!</f>
        <v>#REF!</v>
      </c>
      <c r="AX351" s="12" t="e">
        <f>'Рейтинговая таблица организаций'!#REF!</f>
        <v>#REF!</v>
      </c>
      <c r="AY351" s="12" t="s">
        <v>170</v>
      </c>
      <c r="AZ351" s="12" t="e">
        <f>'Рейтинговая таблица организаций'!#REF!</f>
        <v>#REF!</v>
      </c>
      <c r="BA351" s="12" t="e">
        <f>'Рейтинговая таблица организаций'!#REF!</f>
        <v>#REF!</v>
      </c>
    </row>
    <row r="352" spans="1:53" ht="15.75">
      <c r="A352" s="9" t="e">
        <f>'бланки '!#REF!</f>
        <v>#REF!</v>
      </c>
      <c r="B352" s="9" t="e">
        <f>'бланки '!#REF!</f>
        <v>#REF!</v>
      </c>
      <c r="C352" s="9" t="e">
        <f>'для bus.gov.ru'!#REF!</f>
        <v>#REF!</v>
      </c>
      <c r="D352" s="9" t="e">
        <f>'для bus.gov.ru'!#REF!</f>
        <v>#REF!</v>
      </c>
      <c r="E352" s="16" t="e">
        <f>'для bus.gov.ru'!#REF!</f>
        <v>#REF!</v>
      </c>
      <c r="F352" s="10" t="s">
        <v>159</v>
      </c>
      <c r="G352" s="11" t="e">
        <f>'Рейтинговая таблица организаций'!#REF!</f>
        <v>#REF!</v>
      </c>
      <c r="H352" s="11" t="e">
        <f>'Рейтинговая таблица организаций'!#REF!</f>
        <v>#REF!</v>
      </c>
      <c r="I352" s="10" t="s">
        <v>160</v>
      </c>
      <c r="J352" s="11" t="e">
        <f>'Рейтинговая таблица организаций'!#REF!</f>
        <v>#REF!</v>
      </c>
      <c r="K352" s="11" t="e">
        <f>'Рейтинговая таблица организаций'!#REF!</f>
        <v>#REF!</v>
      </c>
      <c r="L35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2" s="18" t="e">
        <f>'Рейтинговая таблица организаций'!#REF!</f>
        <v>#REF!</v>
      </c>
      <c r="N352" s="12" t="e">
        <f>IF('Рейтинговая таблица организаций'!#REF!&lt;1,0,(IF('Рейтинговая таблица организаций'!#REF!&lt;4,30,100)))</f>
        <v>#REF!</v>
      </c>
      <c r="O352" s="12" t="s">
        <v>161</v>
      </c>
      <c r="P352" s="12" t="e">
        <f>'Рейтинговая таблица организаций'!#REF!</f>
        <v>#REF!</v>
      </c>
      <c r="Q352" s="12" t="e">
        <f>'Рейтинговая таблица организаций'!#REF!</f>
        <v>#REF!</v>
      </c>
      <c r="R352" s="12" t="s">
        <v>162</v>
      </c>
      <c r="S352" s="12" t="e">
        <f>'Рейтинговая таблица организаций'!#REF!</f>
        <v>#REF!</v>
      </c>
      <c r="T352" s="12" t="e">
        <f>'Рейтинговая таблица организаций'!#REF!</f>
        <v>#REF!</v>
      </c>
      <c r="U35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2" s="18" t="e">
        <f>'Рейтинговая таблица организаций'!#REF!</f>
        <v>#REF!</v>
      </c>
      <c r="W352" s="12" t="e">
        <f>IF('Рейтинговая таблица организаций'!#REF!&lt;1,0,(IF('Рейтинговая таблица организаций'!#REF!&lt;4,20,100)))</f>
        <v>#REF!</v>
      </c>
      <c r="X352" s="12" t="s">
        <v>163</v>
      </c>
      <c r="Y352" s="12" t="e">
        <f>'Рейтинговая таблица организаций'!#REF!</f>
        <v>#REF!</v>
      </c>
      <c r="Z352" s="12" t="e">
        <f>'Рейтинговая таблица организаций'!#REF!</f>
        <v>#REF!</v>
      </c>
      <c r="AA35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2" s="17" t="e">
        <f>'Рейтинговая таблица организаций'!#REF!</f>
        <v>#REF!</v>
      </c>
      <c r="AC352" s="12" t="e">
        <f>IF('Рейтинговая таблица организаций'!#REF!&lt;1,0,(IF('Рейтинговая таблица организаций'!#REF!&lt;5,20,100)))</f>
        <v>#REF!</v>
      </c>
      <c r="AD35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2" s="18" t="e">
        <f>'Рейтинговая таблица организаций'!#REF!</f>
        <v>#REF!</v>
      </c>
      <c r="AF352" s="12" t="e">
        <f>IF('Рейтинговая таблица организаций'!#REF!&lt;1,0,(IF('Рейтинговая таблица организаций'!#REF!&lt;5,20,100)))</f>
        <v>#REF!</v>
      </c>
      <c r="AG352" s="12" t="s">
        <v>164</v>
      </c>
      <c r="AH352" s="12" t="e">
        <f>'Рейтинговая таблица организаций'!#REF!</f>
        <v>#REF!</v>
      </c>
      <c r="AI352" s="12" t="e">
        <f>'Рейтинговая таблица организаций'!#REF!</f>
        <v>#REF!</v>
      </c>
      <c r="AJ352" s="12" t="s">
        <v>165</v>
      </c>
      <c r="AK352" s="12" t="e">
        <f>'Рейтинговая таблица организаций'!#REF!</f>
        <v>#REF!</v>
      </c>
      <c r="AL352" s="12" t="e">
        <f>'Рейтинговая таблица организаций'!#REF!</f>
        <v>#REF!</v>
      </c>
      <c r="AM352" s="12" t="s">
        <v>166</v>
      </c>
      <c r="AN352" s="12" t="e">
        <f>'Рейтинговая таблица организаций'!#REF!</f>
        <v>#REF!</v>
      </c>
      <c r="AO352" s="12" t="e">
        <f>'Рейтинговая таблица организаций'!#REF!</f>
        <v>#REF!</v>
      </c>
      <c r="AP352" s="12" t="s">
        <v>167</v>
      </c>
      <c r="AQ352" s="12" t="e">
        <f>'Рейтинговая таблица организаций'!#REF!</f>
        <v>#REF!</v>
      </c>
      <c r="AR352" s="12" t="e">
        <f>'Рейтинговая таблица организаций'!#REF!</f>
        <v>#REF!</v>
      </c>
      <c r="AS352" s="12" t="s">
        <v>168</v>
      </c>
      <c r="AT352" s="12" t="e">
        <f>'Рейтинговая таблица организаций'!#REF!</f>
        <v>#REF!</v>
      </c>
      <c r="AU352" s="12" t="e">
        <f>'Рейтинговая таблица организаций'!#REF!</f>
        <v>#REF!</v>
      </c>
      <c r="AV352" s="12" t="s">
        <v>169</v>
      </c>
      <c r="AW352" s="12" t="e">
        <f>'Рейтинговая таблица организаций'!#REF!</f>
        <v>#REF!</v>
      </c>
      <c r="AX352" s="12" t="e">
        <f>'Рейтинговая таблица организаций'!#REF!</f>
        <v>#REF!</v>
      </c>
      <c r="AY352" s="12" t="s">
        <v>170</v>
      </c>
      <c r="AZ352" s="12" t="e">
        <f>'Рейтинговая таблица организаций'!#REF!</f>
        <v>#REF!</v>
      </c>
      <c r="BA352" s="12" t="e">
        <f>'Рейтинговая таблица организаций'!#REF!</f>
        <v>#REF!</v>
      </c>
    </row>
    <row r="353" spans="1:53" ht="15.75">
      <c r="A353" s="9" t="e">
        <f>'бланки '!#REF!</f>
        <v>#REF!</v>
      </c>
      <c r="B353" s="9" t="e">
        <f>'бланки '!#REF!</f>
        <v>#REF!</v>
      </c>
      <c r="C353" s="9" t="e">
        <f>'для bus.gov.ru'!#REF!</f>
        <v>#REF!</v>
      </c>
      <c r="D353" s="9" t="e">
        <f>'для bus.gov.ru'!#REF!</f>
        <v>#REF!</v>
      </c>
      <c r="E353" s="16" t="e">
        <f>'для bus.gov.ru'!#REF!</f>
        <v>#REF!</v>
      </c>
      <c r="F353" s="10" t="s">
        <v>159</v>
      </c>
      <c r="G353" s="11" t="e">
        <f>'Рейтинговая таблица организаций'!#REF!</f>
        <v>#REF!</v>
      </c>
      <c r="H353" s="11" t="e">
        <f>'Рейтинговая таблица организаций'!#REF!</f>
        <v>#REF!</v>
      </c>
      <c r="I353" s="10" t="s">
        <v>160</v>
      </c>
      <c r="J353" s="11" t="e">
        <f>'Рейтинговая таблица организаций'!#REF!</f>
        <v>#REF!</v>
      </c>
      <c r="K353" s="11" t="e">
        <f>'Рейтинговая таблица организаций'!#REF!</f>
        <v>#REF!</v>
      </c>
      <c r="L35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3" s="18" t="e">
        <f>'Рейтинговая таблица организаций'!#REF!</f>
        <v>#REF!</v>
      </c>
      <c r="N353" s="12" t="e">
        <f>IF('Рейтинговая таблица организаций'!#REF!&lt;1,0,(IF('Рейтинговая таблица организаций'!#REF!&lt;4,30,100)))</f>
        <v>#REF!</v>
      </c>
      <c r="O353" s="12" t="s">
        <v>161</v>
      </c>
      <c r="P353" s="12" t="e">
        <f>'Рейтинговая таблица организаций'!#REF!</f>
        <v>#REF!</v>
      </c>
      <c r="Q353" s="12" t="e">
        <f>'Рейтинговая таблица организаций'!#REF!</f>
        <v>#REF!</v>
      </c>
      <c r="R353" s="12" t="s">
        <v>162</v>
      </c>
      <c r="S353" s="12" t="e">
        <f>'Рейтинговая таблица организаций'!#REF!</f>
        <v>#REF!</v>
      </c>
      <c r="T353" s="12" t="e">
        <f>'Рейтинговая таблица организаций'!#REF!</f>
        <v>#REF!</v>
      </c>
      <c r="U35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3" s="18" t="e">
        <f>'Рейтинговая таблица организаций'!#REF!</f>
        <v>#REF!</v>
      </c>
      <c r="W353" s="12" t="e">
        <f>IF('Рейтинговая таблица организаций'!#REF!&lt;1,0,(IF('Рейтинговая таблица организаций'!#REF!&lt;4,20,100)))</f>
        <v>#REF!</v>
      </c>
      <c r="X353" s="12" t="s">
        <v>163</v>
      </c>
      <c r="Y353" s="12" t="e">
        <f>'Рейтинговая таблица организаций'!#REF!</f>
        <v>#REF!</v>
      </c>
      <c r="Z353" s="12" t="e">
        <f>'Рейтинговая таблица организаций'!#REF!</f>
        <v>#REF!</v>
      </c>
      <c r="AA35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3" s="17" t="e">
        <f>'Рейтинговая таблица организаций'!#REF!</f>
        <v>#REF!</v>
      </c>
      <c r="AC353" s="12" t="e">
        <f>IF('Рейтинговая таблица организаций'!#REF!&lt;1,0,(IF('Рейтинговая таблица организаций'!#REF!&lt;5,20,100)))</f>
        <v>#REF!</v>
      </c>
      <c r="AD35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3" s="18" t="e">
        <f>'Рейтинговая таблица организаций'!#REF!</f>
        <v>#REF!</v>
      </c>
      <c r="AF353" s="12" t="e">
        <f>IF('Рейтинговая таблица организаций'!#REF!&lt;1,0,(IF('Рейтинговая таблица организаций'!#REF!&lt;5,20,100)))</f>
        <v>#REF!</v>
      </c>
      <c r="AG353" s="12" t="s">
        <v>164</v>
      </c>
      <c r="AH353" s="12" t="e">
        <f>'Рейтинговая таблица организаций'!#REF!</f>
        <v>#REF!</v>
      </c>
      <c r="AI353" s="12" t="e">
        <f>'Рейтинговая таблица организаций'!#REF!</f>
        <v>#REF!</v>
      </c>
      <c r="AJ353" s="12" t="s">
        <v>165</v>
      </c>
      <c r="AK353" s="12" t="e">
        <f>'Рейтинговая таблица организаций'!#REF!</f>
        <v>#REF!</v>
      </c>
      <c r="AL353" s="12" t="e">
        <f>'Рейтинговая таблица организаций'!#REF!</f>
        <v>#REF!</v>
      </c>
      <c r="AM353" s="12" t="s">
        <v>166</v>
      </c>
      <c r="AN353" s="12" t="e">
        <f>'Рейтинговая таблица организаций'!#REF!</f>
        <v>#REF!</v>
      </c>
      <c r="AO353" s="12" t="e">
        <f>'Рейтинговая таблица организаций'!#REF!</f>
        <v>#REF!</v>
      </c>
      <c r="AP353" s="12" t="s">
        <v>167</v>
      </c>
      <c r="AQ353" s="12" t="e">
        <f>'Рейтинговая таблица организаций'!#REF!</f>
        <v>#REF!</v>
      </c>
      <c r="AR353" s="12" t="e">
        <f>'Рейтинговая таблица организаций'!#REF!</f>
        <v>#REF!</v>
      </c>
      <c r="AS353" s="12" t="s">
        <v>168</v>
      </c>
      <c r="AT353" s="12" t="e">
        <f>'Рейтинговая таблица организаций'!#REF!</f>
        <v>#REF!</v>
      </c>
      <c r="AU353" s="12" t="e">
        <f>'Рейтинговая таблица организаций'!#REF!</f>
        <v>#REF!</v>
      </c>
      <c r="AV353" s="12" t="s">
        <v>169</v>
      </c>
      <c r="AW353" s="12" t="e">
        <f>'Рейтинговая таблица организаций'!#REF!</f>
        <v>#REF!</v>
      </c>
      <c r="AX353" s="12" t="e">
        <f>'Рейтинговая таблица организаций'!#REF!</f>
        <v>#REF!</v>
      </c>
      <c r="AY353" s="12" t="s">
        <v>170</v>
      </c>
      <c r="AZ353" s="12" t="e">
        <f>'Рейтинговая таблица организаций'!#REF!</f>
        <v>#REF!</v>
      </c>
      <c r="BA353" s="12" t="e">
        <f>'Рейтинговая таблица организаций'!#REF!</f>
        <v>#REF!</v>
      </c>
    </row>
    <row r="354" spans="1:53" ht="15.75">
      <c r="A354" s="9" t="e">
        <f>'бланки '!#REF!</f>
        <v>#REF!</v>
      </c>
      <c r="B354" s="9" t="e">
        <f>'бланки '!#REF!</f>
        <v>#REF!</v>
      </c>
      <c r="C354" s="9" t="e">
        <f>'для bus.gov.ru'!#REF!</f>
        <v>#REF!</v>
      </c>
      <c r="D354" s="9" t="e">
        <f>'для bus.gov.ru'!#REF!</f>
        <v>#REF!</v>
      </c>
      <c r="E354" s="16" t="e">
        <f>'для bus.gov.ru'!#REF!</f>
        <v>#REF!</v>
      </c>
      <c r="F354" s="10" t="s">
        <v>159</v>
      </c>
      <c r="G354" s="11" t="e">
        <f>'Рейтинговая таблица организаций'!#REF!</f>
        <v>#REF!</v>
      </c>
      <c r="H354" s="11" t="e">
        <f>'Рейтинговая таблица организаций'!#REF!</f>
        <v>#REF!</v>
      </c>
      <c r="I354" s="10" t="s">
        <v>160</v>
      </c>
      <c r="J354" s="11" t="e">
        <f>'Рейтинговая таблица организаций'!#REF!</f>
        <v>#REF!</v>
      </c>
      <c r="K354" s="11" t="e">
        <f>'Рейтинговая таблица организаций'!#REF!</f>
        <v>#REF!</v>
      </c>
      <c r="L35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4" s="18" t="e">
        <f>'Рейтинговая таблица организаций'!#REF!</f>
        <v>#REF!</v>
      </c>
      <c r="N354" s="12" t="e">
        <f>IF('Рейтинговая таблица организаций'!#REF!&lt;1,0,(IF('Рейтинговая таблица организаций'!#REF!&lt;4,30,100)))</f>
        <v>#REF!</v>
      </c>
      <c r="O354" s="12" t="s">
        <v>161</v>
      </c>
      <c r="P354" s="12" t="e">
        <f>'Рейтинговая таблица организаций'!#REF!</f>
        <v>#REF!</v>
      </c>
      <c r="Q354" s="12" t="e">
        <f>'Рейтинговая таблица организаций'!#REF!</f>
        <v>#REF!</v>
      </c>
      <c r="R354" s="12" t="s">
        <v>162</v>
      </c>
      <c r="S354" s="12" t="e">
        <f>'Рейтинговая таблица организаций'!#REF!</f>
        <v>#REF!</v>
      </c>
      <c r="T354" s="12" t="e">
        <f>'Рейтинговая таблица организаций'!#REF!</f>
        <v>#REF!</v>
      </c>
      <c r="U35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4" s="18" t="e">
        <f>'Рейтинговая таблица организаций'!#REF!</f>
        <v>#REF!</v>
      </c>
      <c r="W354" s="12" t="e">
        <f>IF('Рейтинговая таблица организаций'!#REF!&lt;1,0,(IF('Рейтинговая таблица организаций'!#REF!&lt;4,20,100)))</f>
        <v>#REF!</v>
      </c>
      <c r="X354" s="12" t="s">
        <v>163</v>
      </c>
      <c r="Y354" s="12" t="e">
        <f>'Рейтинговая таблица организаций'!#REF!</f>
        <v>#REF!</v>
      </c>
      <c r="Z354" s="12" t="e">
        <f>'Рейтинговая таблица организаций'!#REF!</f>
        <v>#REF!</v>
      </c>
      <c r="AA35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4" s="17" t="e">
        <f>'Рейтинговая таблица организаций'!#REF!</f>
        <v>#REF!</v>
      </c>
      <c r="AC354" s="12" t="e">
        <f>IF('Рейтинговая таблица организаций'!#REF!&lt;1,0,(IF('Рейтинговая таблица организаций'!#REF!&lt;5,20,100)))</f>
        <v>#REF!</v>
      </c>
      <c r="AD35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4" s="18" t="e">
        <f>'Рейтинговая таблица организаций'!#REF!</f>
        <v>#REF!</v>
      </c>
      <c r="AF354" s="12" t="e">
        <f>IF('Рейтинговая таблица организаций'!#REF!&lt;1,0,(IF('Рейтинговая таблица организаций'!#REF!&lt;5,20,100)))</f>
        <v>#REF!</v>
      </c>
      <c r="AG354" s="12" t="s">
        <v>164</v>
      </c>
      <c r="AH354" s="12" t="e">
        <f>'Рейтинговая таблица организаций'!#REF!</f>
        <v>#REF!</v>
      </c>
      <c r="AI354" s="12" t="e">
        <f>'Рейтинговая таблица организаций'!#REF!</f>
        <v>#REF!</v>
      </c>
      <c r="AJ354" s="12" t="s">
        <v>165</v>
      </c>
      <c r="AK354" s="12" t="e">
        <f>'Рейтинговая таблица организаций'!#REF!</f>
        <v>#REF!</v>
      </c>
      <c r="AL354" s="12" t="e">
        <f>'Рейтинговая таблица организаций'!#REF!</f>
        <v>#REF!</v>
      </c>
      <c r="AM354" s="12" t="s">
        <v>166</v>
      </c>
      <c r="AN354" s="12" t="e">
        <f>'Рейтинговая таблица организаций'!#REF!</f>
        <v>#REF!</v>
      </c>
      <c r="AO354" s="12" t="e">
        <f>'Рейтинговая таблица организаций'!#REF!</f>
        <v>#REF!</v>
      </c>
      <c r="AP354" s="12" t="s">
        <v>167</v>
      </c>
      <c r="AQ354" s="12" t="e">
        <f>'Рейтинговая таблица организаций'!#REF!</f>
        <v>#REF!</v>
      </c>
      <c r="AR354" s="12" t="e">
        <f>'Рейтинговая таблица организаций'!#REF!</f>
        <v>#REF!</v>
      </c>
      <c r="AS354" s="12" t="s">
        <v>168</v>
      </c>
      <c r="AT354" s="12" t="e">
        <f>'Рейтинговая таблица организаций'!#REF!</f>
        <v>#REF!</v>
      </c>
      <c r="AU354" s="12" t="e">
        <f>'Рейтинговая таблица организаций'!#REF!</f>
        <v>#REF!</v>
      </c>
      <c r="AV354" s="12" t="s">
        <v>169</v>
      </c>
      <c r="AW354" s="12" t="e">
        <f>'Рейтинговая таблица организаций'!#REF!</f>
        <v>#REF!</v>
      </c>
      <c r="AX354" s="12" t="e">
        <f>'Рейтинговая таблица организаций'!#REF!</f>
        <v>#REF!</v>
      </c>
      <c r="AY354" s="12" t="s">
        <v>170</v>
      </c>
      <c r="AZ354" s="12" t="e">
        <f>'Рейтинговая таблица организаций'!#REF!</f>
        <v>#REF!</v>
      </c>
      <c r="BA354" s="12" t="e">
        <f>'Рейтинговая таблица организаций'!#REF!</f>
        <v>#REF!</v>
      </c>
    </row>
    <row r="355" spans="1:53" ht="15.75">
      <c r="A355" s="9" t="e">
        <f>'бланки '!#REF!</f>
        <v>#REF!</v>
      </c>
      <c r="B355" s="9" t="e">
        <f>'бланки '!#REF!</f>
        <v>#REF!</v>
      </c>
      <c r="C355" s="9" t="e">
        <f>'для bus.gov.ru'!#REF!</f>
        <v>#REF!</v>
      </c>
      <c r="D355" s="9" t="e">
        <f>'для bus.gov.ru'!#REF!</f>
        <v>#REF!</v>
      </c>
      <c r="E355" s="16" t="e">
        <f>'для bus.gov.ru'!#REF!</f>
        <v>#REF!</v>
      </c>
      <c r="F355" s="10" t="s">
        <v>159</v>
      </c>
      <c r="G355" s="11" t="e">
        <f>'Рейтинговая таблица организаций'!#REF!</f>
        <v>#REF!</v>
      </c>
      <c r="H355" s="11" t="e">
        <f>'Рейтинговая таблица организаций'!#REF!</f>
        <v>#REF!</v>
      </c>
      <c r="I355" s="10" t="s">
        <v>160</v>
      </c>
      <c r="J355" s="11" t="e">
        <f>'Рейтинговая таблица организаций'!#REF!</f>
        <v>#REF!</v>
      </c>
      <c r="K355" s="11" t="e">
        <f>'Рейтинговая таблица организаций'!#REF!</f>
        <v>#REF!</v>
      </c>
      <c r="L35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5" s="18" t="e">
        <f>'Рейтинговая таблица организаций'!#REF!</f>
        <v>#REF!</v>
      </c>
      <c r="N355" s="12" t="e">
        <f>IF('Рейтинговая таблица организаций'!#REF!&lt;1,0,(IF('Рейтинговая таблица организаций'!#REF!&lt;4,30,100)))</f>
        <v>#REF!</v>
      </c>
      <c r="O355" s="12" t="s">
        <v>161</v>
      </c>
      <c r="P355" s="12" t="e">
        <f>'Рейтинговая таблица организаций'!#REF!</f>
        <v>#REF!</v>
      </c>
      <c r="Q355" s="12" t="e">
        <f>'Рейтинговая таблица организаций'!#REF!</f>
        <v>#REF!</v>
      </c>
      <c r="R355" s="12" t="s">
        <v>162</v>
      </c>
      <c r="S355" s="12" t="e">
        <f>'Рейтинговая таблица организаций'!#REF!</f>
        <v>#REF!</v>
      </c>
      <c r="T355" s="12" t="e">
        <f>'Рейтинговая таблица организаций'!#REF!</f>
        <v>#REF!</v>
      </c>
      <c r="U35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5" s="18" t="e">
        <f>'Рейтинговая таблица организаций'!#REF!</f>
        <v>#REF!</v>
      </c>
      <c r="W355" s="12" t="e">
        <f>IF('Рейтинговая таблица организаций'!#REF!&lt;1,0,(IF('Рейтинговая таблица организаций'!#REF!&lt;4,20,100)))</f>
        <v>#REF!</v>
      </c>
      <c r="X355" s="12" t="s">
        <v>163</v>
      </c>
      <c r="Y355" s="12" t="e">
        <f>'Рейтинговая таблица организаций'!#REF!</f>
        <v>#REF!</v>
      </c>
      <c r="Z355" s="12" t="e">
        <f>'Рейтинговая таблица организаций'!#REF!</f>
        <v>#REF!</v>
      </c>
      <c r="AA35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5" s="17" t="e">
        <f>'Рейтинговая таблица организаций'!#REF!</f>
        <v>#REF!</v>
      </c>
      <c r="AC355" s="12" t="e">
        <f>IF('Рейтинговая таблица организаций'!#REF!&lt;1,0,(IF('Рейтинговая таблица организаций'!#REF!&lt;5,20,100)))</f>
        <v>#REF!</v>
      </c>
      <c r="AD35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5" s="18" t="e">
        <f>'Рейтинговая таблица организаций'!#REF!</f>
        <v>#REF!</v>
      </c>
      <c r="AF355" s="12" t="e">
        <f>IF('Рейтинговая таблица организаций'!#REF!&lt;1,0,(IF('Рейтинговая таблица организаций'!#REF!&lt;5,20,100)))</f>
        <v>#REF!</v>
      </c>
      <c r="AG355" s="12" t="s">
        <v>164</v>
      </c>
      <c r="AH355" s="12" t="e">
        <f>'Рейтинговая таблица организаций'!#REF!</f>
        <v>#REF!</v>
      </c>
      <c r="AI355" s="12" t="e">
        <f>'Рейтинговая таблица организаций'!#REF!</f>
        <v>#REF!</v>
      </c>
      <c r="AJ355" s="12" t="s">
        <v>165</v>
      </c>
      <c r="AK355" s="12" t="e">
        <f>'Рейтинговая таблица организаций'!#REF!</f>
        <v>#REF!</v>
      </c>
      <c r="AL355" s="12" t="e">
        <f>'Рейтинговая таблица организаций'!#REF!</f>
        <v>#REF!</v>
      </c>
      <c r="AM355" s="12" t="s">
        <v>166</v>
      </c>
      <c r="AN355" s="12" t="e">
        <f>'Рейтинговая таблица организаций'!#REF!</f>
        <v>#REF!</v>
      </c>
      <c r="AO355" s="12" t="e">
        <f>'Рейтинговая таблица организаций'!#REF!</f>
        <v>#REF!</v>
      </c>
      <c r="AP355" s="12" t="s">
        <v>167</v>
      </c>
      <c r="AQ355" s="12" t="e">
        <f>'Рейтинговая таблица организаций'!#REF!</f>
        <v>#REF!</v>
      </c>
      <c r="AR355" s="12" t="e">
        <f>'Рейтинговая таблица организаций'!#REF!</f>
        <v>#REF!</v>
      </c>
      <c r="AS355" s="12" t="s">
        <v>168</v>
      </c>
      <c r="AT355" s="12" t="e">
        <f>'Рейтинговая таблица организаций'!#REF!</f>
        <v>#REF!</v>
      </c>
      <c r="AU355" s="12" t="e">
        <f>'Рейтинговая таблица организаций'!#REF!</f>
        <v>#REF!</v>
      </c>
      <c r="AV355" s="12" t="s">
        <v>169</v>
      </c>
      <c r="AW355" s="12" t="e">
        <f>'Рейтинговая таблица организаций'!#REF!</f>
        <v>#REF!</v>
      </c>
      <c r="AX355" s="12" t="e">
        <f>'Рейтинговая таблица организаций'!#REF!</f>
        <v>#REF!</v>
      </c>
      <c r="AY355" s="12" t="s">
        <v>170</v>
      </c>
      <c r="AZ355" s="12" t="e">
        <f>'Рейтинговая таблица организаций'!#REF!</f>
        <v>#REF!</v>
      </c>
      <c r="BA355" s="12" t="e">
        <f>'Рейтинговая таблица организаций'!#REF!</f>
        <v>#REF!</v>
      </c>
    </row>
    <row r="356" spans="1:53" ht="15.75">
      <c r="A356" s="9" t="e">
        <f>'бланки '!#REF!</f>
        <v>#REF!</v>
      </c>
      <c r="B356" s="9" t="e">
        <f>'бланки '!#REF!</f>
        <v>#REF!</v>
      </c>
      <c r="C356" s="9" t="e">
        <f>'для bus.gov.ru'!#REF!</f>
        <v>#REF!</v>
      </c>
      <c r="D356" s="9" t="e">
        <f>'для bus.gov.ru'!#REF!</f>
        <v>#REF!</v>
      </c>
      <c r="E356" s="16" t="e">
        <f>'для bus.gov.ru'!#REF!</f>
        <v>#REF!</v>
      </c>
      <c r="F356" s="10" t="s">
        <v>159</v>
      </c>
      <c r="G356" s="11" t="e">
        <f>'Рейтинговая таблица организаций'!#REF!</f>
        <v>#REF!</v>
      </c>
      <c r="H356" s="11" t="e">
        <f>'Рейтинговая таблица организаций'!#REF!</f>
        <v>#REF!</v>
      </c>
      <c r="I356" s="10" t="s">
        <v>160</v>
      </c>
      <c r="J356" s="11" t="e">
        <f>'Рейтинговая таблица организаций'!#REF!</f>
        <v>#REF!</v>
      </c>
      <c r="K356" s="11" t="e">
        <f>'Рейтинговая таблица организаций'!#REF!</f>
        <v>#REF!</v>
      </c>
      <c r="L35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6" s="18" t="e">
        <f>'Рейтинговая таблица организаций'!#REF!</f>
        <v>#REF!</v>
      </c>
      <c r="N356" s="12" t="e">
        <f>IF('Рейтинговая таблица организаций'!#REF!&lt;1,0,(IF('Рейтинговая таблица организаций'!#REF!&lt;4,30,100)))</f>
        <v>#REF!</v>
      </c>
      <c r="O356" s="12" t="s">
        <v>161</v>
      </c>
      <c r="P356" s="12" t="e">
        <f>'Рейтинговая таблица организаций'!#REF!</f>
        <v>#REF!</v>
      </c>
      <c r="Q356" s="12" t="e">
        <f>'Рейтинговая таблица организаций'!#REF!</f>
        <v>#REF!</v>
      </c>
      <c r="R356" s="12" t="s">
        <v>162</v>
      </c>
      <c r="S356" s="12" t="e">
        <f>'Рейтинговая таблица организаций'!#REF!</f>
        <v>#REF!</v>
      </c>
      <c r="T356" s="12" t="e">
        <f>'Рейтинговая таблица организаций'!#REF!</f>
        <v>#REF!</v>
      </c>
      <c r="U35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6" s="18" t="e">
        <f>'Рейтинговая таблица организаций'!#REF!</f>
        <v>#REF!</v>
      </c>
      <c r="W356" s="12" t="e">
        <f>IF('Рейтинговая таблица организаций'!#REF!&lt;1,0,(IF('Рейтинговая таблица организаций'!#REF!&lt;4,20,100)))</f>
        <v>#REF!</v>
      </c>
      <c r="X356" s="12" t="s">
        <v>163</v>
      </c>
      <c r="Y356" s="12" t="e">
        <f>'Рейтинговая таблица организаций'!#REF!</f>
        <v>#REF!</v>
      </c>
      <c r="Z356" s="12" t="e">
        <f>'Рейтинговая таблица организаций'!#REF!</f>
        <v>#REF!</v>
      </c>
      <c r="AA35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6" s="17" t="e">
        <f>'Рейтинговая таблица организаций'!#REF!</f>
        <v>#REF!</v>
      </c>
      <c r="AC356" s="12" t="e">
        <f>IF('Рейтинговая таблица организаций'!#REF!&lt;1,0,(IF('Рейтинговая таблица организаций'!#REF!&lt;5,20,100)))</f>
        <v>#REF!</v>
      </c>
      <c r="AD35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6" s="18" t="e">
        <f>'Рейтинговая таблица организаций'!#REF!</f>
        <v>#REF!</v>
      </c>
      <c r="AF356" s="12" t="e">
        <f>IF('Рейтинговая таблица организаций'!#REF!&lt;1,0,(IF('Рейтинговая таблица организаций'!#REF!&lt;5,20,100)))</f>
        <v>#REF!</v>
      </c>
      <c r="AG356" s="12" t="s">
        <v>164</v>
      </c>
      <c r="AH356" s="12" t="e">
        <f>'Рейтинговая таблица организаций'!#REF!</f>
        <v>#REF!</v>
      </c>
      <c r="AI356" s="12" t="e">
        <f>'Рейтинговая таблица организаций'!#REF!</f>
        <v>#REF!</v>
      </c>
      <c r="AJ356" s="12" t="s">
        <v>165</v>
      </c>
      <c r="AK356" s="12" t="e">
        <f>'Рейтинговая таблица организаций'!#REF!</f>
        <v>#REF!</v>
      </c>
      <c r="AL356" s="12" t="e">
        <f>'Рейтинговая таблица организаций'!#REF!</f>
        <v>#REF!</v>
      </c>
      <c r="AM356" s="12" t="s">
        <v>166</v>
      </c>
      <c r="AN356" s="12" t="e">
        <f>'Рейтинговая таблица организаций'!#REF!</f>
        <v>#REF!</v>
      </c>
      <c r="AO356" s="12" t="e">
        <f>'Рейтинговая таблица организаций'!#REF!</f>
        <v>#REF!</v>
      </c>
      <c r="AP356" s="12" t="s">
        <v>167</v>
      </c>
      <c r="AQ356" s="12" t="e">
        <f>'Рейтинговая таблица организаций'!#REF!</f>
        <v>#REF!</v>
      </c>
      <c r="AR356" s="12" t="e">
        <f>'Рейтинговая таблица организаций'!#REF!</f>
        <v>#REF!</v>
      </c>
      <c r="AS356" s="12" t="s">
        <v>168</v>
      </c>
      <c r="AT356" s="12" t="e">
        <f>'Рейтинговая таблица организаций'!#REF!</f>
        <v>#REF!</v>
      </c>
      <c r="AU356" s="12" t="e">
        <f>'Рейтинговая таблица организаций'!#REF!</f>
        <v>#REF!</v>
      </c>
      <c r="AV356" s="12" t="s">
        <v>169</v>
      </c>
      <c r="AW356" s="12" t="e">
        <f>'Рейтинговая таблица организаций'!#REF!</f>
        <v>#REF!</v>
      </c>
      <c r="AX356" s="12" t="e">
        <f>'Рейтинговая таблица организаций'!#REF!</f>
        <v>#REF!</v>
      </c>
      <c r="AY356" s="12" t="s">
        <v>170</v>
      </c>
      <c r="AZ356" s="12" t="e">
        <f>'Рейтинговая таблица организаций'!#REF!</f>
        <v>#REF!</v>
      </c>
      <c r="BA356" s="12" t="e">
        <f>'Рейтинговая таблица организаций'!#REF!</f>
        <v>#REF!</v>
      </c>
    </row>
    <row r="357" spans="1:53" ht="15.75">
      <c r="A357" s="9" t="e">
        <f>'бланки '!#REF!</f>
        <v>#REF!</v>
      </c>
      <c r="B357" s="9" t="e">
        <f>'бланки '!#REF!</f>
        <v>#REF!</v>
      </c>
      <c r="C357" s="9" t="e">
        <f>'для bus.gov.ru'!#REF!</f>
        <v>#REF!</v>
      </c>
      <c r="D357" s="9" t="e">
        <f>'для bus.gov.ru'!#REF!</f>
        <v>#REF!</v>
      </c>
      <c r="E357" s="16" t="e">
        <f>'для bus.gov.ru'!#REF!</f>
        <v>#REF!</v>
      </c>
      <c r="F357" s="10" t="s">
        <v>159</v>
      </c>
      <c r="G357" s="11" t="e">
        <f>'Рейтинговая таблица организаций'!#REF!</f>
        <v>#REF!</v>
      </c>
      <c r="H357" s="11" t="e">
        <f>'Рейтинговая таблица организаций'!#REF!</f>
        <v>#REF!</v>
      </c>
      <c r="I357" s="10" t="s">
        <v>160</v>
      </c>
      <c r="J357" s="11" t="e">
        <f>'Рейтинговая таблица организаций'!#REF!</f>
        <v>#REF!</v>
      </c>
      <c r="K357" s="11" t="e">
        <f>'Рейтинговая таблица организаций'!#REF!</f>
        <v>#REF!</v>
      </c>
      <c r="L35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7" s="18" t="e">
        <f>'Рейтинговая таблица организаций'!#REF!</f>
        <v>#REF!</v>
      </c>
      <c r="N357" s="12" t="e">
        <f>IF('Рейтинговая таблица организаций'!#REF!&lt;1,0,(IF('Рейтинговая таблица организаций'!#REF!&lt;4,30,100)))</f>
        <v>#REF!</v>
      </c>
      <c r="O357" s="12" t="s">
        <v>161</v>
      </c>
      <c r="P357" s="12" t="e">
        <f>'Рейтинговая таблица организаций'!#REF!</f>
        <v>#REF!</v>
      </c>
      <c r="Q357" s="12" t="e">
        <f>'Рейтинговая таблица организаций'!#REF!</f>
        <v>#REF!</v>
      </c>
      <c r="R357" s="12" t="s">
        <v>162</v>
      </c>
      <c r="S357" s="12" t="e">
        <f>'Рейтинговая таблица организаций'!#REF!</f>
        <v>#REF!</v>
      </c>
      <c r="T357" s="12" t="e">
        <f>'Рейтинговая таблица организаций'!#REF!</f>
        <v>#REF!</v>
      </c>
      <c r="U35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7" s="18" t="e">
        <f>'Рейтинговая таблица организаций'!#REF!</f>
        <v>#REF!</v>
      </c>
      <c r="W357" s="12" t="e">
        <f>IF('Рейтинговая таблица организаций'!#REF!&lt;1,0,(IF('Рейтинговая таблица организаций'!#REF!&lt;4,20,100)))</f>
        <v>#REF!</v>
      </c>
      <c r="X357" s="12" t="s">
        <v>163</v>
      </c>
      <c r="Y357" s="12" t="e">
        <f>'Рейтинговая таблица организаций'!#REF!</f>
        <v>#REF!</v>
      </c>
      <c r="Z357" s="12" t="e">
        <f>'Рейтинговая таблица организаций'!#REF!</f>
        <v>#REF!</v>
      </c>
      <c r="AA35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7" s="17" t="e">
        <f>'Рейтинговая таблица организаций'!#REF!</f>
        <v>#REF!</v>
      </c>
      <c r="AC357" s="12" t="e">
        <f>IF('Рейтинговая таблица организаций'!#REF!&lt;1,0,(IF('Рейтинговая таблица организаций'!#REF!&lt;5,20,100)))</f>
        <v>#REF!</v>
      </c>
      <c r="AD35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7" s="18" t="e">
        <f>'Рейтинговая таблица организаций'!#REF!</f>
        <v>#REF!</v>
      </c>
      <c r="AF357" s="12" t="e">
        <f>IF('Рейтинговая таблица организаций'!#REF!&lt;1,0,(IF('Рейтинговая таблица организаций'!#REF!&lt;5,20,100)))</f>
        <v>#REF!</v>
      </c>
      <c r="AG357" s="12" t="s">
        <v>164</v>
      </c>
      <c r="AH357" s="12" t="e">
        <f>'Рейтинговая таблица организаций'!#REF!</f>
        <v>#REF!</v>
      </c>
      <c r="AI357" s="12" t="e">
        <f>'Рейтинговая таблица организаций'!#REF!</f>
        <v>#REF!</v>
      </c>
      <c r="AJ357" s="12" t="s">
        <v>165</v>
      </c>
      <c r="AK357" s="12" t="e">
        <f>'Рейтинговая таблица организаций'!#REF!</f>
        <v>#REF!</v>
      </c>
      <c r="AL357" s="12" t="e">
        <f>'Рейтинговая таблица организаций'!#REF!</f>
        <v>#REF!</v>
      </c>
      <c r="AM357" s="12" t="s">
        <v>166</v>
      </c>
      <c r="AN357" s="12" t="e">
        <f>'Рейтинговая таблица организаций'!#REF!</f>
        <v>#REF!</v>
      </c>
      <c r="AO357" s="12" t="e">
        <f>'Рейтинговая таблица организаций'!#REF!</f>
        <v>#REF!</v>
      </c>
      <c r="AP357" s="12" t="s">
        <v>167</v>
      </c>
      <c r="AQ357" s="12" t="e">
        <f>'Рейтинговая таблица организаций'!#REF!</f>
        <v>#REF!</v>
      </c>
      <c r="AR357" s="12" t="e">
        <f>'Рейтинговая таблица организаций'!#REF!</f>
        <v>#REF!</v>
      </c>
      <c r="AS357" s="12" t="s">
        <v>168</v>
      </c>
      <c r="AT357" s="12" t="e">
        <f>'Рейтинговая таблица организаций'!#REF!</f>
        <v>#REF!</v>
      </c>
      <c r="AU357" s="12" t="e">
        <f>'Рейтинговая таблица организаций'!#REF!</f>
        <v>#REF!</v>
      </c>
      <c r="AV357" s="12" t="s">
        <v>169</v>
      </c>
      <c r="AW357" s="12" t="e">
        <f>'Рейтинговая таблица организаций'!#REF!</f>
        <v>#REF!</v>
      </c>
      <c r="AX357" s="12" t="e">
        <f>'Рейтинговая таблица организаций'!#REF!</f>
        <v>#REF!</v>
      </c>
      <c r="AY357" s="12" t="s">
        <v>170</v>
      </c>
      <c r="AZ357" s="12" t="e">
        <f>'Рейтинговая таблица организаций'!#REF!</f>
        <v>#REF!</v>
      </c>
      <c r="BA357" s="12" t="e">
        <f>'Рейтинговая таблица организаций'!#REF!</f>
        <v>#REF!</v>
      </c>
    </row>
    <row r="358" spans="1:53" ht="15.75">
      <c r="A358" s="9" t="e">
        <f>'бланки '!#REF!</f>
        <v>#REF!</v>
      </c>
      <c r="B358" s="9" t="e">
        <f>'бланки '!#REF!</f>
        <v>#REF!</v>
      </c>
      <c r="C358" s="9" t="e">
        <f>'для bus.gov.ru'!#REF!</f>
        <v>#REF!</v>
      </c>
      <c r="D358" s="9" t="e">
        <f>'для bus.gov.ru'!#REF!</f>
        <v>#REF!</v>
      </c>
      <c r="E358" s="16" t="e">
        <f>'для bus.gov.ru'!#REF!</f>
        <v>#REF!</v>
      </c>
      <c r="F358" s="10" t="s">
        <v>159</v>
      </c>
      <c r="G358" s="11" t="e">
        <f>'Рейтинговая таблица организаций'!#REF!</f>
        <v>#REF!</v>
      </c>
      <c r="H358" s="11" t="e">
        <f>'Рейтинговая таблица организаций'!#REF!</f>
        <v>#REF!</v>
      </c>
      <c r="I358" s="10" t="s">
        <v>160</v>
      </c>
      <c r="J358" s="11" t="e">
        <f>'Рейтинговая таблица организаций'!#REF!</f>
        <v>#REF!</v>
      </c>
      <c r="K358" s="11" t="e">
        <f>'Рейтинговая таблица организаций'!#REF!</f>
        <v>#REF!</v>
      </c>
      <c r="L35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8" s="18" t="e">
        <f>'Рейтинговая таблица организаций'!#REF!</f>
        <v>#REF!</v>
      </c>
      <c r="N358" s="12" t="e">
        <f>IF('Рейтинговая таблица организаций'!#REF!&lt;1,0,(IF('Рейтинговая таблица организаций'!#REF!&lt;4,30,100)))</f>
        <v>#REF!</v>
      </c>
      <c r="O358" s="12" t="s">
        <v>161</v>
      </c>
      <c r="P358" s="12" t="e">
        <f>'Рейтинговая таблица организаций'!#REF!</f>
        <v>#REF!</v>
      </c>
      <c r="Q358" s="12" t="e">
        <f>'Рейтинговая таблица организаций'!#REF!</f>
        <v>#REF!</v>
      </c>
      <c r="R358" s="12" t="s">
        <v>162</v>
      </c>
      <c r="S358" s="12" t="e">
        <f>'Рейтинговая таблица организаций'!#REF!</f>
        <v>#REF!</v>
      </c>
      <c r="T358" s="12" t="e">
        <f>'Рейтинговая таблица организаций'!#REF!</f>
        <v>#REF!</v>
      </c>
      <c r="U35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8" s="18" t="e">
        <f>'Рейтинговая таблица организаций'!#REF!</f>
        <v>#REF!</v>
      </c>
      <c r="W358" s="12" t="e">
        <f>IF('Рейтинговая таблица организаций'!#REF!&lt;1,0,(IF('Рейтинговая таблица организаций'!#REF!&lt;4,20,100)))</f>
        <v>#REF!</v>
      </c>
      <c r="X358" s="12" t="s">
        <v>163</v>
      </c>
      <c r="Y358" s="12" t="e">
        <f>'Рейтинговая таблица организаций'!#REF!</f>
        <v>#REF!</v>
      </c>
      <c r="Z358" s="12" t="e">
        <f>'Рейтинговая таблица организаций'!#REF!</f>
        <v>#REF!</v>
      </c>
      <c r="AA35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8" s="17" t="e">
        <f>'Рейтинговая таблица организаций'!#REF!</f>
        <v>#REF!</v>
      </c>
      <c r="AC358" s="12" t="e">
        <f>IF('Рейтинговая таблица организаций'!#REF!&lt;1,0,(IF('Рейтинговая таблица организаций'!#REF!&lt;5,20,100)))</f>
        <v>#REF!</v>
      </c>
      <c r="AD35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8" s="18" t="e">
        <f>'Рейтинговая таблица организаций'!#REF!</f>
        <v>#REF!</v>
      </c>
      <c r="AF358" s="12" t="e">
        <f>IF('Рейтинговая таблица организаций'!#REF!&lt;1,0,(IF('Рейтинговая таблица организаций'!#REF!&lt;5,20,100)))</f>
        <v>#REF!</v>
      </c>
      <c r="AG358" s="12" t="s">
        <v>164</v>
      </c>
      <c r="AH358" s="12" t="e">
        <f>'Рейтинговая таблица организаций'!#REF!</f>
        <v>#REF!</v>
      </c>
      <c r="AI358" s="12" t="e">
        <f>'Рейтинговая таблица организаций'!#REF!</f>
        <v>#REF!</v>
      </c>
      <c r="AJ358" s="12" t="s">
        <v>165</v>
      </c>
      <c r="AK358" s="12" t="e">
        <f>'Рейтинговая таблица организаций'!#REF!</f>
        <v>#REF!</v>
      </c>
      <c r="AL358" s="12" t="e">
        <f>'Рейтинговая таблица организаций'!#REF!</f>
        <v>#REF!</v>
      </c>
      <c r="AM358" s="12" t="s">
        <v>166</v>
      </c>
      <c r="AN358" s="12" t="e">
        <f>'Рейтинговая таблица организаций'!#REF!</f>
        <v>#REF!</v>
      </c>
      <c r="AO358" s="12" t="e">
        <f>'Рейтинговая таблица организаций'!#REF!</f>
        <v>#REF!</v>
      </c>
      <c r="AP358" s="12" t="s">
        <v>167</v>
      </c>
      <c r="AQ358" s="12" t="e">
        <f>'Рейтинговая таблица организаций'!#REF!</f>
        <v>#REF!</v>
      </c>
      <c r="AR358" s="12" t="e">
        <f>'Рейтинговая таблица организаций'!#REF!</f>
        <v>#REF!</v>
      </c>
      <c r="AS358" s="12" t="s">
        <v>168</v>
      </c>
      <c r="AT358" s="12" t="e">
        <f>'Рейтинговая таблица организаций'!#REF!</f>
        <v>#REF!</v>
      </c>
      <c r="AU358" s="12" t="e">
        <f>'Рейтинговая таблица организаций'!#REF!</f>
        <v>#REF!</v>
      </c>
      <c r="AV358" s="12" t="s">
        <v>169</v>
      </c>
      <c r="AW358" s="12" t="e">
        <f>'Рейтинговая таблица организаций'!#REF!</f>
        <v>#REF!</v>
      </c>
      <c r="AX358" s="12" t="e">
        <f>'Рейтинговая таблица организаций'!#REF!</f>
        <v>#REF!</v>
      </c>
      <c r="AY358" s="12" t="s">
        <v>170</v>
      </c>
      <c r="AZ358" s="12" t="e">
        <f>'Рейтинговая таблица организаций'!#REF!</f>
        <v>#REF!</v>
      </c>
      <c r="BA358" s="12" t="e">
        <f>'Рейтинговая таблица организаций'!#REF!</f>
        <v>#REF!</v>
      </c>
    </row>
    <row r="359" spans="1:53" ht="15.75">
      <c r="A359" s="9" t="e">
        <f>'бланки '!#REF!</f>
        <v>#REF!</v>
      </c>
      <c r="B359" s="9" t="e">
        <f>'бланки '!#REF!</f>
        <v>#REF!</v>
      </c>
      <c r="C359" s="9" t="e">
        <f>'для bus.gov.ru'!#REF!</f>
        <v>#REF!</v>
      </c>
      <c r="D359" s="9" t="e">
        <f>'для bus.gov.ru'!#REF!</f>
        <v>#REF!</v>
      </c>
      <c r="E359" s="16" t="e">
        <f>'для bus.gov.ru'!#REF!</f>
        <v>#REF!</v>
      </c>
      <c r="F359" s="10" t="s">
        <v>159</v>
      </c>
      <c r="G359" s="11" t="e">
        <f>'Рейтинговая таблица организаций'!#REF!</f>
        <v>#REF!</v>
      </c>
      <c r="H359" s="11" t="e">
        <f>'Рейтинговая таблица организаций'!#REF!</f>
        <v>#REF!</v>
      </c>
      <c r="I359" s="10" t="s">
        <v>160</v>
      </c>
      <c r="J359" s="11" t="e">
        <f>'Рейтинговая таблица организаций'!#REF!</f>
        <v>#REF!</v>
      </c>
      <c r="K359" s="11" t="e">
        <f>'Рейтинговая таблица организаций'!#REF!</f>
        <v>#REF!</v>
      </c>
      <c r="L35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59" s="18" t="e">
        <f>'Рейтинговая таблица организаций'!#REF!</f>
        <v>#REF!</v>
      </c>
      <c r="N359" s="12" t="e">
        <f>IF('Рейтинговая таблица организаций'!#REF!&lt;1,0,(IF('Рейтинговая таблица организаций'!#REF!&lt;4,30,100)))</f>
        <v>#REF!</v>
      </c>
      <c r="O359" s="12" t="s">
        <v>161</v>
      </c>
      <c r="P359" s="12" t="e">
        <f>'Рейтинговая таблица организаций'!#REF!</f>
        <v>#REF!</v>
      </c>
      <c r="Q359" s="12" t="e">
        <f>'Рейтинговая таблица организаций'!#REF!</f>
        <v>#REF!</v>
      </c>
      <c r="R359" s="12" t="s">
        <v>162</v>
      </c>
      <c r="S359" s="12" t="e">
        <f>'Рейтинговая таблица организаций'!#REF!</f>
        <v>#REF!</v>
      </c>
      <c r="T359" s="12" t="e">
        <f>'Рейтинговая таблица организаций'!#REF!</f>
        <v>#REF!</v>
      </c>
      <c r="U35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59" s="18" t="e">
        <f>'Рейтинговая таблица организаций'!#REF!</f>
        <v>#REF!</v>
      </c>
      <c r="W359" s="12" t="e">
        <f>IF('Рейтинговая таблица организаций'!#REF!&lt;1,0,(IF('Рейтинговая таблица организаций'!#REF!&lt;4,20,100)))</f>
        <v>#REF!</v>
      </c>
      <c r="X359" s="12" t="s">
        <v>163</v>
      </c>
      <c r="Y359" s="12" t="e">
        <f>'Рейтинговая таблица организаций'!#REF!</f>
        <v>#REF!</v>
      </c>
      <c r="Z359" s="12" t="e">
        <f>'Рейтинговая таблица организаций'!#REF!</f>
        <v>#REF!</v>
      </c>
      <c r="AA35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59" s="17" t="e">
        <f>'Рейтинговая таблица организаций'!#REF!</f>
        <v>#REF!</v>
      </c>
      <c r="AC359" s="12" t="e">
        <f>IF('Рейтинговая таблица организаций'!#REF!&lt;1,0,(IF('Рейтинговая таблица организаций'!#REF!&lt;5,20,100)))</f>
        <v>#REF!</v>
      </c>
      <c r="AD35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59" s="18" t="e">
        <f>'Рейтинговая таблица организаций'!#REF!</f>
        <v>#REF!</v>
      </c>
      <c r="AF359" s="12" t="e">
        <f>IF('Рейтинговая таблица организаций'!#REF!&lt;1,0,(IF('Рейтинговая таблица организаций'!#REF!&lt;5,20,100)))</f>
        <v>#REF!</v>
      </c>
      <c r="AG359" s="12" t="s">
        <v>164</v>
      </c>
      <c r="AH359" s="12" t="e">
        <f>'Рейтинговая таблица организаций'!#REF!</f>
        <v>#REF!</v>
      </c>
      <c r="AI359" s="12" t="e">
        <f>'Рейтинговая таблица организаций'!#REF!</f>
        <v>#REF!</v>
      </c>
      <c r="AJ359" s="12" t="s">
        <v>165</v>
      </c>
      <c r="AK359" s="12" t="e">
        <f>'Рейтинговая таблица организаций'!#REF!</f>
        <v>#REF!</v>
      </c>
      <c r="AL359" s="12" t="e">
        <f>'Рейтинговая таблица организаций'!#REF!</f>
        <v>#REF!</v>
      </c>
      <c r="AM359" s="12" t="s">
        <v>166</v>
      </c>
      <c r="AN359" s="12" t="e">
        <f>'Рейтинговая таблица организаций'!#REF!</f>
        <v>#REF!</v>
      </c>
      <c r="AO359" s="12" t="e">
        <f>'Рейтинговая таблица организаций'!#REF!</f>
        <v>#REF!</v>
      </c>
      <c r="AP359" s="12" t="s">
        <v>167</v>
      </c>
      <c r="AQ359" s="12" t="e">
        <f>'Рейтинговая таблица организаций'!#REF!</f>
        <v>#REF!</v>
      </c>
      <c r="AR359" s="12" t="e">
        <f>'Рейтинговая таблица организаций'!#REF!</f>
        <v>#REF!</v>
      </c>
      <c r="AS359" s="12" t="s">
        <v>168</v>
      </c>
      <c r="AT359" s="12" t="e">
        <f>'Рейтинговая таблица организаций'!#REF!</f>
        <v>#REF!</v>
      </c>
      <c r="AU359" s="12" t="e">
        <f>'Рейтинговая таблица организаций'!#REF!</f>
        <v>#REF!</v>
      </c>
      <c r="AV359" s="12" t="s">
        <v>169</v>
      </c>
      <c r="AW359" s="12" t="e">
        <f>'Рейтинговая таблица организаций'!#REF!</f>
        <v>#REF!</v>
      </c>
      <c r="AX359" s="12" t="e">
        <f>'Рейтинговая таблица организаций'!#REF!</f>
        <v>#REF!</v>
      </c>
      <c r="AY359" s="12" t="s">
        <v>170</v>
      </c>
      <c r="AZ359" s="12" t="e">
        <f>'Рейтинговая таблица организаций'!#REF!</f>
        <v>#REF!</v>
      </c>
      <c r="BA359" s="12" t="e">
        <f>'Рейтинговая таблица организаций'!#REF!</f>
        <v>#REF!</v>
      </c>
    </row>
    <row r="360" spans="1:53" ht="15.75">
      <c r="A360" s="9" t="e">
        <f>'бланки '!#REF!</f>
        <v>#REF!</v>
      </c>
      <c r="B360" s="9" t="e">
        <f>'бланки '!#REF!</f>
        <v>#REF!</v>
      </c>
      <c r="C360" s="9" t="e">
        <f>'для bus.gov.ru'!#REF!</f>
        <v>#REF!</v>
      </c>
      <c r="D360" s="9" t="e">
        <f>'для bus.gov.ru'!#REF!</f>
        <v>#REF!</v>
      </c>
      <c r="E360" s="16" t="e">
        <f>'для bus.gov.ru'!#REF!</f>
        <v>#REF!</v>
      </c>
      <c r="F360" s="10" t="s">
        <v>159</v>
      </c>
      <c r="G360" s="11" t="e">
        <f>'Рейтинговая таблица организаций'!#REF!</f>
        <v>#REF!</v>
      </c>
      <c r="H360" s="11" t="e">
        <f>'Рейтинговая таблица организаций'!#REF!</f>
        <v>#REF!</v>
      </c>
      <c r="I360" s="10" t="s">
        <v>160</v>
      </c>
      <c r="J360" s="11" t="e">
        <f>'Рейтинговая таблица организаций'!#REF!</f>
        <v>#REF!</v>
      </c>
      <c r="K360" s="11" t="e">
        <f>'Рейтинговая таблица организаций'!#REF!</f>
        <v>#REF!</v>
      </c>
      <c r="L36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0" s="18" t="e">
        <f>'Рейтинговая таблица организаций'!#REF!</f>
        <v>#REF!</v>
      </c>
      <c r="N360" s="12" t="e">
        <f>IF('Рейтинговая таблица организаций'!#REF!&lt;1,0,(IF('Рейтинговая таблица организаций'!#REF!&lt;4,30,100)))</f>
        <v>#REF!</v>
      </c>
      <c r="O360" s="12" t="s">
        <v>161</v>
      </c>
      <c r="P360" s="12" t="e">
        <f>'Рейтинговая таблица организаций'!#REF!</f>
        <v>#REF!</v>
      </c>
      <c r="Q360" s="12" t="e">
        <f>'Рейтинговая таблица организаций'!#REF!</f>
        <v>#REF!</v>
      </c>
      <c r="R360" s="12" t="s">
        <v>162</v>
      </c>
      <c r="S360" s="12" t="e">
        <f>'Рейтинговая таблица организаций'!#REF!</f>
        <v>#REF!</v>
      </c>
      <c r="T360" s="12" t="e">
        <f>'Рейтинговая таблица организаций'!#REF!</f>
        <v>#REF!</v>
      </c>
      <c r="U36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0" s="18" t="e">
        <f>'Рейтинговая таблица организаций'!#REF!</f>
        <v>#REF!</v>
      </c>
      <c r="W360" s="12" t="e">
        <f>IF('Рейтинговая таблица организаций'!#REF!&lt;1,0,(IF('Рейтинговая таблица организаций'!#REF!&lt;4,20,100)))</f>
        <v>#REF!</v>
      </c>
      <c r="X360" s="12" t="s">
        <v>163</v>
      </c>
      <c r="Y360" s="12" t="e">
        <f>'Рейтинговая таблица организаций'!#REF!</f>
        <v>#REF!</v>
      </c>
      <c r="Z360" s="12" t="e">
        <f>'Рейтинговая таблица организаций'!#REF!</f>
        <v>#REF!</v>
      </c>
      <c r="AA36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0" s="17" t="e">
        <f>'Рейтинговая таблица организаций'!#REF!</f>
        <v>#REF!</v>
      </c>
      <c r="AC360" s="12" t="e">
        <f>IF('Рейтинговая таблица организаций'!#REF!&lt;1,0,(IF('Рейтинговая таблица организаций'!#REF!&lt;5,20,100)))</f>
        <v>#REF!</v>
      </c>
      <c r="AD36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0" s="18" t="e">
        <f>'Рейтинговая таблица организаций'!#REF!</f>
        <v>#REF!</v>
      </c>
      <c r="AF360" s="12" t="e">
        <f>IF('Рейтинговая таблица организаций'!#REF!&lt;1,0,(IF('Рейтинговая таблица организаций'!#REF!&lt;5,20,100)))</f>
        <v>#REF!</v>
      </c>
      <c r="AG360" s="12" t="s">
        <v>164</v>
      </c>
      <c r="AH360" s="12" t="e">
        <f>'Рейтинговая таблица организаций'!#REF!</f>
        <v>#REF!</v>
      </c>
      <c r="AI360" s="12" t="e">
        <f>'Рейтинговая таблица организаций'!#REF!</f>
        <v>#REF!</v>
      </c>
      <c r="AJ360" s="12" t="s">
        <v>165</v>
      </c>
      <c r="AK360" s="12" t="e">
        <f>'Рейтинговая таблица организаций'!#REF!</f>
        <v>#REF!</v>
      </c>
      <c r="AL360" s="12" t="e">
        <f>'Рейтинговая таблица организаций'!#REF!</f>
        <v>#REF!</v>
      </c>
      <c r="AM360" s="12" t="s">
        <v>166</v>
      </c>
      <c r="AN360" s="12" t="e">
        <f>'Рейтинговая таблица организаций'!#REF!</f>
        <v>#REF!</v>
      </c>
      <c r="AO360" s="12" t="e">
        <f>'Рейтинговая таблица организаций'!#REF!</f>
        <v>#REF!</v>
      </c>
      <c r="AP360" s="12" t="s">
        <v>167</v>
      </c>
      <c r="AQ360" s="12" t="e">
        <f>'Рейтинговая таблица организаций'!#REF!</f>
        <v>#REF!</v>
      </c>
      <c r="AR360" s="12" t="e">
        <f>'Рейтинговая таблица организаций'!#REF!</f>
        <v>#REF!</v>
      </c>
      <c r="AS360" s="12" t="s">
        <v>168</v>
      </c>
      <c r="AT360" s="12" t="e">
        <f>'Рейтинговая таблица организаций'!#REF!</f>
        <v>#REF!</v>
      </c>
      <c r="AU360" s="12" t="e">
        <f>'Рейтинговая таблица организаций'!#REF!</f>
        <v>#REF!</v>
      </c>
      <c r="AV360" s="12" t="s">
        <v>169</v>
      </c>
      <c r="AW360" s="12" t="e">
        <f>'Рейтинговая таблица организаций'!#REF!</f>
        <v>#REF!</v>
      </c>
      <c r="AX360" s="12" t="e">
        <f>'Рейтинговая таблица организаций'!#REF!</f>
        <v>#REF!</v>
      </c>
      <c r="AY360" s="12" t="s">
        <v>170</v>
      </c>
      <c r="AZ360" s="12" t="e">
        <f>'Рейтинговая таблица организаций'!#REF!</f>
        <v>#REF!</v>
      </c>
      <c r="BA360" s="12" t="e">
        <f>'Рейтинговая таблица организаций'!#REF!</f>
        <v>#REF!</v>
      </c>
    </row>
    <row r="361" spans="1:53" ht="15.75">
      <c r="A361" s="9" t="e">
        <f>'бланки '!#REF!</f>
        <v>#REF!</v>
      </c>
      <c r="B361" s="9" t="e">
        <f>'бланки '!#REF!</f>
        <v>#REF!</v>
      </c>
      <c r="C361" s="9" t="e">
        <f>'для bus.gov.ru'!#REF!</f>
        <v>#REF!</v>
      </c>
      <c r="D361" s="9" t="e">
        <f>'для bus.gov.ru'!#REF!</f>
        <v>#REF!</v>
      </c>
      <c r="E361" s="16" t="e">
        <f>'для bus.gov.ru'!#REF!</f>
        <v>#REF!</v>
      </c>
      <c r="F361" s="10" t="s">
        <v>159</v>
      </c>
      <c r="G361" s="11" t="e">
        <f>'Рейтинговая таблица организаций'!#REF!</f>
        <v>#REF!</v>
      </c>
      <c r="H361" s="11" t="e">
        <f>'Рейтинговая таблица организаций'!#REF!</f>
        <v>#REF!</v>
      </c>
      <c r="I361" s="10" t="s">
        <v>160</v>
      </c>
      <c r="J361" s="11" t="e">
        <f>'Рейтинговая таблица организаций'!#REF!</f>
        <v>#REF!</v>
      </c>
      <c r="K361" s="11" t="e">
        <f>'Рейтинговая таблица организаций'!#REF!</f>
        <v>#REF!</v>
      </c>
      <c r="L36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1" s="18" t="e">
        <f>'Рейтинговая таблица организаций'!#REF!</f>
        <v>#REF!</v>
      </c>
      <c r="N361" s="12" t="e">
        <f>IF('Рейтинговая таблица организаций'!#REF!&lt;1,0,(IF('Рейтинговая таблица организаций'!#REF!&lt;4,30,100)))</f>
        <v>#REF!</v>
      </c>
      <c r="O361" s="12" t="s">
        <v>161</v>
      </c>
      <c r="P361" s="12" t="e">
        <f>'Рейтинговая таблица организаций'!#REF!</f>
        <v>#REF!</v>
      </c>
      <c r="Q361" s="12" t="e">
        <f>'Рейтинговая таблица организаций'!#REF!</f>
        <v>#REF!</v>
      </c>
      <c r="R361" s="12" t="s">
        <v>162</v>
      </c>
      <c r="S361" s="12" t="e">
        <f>'Рейтинговая таблица организаций'!#REF!</f>
        <v>#REF!</v>
      </c>
      <c r="T361" s="12" t="e">
        <f>'Рейтинговая таблица организаций'!#REF!</f>
        <v>#REF!</v>
      </c>
      <c r="U36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1" s="18" t="e">
        <f>'Рейтинговая таблица организаций'!#REF!</f>
        <v>#REF!</v>
      </c>
      <c r="W361" s="12" t="e">
        <f>IF('Рейтинговая таблица организаций'!#REF!&lt;1,0,(IF('Рейтинговая таблица организаций'!#REF!&lt;4,20,100)))</f>
        <v>#REF!</v>
      </c>
      <c r="X361" s="12" t="s">
        <v>163</v>
      </c>
      <c r="Y361" s="12" t="e">
        <f>'Рейтинговая таблица организаций'!#REF!</f>
        <v>#REF!</v>
      </c>
      <c r="Z361" s="12" t="e">
        <f>'Рейтинговая таблица организаций'!#REF!</f>
        <v>#REF!</v>
      </c>
      <c r="AA36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1" s="17" t="e">
        <f>'Рейтинговая таблица организаций'!#REF!</f>
        <v>#REF!</v>
      </c>
      <c r="AC361" s="12" t="e">
        <f>IF('Рейтинговая таблица организаций'!#REF!&lt;1,0,(IF('Рейтинговая таблица организаций'!#REF!&lt;5,20,100)))</f>
        <v>#REF!</v>
      </c>
      <c r="AD36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1" s="18" t="e">
        <f>'Рейтинговая таблица организаций'!#REF!</f>
        <v>#REF!</v>
      </c>
      <c r="AF361" s="12" t="e">
        <f>IF('Рейтинговая таблица организаций'!#REF!&lt;1,0,(IF('Рейтинговая таблица организаций'!#REF!&lt;5,20,100)))</f>
        <v>#REF!</v>
      </c>
      <c r="AG361" s="12" t="s">
        <v>164</v>
      </c>
      <c r="AH361" s="12" t="e">
        <f>'Рейтинговая таблица организаций'!#REF!</f>
        <v>#REF!</v>
      </c>
      <c r="AI361" s="12" t="e">
        <f>'Рейтинговая таблица организаций'!#REF!</f>
        <v>#REF!</v>
      </c>
      <c r="AJ361" s="12" t="s">
        <v>165</v>
      </c>
      <c r="AK361" s="12" t="e">
        <f>'Рейтинговая таблица организаций'!#REF!</f>
        <v>#REF!</v>
      </c>
      <c r="AL361" s="12" t="e">
        <f>'Рейтинговая таблица организаций'!#REF!</f>
        <v>#REF!</v>
      </c>
      <c r="AM361" s="12" t="s">
        <v>166</v>
      </c>
      <c r="AN361" s="12" t="e">
        <f>'Рейтинговая таблица организаций'!#REF!</f>
        <v>#REF!</v>
      </c>
      <c r="AO361" s="12" t="e">
        <f>'Рейтинговая таблица организаций'!#REF!</f>
        <v>#REF!</v>
      </c>
      <c r="AP361" s="12" t="s">
        <v>167</v>
      </c>
      <c r="AQ361" s="12" t="e">
        <f>'Рейтинговая таблица организаций'!#REF!</f>
        <v>#REF!</v>
      </c>
      <c r="AR361" s="12" t="e">
        <f>'Рейтинговая таблица организаций'!#REF!</f>
        <v>#REF!</v>
      </c>
      <c r="AS361" s="12" t="s">
        <v>168</v>
      </c>
      <c r="AT361" s="12" t="e">
        <f>'Рейтинговая таблица организаций'!#REF!</f>
        <v>#REF!</v>
      </c>
      <c r="AU361" s="12" t="e">
        <f>'Рейтинговая таблица организаций'!#REF!</f>
        <v>#REF!</v>
      </c>
      <c r="AV361" s="12" t="s">
        <v>169</v>
      </c>
      <c r="AW361" s="12" t="e">
        <f>'Рейтинговая таблица организаций'!#REF!</f>
        <v>#REF!</v>
      </c>
      <c r="AX361" s="12" t="e">
        <f>'Рейтинговая таблица организаций'!#REF!</f>
        <v>#REF!</v>
      </c>
      <c r="AY361" s="12" t="s">
        <v>170</v>
      </c>
      <c r="AZ361" s="12" t="e">
        <f>'Рейтинговая таблица организаций'!#REF!</f>
        <v>#REF!</v>
      </c>
      <c r="BA361" s="12" t="e">
        <f>'Рейтинговая таблица организаций'!#REF!</f>
        <v>#REF!</v>
      </c>
    </row>
    <row r="362" spans="1:53" ht="15.75">
      <c r="A362" s="9" t="e">
        <f>'бланки '!#REF!</f>
        <v>#REF!</v>
      </c>
      <c r="B362" s="9" t="e">
        <f>'бланки '!#REF!</f>
        <v>#REF!</v>
      </c>
      <c r="C362" s="9" t="e">
        <f>'для bus.gov.ru'!#REF!</f>
        <v>#REF!</v>
      </c>
      <c r="D362" s="9" t="e">
        <f>'для bus.gov.ru'!#REF!</f>
        <v>#REF!</v>
      </c>
      <c r="E362" s="16" t="e">
        <f>'для bus.gov.ru'!#REF!</f>
        <v>#REF!</v>
      </c>
      <c r="F362" s="10" t="s">
        <v>159</v>
      </c>
      <c r="G362" s="11" t="e">
        <f>'Рейтинговая таблица организаций'!#REF!</f>
        <v>#REF!</v>
      </c>
      <c r="H362" s="11" t="e">
        <f>'Рейтинговая таблица организаций'!#REF!</f>
        <v>#REF!</v>
      </c>
      <c r="I362" s="10" t="s">
        <v>160</v>
      </c>
      <c r="J362" s="11" t="e">
        <f>'Рейтинговая таблица организаций'!#REF!</f>
        <v>#REF!</v>
      </c>
      <c r="K362" s="11" t="e">
        <f>'Рейтинговая таблица организаций'!#REF!</f>
        <v>#REF!</v>
      </c>
      <c r="L36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2" s="18" t="e">
        <f>'Рейтинговая таблица организаций'!#REF!</f>
        <v>#REF!</v>
      </c>
      <c r="N362" s="12" t="e">
        <f>IF('Рейтинговая таблица организаций'!#REF!&lt;1,0,(IF('Рейтинговая таблица организаций'!#REF!&lt;4,30,100)))</f>
        <v>#REF!</v>
      </c>
      <c r="O362" s="12" t="s">
        <v>161</v>
      </c>
      <c r="P362" s="12" t="e">
        <f>'Рейтинговая таблица организаций'!#REF!</f>
        <v>#REF!</v>
      </c>
      <c r="Q362" s="12" t="e">
        <f>'Рейтинговая таблица организаций'!#REF!</f>
        <v>#REF!</v>
      </c>
      <c r="R362" s="12" t="s">
        <v>162</v>
      </c>
      <c r="S362" s="12" t="e">
        <f>'Рейтинговая таблица организаций'!#REF!</f>
        <v>#REF!</v>
      </c>
      <c r="T362" s="12" t="e">
        <f>'Рейтинговая таблица организаций'!#REF!</f>
        <v>#REF!</v>
      </c>
      <c r="U36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2" s="18" t="e">
        <f>'Рейтинговая таблица организаций'!#REF!</f>
        <v>#REF!</v>
      </c>
      <c r="W362" s="12" t="e">
        <f>IF('Рейтинговая таблица организаций'!#REF!&lt;1,0,(IF('Рейтинговая таблица организаций'!#REF!&lt;4,20,100)))</f>
        <v>#REF!</v>
      </c>
      <c r="X362" s="12" t="s">
        <v>163</v>
      </c>
      <c r="Y362" s="12" t="e">
        <f>'Рейтинговая таблица организаций'!#REF!</f>
        <v>#REF!</v>
      </c>
      <c r="Z362" s="12" t="e">
        <f>'Рейтинговая таблица организаций'!#REF!</f>
        <v>#REF!</v>
      </c>
      <c r="AA36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2" s="17" t="e">
        <f>'Рейтинговая таблица организаций'!#REF!</f>
        <v>#REF!</v>
      </c>
      <c r="AC362" s="12" t="e">
        <f>IF('Рейтинговая таблица организаций'!#REF!&lt;1,0,(IF('Рейтинговая таблица организаций'!#REF!&lt;5,20,100)))</f>
        <v>#REF!</v>
      </c>
      <c r="AD36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2" s="18" t="e">
        <f>'Рейтинговая таблица организаций'!#REF!</f>
        <v>#REF!</v>
      </c>
      <c r="AF362" s="12" t="e">
        <f>IF('Рейтинговая таблица организаций'!#REF!&lt;1,0,(IF('Рейтинговая таблица организаций'!#REF!&lt;5,20,100)))</f>
        <v>#REF!</v>
      </c>
      <c r="AG362" s="12" t="s">
        <v>164</v>
      </c>
      <c r="AH362" s="12" t="e">
        <f>'Рейтинговая таблица организаций'!#REF!</f>
        <v>#REF!</v>
      </c>
      <c r="AI362" s="12" t="e">
        <f>'Рейтинговая таблица организаций'!#REF!</f>
        <v>#REF!</v>
      </c>
      <c r="AJ362" s="12" t="s">
        <v>165</v>
      </c>
      <c r="AK362" s="12" t="e">
        <f>'Рейтинговая таблица организаций'!#REF!</f>
        <v>#REF!</v>
      </c>
      <c r="AL362" s="12" t="e">
        <f>'Рейтинговая таблица организаций'!#REF!</f>
        <v>#REF!</v>
      </c>
      <c r="AM362" s="12" t="s">
        <v>166</v>
      </c>
      <c r="AN362" s="12" t="e">
        <f>'Рейтинговая таблица организаций'!#REF!</f>
        <v>#REF!</v>
      </c>
      <c r="AO362" s="12" t="e">
        <f>'Рейтинговая таблица организаций'!#REF!</f>
        <v>#REF!</v>
      </c>
      <c r="AP362" s="12" t="s">
        <v>167</v>
      </c>
      <c r="AQ362" s="12" t="e">
        <f>'Рейтинговая таблица организаций'!#REF!</f>
        <v>#REF!</v>
      </c>
      <c r="AR362" s="12" t="e">
        <f>'Рейтинговая таблица организаций'!#REF!</f>
        <v>#REF!</v>
      </c>
      <c r="AS362" s="12" t="s">
        <v>168</v>
      </c>
      <c r="AT362" s="12" t="e">
        <f>'Рейтинговая таблица организаций'!#REF!</f>
        <v>#REF!</v>
      </c>
      <c r="AU362" s="12" t="e">
        <f>'Рейтинговая таблица организаций'!#REF!</f>
        <v>#REF!</v>
      </c>
      <c r="AV362" s="12" t="s">
        <v>169</v>
      </c>
      <c r="AW362" s="12" t="e">
        <f>'Рейтинговая таблица организаций'!#REF!</f>
        <v>#REF!</v>
      </c>
      <c r="AX362" s="12" t="e">
        <f>'Рейтинговая таблица организаций'!#REF!</f>
        <v>#REF!</v>
      </c>
      <c r="AY362" s="12" t="s">
        <v>170</v>
      </c>
      <c r="AZ362" s="12" t="e">
        <f>'Рейтинговая таблица организаций'!#REF!</f>
        <v>#REF!</v>
      </c>
      <c r="BA362" s="12" t="e">
        <f>'Рейтинговая таблица организаций'!#REF!</f>
        <v>#REF!</v>
      </c>
    </row>
    <row r="363" spans="1:53" ht="15.75">
      <c r="A363" s="9" t="e">
        <f>'бланки '!#REF!</f>
        <v>#REF!</v>
      </c>
      <c r="B363" s="9" t="e">
        <f>'бланки '!#REF!</f>
        <v>#REF!</v>
      </c>
      <c r="C363" s="9" t="e">
        <f>'для bus.gov.ru'!#REF!</f>
        <v>#REF!</v>
      </c>
      <c r="D363" s="9" t="e">
        <f>'для bus.gov.ru'!#REF!</f>
        <v>#REF!</v>
      </c>
      <c r="E363" s="16" t="e">
        <f>'для bus.gov.ru'!#REF!</f>
        <v>#REF!</v>
      </c>
      <c r="F363" s="10" t="s">
        <v>159</v>
      </c>
      <c r="G363" s="11" t="e">
        <f>'Рейтинговая таблица организаций'!#REF!</f>
        <v>#REF!</v>
      </c>
      <c r="H363" s="11" t="e">
        <f>'Рейтинговая таблица организаций'!#REF!</f>
        <v>#REF!</v>
      </c>
      <c r="I363" s="10" t="s">
        <v>160</v>
      </c>
      <c r="J363" s="11" t="e">
        <f>'Рейтинговая таблица организаций'!#REF!</f>
        <v>#REF!</v>
      </c>
      <c r="K363" s="11" t="e">
        <f>'Рейтинговая таблица организаций'!#REF!</f>
        <v>#REF!</v>
      </c>
      <c r="L36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3" s="18" t="e">
        <f>'Рейтинговая таблица организаций'!#REF!</f>
        <v>#REF!</v>
      </c>
      <c r="N363" s="12" t="e">
        <f>IF('Рейтинговая таблица организаций'!#REF!&lt;1,0,(IF('Рейтинговая таблица организаций'!#REF!&lt;4,30,100)))</f>
        <v>#REF!</v>
      </c>
      <c r="O363" s="12" t="s">
        <v>161</v>
      </c>
      <c r="P363" s="12" t="e">
        <f>'Рейтинговая таблица организаций'!#REF!</f>
        <v>#REF!</v>
      </c>
      <c r="Q363" s="12" t="e">
        <f>'Рейтинговая таблица организаций'!#REF!</f>
        <v>#REF!</v>
      </c>
      <c r="R363" s="12" t="s">
        <v>162</v>
      </c>
      <c r="S363" s="12" t="e">
        <f>'Рейтинговая таблица организаций'!#REF!</f>
        <v>#REF!</v>
      </c>
      <c r="T363" s="12" t="e">
        <f>'Рейтинговая таблица организаций'!#REF!</f>
        <v>#REF!</v>
      </c>
      <c r="U36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3" s="18" t="e">
        <f>'Рейтинговая таблица организаций'!#REF!</f>
        <v>#REF!</v>
      </c>
      <c r="W363" s="12" t="e">
        <f>IF('Рейтинговая таблица организаций'!#REF!&lt;1,0,(IF('Рейтинговая таблица организаций'!#REF!&lt;4,20,100)))</f>
        <v>#REF!</v>
      </c>
      <c r="X363" s="12" t="s">
        <v>163</v>
      </c>
      <c r="Y363" s="12" t="e">
        <f>'Рейтинговая таблица организаций'!#REF!</f>
        <v>#REF!</v>
      </c>
      <c r="Z363" s="12" t="e">
        <f>'Рейтинговая таблица организаций'!#REF!</f>
        <v>#REF!</v>
      </c>
      <c r="AA36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3" s="17" t="e">
        <f>'Рейтинговая таблица организаций'!#REF!</f>
        <v>#REF!</v>
      </c>
      <c r="AC363" s="12" t="e">
        <f>IF('Рейтинговая таблица организаций'!#REF!&lt;1,0,(IF('Рейтинговая таблица организаций'!#REF!&lt;5,20,100)))</f>
        <v>#REF!</v>
      </c>
      <c r="AD36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3" s="18" t="e">
        <f>'Рейтинговая таблица организаций'!#REF!</f>
        <v>#REF!</v>
      </c>
      <c r="AF363" s="12" t="e">
        <f>IF('Рейтинговая таблица организаций'!#REF!&lt;1,0,(IF('Рейтинговая таблица организаций'!#REF!&lt;5,20,100)))</f>
        <v>#REF!</v>
      </c>
      <c r="AG363" s="12" t="s">
        <v>164</v>
      </c>
      <c r="AH363" s="12" t="e">
        <f>'Рейтинговая таблица организаций'!#REF!</f>
        <v>#REF!</v>
      </c>
      <c r="AI363" s="12" t="e">
        <f>'Рейтинговая таблица организаций'!#REF!</f>
        <v>#REF!</v>
      </c>
      <c r="AJ363" s="12" t="s">
        <v>165</v>
      </c>
      <c r="AK363" s="12" t="e">
        <f>'Рейтинговая таблица организаций'!#REF!</f>
        <v>#REF!</v>
      </c>
      <c r="AL363" s="12" t="e">
        <f>'Рейтинговая таблица организаций'!#REF!</f>
        <v>#REF!</v>
      </c>
      <c r="AM363" s="12" t="s">
        <v>166</v>
      </c>
      <c r="AN363" s="12" t="e">
        <f>'Рейтинговая таблица организаций'!#REF!</f>
        <v>#REF!</v>
      </c>
      <c r="AO363" s="12" t="e">
        <f>'Рейтинговая таблица организаций'!#REF!</f>
        <v>#REF!</v>
      </c>
      <c r="AP363" s="12" t="s">
        <v>167</v>
      </c>
      <c r="AQ363" s="12" t="e">
        <f>'Рейтинговая таблица организаций'!#REF!</f>
        <v>#REF!</v>
      </c>
      <c r="AR363" s="12" t="e">
        <f>'Рейтинговая таблица организаций'!#REF!</f>
        <v>#REF!</v>
      </c>
      <c r="AS363" s="12" t="s">
        <v>168</v>
      </c>
      <c r="AT363" s="12" t="e">
        <f>'Рейтинговая таблица организаций'!#REF!</f>
        <v>#REF!</v>
      </c>
      <c r="AU363" s="12" t="e">
        <f>'Рейтинговая таблица организаций'!#REF!</f>
        <v>#REF!</v>
      </c>
      <c r="AV363" s="12" t="s">
        <v>169</v>
      </c>
      <c r="AW363" s="12" t="e">
        <f>'Рейтинговая таблица организаций'!#REF!</f>
        <v>#REF!</v>
      </c>
      <c r="AX363" s="12" t="e">
        <f>'Рейтинговая таблица организаций'!#REF!</f>
        <v>#REF!</v>
      </c>
      <c r="AY363" s="12" t="s">
        <v>170</v>
      </c>
      <c r="AZ363" s="12" t="e">
        <f>'Рейтинговая таблица организаций'!#REF!</f>
        <v>#REF!</v>
      </c>
      <c r="BA363" s="12" t="e">
        <f>'Рейтинговая таблица организаций'!#REF!</f>
        <v>#REF!</v>
      </c>
    </row>
    <row r="364" spans="1:53" ht="15.75">
      <c r="A364" s="9" t="e">
        <f>'бланки '!#REF!</f>
        <v>#REF!</v>
      </c>
      <c r="B364" s="9" t="e">
        <f>'бланки '!#REF!</f>
        <v>#REF!</v>
      </c>
      <c r="C364" s="9" t="e">
        <f>'для bus.gov.ru'!#REF!</f>
        <v>#REF!</v>
      </c>
      <c r="D364" s="9" t="e">
        <f>'для bus.gov.ru'!#REF!</f>
        <v>#REF!</v>
      </c>
      <c r="E364" s="16" t="e">
        <f>'для bus.gov.ru'!#REF!</f>
        <v>#REF!</v>
      </c>
      <c r="F364" s="10" t="s">
        <v>159</v>
      </c>
      <c r="G364" s="11" t="e">
        <f>'Рейтинговая таблица организаций'!#REF!</f>
        <v>#REF!</v>
      </c>
      <c r="H364" s="11" t="e">
        <f>'Рейтинговая таблица организаций'!#REF!</f>
        <v>#REF!</v>
      </c>
      <c r="I364" s="10" t="s">
        <v>160</v>
      </c>
      <c r="J364" s="11" t="e">
        <f>'Рейтинговая таблица организаций'!#REF!</f>
        <v>#REF!</v>
      </c>
      <c r="K364" s="11" t="e">
        <f>'Рейтинговая таблица организаций'!#REF!</f>
        <v>#REF!</v>
      </c>
      <c r="L36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4" s="18" t="e">
        <f>'Рейтинговая таблица организаций'!#REF!</f>
        <v>#REF!</v>
      </c>
      <c r="N364" s="12" t="e">
        <f>IF('Рейтинговая таблица организаций'!#REF!&lt;1,0,(IF('Рейтинговая таблица организаций'!#REF!&lt;4,30,100)))</f>
        <v>#REF!</v>
      </c>
      <c r="O364" s="12" t="s">
        <v>161</v>
      </c>
      <c r="P364" s="12" t="e">
        <f>'Рейтинговая таблица организаций'!#REF!</f>
        <v>#REF!</v>
      </c>
      <c r="Q364" s="12" t="e">
        <f>'Рейтинговая таблица организаций'!#REF!</f>
        <v>#REF!</v>
      </c>
      <c r="R364" s="12" t="s">
        <v>162</v>
      </c>
      <c r="S364" s="12" t="e">
        <f>'Рейтинговая таблица организаций'!#REF!</f>
        <v>#REF!</v>
      </c>
      <c r="T364" s="12" t="e">
        <f>'Рейтинговая таблица организаций'!#REF!</f>
        <v>#REF!</v>
      </c>
      <c r="U36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4" s="18" t="e">
        <f>'Рейтинговая таблица организаций'!#REF!</f>
        <v>#REF!</v>
      </c>
      <c r="W364" s="12" t="e">
        <f>IF('Рейтинговая таблица организаций'!#REF!&lt;1,0,(IF('Рейтинговая таблица организаций'!#REF!&lt;4,20,100)))</f>
        <v>#REF!</v>
      </c>
      <c r="X364" s="12" t="s">
        <v>163</v>
      </c>
      <c r="Y364" s="12" t="e">
        <f>'Рейтинговая таблица организаций'!#REF!</f>
        <v>#REF!</v>
      </c>
      <c r="Z364" s="12" t="e">
        <f>'Рейтинговая таблица организаций'!#REF!</f>
        <v>#REF!</v>
      </c>
      <c r="AA36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4" s="17" t="e">
        <f>'Рейтинговая таблица организаций'!#REF!</f>
        <v>#REF!</v>
      </c>
      <c r="AC364" s="12" t="e">
        <f>IF('Рейтинговая таблица организаций'!#REF!&lt;1,0,(IF('Рейтинговая таблица организаций'!#REF!&lt;5,20,100)))</f>
        <v>#REF!</v>
      </c>
      <c r="AD36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4" s="18" t="e">
        <f>'Рейтинговая таблица организаций'!#REF!</f>
        <v>#REF!</v>
      </c>
      <c r="AF364" s="12" t="e">
        <f>IF('Рейтинговая таблица организаций'!#REF!&lt;1,0,(IF('Рейтинговая таблица организаций'!#REF!&lt;5,20,100)))</f>
        <v>#REF!</v>
      </c>
      <c r="AG364" s="12" t="s">
        <v>164</v>
      </c>
      <c r="AH364" s="12" t="e">
        <f>'Рейтинговая таблица организаций'!#REF!</f>
        <v>#REF!</v>
      </c>
      <c r="AI364" s="12" t="e">
        <f>'Рейтинговая таблица организаций'!#REF!</f>
        <v>#REF!</v>
      </c>
      <c r="AJ364" s="12" t="s">
        <v>165</v>
      </c>
      <c r="AK364" s="12" t="e">
        <f>'Рейтинговая таблица организаций'!#REF!</f>
        <v>#REF!</v>
      </c>
      <c r="AL364" s="12" t="e">
        <f>'Рейтинговая таблица организаций'!#REF!</f>
        <v>#REF!</v>
      </c>
      <c r="AM364" s="12" t="s">
        <v>166</v>
      </c>
      <c r="AN364" s="12" t="e">
        <f>'Рейтинговая таблица организаций'!#REF!</f>
        <v>#REF!</v>
      </c>
      <c r="AO364" s="12" t="e">
        <f>'Рейтинговая таблица организаций'!#REF!</f>
        <v>#REF!</v>
      </c>
      <c r="AP364" s="12" t="s">
        <v>167</v>
      </c>
      <c r="AQ364" s="12" t="e">
        <f>'Рейтинговая таблица организаций'!#REF!</f>
        <v>#REF!</v>
      </c>
      <c r="AR364" s="12" t="e">
        <f>'Рейтинговая таблица организаций'!#REF!</f>
        <v>#REF!</v>
      </c>
      <c r="AS364" s="12" t="s">
        <v>168</v>
      </c>
      <c r="AT364" s="12" t="e">
        <f>'Рейтинговая таблица организаций'!#REF!</f>
        <v>#REF!</v>
      </c>
      <c r="AU364" s="12" t="e">
        <f>'Рейтинговая таблица организаций'!#REF!</f>
        <v>#REF!</v>
      </c>
      <c r="AV364" s="12" t="s">
        <v>169</v>
      </c>
      <c r="AW364" s="12" t="e">
        <f>'Рейтинговая таблица организаций'!#REF!</f>
        <v>#REF!</v>
      </c>
      <c r="AX364" s="12" t="e">
        <f>'Рейтинговая таблица организаций'!#REF!</f>
        <v>#REF!</v>
      </c>
      <c r="AY364" s="12" t="s">
        <v>170</v>
      </c>
      <c r="AZ364" s="12" t="e">
        <f>'Рейтинговая таблица организаций'!#REF!</f>
        <v>#REF!</v>
      </c>
      <c r="BA364" s="12" t="e">
        <f>'Рейтинговая таблица организаций'!#REF!</f>
        <v>#REF!</v>
      </c>
    </row>
    <row r="365" spans="1:53" ht="15.75">
      <c r="A365" s="9" t="e">
        <f>'бланки '!#REF!</f>
        <v>#REF!</v>
      </c>
      <c r="B365" s="9" t="e">
        <f>'бланки '!#REF!</f>
        <v>#REF!</v>
      </c>
      <c r="C365" s="9" t="e">
        <f>'для bus.gov.ru'!#REF!</f>
        <v>#REF!</v>
      </c>
      <c r="D365" s="9" t="e">
        <f>'для bus.gov.ru'!#REF!</f>
        <v>#REF!</v>
      </c>
      <c r="E365" s="16" t="e">
        <f>'для bus.gov.ru'!#REF!</f>
        <v>#REF!</v>
      </c>
      <c r="F365" s="10" t="s">
        <v>159</v>
      </c>
      <c r="G365" s="11" t="e">
        <f>'Рейтинговая таблица организаций'!#REF!</f>
        <v>#REF!</v>
      </c>
      <c r="H365" s="11" t="e">
        <f>'Рейтинговая таблица организаций'!#REF!</f>
        <v>#REF!</v>
      </c>
      <c r="I365" s="10" t="s">
        <v>160</v>
      </c>
      <c r="J365" s="11" t="e">
        <f>'Рейтинговая таблица организаций'!#REF!</f>
        <v>#REF!</v>
      </c>
      <c r="K365" s="11" t="e">
        <f>'Рейтинговая таблица организаций'!#REF!</f>
        <v>#REF!</v>
      </c>
      <c r="L36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5" s="18" t="e">
        <f>'Рейтинговая таблица организаций'!#REF!</f>
        <v>#REF!</v>
      </c>
      <c r="N365" s="12" t="e">
        <f>IF('Рейтинговая таблица организаций'!#REF!&lt;1,0,(IF('Рейтинговая таблица организаций'!#REF!&lt;4,30,100)))</f>
        <v>#REF!</v>
      </c>
      <c r="O365" s="12" t="s">
        <v>161</v>
      </c>
      <c r="P365" s="12" t="e">
        <f>'Рейтинговая таблица организаций'!#REF!</f>
        <v>#REF!</v>
      </c>
      <c r="Q365" s="12" t="e">
        <f>'Рейтинговая таблица организаций'!#REF!</f>
        <v>#REF!</v>
      </c>
      <c r="R365" s="12" t="s">
        <v>162</v>
      </c>
      <c r="S365" s="12" t="e">
        <f>'Рейтинговая таблица организаций'!#REF!</f>
        <v>#REF!</v>
      </c>
      <c r="T365" s="12" t="e">
        <f>'Рейтинговая таблица организаций'!#REF!</f>
        <v>#REF!</v>
      </c>
      <c r="U36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5" s="18" t="e">
        <f>'Рейтинговая таблица организаций'!#REF!</f>
        <v>#REF!</v>
      </c>
      <c r="W365" s="12" t="e">
        <f>IF('Рейтинговая таблица организаций'!#REF!&lt;1,0,(IF('Рейтинговая таблица организаций'!#REF!&lt;4,20,100)))</f>
        <v>#REF!</v>
      </c>
      <c r="X365" s="12" t="s">
        <v>163</v>
      </c>
      <c r="Y365" s="12" t="e">
        <f>'Рейтинговая таблица организаций'!#REF!</f>
        <v>#REF!</v>
      </c>
      <c r="Z365" s="12" t="e">
        <f>'Рейтинговая таблица организаций'!#REF!</f>
        <v>#REF!</v>
      </c>
      <c r="AA36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5" s="17" t="e">
        <f>'Рейтинговая таблица организаций'!#REF!</f>
        <v>#REF!</v>
      </c>
      <c r="AC365" s="12" t="e">
        <f>IF('Рейтинговая таблица организаций'!#REF!&lt;1,0,(IF('Рейтинговая таблица организаций'!#REF!&lt;5,20,100)))</f>
        <v>#REF!</v>
      </c>
      <c r="AD36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5" s="18" t="e">
        <f>'Рейтинговая таблица организаций'!#REF!</f>
        <v>#REF!</v>
      </c>
      <c r="AF365" s="12" t="e">
        <f>IF('Рейтинговая таблица организаций'!#REF!&lt;1,0,(IF('Рейтинговая таблица организаций'!#REF!&lt;5,20,100)))</f>
        <v>#REF!</v>
      </c>
      <c r="AG365" s="12" t="s">
        <v>164</v>
      </c>
      <c r="AH365" s="12" t="e">
        <f>'Рейтинговая таблица организаций'!#REF!</f>
        <v>#REF!</v>
      </c>
      <c r="AI365" s="12" t="e">
        <f>'Рейтинговая таблица организаций'!#REF!</f>
        <v>#REF!</v>
      </c>
      <c r="AJ365" s="12" t="s">
        <v>165</v>
      </c>
      <c r="AK365" s="12" t="e">
        <f>'Рейтинговая таблица организаций'!#REF!</f>
        <v>#REF!</v>
      </c>
      <c r="AL365" s="12" t="e">
        <f>'Рейтинговая таблица организаций'!#REF!</f>
        <v>#REF!</v>
      </c>
      <c r="AM365" s="12" t="s">
        <v>166</v>
      </c>
      <c r="AN365" s="12" t="e">
        <f>'Рейтинговая таблица организаций'!#REF!</f>
        <v>#REF!</v>
      </c>
      <c r="AO365" s="12" t="e">
        <f>'Рейтинговая таблица организаций'!#REF!</f>
        <v>#REF!</v>
      </c>
      <c r="AP365" s="12" t="s">
        <v>167</v>
      </c>
      <c r="AQ365" s="12" t="e">
        <f>'Рейтинговая таблица организаций'!#REF!</f>
        <v>#REF!</v>
      </c>
      <c r="AR365" s="12" t="e">
        <f>'Рейтинговая таблица организаций'!#REF!</f>
        <v>#REF!</v>
      </c>
      <c r="AS365" s="12" t="s">
        <v>168</v>
      </c>
      <c r="AT365" s="12" t="e">
        <f>'Рейтинговая таблица организаций'!#REF!</f>
        <v>#REF!</v>
      </c>
      <c r="AU365" s="12" t="e">
        <f>'Рейтинговая таблица организаций'!#REF!</f>
        <v>#REF!</v>
      </c>
      <c r="AV365" s="12" t="s">
        <v>169</v>
      </c>
      <c r="AW365" s="12" t="e">
        <f>'Рейтинговая таблица организаций'!#REF!</f>
        <v>#REF!</v>
      </c>
      <c r="AX365" s="12" t="e">
        <f>'Рейтинговая таблица организаций'!#REF!</f>
        <v>#REF!</v>
      </c>
      <c r="AY365" s="12" t="s">
        <v>170</v>
      </c>
      <c r="AZ365" s="12" t="e">
        <f>'Рейтинговая таблица организаций'!#REF!</f>
        <v>#REF!</v>
      </c>
      <c r="BA365" s="12" t="e">
        <f>'Рейтинговая таблица организаций'!#REF!</f>
        <v>#REF!</v>
      </c>
    </row>
    <row r="366" spans="1:53" ht="15.75">
      <c r="A366" s="9" t="e">
        <f>'бланки '!#REF!</f>
        <v>#REF!</v>
      </c>
      <c r="B366" s="9" t="e">
        <f>'бланки '!#REF!</f>
        <v>#REF!</v>
      </c>
      <c r="C366" s="9" t="e">
        <f>'для bus.gov.ru'!#REF!</f>
        <v>#REF!</v>
      </c>
      <c r="D366" s="9" t="e">
        <f>'для bus.gov.ru'!#REF!</f>
        <v>#REF!</v>
      </c>
      <c r="E366" s="16" t="e">
        <f>'для bus.gov.ru'!#REF!</f>
        <v>#REF!</v>
      </c>
      <c r="F366" s="10" t="s">
        <v>159</v>
      </c>
      <c r="G366" s="11" t="e">
        <f>'Рейтинговая таблица организаций'!#REF!</f>
        <v>#REF!</v>
      </c>
      <c r="H366" s="11" t="e">
        <f>'Рейтинговая таблица организаций'!#REF!</f>
        <v>#REF!</v>
      </c>
      <c r="I366" s="10" t="s">
        <v>160</v>
      </c>
      <c r="J366" s="11" t="e">
        <f>'Рейтинговая таблица организаций'!#REF!</f>
        <v>#REF!</v>
      </c>
      <c r="K366" s="11" t="e">
        <f>'Рейтинговая таблица организаций'!#REF!</f>
        <v>#REF!</v>
      </c>
      <c r="L36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6" s="18" t="e">
        <f>'Рейтинговая таблица организаций'!#REF!</f>
        <v>#REF!</v>
      </c>
      <c r="N366" s="12" t="e">
        <f>IF('Рейтинговая таблица организаций'!#REF!&lt;1,0,(IF('Рейтинговая таблица организаций'!#REF!&lt;4,30,100)))</f>
        <v>#REF!</v>
      </c>
      <c r="O366" s="12" t="s">
        <v>161</v>
      </c>
      <c r="P366" s="12" t="e">
        <f>'Рейтинговая таблица организаций'!#REF!</f>
        <v>#REF!</v>
      </c>
      <c r="Q366" s="12" t="e">
        <f>'Рейтинговая таблица организаций'!#REF!</f>
        <v>#REF!</v>
      </c>
      <c r="R366" s="12" t="s">
        <v>162</v>
      </c>
      <c r="S366" s="12" t="e">
        <f>'Рейтинговая таблица организаций'!#REF!</f>
        <v>#REF!</v>
      </c>
      <c r="T366" s="12" t="e">
        <f>'Рейтинговая таблица организаций'!#REF!</f>
        <v>#REF!</v>
      </c>
      <c r="U36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6" s="18" t="e">
        <f>'Рейтинговая таблица организаций'!#REF!</f>
        <v>#REF!</v>
      </c>
      <c r="W366" s="12" t="e">
        <f>IF('Рейтинговая таблица организаций'!#REF!&lt;1,0,(IF('Рейтинговая таблица организаций'!#REF!&lt;4,20,100)))</f>
        <v>#REF!</v>
      </c>
      <c r="X366" s="12" t="s">
        <v>163</v>
      </c>
      <c r="Y366" s="12" t="e">
        <f>'Рейтинговая таблица организаций'!#REF!</f>
        <v>#REF!</v>
      </c>
      <c r="Z366" s="12" t="e">
        <f>'Рейтинговая таблица организаций'!#REF!</f>
        <v>#REF!</v>
      </c>
      <c r="AA36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6" s="17" t="e">
        <f>'Рейтинговая таблица организаций'!#REF!</f>
        <v>#REF!</v>
      </c>
      <c r="AC366" s="12" t="e">
        <f>IF('Рейтинговая таблица организаций'!#REF!&lt;1,0,(IF('Рейтинговая таблица организаций'!#REF!&lt;5,20,100)))</f>
        <v>#REF!</v>
      </c>
      <c r="AD36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6" s="18" t="e">
        <f>'Рейтинговая таблица организаций'!#REF!</f>
        <v>#REF!</v>
      </c>
      <c r="AF366" s="12" t="e">
        <f>IF('Рейтинговая таблица организаций'!#REF!&lt;1,0,(IF('Рейтинговая таблица организаций'!#REF!&lt;5,20,100)))</f>
        <v>#REF!</v>
      </c>
      <c r="AG366" s="12" t="s">
        <v>164</v>
      </c>
      <c r="AH366" s="12" t="e">
        <f>'Рейтинговая таблица организаций'!#REF!</f>
        <v>#REF!</v>
      </c>
      <c r="AI366" s="12" t="e">
        <f>'Рейтинговая таблица организаций'!#REF!</f>
        <v>#REF!</v>
      </c>
      <c r="AJ366" s="12" t="s">
        <v>165</v>
      </c>
      <c r="AK366" s="12" t="e">
        <f>'Рейтинговая таблица организаций'!#REF!</f>
        <v>#REF!</v>
      </c>
      <c r="AL366" s="12" t="e">
        <f>'Рейтинговая таблица организаций'!#REF!</f>
        <v>#REF!</v>
      </c>
      <c r="AM366" s="12" t="s">
        <v>166</v>
      </c>
      <c r="AN366" s="12" t="e">
        <f>'Рейтинговая таблица организаций'!#REF!</f>
        <v>#REF!</v>
      </c>
      <c r="AO366" s="12" t="e">
        <f>'Рейтинговая таблица организаций'!#REF!</f>
        <v>#REF!</v>
      </c>
      <c r="AP366" s="12" t="s">
        <v>167</v>
      </c>
      <c r="AQ366" s="12" t="e">
        <f>'Рейтинговая таблица организаций'!#REF!</f>
        <v>#REF!</v>
      </c>
      <c r="AR366" s="12" t="e">
        <f>'Рейтинговая таблица организаций'!#REF!</f>
        <v>#REF!</v>
      </c>
      <c r="AS366" s="12" t="s">
        <v>168</v>
      </c>
      <c r="AT366" s="12" t="e">
        <f>'Рейтинговая таблица организаций'!#REF!</f>
        <v>#REF!</v>
      </c>
      <c r="AU366" s="12" t="e">
        <f>'Рейтинговая таблица организаций'!#REF!</f>
        <v>#REF!</v>
      </c>
      <c r="AV366" s="12" t="s">
        <v>169</v>
      </c>
      <c r="AW366" s="12" t="e">
        <f>'Рейтинговая таблица организаций'!#REF!</f>
        <v>#REF!</v>
      </c>
      <c r="AX366" s="12" t="e">
        <f>'Рейтинговая таблица организаций'!#REF!</f>
        <v>#REF!</v>
      </c>
      <c r="AY366" s="12" t="s">
        <v>170</v>
      </c>
      <c r="AZ366" s="12" t="e">
        <f>'Рейтинговая таблица организаций'!#REF!</f>
        <v>#REF!</v>
      </c>
      <c r="BA366" s="12" t="e">
        <f>'Рейтинговая таблица организаций'!#REF!</f>
        <v>#REF!</v>
      </c>
    </row>
    <row r="367" spans="1:53" ht="15.75">
      <c r="A367" s="9" t="e">
        <f>'бланки '!#REF!</f>
        <v>#REF!</v>
      </c>
      <c r="B367" s="9" t="e">
        <f>'бланки '!#REF!</f>
        <v>#REF!</v>
      </c>
      <c r="C367" s="9" t="e">
        <f>'для bus.gov.ru'!#REF!</f>
        <v>#REF!</v>
      </c>
      <c r="D367" s="9" t="e">
        <f>'для bus.gov.ru'!#REF!</f>
        <v>#REF!</v>
      </c>
      <c r="E367" s="16" t="e">
        <f>'для bus.gov.ru'!#REF!</f>
        <v>#REF!</v>
      </c>
      <c r="F367" s="10" t="s">
        <v>159</v>
      </c>
      <c r="G367" s="11" t="e">
        <f>'Рейтинговая таблица организаций'!#REF!</f>
        <v>#REF!</v>
      </c>
      <c r="H367" s="11" t="e">
        <f>'Рейтинговая таблица организаций'!#REF!</f>
        <v>#REF!</v>
      </c>
      <c r="I367" s="10" t="s">
        <v>160</v>
      </c>
      <c r="J367" s="11" t="e">
        <f>'Рейтинговая таблица организаций'!#REF!</f>
        <v>#REF!</v>
      </c>
      <c r="K367" s="11" t="e">
        <f>'Рейтинговая таблица организаций'!#REF!</f>
        <v>#REF!</v>
      </c>
      <c r="L36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7" s="18" t="e">
        <f>'Рейтинговая таблица организаций'!#REF!</f>
        <v>#REF!</v>
      </c>
      <c r="N367" s="12" t="e">
        <f>IF('Рейтинговая таблица организаций'!#REF!&lt;1,0,(IF('Рейтинговая таблица организаций'!#REF!&lt;4,30,100)))</f>
        <v>#REF!</v>
      </c>
      <c r="O367" s="12" t="s">
        <v>161</v>
      </c>
      <c r="P367" s="12" t="e">
        <f>'Рейтинговая таблица организаций'!#REF!</f>
        <v>#REF!</v>
      </c>
      <c r="Q367" s="12" t="e">
        <f>'Рейтинговая таблица организаций'!#REF!</f>
        <v>#REF!</v>
      </c>
      <c r="R367" s="12" t="s">
        <v>162</v>
      </c>
      <c r="S367" s="12" t="e">
        <f>'Рейтинговая таблица организаций'!#REF!</f>
        <v>#REF!</v>
      </c>
      <c r="T367" s="12" t="e">
        <f>'Рейтинговая таблица организаций'!#REF!</f>
        <v>#REF!</v>
      </c>
      <c r="U36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7" s="18" t="e">
        <f>'Рейтинговая таблица организаций'!#REF!</f>
        <v>#REF!</v>
      </c>
      <c r="W367" s="12" t="e">
        <f>IF('Рейтинговая таблица организаций'!#REF!&lt;1,0,(IF('Рейтинговая таблица организаций'!#REF!&lt;4,20,100)))</f>
        <v>#REF!</v>
      </c>
      <c r="X367" s="12" t="s">
        <v>163</v>
      </c>
      <c r="Y367" s="12" t="e">
        <f>'Рейтинговая таблица организаций'!#REF!</f>
        <v>#REF!</v>
      </c>
      <c r="Z367" s="12" t="e">
        <f>'Рейтинговая таблица организаций'!#REF!</f>
        <v>#REF!</v>
      </c>
      <c r="AA36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7" s="17" t="e">
        <f>'Рейтинговая таблица организаций'!#REF!</f>
        <v>#REF!</v>
      </c>
      <c r="AC367" s="12" t="e">
        <f>IF('Рейтинговая таблица организаций'!#REF!&lt;1,0,(IF('Рейтинговая таблица организаций'!#REF!&lt;5,20,100)))</f>
        <v>#REF!</v>
      </c>
      <c r="AD36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7" s="18" t="e">
        <f>'Рейтинговая таблица организаций'!#REF!</f>
        <v>#REF!</v>
      </c>
      <c r="AF367" s="12" t="e">
        <f>IF('Рейтинговая таблица организаций'!#REF!&lt;1,0,(IF('Рейтинговая таблица организаций'!#REF!&lt;5,20,100)))</f>
        <v>#REF!</v>
      </c>
      <c r="AG367" s="12" t="s">
        <v>164</v>
      </c>
      <c r="AH367" s="12" t="e">
        <f>'Рейтинговая таблица организаций'!#REF!</f>
        <v>#REF!</v>
      </c>
      <c r="AI367" s="12" t="e">
        <f>'Рейтинговая таблица организаций'!#REF!</f>
        <v>#REF!</v>
      </c>
      <c r="AJ367" s="12" t="s">
        <v>165</v>
      </c>
      <c r="AK367" s="12" t="e">
        <f>'Рейтинговая таблица организаций'!#REF!</f>
        <v>#REF!</v>
      </c>
      <c r="AL367" s="12" t="e">
        <f>'Рейтинговая таблица организаций'!#REF!</f>
        <v>#REF!</v>
      </c>
      <c r="AM367" s="12" t="s">
        <v>166</v>
      </c>
      <c r="AN367" s="12" t="e">
        <f>'Рейтинговая таблица организаций'!#REF!</f>
        <v>#REF!</v>
      </c>
      <c r="AO367" s="12" t="e">
        <f>'Рейтинговая таблица организаций'!#REF!</f>
        <v>#REF!</v>
      </c>
      <c r="AP367" s="12" t="s">
        <v>167</v>
      </c>
      <c r="AQ367" s="12" t="e">
        <f>'Рейтинговая таблица организаций'!#REF!</f>
        <v>#REF!</v>
      </c>
      <c r="AR367" s="12" t="e">
        <f>'Рейтинговая таблица организаций'!#REF!</f>
        <v>#REF!</v>
      </c>
      <c r="AS367" s="12" t="s">
        <v>168</v>
      </c>
      <c r="AT367" s="12" t="e">
        <f>'Рейтинговая таблица организаций'!#REF!</f>
        <v>#REF!</v>
      </c>
      <c r="AU367" s="12" t="e">
        <f>'Рейтинговая таблица организаций'!#REF!</f>
        <v>#REF!</v>
      </c>
      <c r="AV367" s="12" t="s">
        <v>169</v>
      </c>
      <c r="AW367" s="12" t="e">
        <f>'Рейтинговая таблица организаций'!#REF!</f>
        <v>#REF!</v>
      </c>
      <c r="AX367" s="12" t="e">
        <f>'Рейтинговая таблица организаций'!#REF!</f>
        <v>#REF!</v>
      </c>
      <c r="AY367" s="12" t="s">
        <v>170</v>
      </c>
      <c r="AZ367" s="12" t="e">
        <f>'Рейтинговая таблица организаций'!#REF!</f>
        <v>#REF!</v>
      </c>
      <c r="BA367" s="12" t="e">
        <f>'Рейтинговая таблица организаций'!#REF!</f>
        <v>#REF!</v>
      </c>
    </row>
    <row r="368" spans="1:53" ht="15.75">
      <c r="A368" s="9" t="e">
        <f>'бланки '!#REF!</f>
        <v>#REF!</v>
      </c>
      <c r="B368" s="9" t="e">
        <f>'бланки '!#REF!</f>
        <v>#REF!</v>
      </c>
      <c r="C368" s="9" t="e">
        <f>'для bus.gov.ru'!#REF!</f>
        <v>#REF!</v>
      </c>
      <c r="D368" s="9" t="e">
        <f>'для bus.gov.ru'!#REF!</f>
        <v>#REF!</v>
      </c>
      <c r="E368" s="16" t="e">
        <f>'для bus.gov.ru'!#REF!</f>
        <v>#REF!</v>
      </c>
      <c r="F368" s="10" t="s">
        <v>159</v>
      </c>
      <c r="G368" s="11" t="e">
        <f>'Рейтинговая таблица организаций'!#REF!</f>
        <v>#REF!</v>
      </c>
      <c r="H368" s="11" t="e">
        <f>'Рейтинговая таблица организаций'!#REF!</f>
        <v>#REF!</v>
      </c>
      <c r="I368" s="10" t="s">
        <v>160</v>
      </c>
      <c r="J368" s="11" t="e">
        <f>'Рейтинговая таблица организаций'!#REF!</f>
        <v>#REF!</v>
      </c>
      <c r="K368" s="11" t="e">
        <f>'Рейтинговая таблица организаций'!#REF!</f>
        <v>#REF!</v>
      </c>
      <c r="L36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8" s="18" t="e">
        <f>'Рейтинговая таблица организаций'!#REF!</f>
        <v>#REF!</v>
      </c>
      <c r="N368" s="12" t="e">
        <f>IF('Рейтинговая таблица организаций'!#REF!&lt;1,0,(IF('Рейтинговая таблица организаций'!#REF!&lt;4,30,100)))</f>
        <v>#REF!</v>
      </c>
      <c r="O368" s="12" t="s">
        <v>161</v>
      </c>
      <c r="P368" s="12" t="e">
        <f>'Рейтинговая таблица организаций'!#REF!</f>
        <v>#REF!</v>
      </c>
      <c r="Q368" s="12" t="e">
        <f>'Рейтинговая таблица организаций'!#REF!</f>
        <v>#REF!</v>
      </c>
      <c r="R368" s="12" t="s">
        <v>162</v>
      </c>
      <c r="S368" s="12" t="e">
        <f>'Рейтинговая таблица организаций'!#REF!</f>
        <v>#REF!</v>
      </c>
      <c r="T368" s="12" t="e">
        <f>'Рейтинговая таблица организаций'!#REF!</f>
        <v>#REF!</v>
      </c>
      <c r="U36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8" s="18" t="e">
        <f>'Рейтинговая таблица организаций'!#REF!</f>
        <v>#REF!</v>
      </c>
      <c r="W368" s="12" t="e">
        <f>IF('Рейтинговая таблица организаций'!#REF!&lt;1,0,(IF('Рейтинговая таблица организаций'!#REF!&lt;4,20,100)))</f>
        <v>#REF!</v>
      </c>
      <c r="X368" s="12" t="s">
        <v>163</v>
      </c>
      <c r="Y368" s="12" t="e">
        <f>'Рейтинговая таблица организаций'!#REF!</f>
        <v>#REF!</v>
      </c>
      <c r="Z368" s="12" t="e">
        <f>'Рейтинговая таблица организаций'!#REF!</f>
        <v>#REF!</v>
      </c>
      <c r="AA36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8" s="17" t="e">
        <f>'Рейтинговая таблица организаций'!#REF!</f>
        <v>#REF!</v>
      </c>
      <c r="AC368" s="12" t="e">
        <f>IF('Рейтинговая таблица организаций'!#REF!&lt;1,0,(IF('Рейтинговая таблица организаций'!#REF!&lt;5,20,100)))</f>
        <v>#REF!</v>
      </c>
      <c r="AD36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8" s="18" t="e">
        <f>'Рейтинговая таблица организаций'!#REF!</f>
        <v>#REF!</v>
      </c>
      <c r="AF368" s="12" t="e">
        <f>IF('Рейтинговая таблица организаций'!#REF!&lt;1,0,(IF('Рейтинговая таблица организаций'!#REF!&lt;5,20,100)))</f>
        <v>#REF!</v>
      </c>
      <c r="AG368" s="12" t="s">
        <v>164</v>
      </c>
      <c r="AH368" s="12" t="e">
        <f>'Рейтинговая таблица организаций'!#REF!</f>
        <v>#REF!</v>
      </c>
      <c r="AI368" s="12" t="e">
        <f>'Рейтинговая таблица организаций'!#REF!</f>
        <v>#REF!</v>
      </c>
      <c r="AJ368" s="12" t="s">
        <v>165</v>
      </c>
      <c r="AK368" s="12" t="e">
        <f>'Рейтинговая таблица организаций'!#REF!</f>
        <v>#REF!</v>
      </c>
      <c r="AL368" s="12" t="e">
        <f>'Рейтинговая таблица организаций'!#REF!</f>
        <v>#REF!</v>
      </c>
      <c r="AM368" s="12" t="s">
        <v>166</v>
      </c>
      <c r="AN368" s="12" t="e">
        <f>'Рейтинговая таблица организаций'!#REF!</f>
        <v>#REF!</v>
      </c>
      <c r="AO368" s="12" t="e">
        <f>'Рейтинговая таблица организаций'!#REF!</f>
        <v>#REF!</v>
      </c>
      <c r="AP368" s="12" t="s">
        <v>167</v>
      </c>
      <c r="AQ368" s="12" t="e">
        <f>'Рейтинговая таблица организаций'!#REF!</f>
        <v>#REF!</v>
      </c>
      <c r="AR368" s="12" t="e">
        <f>'Рейтинговая таблица организаций'!#REF!</f>
        <v>#REF!</v>
      </c>
      <c r="AS368" s="12" t="s">
        <v>168</v>
      </c>
      <c r="AT368" s="12" t="e">
        <f>'Рейтинговая таблица организаций'!#REF!</f>
        <v>#REF!</v>
      </c>
      <c r="AU368" s="12" t="e">
        <f>'Рейтинговая таблица организаций'!#REF!</f>
        <v>#REF!</v>
      </c>
      <c r="AV368" s="12" t="s">
        <v>169</v>
      </c>
      <c r="AW368" s="12" t="e">
        <f>'Рейтинговая таблица организаций'!#REF!</f>
        <v>#REF!</v>
      </c>
      <c r="AX368" s="12" t="e">
        <f>'Рейтинговая таблица организаций'!#REF!</f>
        <v>#REF!</v>
      </c>
      <c r="AY368" s="12" t="s">
        <v>170</v>
      </c>
      <c r="AZ368" s="12" t="e">
        <f>'Рейтинговая таблица организаций'!#REF!</f>
        <v>#REF!</v>
      </c>
      <c r="BA368" s="12" t="e">
        <f>'Рейтинговая таблица организаций'!#REF!</f>
        <v>#REF!</v>
      </c>
    </row>
    <row r="369" spans="1:53" ht="15.75">
      <c r="A369" s="9" t="e">
        <f>'бланки '!#REF!</f>
        <v>#REF!</v>
      </c>
      <c r="B369" s="9" t="e">
        <f>'бланки '!#REF!</f>
        <v>#REF!</v>
      </c>
      <c r="C369" s="9" t="e">
        <f>'для bus.gov.ru'!#REF!</f>
        <v>#REF!</v>
      </c>
      <c r="D369" s="9" t="e">
        <f>'для bus.gov.ru'!#REF!</f>
        <v>#REF!</v>
      </c>
      <c r="E369" s="16" t="e">
        <f>'для bus.gov.ru'!#REF!</f>
        <v>#REF!</v>
      </c>
      <c r="F369" s="10" t="s">
        <v>159</v>
      </c>
      <c r="G369" s="11" t="e">
        <f>'Рейтинговая таблица организаций'!#REF!</f>
        <v>#REF!</v>
      </c>
      <c r="H369" s="11" t="e">
        <f>'Рейтинговая таблица организаций'!#REF!</f>
        <v>#REF!</v>
      </c>
      <c r="I369" s="10" t="s">
        <v>160</v>
      </c>
      <c r="J369" s="11" t="e">
        <f>'Рейтинговая таблица организаций'!#REF!</f>
        <v>#REF!</v>
      </c>
      <c r="K369" s="11" t="e">
        <f>'Рейтинговая таблица организаций'!#REF!</f>
        <v>#REF!</v>
      </c>
      <c r="L36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69" s="18" t="e">
        <f>'Рейтинговая таблица организаций'!#REF!</f>
        <v>#REF!</v>
      </c>
      <c r="N369" s="12" t="e">
        <f>IF('Рейтинговая таблица организаций'!#REF!&lt;1,0,(IF('Рейтинговая таблица организаций'!#REF!&lt;4,30,100)))</f>
        <v>#REF!</v>
      </c>
      <c r="O369" s="12" t="s">
        <v>161</v>
      </c>
      <c r="P369" s="12" t="e">
        <f>'Рейтинговая таблица организаций'!#REF!</f>
        <v>#REF!</v>
      </c>
      <c r="Q369" s="12" t="e">
        <f>'Рейтинговая таблица организаций'!#REF!</f>
        <v>#REF!</v>
      </c>
      <c r="R369" s="12" t="s">
        <v>162</v>
      </c>
      <c r="S369" s="12" t="e">
        <f>'Рейтинговая таблица организаций'!#REF!</f>
        <v>#REF!</v>
      </c>
      <c r="T369" s="12" t="e">
        <f>'Рейтинговая таблица организаций'!#REF!</f>
        <v>#REF!</v>
      </c>
      <c r="U36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69" s="18" t="e">
        <f>'Рейтинговая таблица организаций'!#REF!</f>
        <v>#REF!</v>
      </c>
      <c r="W369" s="12" t="e">
        <f>IF('Рейтинговая таблица организаций'!#REF!&lt;1,0,(IF('Рейтинговая таблица организаций'!#REF!&lt;4,20,100)))</f>
        <v>#REF!</v>
      </c>
      <c r="X369" s="12" t="s">
        <v>163</v>
      </c>
      <c r="Y369" s="12" t="e">
        <f>'Рейтинговая таблица организаций'!#REF!</f>
        <v>#REF!</v>
      </c>
      <c r="Z369" s="12" t="e">
        <f>'Рейтинговая таблица организаций'!#REF!</f>
        <v>#REF!</v>
      </c>
      <c r="AA36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69" s="17" t="e">
        <f>'Рейтинговая таблица организаций'!#REF!</f>
        <v>#REF!</v>
      </c>
      <c r="AC369" s="12" t="e">
        <f>IF('Рейтинговая таблица организаций'!#REF!&lt;1,0,(IF('Рейтинговая таблица организаций'!#REF!&lt;5,20,100)))</f>
        <v>#REF!</v>
      </c>
      <c r="AD36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69" s="18" t="e">
        <f>'Рейтинговая таблица организаций'!#REF!</f>
        <v>#REF!</v>
      </c>
      <c r="AF369" s="12" t="e">
        <f>IF('Рейтинговая таблица организаций'!#REF!&lt;1,0,(IF('Рейтинговая таблица организаций'!#REF!&lt;5,20,100)))</f>
        <v>#REF!</v>
      </c>
      <c r="AG369" s="12" t="s">
        <v>164</v>
      </c>
      <c r="AH369" s="12" t="e">
        <f>'Рейтинговая таблица организаций'!#REF!</f>
        <v>#REF!</v>
      </c>
      <c r="AI369" s="12" t="e">
        <f>'Рейтинговая таблица организаций'!#REF!</f>
        <v>#REF!</v>
      </c>
      <c r="AJ369" s="12" t="s">
        <v>165</v>
      </c>
      <c r="AK369" s="12" t="e">
        <f>'Рейтинговая таблица организаций'!#REF!</f>
        <v>#REF!</v>
      </c>
      <c r="AL369" s="12" t="e">
        <f>'Рейтинговая таблица организаций'!#REF!</f>
        <v>#REF!</v>
      </c>
      <c r="AM369" s="12" t="s">
        <v>166</v>
      </c>
      <c r="AN369" s="12" t="e">
        <f>'Рейтинговая таблица организаций'!#REF!</f>
        <v>#REF!</v>
      </c>
      <c r="AO369" s="12" t="e">
        <f>'Рейтинговая таблица организаций'!#REF!</f>
        <v>#REF!</v>
      </c>
      <c r="AP369" s="12" t="s">
        <v>167</v>
      </c>
      <c r="AQ369" s="12" t="e">
        <f>'Рейтинговая таблица организаций'!#REF!</f>
        <v>#REF!</v>
      </c>
      <c r="AR369" s="12" t="e">
        <f>'Рейтинговая таблица организаций'!#REF!</f>
        <v>#REF!</v>
      </c>
      <c r="AS369" s="12" t="s">
        <v>168</v>
      </c>
      <c r="AT369" s="12" t="e">
        <f>'Рейтинговая таблица организаций'!#REF!</f>
        <v>#REF!</v>
      </c>
      <c r="AU369" s="12" t="e">
        <f>'Рейтинговая таблица организаций'!#REF!</f>
        <v>#REF!</v>
      </c>
      <c r="AV369" s="12" t="s">
        <v>169</v>
      </c>
      <c r="AW369" s="12" t="e">
        <f>'Рейтинговая таблица организаций'!#REF!</f>
        <v>#REF!</v>
      </c>
      <c r="AX369" s="12" t="e">
        <f>'Рейтинговая таблица организаций'!#REF!</f>
        <v>#REF!</v>
      </c>
      <c r="AY369" s="12" t="s">
        <v>170</v>
      </c>
      <c r="AZ369" s="12" t="e">
        <f>'Рейтинговая таблица организаций'!#REF!</f>
        <v>#REF!</v>
      </c>
      <c r="BA369" s="12" t="e">
        <f>'Рейтинговая таблица организаций'!#REF!</f>
        <v>#REF!</v>
      </c>
    </row>
    <row r="370" spans="1:53" ht="15.75">
      <c r="A370" s="9" t="e">
        <f>'бланки '!#REF!</f>
        <v>#REF!</v>
      </c>
      <c r="B370" s="9" t="e">
        <f>'бланки '!#REF!</f>
        <v>#REF!</v>
      </c>
      <c r="C370" s="9" t="e">
        <f>'для bus.gov.ru'!#REF!</f>
        <v>#REF!</v>
      </c>
      <c r="D370" s="9" t="e">
        <f>'для bus.gov.ru'!#REF!</f>
        <v>#REF!</v>
      </c>
      <c r="E370" s="16" t="e">
        <f>'для bus.gov.ru'!#REF!</f>
        <v>#REF!</v>
      </c>
      <c r="F370" s="10" t="s">
        <v>159</v>
      </c>
      <c r="G370" s="11" t="e">
        <f>'Рейтинговая таблица организаций'!#REF!</f>
        <v>#REF!</v>
      </c>
      <c r="H370" s="11" t="e">
        <f>'Рейтинговая таблица организаций'!#REF!</f>
        <v>#REF!</v>
      </c>
      <c r="I370" s="10" t="s">
        <v>160</v>
      </c>
      <c r="J370" s="11" t="e">
        <f>'Рейтинговая таблица организаций'!#REF!</f>
        <v>#REF!</v>
      </c>
      <c r="K370" s="11" t="e">
        <f>'Рейтинговая таблица организаций'!#REF!</f>
        <v>#REF!</v>
      </c>
      <c r="L37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0" s="18" t="e">
        <f>'Рейтинговая таблица организаций'!#REF!</f>
        <v>#REF!</v>
      </c>
      <c r="N370" s="12" t="e">
        <f>IF('Рейтинговая таблица организаций'!#REF!&lt;1,0,(IF('Рейтинговая таблица организаций'!#REF!&lt;4,30,100)))</f>
        <v>#REF!</v>
      </c>
      <c r="O370" s="12" t="s">
        <v>161</v>
      </c>
      <c r="P370" s="12" t="e">
        <f>'Рейтинговая таблица организаций'!#REF!</f>
        <v>#REF!</v>
      </c>
      <c r="Q370" s="12" t="e">
        <f>'Рейтинговая таблица организаций'!#REF!</f>
        <v>#REF!</v>
      </c>
      <c r="R370" s="12" t="s">
        <v>162</v>
      </c>
      <c r="S370" s="12" t="e">
        <f>'Рейтинговая таблица организаций'!#REF!</f>
        <v>#REF!</v>
      </c>
      <c r="T370" s="12" t="e">
        <f>'Рейтинговая таблица организаций'!#REF!</f>
        <v>#REF!</v>
      </c>
      <c r="U37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0" s="18" t="e">
        <f>'Рейтинговая таблица организаций'!#REF!</f>
        <v>#REF!</v>
      </c>
      <c r="W370" s="12" t="e">
        <f>IF('Рейтинговая таблица организаций'!#REF!&lt;1,0,(IF('Рейтинговая таблица организаций'!#REF!&lt;4,20,100)))</f>
        <v>#REF!</v>
      </c>
      <c r="X370" s="12" t="s">
        <v>163</v>
      </c>
      <c r="Y370" s="12" t="e">
        <f>'Рейтинговая таблица организаций'!#REF!</f>
        <v>#REF!</v>
      </c>
      <c r="Z370" s="12" t="e">
        <f>'Рейтинговая таблица организаций'!#REF!</f>
        <v>#REF!</v>
      </c>
      <c r="AA37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0" s="17" t="e">
        <f>'Рейтинговая таблица организаций'!#REF!</f>
        <v>#REF!</v>
      </c>
      <c r="AC370" s="12" t="e">
        <f>IF('Рейтинговая таблица организаций'!#REF!&lt;1,0,(IF('Рейтинговая таблица организаций'!#REF!&lt;5,20,100)))</f>
        <v>#REF!</v>
      </c>
      <c r="AD37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0" s="18" t="e">
        <f>'Рейтинговая таблица организаций'!#REF!</f>
        <v>#REF!</v>
      </c>
      <c r="AF370" s="12" t="e">
        <f>IF('Рейтинговая таблица организаций'!#REF!&lt;1,0,(IF('Рейтинговая таблица организаций'!#REF!&lt;5,20,100)))</f>
        <v>#REF!</v>
      </c>
      <c r="AG370" s="12" t="s">
        <v>164</v>
      </c>
      <c r="AH370" s="12" t="e">
        <f>'Рейтинговая таблица организаций'!#REF!</f>
        <v>#REF!</v>
      </c>
      <c r="AI370" s="12" t="e">
        <f>'Рейтинговая таблица организаций'!#REF!</f>
        <v>#REF!</v>
      </c>
      <c r="AJ370" s="12" t="s">
        <v>165</v>
      </c>
      <c r="AK370" s="12" t="e">
        <f>'Рейтинговая таблица организаций'!#REF!</f>
        <v>#REF!</v>
      </c>
      <c r="AL370" s="12" t="e">
        <f>'Рейтинговая таблица организаций'!#REF!</f>
        <v>#REF!</v>
      </c>
      <c r="AM370" s="12" t="s">
        <v>166</v>
      </c>
      <c r="AN370" s="12" t="e">
        <f>'Рейтинговая таблица организаций'!#REF!</f>
        <v>#REF!</v>
      </c>
      <c r="AO370" s="12" t="e">
        <f>'Рейтинговая таблица организаций'!#REF!</f>
        <v>#REF!</v>
      </c>
      <c r="AP370" s="12" t="s">
        <v>167</v>
      </c>
      <c r="AQ370" s="12" t="e">
        <f>'Рейтинговая таблица организаций'!#REF!</f>
        <v>#REF!</v>
      </c>
      <c r="AR370" s="12" t="e">
        <f>'Рейтинговая таблица организаций'!#REF!</f>
        <v>#REF!</v>
      </c>
      <c r="AS370" s="12" t="s">
        <v>168</v>
      </c>
      <c r="AT370" s="12" t="e">
        <f>'Рейтинговая таблица организаций'!#REF!</f>
        <v>#REF!</v>
      </c>
      <c r="AU370" s="12" t="e">
        <f>'Рейтинговая таблица организаций'!#REF!</f>
        <v>#REF!</v>
      </c>
      <c r="AV370" s="12" t="s">
        <v>169</v>
      </c>
      <c r="AW370" s="12" t="e">
        <f>'Рейтинговая таблица организаций'!#REF!</f>
        <v>#REF!</v>
      </c>
      <c r="AX370" s="12" t="e">
        <f>'Рейтинговая таблица организаций'!#REF!</f>
        <v>#REF!</v>
      </c>
      <c r="AY370" s="12" t="s">
        <v>170</v>
      </c>
      <c r="AZ370" s="12" t="e">
        <f>'Рейтинговая таблица организаций'!#REF!</f>
        <v>#REF!</v>
      </c>
      <c r="BA370" s="12" t="e">
        <f>'Рейтинговая таблица организаций'!#REF!</f>
        <v>#REF!</v>
      </c>
    </row>
    <row r="371" spans="1:53" ht="15.75">
      <c r="A371" s="9" t="e">
        <f>'бланки '!#REF!</f>
        <v>#REF!</v>
      </c>
      <c r="B371" s="9" t="e">
        <f>'бланки '!#REF!</f>
        <v>#REF!</v>
      </c>
      <c r="C371" s="9" t="e">
        <f>'для bus.gov.ru'!#REF!</f>
        <v>#REF!</v>
      </c>
      <c r="D371" s="9" t="e">
        <f>'для bus.gov.ru'!#REF!</f>
        <v>#REF!</v>
      </c>
      <c r="E371" s="16" t="e">
        <f>'для bus.gov.ru'!#REF!</f>
        <v>#REF!</v>
      </c>
      <c r="F371" s="10" t="s">
        <v>159</v>
      </c>
      <c r="G371" s="11" t="e">
        <f>'Рейтинговая таблица организаций'!#REF!</f>
        <v>#REF!</v>
      </c>
      <c r="H371" s="11" t="e">
        <f>'Рейтинговая таблица организаций'!#REF!</f>
        <v>#REF!</v>
      </c>
      <c r="I371" s="10" t="s">
        <v>160</v>
      </c>
      <c r="J371" s="11" t="e">
        <f>'Рейтинговая таблица организаций'!#REF!</f>
        <v>#REF!</v>
      </c>
      <c r="K371" s="11" t="e">
        <f>'Рейтинговая таблица организаций'!#REF!</f>
        <v>#REF!</v>
      </c>
      <c r="L37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1" s="18" t="e">
        <f>'Рейтинговая таблица организаций'!#REF!</f>
        <v>#REF!</v>
      </c>
      <c r="N371" s="12" t="e">
        <f>IF('Рейтинговая таблица организаций'!#REF!&lt;1,0,(IF('Рейтинговая таблица организаций'!#REF!&lt;4,30,100)))</f>
        <v>#REF!</v>
      </c>
      <c r="O371" s="12" t="s">
        <v>161</v>
      </c>
      <c r="P371" s="12" t="e">
        <f>'Рейтинговая таблица организаций'!#REF!</f>
        <v>#REF!</v>
      </c>
      <c r="Q371" s="12" t="e">
        <f>'Рейтинговая таблица организаций'!#REF!</f>
        <v>#REF!</v>
      </c>
      <c r="R371" s="12" t="s">
        <v>162</v>
      </c>
      <c r="S371" s="12" t="e">
        <f>'Рейтинговая таблица организаций'!#REF!</f>
        <v>#REF!</v>
      </c>
      <c r="T371" s="12" t="e">
        <f>'Рейтинговая таблица организаций'!#REF!</f>
        <v>#REF!</v>
      </c>
      <c r="U37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1" s="18" t="e">
        <f>'Рейтинговая таблица организаций'!#REF!</f>
        <v>#REF!</v>
      </c>
      <c r="W371" s="12" t="e">
        <f>IF('Рейтинговая таблица организаций'!#REF!&lt;1,0,(IF('Рейтинговая таблица организаций'!#REF!&lt;4,20,100)))</f>
        <v>#REF!</v>
      </c>
      <c r="X371" s="12" t="s">
        <v>163</v>
      </c>
      <c r="Y371" s="12" t="e">
        <f>'Рейтинговая таблица организаций'!#REF!</f>
        <v>#REF!</v>
      </c>
      <c r="Z371" s="12" t="e">
        <f>'Рейтинговая таблица организаций'!#REF!</f>
        <v>#REF!</v>
      </c>
      <c r="AA37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1" s="17" t="e">
        <f>'Рейтинговая таблица организаций'!#REF!</f>
        <v>#REF!</v>
      </c>
      <c r="AC371" s="12" t="e">
        <f>IF('Рейтинговая таблица организаций'!#REF!&lt;1,0,(IF('Рейтинговая таблица организаций'!#REF!&lt;5,20,100)))</f>
        <v>#REF!</v>
      </c>
      <c r="AD37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1" s="18" t="e">
        <f>'Рейтинговая таблица организаций'!#REF!</f>
        <v>#REF!</v>
      </c>
      <c r="AF371" s="12" t="e">
        <f>IF('Рейтинговая таблица организаций'!#REF!&lt;1,0,(IF('Рейтинговая таблица организаций'!#REF!&lt;5,20,100)))</f>
        <v>#REF!</v>
      </c>
      <c r="AG371" s="12" t="s">
        <v>164</v>
      </c>
      <c r="AH371" s="12" t="e">
        <f>'Рейтинговая таблица организаций'!#REF!</f>
        <v>#REF!</v>
      </c>
      <c r="AI371" s="12" t="e">
        <f>'Рейтинговая таблица организаций'!#REF!</f>
        <v>#REF!</v>
      </c>
      <c r="AJ371" s="12" t="s">
        <v>165</v>
      </c>
      <c r="AK371" s="12" t="e">
        <f>'Рейтинговая таблица организаций'!#REF!</f>
        <v>#REF!</v>
      </c>
      <c r="AL371" s="12" t="e">
        <f>'Рейтинговая таблица организаций'!#REF!</f>
        <v>#REF!</v>
      </c>
      <c r="AM371" s="12" t="s">
        <v>166</v>
      </c>
      <c r="AN371" s="12" t="e">
        <f>'Рейтинговая таблица организаций'!#REF!</f>
        <v>#REF!</v>
      </c>
      <c r="AO371" s="12" t="e">
        <f>'Рейтинговая таблица организаций'!#REF!</f>
        <v>#REF!</v>
      </c>
      <c r="AP371" s="12" t="s">
        <v>167</v>
      </c>
      <c r="AQ371" s="12" t="e">
        <f>'Рейтинговая таблица организаций'!#REF!</f>
        <v>#REF!</v>
      </c>
      <c r="AR371" s="12" t="e">
        <f>'Рейтинговая таблица организаций'!#REF!</f>
        <v>#REF!</v>
      </c>
      <c r="AS371" s="12" t="s">
        <v>168</v>
      </c>
      <c r="AT371" s="12" t="e">
        <f>'Рейтинговая таблица организаций'!#REF!</f>
        <v>#REF!</v>
      </c>
      <c r="AU371" s="12" t="e">
        <f>'Рейтинговая таблица организаций'!#REF!</f>
        <v>#REF!</v>
      </c>
      <c r="AV371" s="12" t="s">
        <v>169</v>
      </c>
      <c r="AW371" s="12" t="e">
        <f>'Рейтинговая таблица организаций'!#REF!</f>
        <v>#REF!</v>
      </c>
      <c r="AX371" s="12" t="e">
        <f>'Рейтинговая таблица организаций'!#REF!</f>
        <v>#REF!</v>
      </c>
      <c r="AY371" s="12" t="s">
        <v>170</v>
      </c>
      <c r="AZ371" s="12" t="e">
        <f>'Рейтинговая таблица организаций'!#REF!</f>
        <v>#REF!</v>
      </c>
      <c r="BA371" s="12" t="e">
        <f>'Рейтинговая таблица организаций'!#REF!</f>
        <v>#REF!</v>
      </c>
    </row>
    <row r="372" spans="1:53" ht="15.75">
      <c r="A372" s="9" t="e">
        <f>'бланки '!#REF!</f>
        <v>#REF!</v>
      </c>
      <c r="B372" s="9" t="e">
        <f>'бланки '!#REF!</f>
        <v>#REF!</v>
      </c>
      <c r="C372" s="9" t="e">
        <f>'для bus.gov.ru'!#REF!</f>
        <v>#REF!</v>
      </c>
      <c r="D372" s="9" t="e">
        <f>'для bus.gov.ru'!#REF!</f>
        <v>#REF!</v>
      </c>
      <c r="E372" s="16" t="e">
        <f>'для bus.gov.ru'!#REF!</f>
        <v>#REF!</v>
      </c>
      <c r="F372" s="10" t="s">
        <v>159</v>
      </c>
      <c r="G372" s="11" t="e">
        <f>'Рейтинговая таблица организаций'!#REF!</f>
        <v>#REF!</v>
      </c>
      <c r="H372" s="11" t="e">
        <f>'Рейтинговая таблица организаций'!#REF!</f>
        <v>#REF!</v>
      </c>
      <c r="I372" s="10" t="s">
        <v>160</v>
      </c>
      <c r="J372" s="11" t="e">
        <f>'Рейтинговая таблица организаций'!#REF!</f>
        <v>#REF!</v>
      </c>
      <c r="K372" s="11" t="e">
        <f>'Рейтинговая таблица организаций'!#REF!</f>
        <v>#REF!</v>
      </c>
      <c r="L37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2" s="18" t="e">
        <f>'Рейтинговая таблица организаций'!#REF!</f>
        <v>#REF!</v>
      </c>
      <c r="N372" s="12" t="e">
        <f>IF('Рейтинговая таблица организаций'!#REF!&lt;1,0,(IF('Рейтинговая таблица организаций'!#REF!&lt;4,30,100)))</f>
        <v>#REF!</v>
      </c>
      <c r="O372" s="12" t="s">
        <v>161</v>
      </c>
      <c r="P372" s="12" t="e">
        <f>'Рейтинговая таблица организаций'!#REF!</f>
        <v>#REF!</v>
      </c>
      <c r="Q372" s="12" t="e">
        <f>'Рейтинговая таблица организаций'!#REF!</f>
        <v>#REF!</v>
      </c>
      <c r="R372" s="12" t="s">
        <v>162</v>
      </c>
      <c r="S372" s="12" t="e">
        <f>'Рейтинговая таблица организаций'!#REF!</f>
        <v>#REF!</v>
      </c>
      <c r="T372" s="12" t="e">
        <f>'Рейтинговая таблица организаций'!#REF!</f>
        <v>#REF!</v>
      </c>
      <c r="U37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2" s="18" t="e">
        <f>'Рейтинговая таблица организаций'!#REF!</f>
        <v>#REF!</v>
      </c>
      <c r="W372" s="12" t="e">
        <f>IF('Рейтинговая таблица организаций'!#REF!&lt;1,0,(IF('Рейтинговая таблица организаций'!#REF!&lt;4,20,100)))</f>
        <v>#REF!</v>
      </c>
      <c r="X372" s="12" t="s">
        <v>163</v>
      </c>
      <c r="Y372" s="12" t="e">
        <f>'Рейтинговая таблица организаций'!#REF!</f>
        <v>#REF!</v>
      </c>
      <c r="Z372" s="12" t="e">
        <f>'Рейтинговая таблица организаций'!#REF!</f>
        <v>#REF!</v>
      </c>
      <c r="AA37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2" s="17" t="e">
        <f>'Рейтинговая таблица организаций'!#REF!</f>
        <v>#REF!</v>
      </c>
      <c r="AC372" s="12" t="e">
        <f>IF('Рейтинговая таблица организаций'!#REF!&lt;1,0,(IF('Рейтинговая таблица организаций'!#REF!&lt;5,20,100)))</f>
        <v>#REF!</v>
      </c>
      <c r="AD37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2" s="18" t="e">
        <f>'Рейтинговая таблица организаций'!#REF!</f>
        <v>#REF!</v>
      </c>
      <c r="AF372" s="12" t="e">
        <f>IF('Рейтинговая таблица организаций'!#REF!&lt;1,0,(IF('Рейтинговая таблица организаций'!#REF!&lt;5,20,100)))</f>
        <v>#REF!</v>
      </c>
      <c r="AG372" s="12" t="s">
        <v>164</v>
      </c>
      <c r="AH372" s="12" t="e">
        <f>'Рейтинговая таблица организаций'!#REF!</f>
        <v>#REF!</v>
      </c>
      <c r="AI372" s="12" t="e">
        <f>'Рейтинговая таблица организаций'!#REF!</f>
        <v>#REF!</v>
      </c>
      <c r="AJ372" s="12" t="s">
        <v>165</v>
      </c>
      <c r="AK372" s="12" t="e">
        <f>'Рейтинговая таблица организаций'!#REF!</f>
        <v>#REF!</v>
      </c>
      <c r="AL372" s="12" t="e">
        <f>'Рейтинговая таблица организаций'!#REF!</f>
        <v>#REF!</v>
      </c>
      <c r="AM372" s="12" t="s">
        <v>166</v>
      </c>
      <c r="AN372" s="12" t="e">
        <f>'Рейтинговая таблица организаций'!#REF!</f>
        <v>#REF!</v>
      </c>
      <c r="AO372" s="12" t="e">
        <f>'Рейтинговая таблица организаций'!#REF!</f>
        <v>#REF!</v>
      </c>
      <c r="AP372" s="12" t="s">
        <v>167</v>
      </c>
      <c r="AQ372" s="12" t="e">
        <f>'Рейтинговая таблица организаций'!#REF!</f>
        <v>#REF!</v>
      </c>
      <c r="AR372" s="12" t="e">
        <f>'Рейтинговая таблица организаций'!#REF!</f>
        <v>#REF!</v>
      </c>
      <c r="AS372" s="12" t="s">
        <v>168</v>
      </c>
      <c r="AT372" s="12" t="e">
        <f>'Рейтинговая таблица организаций'!#REF!</f>
        <v>#REF!</v>
      </c>
      <c r="AU372" s="12" t="e">
        <f>'Рейтинговая таблица организаций'!#REF!</f>
        <v>#REF!</v>
      </c>
      <c r="AV372" s="12" t="s">
        <v>169</v>
      </c>
      <c r="AW372" s="12" t="e">
        <f>'Рейтинговая таблица организаций'!#REF!</f>
        <v>#REF!</v>
      </c>
      <c r="AX372" s="12" t="e">
        <f>'Рейтинговая таблица организаций'!#REF!</f>
        <v>#REF!</v>
      </c>
      <c r="AY372" s="12" t="s">
        <v>170</v>
      </c>
      <c r="AZ372" s="12" t="e">
        <f>'Рейтинговая таблица организаций'!#REF!</f>
        <v>#REF!</v>
      </c>
      <c r="BA372" s="12" t="e">
        <f>'Рейтинговая таблица организаций'!#REF!</f>
        <v>#REF!</v>
      </c>
    </row>
    <row r="373" spans="1:53" ht="15.75">
      <c r="A373" s="9" t="e">
        <f>'бланки '!#REF!</f>
        <v>#REF!</v>
      </c>
      <c r="B373" s="9" t="e">
        <f>'бланки '!#REF!</f>
        <v>#REF!</v>
      </c>
      <c r="C373" s="9" t="e">
        <f>'для bus.gov.ru'!#REF!</f>
        <v>#REF!</v>
      </c>
      <c r="D373" s="9" t="e">
        <f>'для bus.gov.ru'!#REF!</f>
        <v>#REF!</v>
      </c>
      <c r="E373" s="16" t="e">
        <f>'для bus.gov.ru'!#REF!</f>
        <v>#REF!</v>
      </c>
      <c r="F373" s="10" t="s">
        <v>159</v>
      </c>
      <c r="G373" s="11" t="e">
        <f>'Рейтинговая таблица организаций'!#REF!</f>
        <v>#REF!</v>
      </c>
      <c r="H373" s="11" t="e">
        <f>'Рейтинговая таблица организаций'!#REF!</f>
        <v>#REF!</v>
      </c>
      <c r="I373" s="10" t="s">
        <v>160</v>
      </c>
      <c r="J373" s="11" t="e">
        <f>'Рейтинговая таблица организаций'!#REF!</f>
        <v>#REF!</v>
      </c>
      <c r="K373" s="11" t="e">
        <f>'Рейтинговая таблица организаций'!#REF!</f>
        <v>#REF!</v>
      </c>
      <c r="L37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3" s="18" t="e">
        <f>'Рейтинговая таблица организаций'!#REF!</f>
        <v>#REF!</v>
      </c>
      <c r="N373" s="12" t="e">
        <f>IF('Рейтинговая таблица организаций'!#REF!&lt;1,0,(IF('Рейтинговая таблица организаций'!#REF!&lt;4,30,100)))</f>
        <v>#REF!</v>
      </c>
      <c r="O373" s="12" t="s">
        <v>161</v>
      </c>
      <c r="P373" s="12" t="e">
        <f>'Рейтинговая таблица организаций'!#REF!</f>
        <v>#REF!</v>
      </c>
      <c r="Q373" s="12" t="e">
        <f>'Рейтинговая таблица организаций'!#REF!</f>
        <v>#REF!</v>
      </c>
      <c r="R373" s="12" t="s">
        <v>162</v>
      </c>
      <c r="S373" s="12" t="e">
        <f>'Рейтинговая таблица организаций'!#REF!</f>
        <v>#REF!</v>
      </c>
      <c r="T373" s="12" t="e">
        <f>'Рейтинговая таблица организаций'!#REF!</f>
        <v>#REF!</v>
      </c>
      <c r="U37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3" s="18" t="e">
        <f>'Рейтинговая таблица организаций'!#REF!</f>
        <v>#REF!</v>
      </c>
      <c r="W373" s="12" t="e">
        <f>IF('Рейтинговая таблица организаций'!#REF!&lt;1,0,(IF('Рейтинговая таблица организаций'!#REF!&lt;4,20,100)))</f>
        <v>#REF!</v>
      </c>
      <c r="X373" s="12" t="s">
        <v>163</v>
      </c>
      <c r="Y373" s="12" t="e">
        <f>'Рейтинговая таблица организаций'!#REF!</f>
        <v>#REF!</v>
      </c>
      <c r="Z373" s="12" t="e">
        <f>'Рейтинговая таблица организаций'!#REF!</f>
        <v>#REF!</v>
      </c>
      <c r="AA37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3" s="17" t="e">
        <f>'Рейтинговая таблица организаций'!#REF!</f>
        <v>#REF!</v>
      </c>
      <c r="AC373" s="12" t="e">
        <f>IF('Рейтинговая таблица организаций'!#REF!&lt;1,0,(IF('Рейтинговая таблица организаций'!#REF!&lt;5,20,100)))</f>
        <v>#REF!</v>
      </c>
      <c r="AD37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3" s="18" t="e">
        <f>'Рейтинговая таблица организаций'!#REF!</f>
        <v>#REF!</v>
      </c>
      <c r="AF373" s="12" t="e">
        <f>IF('Рейтинговая таблица организаций'!#REF!&lt;1,0,(IF('Рейтинговая таблица организаций'!#REF!&lt;5,20,100)))</f>
        <v>#REF!</v>
      </c>
      <c r="AG373" s="12" t="s">
        <v>164</v>
      </c>
      <c r="AH373" s="12" t="e">
        <f>'Рейтинговая таблица организаций'!#REF!</f>
        <v>#REF!</v>
      </c>
      <c r="AI373" s="12" t="e">
        <f>'Рейтинговая таблица организаций'!#REF!</f>
        <v>#REF!</v>
      </c>
      <c r="AJ373" s="12" t="s">
        <v>165</v>
      </c>
      <c r="AK373" s="12" t="e">
        <f>'Рейтинговая таблица организаций'!#REF!</f>
        <v>#REF!</v>
      </c>
      <c r="AL373" s="12" t="e">
        <f>'Рейтинговая таблица организаций'!#REF!</f>
        <v>#REF!</v>
      </c>
      <c r="AM373" s="12" t="s">
        <v>166</v>
      </c>
      <c r="AN373" s="12" t="e">
        <f>'Рейтинговая таблица организаций'!#REF!</f>
        <v>#REF!</v>
      </c>
      <c r="AO373" s="12" t="e">
        <f>'Рейтинговая таблица организаций'!#REF!</f>
        <v>#REF!</v>
      </c>
      <c r="AP373" s="12" t="s">
        <v>167</v>
      </c>
      <c r="AQ373" s="12" t="e">
        <f>'Рейтинговая таблица организаций'!#REF!</f>
        <v>#REF!</v>
      </c>
      <c r="AR373" s="12" t="e">
        <f>'Рейтинговая таблица организаций'!#REF!</f>
        <v>#REF!</v>
      </c>
      <c r="AS373" s="12" t="s">
        <v>168</v>
      </c>
      <c r="AT373" s="12" t="e">
        <f>'Рейтинговая таблица организаций'!#REF!</f>
        <v>#REF!</v>
      </c>
      <c r="AU373" s="12" t="e">
        <f>'Рейтинговая таблица организаций'!#REF!</f>
        <v>#REF!</v>
      </c>
      <c r="AV373" s="12" t="s">
        <v>169</v>
      </c>
      <c r="AW373" s="12" t="e">
        <f>'Рейтинговая таблица организаций'!#REF!</f>
        <v>#REF!</v>
      </c>
      <c r="AX373" s="12" t="e">
        <f>'Рейтинговая таблица организаций'!#REF!</f>
        <v>#REF!</v>
      </c>
      <c r="AY373" s="12" t="s">
        <v>170</v>
      </c>
      <c r="AZ373" s="12" t="e">
        <f>'Рейтинговая таблица организаций'!#REF!</f>
        <v>#REF!</v>
      </c>
      <c r="BA373" s="12" t="e">
        <f>'Рейтинговая таблица организаций'!#REF!</f>
        <v>#REF!</v>
      </c>
    </row>
    <row r="374" spans="1:53" ht="15.75">
      <c r="A374" s="9" t="e">
        <f>'бланки '!#REF!</f>
        <v>#REF!</v>
      </c>
      <c r="B374" s="9" t="e">
        <f>'бланки '!#REF!</f>
        <v>#REF!</v>
      </c>
      <c r="C374" s="9" t="e">
        <f>'для bus.gov.ru'!#REF!</f>
        <v>#REF!</v>
      </c>
      <c r="D374" s="9" t="e">
        <f>'для bus.gov.ru'!#REF!</f>
        <v>#REF!</v>
      </c>
      <c r="E374" s="16" t="e">
        <f>'для bus.gov.ru'!#REF!</f>
        <v>#REF!</v>
      </c>
      <c r="F374" s="10" t="s">
        <v>159</v>
      </c>
      <c r="G374" s="11" t="e">
        <f>'Рейтинговая таблица организаций'!#REF!</f>
        <v>#REF!</v>
      </c>
      <c r="H374" s="11" t="e">
        <f>'Рейтинговая таблица организаций'!#REF!</f>
        <v>#REF!</v>
      </c>
      <c r="I374" s="10" t="s">
        <v>160</v>
      </c>
      <c r="J374" s="11" t="e">
        <f>'Рейтинговая таблица организаций'!#REF!</f>
        <v>#REF!</v>
      </c>
      <c r="K374" s="11" t="e">
        <f>'Рейтинговая таблица организаций'!#REF!</f>
        <v>#REF!</v>
      </c>
      <c r="L37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4" s="18" t="e">
        <f>'Рейтинговая таблица организаций'!#REF!</f>
        <v>#REF!</v>
      </c>
      <c r="N374" s="12" t="e">
        <f>IF('Рейтинговая таблица организаций'!#REF!&lt;1,0,(IF('Рейтинговая таблица организаций'!#REF!&lt;4,30,100)))</f>
        <v>#REF!</v>
      </c>
      <c r="O374" s="12" t="s">
        <v>161</v>
      </c>
      <c r="P374" s="12" t="e">
        <f>'Рейтинговая таблица организаций'!#REF!</f>
        <v>#REF!</v>
      </c>
      <c r="Q374" s="12" t="e">
        <f>'Рейтинговая таблица организаций'!#REF!</f>
        <v>#REF!</v>
      </c>
      <c r="R374" s="12" t="s">
        <v>162</v>
      </c>
      <c r="S374" s="12" t="e">
        <f>'Рейтинговая таблица организаций'!#REF!</f>
        <v>#REF!</v>
      </c>
      <c r="T374" s="12" t="e">
        <f>'Рейтинговая таблица организаций'!#REF!</f>
        <v>#REF!</v>
      </c>
      <c r="U37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4" s="18" t="e">
        <f>'Рейтинговая таблица организаций'!#REF!</f>
        <v>#REF!</v>
      </c>
      <c r="W374" s="12" t="e">
        <f>IF('Рейтинговая таблица организаций'!#REF!&lt;1,0,(IF('Рейтинговая таблица организаций'!#REF!&lt;4,20,100)))</f>
        <v>#REF!</v>
      </c>
      <c r="X374" s="12" t="s">
        <v>163</v>
      </c>
      <c r="Y374" s="12" t="e">
        <f>'Рейтинговая таблица организаций'!#REF!</f>
        <v>#REF!</v>
      </c>
      <c r="Z374" s="12" t="e">
        <f>'Рейтинговая таблица организаций'!#REF!</f>
        <v>#REF!</v>
      </c>
      <c r="AA37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4" s="17" t="e">
        <f>'Рейтинговая таблица организаций'!#REF!</f>
        <v>#REF!</v>
      </c>
      <c r="AC374" s="12" t="e">
        <f>IF('Рейтинговая таблица организаций'!#REF!&lt;1,0,(IF('Рейтинговая таблица организаций'!#REF!&lt;5,20,100)))</f>
        <v>#REF!</v>
      </c>
      <c r="AD37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4" s="18" t="e">
        <f>'Рейтинговая таблица организаций'!#REF!</f>
        <v>#REF!</v>
      </c>
      <c r="AF374" s="12" t="e">
        <f>IF('Рейтинговая таблица организаций'!#REF!&lt;1,0,(IF('Рейтинговая таблица организаций'!#REF!&lt;5,20,100)))</f>
        <v>#REF!</v>
      </c>
      <c r="AG374" s="12" t="s">
        <v>164</v>
      </c>
      <c r="AH374" s="12" t="e">
        <f>'Рейтинговая таблица организаций'!#REF!</f>
        <v>#REF!</v>
      </c>
      <c r="AI374" s="12" t="e">
        <f>'Рейтинговая таблица организаций'!#REF!</f>
        <v>#REF!</v>
      </c>
      <c r="AJ374" s="12" t="s">
        <v>165</v>
      </c>
      <c r="AK374" s="12" t="e">
        <f>'Рейтинговая таблица организаций'!#REF!</f>
        <v>#REF!</v>
      </c>
      <c r="AL374" s="12" t="e">
        <f>'Рейтинговая таблица организаций'!#REF!</f>
        <v>#REF!</v>
      </c>
      <c r="AM374" s="12" t="s">
        <v>166</v>
      </c>
      <c r="AN374" s="12" t="e">
        <f>'Рейтинговая таблица организаций'!#REF!</f>
        <v>#REF!</v>
      </c>
      <c r="AO374" s="12" t="e">
        <f>'Рейтинговая таблица организаций'!#REF!</f>
        <v>#REF!</v>
      </c>
      <c r="AP374" s="12" t="s">
        <v>167</v>
      </c>
      <c r="AQ374" s="12" t="e">
        <f>'Рейтинговая таблица организаций'!#REF!</f>
        <v>#REF!</v>
      </c>
      <c r="AR374" s="12" t="e">
        <f>'Рейтинговая таблица организаций'!#REF!</f>
        <v>#REF!</v>
      </c>
      <c r="AS374" s="12" t="s">
        <v>168</v>
      </c>
      <c r="AT374" s="12" t="e">
        <f>'Рейтинговая таблица организаций'!#REF!</f>
        <v>#REF!</v>
      </c>
      <c r="AU374" s="12" t="e">
        <f>'Рейтинговая таблица организаций'!#REF!</f>
        <v>#REF!</v>
      </c>
      <c r="AV374" s="12" t="s">
        <v>169</v>
      </c>
      <c r="AW374" s="12" t="e">
        <f>'Рейтинговая таблица организаций'!#REF!</f>
        <v>#REF!</v>
      </c>
      <c r="AX374" s="12" t="e">
        <f>'Рейтинговая таблица организаций'!#REF!</f>
        <v>#REF!</v>
      </c>
      <c r="AY374" s="12" t="s">
        <v>170</v>
      </c>
      <c r="AZ374" s="12" t="e">
        <f>'Рейтинговая таблица организаций'!#REF!</f>
        <v>#REF!</v>
      </c>
      <c r="BA374" s="12" t="e">
        <f>'Рейтинговая таблица организаций'!#REF!</f>
        <v>#REF!</v>
      </c>
    </row>
    <row r="375" spans="1:53" ht="15.75">
      <c r="A375" s="9" t="e">
        <f>'бланки '!#REF!</f>
        <v>#REF!</v>
      </c>
      <c r="B375" s="9" t="e">
        <f>'бланки '!#REF!</f>
        <v>#REF!</v>
      </c>
      <c r="C375" s="9" t="e">
        <f>'для bus.gov.ru'!#REF!</f>
        <v>#REF!</v>
      </c>
      <c r="D375" s="9" t="e">
        <f>'для bus.gov.ru'!#REF!</f>
        <v>#REF!</v>
      </c>
      <c r="E375" s="16" t="e">
        <f>'для bus.gov.ru'!#REF!</f>
        <v>#REF!</v>
      </c>
      <c r="F375" s="10" t="s">
        <v>159</v>
      </c>
      <c r="G375" s="11" t="e">
        <f>'Рейтинговая таблица организаций'!#REF!</f>
        <v>#REF!</v>
      </c>
      <c r="H375" s="11" t="e">
        <f>'Рейтинговая таблица организаций'!#REF!</f>
        <v>#REF!</v>
      </c>
      <c r="I375" s="10" t="s">
        <v>160</v>
      </c>
      <c r="J375" s="11" t="e">
        <f>'Рейтинговая таблица организаций'!#REF!</f>
        <v>#REF!</v>
      </c>
      <c r="K375" s="11" t="e">
        <f>'Рейтинговая таблица организаций'!#REF!</f>
        <v>#REF!</v>
      </c>
      <c r="L37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5" s="18" t="e">
        <f>'Рейтинговая таблица организаций'!#REF!</f>
        <v>#REF!</v>
      </c>
      <c r="N375" s="12" t="e">
        <f>IF('Рейтинговая таблица организаций'!#REF!&lt;1,0,(IF('Рейтинговая таблица организаций'!#REF!&lt;4,30,100)))</f>
        <v>#REF!</v>
      </c>
      <c r="O375" s="12" t="s">
        <v>161</v>
      </c>
      <c r="P375" s="12" t="e">
        <f>'Рейтинговая таблица организаций'!#REF!</f>
        <v>#REF!</v>
      </c>
      <c r="Q375" s="12" t="e">
        <f>'Рейтинговая таблица организаций'!#REF!</f>
        <v>#REF!</v>
      </c>
      <c r="R375" s="12" t="s">
        <v>162</v>
      </c>
      <c r="S375" s="12" t="e">
        <f>'Рейтинговая таблица организаций'!#REF!</f>
        <v>#REF!</v>
      </c>
      <c r="T375" s="12" t="e">
        <f>'Рейтинговая таблица организаций'!#REF!</f>
        <v>#REF!</v>
      </c>
      <c r="U37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5" s="18" t="e">
        <f>'Рейтинговая таблица организаций'!#REF!</f>
        <v>#REF!</v>
      </c>
      <c r="W375" s="12" t="e">
        <f>IF('Рейтинговая таблица организаций'!#REF!&lt;1,0,(IF('Рейтинговая таблица организаций'!#REF!&lt;4,20,100)))</f>
        <v>#REF!</v>
      </c>
      <c r="X375" s="12" t="s">
        <v>163</v>
      </c>
      <c r="Y375" s="12" t="e">
        <f>'Рейтинговая таблица организаций'!#REF!</f>
        <v>#REF!</v>
      </c>
      <c r="Z375" s="12" t="e">
        <f>'Рейтинговая таблица организаций'!#REF!</f>
        <v>#REF!</v>
      </c>
      <c r="AA37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5" s="17" t="e">
        <f>'Рейтинговая таблица организаций'!#REF!</f>
        <v>#REF!</v>
      </c>
      <c r="AC375" s="12" t="e">
        <f>IF('Рейтинговая таблица организаций'!#REF!&lt;1,0,(IF('Рейтинговая таблица организаций'!#REF!&lt;5,20,100)))</f>
        <v>#REF!</v>
      </c>
      <c r="AD37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5" s="18" t="e">
        <f>'Рейтинговая таблица организаций'!#REF!</f>
        <v>#REF!</v>
      </c>
      <c r="AF375" s="12" t="e">
        <f>IF('Рейтинговая таблица организаций'!#REF!&lt;1,0,(IF('Рейтинговая таблица организаций'!#REF!&lt;5,20,100)))</f>
        <v>#REF!</v>
      </c>
      <c r="AG375" s="12" t="s">
        <v>164</v>
      </c>
      <c r="AH375" s="12" t="e">
        <f>'Рейтинговая таблица организаций'!#REF!</f>
        <v>#REF!</v>
      </c>
      <c r="AI375" s="12" t="e">
        <f>'Рейтинговая таблица организаций'!#REF!</f>
        <v>#REF!</v>
      </c>
      <c r="AJ375" s="12" t="s">
        <v>165</v>
      </c>
      <c r="AK375" s="12" t="e">
        <f>'Рейтинговая таблица организаций'!#REF!</f>
        <v>#REF!</v>
      </c>
      <c r="AL375" s="12" t="e">
        <f>'Рейтинговая таблица организаций'!#REF!</f>
        <v>#REF!</v>
      </c>
      <c r="AM375" s="12" t="s">
        <v>166</v>
      </c>
      <c r="AN375" s="12" t="e">
        <f>'Рейтинговая таблица организаций'!#REF!</f>
        <v>#REF!</v>
      </c>
      <c r="AO375" s="12" t="e">
        <f>'Рейтинговая таблица организаций'!#REF!</f>
        <v>#REF!</v>
      </c>
      <c r="AP375" s="12" t="s">
        <v>167</v>
      </c>
      <c r="AQ375" s="12" t="e">
        <f>'Рейтинговая таблица организаций'!#REF!</f>
        <v>#REF!</v>
      </c>
      <c r="AR375" s="12" t="e">
        <f>'Рейтинговая таблица организаций'!#REF!</f>
        <v>#REF!</v>
      </c>
      <c r="AS375" s="12" t="s">
        <v>168</v>
      </c>
      <c r="AT375" s="12" t="e">
        <f>'Рейтинговая таблица организаций'!#REF!</f>
        <v>#REF!</v>
      </c>
      <c r="AU375" s="12" t="e">
        <f>'Рейтинговая таблица организаций'!#REF!</f>
        <v>#REF!</v>
      </c>
      <c r="AV375" s="12" t="s">
        <v>169</v>
      </c>
      <c r="AW375" s="12" t="e">
        <f>'Рейтинговая таблица организаций'!#REF!</f>
        <v>#REF!</v>
      </c>
      <c r="AX375" s="12" t="e">
        <f>'Рейтинговая таблица организаций'!#REF!</f>
        <v>#REF!</v>
      </c>
      <c r="AY375" s="12" t="s">
        <v>170</v>
      </c>
      <c r="AZ375" s="12" t="e">
        <f>'Рейтинговая таблица организаций'!#REF!</f>
        <v>#REF!</v>
      </c>
      <c r="BA375" s="12" t="e">
        <f>'Рейтинговая таблица организаций'!#REF!</f>
        <v>#REF!</v>
      </c>
    </row>
    <row r="376" spans="1:53" ht="15.75">
      <c r="A376" s="9" t="e">
        <f>'бланки '!#REF!</f>
        <v>#REF!</v>
      </c>
      <c r="B376" s="9" t="e">
        <f>'бланки '!#REF!</f>
        <v>#REF!</v>
      </c>
      <c r="C376" s="9" t="e">
        <f>'для bus.gov.ru'!#REF!</f>
        <v>#REF!</v>
      </c>
      <c r="D376" s="9" t="e">
        <f>'для bus.gov.ru'!#REF!</f>
        <v>#REF!</v>
      </c>
      <c r="E376" s="16" t="e">
        <f>'для bus.gov.ru'!#REF!</f>
        <v>#REF!</v>
      </c>
      <c r="F376" s="10" t="s">
        <v>159</v>
      </c>
      <c r="G376" s="11" t="e">
        <f>'Рейтинговая таблица организаций'!#REF!</f>
        <v>#REF!</v>
      </c>
      <c r="H376" s="11" t="e">
        <f>'Рейтинговая таблица организаций'!#REF!</f>
        <v>#REF!</v>
      </c>
      <c r="I376" s="10" t="s">
        <v>160</v>
      </c>
      <c r="J376" s="11" t="e">
        <f>'Рейтинговая таблица организаций'!#REF!</f>
        <v>#REF!</v>
      </c>
      <c r="K376" s="11" t="e">
        <f>'Рейтинговая таблица организаций'!#REF!</f>
        <v>#REF!</v>
      </c>
      <c r="L37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6" s="18" t="e">
        <f>'Рейтинговая таблица организаций'!#REF!</f>
        <v>#REF!</v>
      </c>
      <c r="N376" s="12" t="e">
        <f>IF('Рейтинговая таблица организаций'!#REF!&lt;1,0,(IF('Рейтинговая таблица организаций'!#REF!&lt;4,30,100)))</f>
        <v>#REF!</v>
      </c>
      <c r="O376" s="12" t="s">
        <v>161</v>
      </c>
      <c r="P376" s="12" t="e">
        <f>'Рейтинговая таблица организаций'!#REF!</f>
        <v>#REF!</v>
      </c>
      <c r="Q376" s="12" t="e">
        <f>'Рейтинговая таблица организаций'!#REF!</f>
        <v>#REF!</v>
      </c>
      <c r="R376" s="12" t="s">
        <v>162</v>
      </c>
      <c r="S376" s="12" t="e">
        <f>'Рейтинговая таблица организаций'!#REF!</f>
        <v>#REF!</v>
      </c>
      <c r="T376" s="12" t="e">
        <f>'Рейтинговая таблица организаций'!#REF!</f>
        <v>#REF!</v>
      </c>
      <c r="U37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6" s="18" t="e">
        <f>'Рейтинговая таблица организаций'!#REF!</f>
        <v>#REF!</v>
      </c>
      <c r="W376" s="12" t="e">
        <f>IF('Рейтинговая таблица организаций'!#REF!&lt;1,0,(IF('Рейтинговая таблица организаций'!#REF!&lt;4,20,100)))</f>
        <v>#REF!</v>
      </c>
      <c r="X376" s="12" t="s">
        <v>163</v>
      </c>
      <c r="Y376" s="12" t="e">
        <f>'Рейтинговая таблица организаций'!#REF!</f>
        <v>#REF!</v>
      </c>
      <c r="Z376" s="12" t="e">
        <f>'Рейтинговая таблица организаций'!#REF!</f>
        <v>#REF!</v>
      </c>
      <c r="AA37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6" s="17" t="e">
        <f>'Рейтинговая таблица организаций'!#REF!</f>
        <v>#REF!</v>
      </c>
      <c r="AC376" s="12" t="e">
        <f>IF('Рейтинговая таблица организаций'!#REF!&lt;1,0,(IF('Рейтинговая таблица организаций'!#REF!&lt;5,20,100)))</f>
        <v>#REF!</v>
      </c>
      <c r="AD37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6" s="18" t="e">
        <f>'Рейтинговая таблица организаций'!#REF!</f>
        <v>#REF!</v>
      </c>
      <c r="AF376" s="12" t="e">
        <f>IF('Рейтинговая таблица организаций'!#REF!&lt;1,0,(IF('Рейтинговая таблица организаций'!#REF!&lt;5,20,100)))</f>
        <v>#REF!</v>
      </c>
      <c r="AG376" s="12" t="s">
        <v>164</v>
      </c>
      <c r="AH376" s="12" t="e">
        <f>'Рейтинговая таблица организаций'!#REF!</f>
        <v>#REF!</v>
      </c>
      <c r="AI376" s="12" t="e">
        <f>'Рейтинговая таблица организаций'!#REF!</f>
        <v>#REF!</v>
      </c>
      <c r="AJ376" s="12" t="s">
        <v>165</v>
      </c>
      <c r="AK376" s="12" t="e">
        <f>'Рейтинговая таблица организаций'!#REF!</f>
        <v>#REF!</v>
      </c>
      <c r="AL376" s="12" t="e">
        <f>'Рейтинговая таблица организаций'!#REF!</f>
        <v>#REF!</v>
      </c>
      <c r="AM376" s="12" t="s">
        <v>166</v>
      </c>
      <c r="AN376" s="12" t="e">
        <f>'Рейтинговая таблица организаций'!#REF!</f>
        <v>#REF!</v>
      </c>
      <c r="AO376" s="12" t="e">
        <f>'Рейтинговая таблица организаций'!#REF!</f>
        <v>#REF!</v>
      </c>
      <c r="AP376" s="12" t="s">
        <v>167</v>
      </c>
      <c r="AQ376" s="12" t="e">
        <f>'Рейтинговая таблица организаций'!#REF!</f>
        <v>#REF!</v>
      </c>
      <c r="AR376" s="12" t="e">
        <f>'Рейтинговая таблица организаций'!#REF!</f>
        <v>#REF!</v>
      </c>
      <c r="AS376" s="12" t="s">
        <v>168</v>
      </c>
      <c r="AT376" s="12" t="e">
        <f>'Рейтинговая таблица организаций'!#REF!</f>
        <v>#REF!</v>
      </c>
      <c r="AU376" s="12" t="e">
        <f>'Рейтинговая таблица организаций'!#REF!</f>
        <v>#REF!</v>
      </c>
      <c r="AV376" s="12" t="s">
        <v>169</v>
      </c>
      <c r="AW376" s="12" t="e">
        <f>'Рейтинговая таблица организаций'!#REF!</f>
        <v>#REF!</v>
      </c>
      <c r="AX376" s="12" t="e">
        <f>'Рейтинговая таблица организаций'!#REF!</f>
        <v>#REF!</v>
      </c>
      <c r="AY376" s="12" t="s">
        <v>170</v>
      </c>
      <c r="AZ376" s="12" t="e">
        <f>'Рейтинговая таблица организаций'!#REF!</f>
        <v>#REF!</v>
      </c>
      <c r="BA376" s="12" t="e">
        <f>'Рейтинговая таблица организаций'!#REF!</f>
        <v>#REF!</v>
      </c>
    </row>
    <row r="377" spans="1:53" ht="15.75">
      <c r="A377" s="9" t="e">
        <f>'бланки '!#REF!</f>
        <v>#REF!</v>
      </c>
      <c r="B377" s="9" t="e">
        <f>'бланки '!#REF!</f>
        <v>#REF!</v>
      </c>
      <c r="C377" s="9" t="e">
        <f>'для bus.gov.ru'!#REF!</f>
        <v>#REF!</v>
      </c>
      <c r="D377" s="9" t="e">
        <f>'для bus.gov.ru'!#REF!</f>
        <v>#REF!</v>
      </c>
      <c r="E377" s="16" t="e">
        <f>'для bus.gov.ru'!#REF!</f>
        <v>#REF!</v>
      </c>
      <c r="F377" s="10" t="s">
        <v>159</v>
      </c>
      <c r="G377" s="11" t="e">
        <f>'Рейтинговая таблица организаций'!#REF!</f>
        <v>#REF!</v>
      </c>
      <c r="H377" s="11" t="e">
        <f>'Рейтинговая таблица организаций'!#REF!</f>
        <v>#REF!</v>
      </c>
      <c r="I377" s="10" t="s">
        <v>160</v>
      </c>
      <c r="J377" s="11" t="e">
        <f>'Рейтинговая таблица организаций'!#REF!</f>
        <v>#REF!</v>
      </c>
      <c r="K377" s="11" t="e">
        <f>'Рейтинговая таблица организаций'!#REF!</f>
        <v>#REF!</v>
      </c>
      <c r="L37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7" s="18" t="e">
        <f>'Рейтинговая таблица организаций'!#REF!</f>
        <v>#REF!</v>
      </c>
      <c r="N377" s="12" t="e">
        <f>IF('Рейтинговая таблица организаций'!#REF!&lt;1,0,(IF('Рейтинговая таблица организаций'!#REF!&lt;4,30,100)))</f>
        <v>#REF!</v>
      </c>
      <c r="O377" s="12" t="s">
        <v>161</v>
      </c>
      <c r="P377" s="12" t="e">
        <f>'Рейтинговая таблица организаций'!#REF!</f>
        <v>#REF!</v>
      </c>
      <c r="Q377" s="12" t="e">
        <f>'Рейтинговая таблица организаций'!#REF!</f>
        <v>#REF!</v>
      </c>
      <c r="R377" s="12" t="s">
        <v>162</v>
      </c>
      <c r="S377" s="12" t="e">
        <f>'Рейтинговая таблица организаций'!#REF!</f>
        <v>#REF!</v>
      </c>
      <c r="T377" s="12" t="e">
        <f>'Рейтинговая таблица организаций'!#REF!</f>
        <v>#REF!</v>
      </c>
      <c r="U37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7" s="18" t="e">
        <f>'Рейтинговая таблица организаций'!#REF!</f>
        <v>#REF!</v>
      </c>
      <c r="W377" s="12" t="e">
        <f>IF('Рейтинговая таблица организаций'!#REF!&lt;1,0,(IF('Рейтинговая таблица организаций'!#REF!&lt;4,20,100)))</f>
        <v>#REF!</v>
      </c>
      <c r="X377" s="12" t="s">
        <v>163</v>
      </c>
      <c r="Y377" s="12" t="e">
        <f>'Рейтинговая таблица организаций'!#REF!</f>
        <v>#REF!</v>
      </c>
      <c r="Z377" s="12" t="e">
        <f>'Рейтинговая таблица организаций'!#REF!</f>
        <v>#REF!</v>
      </c>
      <c r="AA37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7" s="17" t="e">
        <f>'Рейтинговая таблица организаций'!#REF!</f>
        <v>#REF!</v>
      </c>
      <c r="AC377" s="12" t="e">
        <f>IF('Рейтинговая таблица организаций'!#REF!&lt;1,0,(IF('Рейтинговая таблица организаций'!#REF!&lt;5,20,100)))</f>
        <v>#REF!</v>
      </c>
      <c r="AD37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7" s="18" t="e">
        <f>'Рейтинговая таблица организаций'!#REF!</f>
        <v>#REF!</v>
      </c>
      <c r="AF377" s="12" t="e">
        <f>IF('Рейтинговая таблица организаций'!#REF!&lt;1,0,(IF('Рейтинговая таблица организаций'!#REF!&lt;5,20,100)))</f>
        <v>#REF!</v>
      </c>
      <c r="AG377" s="12" t="s">
        <v>164</v>
      </c>
      <c r="AH377" s="12" t="e">
        <f>'Рейтинговая таблица организаций'!#REF!</f>
        <v>#REF!</v>
      </c>
      <c r="AI377" s="12" t="e">
        <f>'Рейтинговая таблица организаций'!#REF!</f>
        <v>#REF!</v>
      </c>
      <c r="AJ377" s="12" t="s">
        <v>165</v>
      </c>
      <c r="AK377" s="12" t="e">
        <f>'Рейтинговая таблица организаций'!#REF!</f>
        <v>#REF!</v>
      </c>
      <c r="AL377" s="12" t="e">
        <f>'Рейтинговая таблица организаций'!#REF!</f>
        <v>#REF!</v>
      </c>
      <c r="AM377" s="12" t="s">
        <v>166</v>
      </c>
      <c r="AN377" s="12" t="e">
        <f>'Рейтинговая таблица организаций'!#REF!</f>
        <v>#REF!</v>
      </c>
      <c r="AO377" s="12" t="e">
        <f>'Рейтинговая таблица организаций'!#REF!</f>
        <v>#REF!</v>
      </c>
      <c r="AP377" s="12" t="s">
        <v>167</v>
      </c>
      <c r="AQ377" s="12" t="e">
        <f>'Рейтинговая таблица организаций'!#REF!</f>
        <v>#REF!</v>
      </c>
      <c r="AR377" s="12" t="e">
        <f>'Рейтинговая таблица организаций'!#REF!</f>
        <v>#REF!</v>
      </c>
      <c r="AS377" s="12" t="s">
        <v>168</v>
      </c>
      <c r="AT377" s="12" t="e">
        <f>'Рейтинговая таблица организаций'!#REF!</f>
        <v>#REF!</v>
      </c>
      <c r="AU377" s="12" t="e">
        <f>'Рейтинговая таблица организаций'!#REF!</f>
        <v>#REF!</v>
      </c>
      <c r="AV377" s="12" t="s">
        <v>169</v>
      </c>
      <c r="AW377" s="12" t="e">
        <f>'Рейтинговая таблица организаций'!#REF!</f>
        <v>#REF!</v>
      </c>
      <c r="AX377" s="12" t="e">
        <f>'Рейтинговая таблица организаций'!#REF!</f>
        <v>#REF!</v>
      </c>
      <c r="AY377" s="12" t="s">
        <v>170</v>
      </c>
      <c r="AZ377" s="12" t="e">
        <f>'Рейтинговая таблица организаций'!#REF!</f>
        <v>#REF!</v>
      </c>
      <c r="BA377" s="12" t="e">
        <f>'Рейтинговая таблица организаций'!#REF!</f>
        <v>#REF!</v>
      </c>
    </row>
    <row r="378" spans="1:53" ht="15.75">
      <c r="A378" s="9" t="e">
        <f>'бланки '!#REF!</f>
        <v>#REF!</v>
      </c>
      <c r="B378" s="9" t="e">
        <f>'бланки '!#REF!</f>
        <v>#REF!</v>
      </c>
      <c r="C378" s="9" t="e">
        <f>'для bus.gov.ru'!#REF!</f>
        <v>#REF!</v>
      </c>
      <c r="D378" s="9" t="e">
        <f>'для bus.gov.ru'!#REF!</f>
        <v>#REF!</v>
      </c>
      <c r="E378" s="16" t="e">
        <f>'для bus.gov.ru'!#REF!</f>
        <v>#REF!</v>
      </c>
      <c r="F378" s="10" t="s">
        <v>159</v>
      </c>
      <c r="G378" s="11" t="e">
        <f>'Рейтинговая таблица организаций'!#REF!</f>
        <v>#REF!</v>
      </c>
      <c r="H378" s="11" t="e">
        <f>'Рейтинговая таблица организаций'!#REF!</f>
        <v>#REF!</v>
      </c>
      <c r="I378" s="10" t="s">
        <v>160</v>
      </c>
      <c r="J378" s="11" t="e">
        <f>'Рейтинговая таблица организаций'!#REF!</f>
        <v>#REF!</v>
      </c>
      <c r="K378" s="11" t="e">
        <f>'Рейтинговая таблица организаций'!#REF!</f>
        <v>#REF!</v>
      </c>
      <c r="L37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8" s="18" t="e">
        <f>'Рейтинговая таблица организаций'!#REF!</f>
        <v>#REF!</v>
      </c>
      <c r="N378" s="12" t="e">
        <f>IF('Рейтинговая таблица организаций'!#REF!&lt;1,0,(IF('Рейтинговая таблица организаций'!#REF!&lt;4,30,100)))</f>
        <v>#REF!</v>
      </c>
      <c r="O378" s="12" t="s">
        <v>161</v>
      </c>
      <c r="P378" s="12" t="e">
        <f>'Рейтинговая таблица организаций'!#REF!</f>
        <v>#REF!</v>
      </c>
      <c r="Q378" s="12" t="e">
        <f>'Рейтинговая таблица организаций'!#REF!</f>
        <v>#REF!</v>
      </c>
      <c r="R378" s="12" t="s">
        <v>162</v>
      </c>
      <c r="S378" s="12" t="e">
        <f>'Рейтинговая таблица организаций'!#REF!</f>
        <v>#REF!</v>
      </c>
      <c r="T378" s="12" t="e">
        <f>'Рейтинговая таблица организаций'!#REF!</f>
        <v>#REF!</v>
      </c>
      <c r="U37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8" s="18" t="e">
        <f>'Рейтинговая таблица организаций'!#REF!</f>
        <v>#REF!</v>
      </c>
      <c r="W378" s="12" t="e">
        <f>IF('Рейтинговая таблица организаций'!#REF!&lt;1,0,(IF('Рейтинговая таблица организаций'!#REF!&lt;4,20,100)))</f>
        <v>#REF!</v>
      </c>
      <c r="X378" s="12" t="s">
        <v>163</v>
      </c>
      <c r="Y378" s="12" t="e">
        <f>'Рейтинговая таблица организаций'!#REF!</f>
        <v>#REF!</v>
      </c>
      <c r="Z378" s="12" t="e">
        <f>'Рейтинговая таблица организаций'!#REF!</f>
        <v>#REF!</v>
      </c>
      <c r="AA37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8" s="17" t="e">
        <f>'Рейтинговая таблица организаций'!#REF!</f>
        <v>#REF!</v>
      </c>
      <c r="AC378" s="12" t="e">
        <f>IF('Рейтинговая таблица организаций'!#REF!&lt;1,0,(IF('Рейтинговая таблица организаций'!#REF!&lt;5,20,100)))</f>
        <v>#REF!</v>
      </c>
      <c r="AD37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8" s="18" t="e">
        <f>'Рейтинговая таблица организаций'!#REF!</f>
        <v>#REF!</v>
      </c>
      <c r="AF378" s="12" t="e">
        <f>IF('Рейтинговая таблица организаций'!#REF!&lt;1,0,(IF('Рейтинговая таблица организаций'!#REF!&lt;5,20,100)))</f>
        <v>#REF!</v>
      </c>
      <c r="AG378" s="12" t="s">
        <v>164</v>
      </c>
      <c r="AH378" s="12" t="e">
        <f>'Рейтинговая таблица организаций'!#REF!</f>
        <v>#REF!</v>
      </c>
      <c r="AI378" s="12" t="e">
        <f>'Рейтинговая таблица организаций'!#REF!</f>
        <v>#REF!</v>
      </c>
      <c r="AJ378" s="12" t="s">
        <v>165</v>
      </c>
      <c r="AK378" s="12" t="e">
        <f>'Рейтинговая таблица организаций'!#REF!</f>
        <v>#REF!</v>
      </c>
      <c r="AL378" s="12" t="e">
        <f>'Рейтинговая таблица организаций'!#REF!</f>
        <v>#REF!</v>
      </c>
      <c r="AM378" s="12" t="s">
        <v>166</v>
      </c>
      <c r="AN378" s="12" t="e">
        <f>'Рейтинговая таблица организаций'!#REF!</f>
        <v>#REF!</v>
      </c>
      <c r="AO378" s="12" t="e">
        <f>'Рейтинговая таблица организаций'!#REF!</f>
        <v>#REF!</v>
      </c>
      <c r="AP378" s="12" t="s">
        <v>167</v>
      </c>
      <c r="AQ378" s="12" t="e">
        <f>'Рейтинговая таблица организаций'!#REF!</f>
        <v>#REF!</v>
      </c>
      <c r="AR378" s="12" t="e">
        <f>'Рейтинговая таблица организаций'!#REF!</f>
        <v>#REF!</v>
      </c>
      <c r="AS378" s="12" t="s">
        <v>168</v>
      </c>
      <c r="AT378" s="12" t="e">
        <f>'Рейтинговая таблица организаций'!#REF!</f>
        <v>#REF!</v>
      </c>
      <c r="AU378" s="12" t="e">
        <f>'Рейтинговая таблица организаций'!#REF!</f>
        <v>#REF!</v>
      </c>
      <c r="AV378" s="12" t="s">
        <v>169</v>
      </c>
      <c r="AW378" s="12" t="e">
        <f>'Рейтинговая таблица организаций'!#REF!</f>
        <v>#REF!</v>
      </c>
      <c r="AX378" s="12" t="e">
        <f>'Рейтинговая таблица организаций'!#REF!</f>
        <v>#REF!</v>
      </c>
      <c r="AY378" s="12" t="s">
        <v>170</v>
      </c>
      <c r="AZ378" s="12" t="e">
        <f>'Рейтинговая таблица организаций'!#REF!</f>
        <v>#REF!</v>
      </c>
      <c r="BA378" s="12" t="e">
        <f>'Рейтинговая таблица организаций'!#REF!</f>
        <v>#REF!</v>
      </c>
    </row>
    <row r="379" spans="1:53" ht="15.75">
      <c r="A379" s="9" t="e">
        <f>'бланки '!#REF!</f>
        <v>#REF!</v>
      </c>
      <c r="B379" s="9" t="e">
        <f>'бланки '!#REF!</f>
        <v>#REF!</v>
      </c>
      <c r="C379" s="9" t="e">
        <f>'для bus.gov.ru'!#REF!</f>
        <v>#REF!</v>
      </c>
      <c r="D379" s="9" t="e">
        <f>'для bus.gov.ru'!#REF!</f>
        <v>#REF!</v>
      </c>
      <c r="E379" s="16" t="e">
        <f>'для bus.gov.ru'!#REF!</f>
        <v>#REF!</v>
      </c>
      <c r="F379" s="10" t="s">
        <v>159</v>
      </c>
      <c r="G379" s="11" t="e">
        <f>'Рейтинговая таблица организаций'!#REF!</f>
        <v>#REF!</v>
      </c>
      <c r="H379" s="11" t="e">
        <f>'Рейтинговая таблица организаций'!#REF!</f>
        <v>#REF!</v>
      </c>
      <c r="I379" s="10" t="s">
        <v>160</v>
      </c>
      <c r="J379" s="11" t="e">
        <f>'Рейтинговая таблица организаций'!#REF!</f>
        <v>#REF!</v>
      </c>
      <c r="K379" s="11" t="e">
        <f>'Рейтинговая таблица организаций'!#REF!</f>
        <v>#REF!</v>
      </c>
      <c r="L37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79" s="18" t="e">
        <f>'Рейтинговая таблица организаций'!#REF!</f>
        <v>#REF!</v>
      </c>
      <c r="N379" s="12" t="e">
        <f>IF('Рейтинговая таблица организаций'!#REF!&lt;1,0,(IF('Рейтинговая таблица организаций'!#REF!&lt;4,30,100)))</f>
        <v>#REF!</v>
      </c>
      <c r="O379" s="12" t="s">
        <v>161</v>
      </c>
      <c r="P379" s="12" t="e">
        <f>'Рейтинговая таблица организаций'!#REF!</f>
        <v>#REF!</v>
      </c>
      <c r="Q379" s="12" t="e">
        <f>'Рейтинговая таблица организаций'!#REF!</f>
        <v>#REF!</v>
      </c>
      <c r="R379" s="12" t="s">
        <v>162</v>
      </c>
      <c r="S379" s="12" t="e">
        <f>'Рейтинговая таблица организаций'!#REF!</f>
        <v>#REF!</v>
      </c>
      <c r="T379" s="12" t="e">
        <f>'Рейтинговая таблица организаций'!#REF!</f>
        <v>#REF!</v>
      </c>
      <c r="U37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79" s="18" t="e">
        <f>'Рейтинговая таблица организаций'!#REF!</f>
        <v>#REF!</v>
      </c>
      <c r="W379" s="12" t="e">
        <f>IF('Рейтинговая таблица организаций'!#REF!&lt;1,0,(IF('Рейтинговая таблица организаций'!#REF!&lt;4,20,100)))</f>
        <v>#REF!</v>
      </c>
      <c r="X379" s="12" t="s">
        <v>163</v>
      </c>
      <c r="Y379" s="12" t="e">
        <f>'Рейтинговая таблица организаций'!#REF!</f>
        <v>#REF!</v>
      </c>
      <c r="Z379" s="12" t="e">
        <f>'Рейтинговая таблица организаций'!#REF!</f>
        <v>#REF!</v>
      </c>
      <c r="AA37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79" s="17" t="e">
        <f>'Рейтинговая таблица организаций'!#REF!</f>
        <v>#REF!</v>
      </c>
      <c r="AC379" s="12" t="e">
        <f>IF('Рейтинговая таблица организаций'!#REF!&lt;1,0,(IF('Рейтинговая таблица организаций'!#REF!&lt;5,20,100)))</f>
        <v>#REF!</v>
      </c>
      <c r="AD37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79" s="18" t="e">
        <f>'Рейтинговая таблица организаций'!#REF!</f>
        <v>#REF!</v>
      </c>
      <c r="AF379" s="12" t="e">
        <f>IF('Рейтинговая таблица организаций'!#REF!&lt;1,0,(IF('Рейтинговая таблица организаций'!#REF!&lt;5,20,100)))</f>
        <v>#REF!</v>
      </c>
      <c r="AG379" s="12" t="s">
        <v>164</v>
      </c>
      <c r="AH379" s="12" t="e">
        <f>'Рейтинговая таблица организаций'!#REF!</f>
        <v>#REF!</v>
      </c>
      <c r="AI379" s="12" t="e">
        <f>'Рейтинговая таблица организаций'!#REF!</f>
        <v>#REF!</v>
      </c>
      <c r="AJ379" s="12" t="s">
        <v>165</v>
      </c>
      <c r="AK379" s="12" t="e">
        <f>'Рейтинговая таблица организаций'!#REF!</f>
        <v>#REF!</v>
      </c>
      <c r="AL379" s="12" t="e">
        <f>'Рейтинговая таблица организаций'!#REF!</f>
        <v>#REF!</v>
      </c>
      <c r="AM379" s="12" t="s">
        <v>166</v>
      </c>
      <c r="AN379" s="12" t="e">
        <f>'Рейтинговая таблица организаций'!#REF!</f>
        <v>#REF!</v>
      </c>
      <c r="AO379" s="12" t="e">
        <f>'Рейтинговая таблица организаций'!#REF!</f>
        <v>#REF!</v>
      </c>
      <c r="AP379" s="12" t="s">
        <v>167</v>
      </c>
      <c r="AQ379" s="12" t="e">
        <f>'Рейтинговая таблица организаций'!#REF!</f>
        <v>#REF!</v>
      </c>
      <c r="AR379" s="12" t="e">
        <f>'Рейтинговая таблица организаций'!#REF!</f>
        <v>#REF!</v>
      </c>
      <c r="AS379" s="12" t="s">
        <v>168</v>
      </c>
      <c r="AT379" s="12" t="e">
        <f>'Рейтинговая таблица организаций'!#REF!</f>
        <v>#REF!</v>
      </c>
      <c r="AU379" s="12" t="e">
        <f>'Рейтинговая таблица организаций'!#REF!</f>
        <v>#REF!</v>
      </c>
      <c r="AV379" s="12" t="s">
        <v>169</v>
      </c>
      <c r="AW379" s="12" t="e">
        <f>'Рейтинговая таблица организаций'!#REF!</f>
        <v>#REF!</v>
      </c>
      <c r="AX379" s="12" t="e">
        <f>'Рейтинговая таблица организаций'!#REF!</f>
        <v>#REF!</v>
      </c>
      <c r="AY379" s="12" t="s">
        <v>170</v>
      </c>
      <c r="AZ379" s="12" t="e">
        <f>'Рейтинговая таблица организаций'!#REF!</f>
        <v>#REF!</v>
      </c>
      <c r="BA379" s="12" t="e">
        <f>'Рейтинговая таблица организаций'!#REF!</f>
        <v>#REF!</v>
      </c>
    </row>
    <row r="380" spans="1:53" ht="15.75">
      <c r="A380" s="9" t="e">
        <f>'бланки '!#REF!</f>
        <v>#REF!</v>
      </c>
      <c r="B380" s="9" t="e">
        <f>'бланки '!#REF!</f>
        <v>#REF!</v>
      </c>
      <c r="C380" s="9" t="e">
        <f>'для bus.gov.ru'!#REF!</f>
        <v>#REF!</v>
      </c>
      <c r="D380" s="9" t="e">
        <f>'для bus.gov.ru'!#REF!</f>
        <v>#REF!</v>
      </c>
      <c r="E380" s="16" t="e">
        <f>'для bus.gov.ru'!#REF!</f>
        <v>#REF!</v>
      </c>
      <c r="F380" s="10" t="s">
        <v>159</v>
      </c>
      <c r="G380" s="11" t="e">
        <f>'Рейтинговая таблица организаций'!#REF!</f>
        <v>#REF!</v>
      </c>
      <c r="H380" s="11" t="e">
        <f>'Рейтинговая таблица организаций'!#REF!</f>
        <v>#REF!</v>
      </c>
      <c r="I380" s="10" t="s">
        <v>160</v>
      </c>
      <c r="J380" s="11" t="e">
        <f>'Рейтинговая таблица организаций'!#REF!</f>
        <v>#REF!</v>
      </c>
      <c r="K380" s="11" t="e">
        <f>'Рейтинговая таблица организаций'!#REF!</f>
        <v>#REF!</v>
      </c>
      <c r="L38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0" s="18" t="e">
        <f>'Рейтинговая таблица организаций'!#REF!</f>
        <v>#REF!</v>
      </c>
      <c r="N380" s="12" t="e">
        <f>IF('Рейтинговая таблица организаций'!#REF!&lt;1,0,(IF('Рейтинговая таблица организаций'!#REF!&lt;4,30,100)))</f>
        <v>#REF!</v>
      </c>
      <c r="O380" s="12" t="s">
        <v>161</v>
      </c>
      <c r="P380" s="12" t="e">
        <f>'Рейтинговая таблица организаций'!#REF!</f>
        <v>#REF!</v>
      </c>
      <c r="Q380" s="12" t="e">
        <f>'Рейтинговая таблица организаций'!#REF!</f>
        <v>#REF!</v>
      </c>
      <c r="R380" s="12" t="s">
        <v>162</v>
      </c>
      <c r="S380" s="12" t="e">
        <f>'Рейтинговая таблица организаций'!#REF!</f>
        <v>#REF!</v>
      </c>
      <c r="T380" s="12" t="e">
        <f>'Рейтинговая таблица организаций'!#REF!</f>
        <v>#REF!</v>
      </c>
      <c r="U38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0" s="18" t="e">
        <f>'Рейтинговая таблица организаций'!#REF!</f>
        <v>#REF!</v>
      </c>
      <c r="W380" s="12" t="e">
        <f>IF('Рейтинговая таблица организаций'!#REF!&lt;1,0,(IF('Рейтинговая таблица организаций'!#REF!&lt;4,20,100)))</f>
        <v>#REF!</v>
      </c>
      <c r="X380" s="12" t="s">
        <v>163</v>
      </c>
      <c r="Y380" s="12" t="e">
        <f>'Рейтинговая таблица организаций'!#REF!</f>
        <v>#REF!</v>
      </c>
      <c r="Z380" s="12" t="e">
        <f>'Рейтинговая таблица организаций'!#REF!</f>
        <v>#REF!</v>
      </c>
      <c r="AA38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0" s="17" t="e">
        <f>'Рейтинговая таблица организаций'!#REF!</f>
        <v>#REF!</v>
      </c>
      <c r="AC380" s="12" t="e">
        <f>IF('Рейтинговая таблица организаций'!#REF!&lt;1,0,(IF('Рейтинговая таблица организаций'!#REF!&lt;5,20,100)))</f>
        <v>#REF!</v>
      </c>
      <c r="AD38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0" s="18" t="e">
        <f>'Рейтинговая таблица организаций'!#REF!</f>
        <v>#REF!</v>
      </c>
      <c r="AF380" s="12" t="e">
        <f>IF('Рейтинговая таблица организаций'!#REF!&lt;1,0,(IF('Рейтинговая таблица организаций'!#REF!&lt;5,20,100)))</f>
        <v>#REF!</v>
      </c>
      <c r="AG380" s="12" t="s">
        <v>164</v>
      </c>
      <c r="AH380" s="12" t="e">
        <f>'Рейтинговая таблица организаций'!#REF!</f>
        <v>#REF!</v>
      </c>
      <c r="AI380" s="12" t="e">
        <f>'Рейтинговая таблица организаций'!#REF!</f>
        <v>#REF!</v>
      </c>
      <c r="AJ380" s="12" t="s">
        <v>165</v>
      </c>
      <c r="AK380" s="12" t="e">
        <f>'Рейтинговая таблица организаций'!#REF!</f>
        <v>#REF!</v>
      </c>
      <c r="AL380" s="12" t="e">
        <f>'Рейтинговая таблица организаций'!#REF!</f>
        <v>#REF!</v>
      </c>
      <c r="AM380" s="12" t="s">
        <v>166</v>
      </c>
      <c r="AN380" s="12" t="e">
        <f>'Рейтинговая таблица организаций'!#REF!</f>
        <v>#REF!</v>
      </c>
      <c r="AO380" s="12" t="e">
        <f>'Рейтинговая таблица организаций'!#REF!</f>
        <v>#REF!</v>
      </c>
      <c r="AP380" s="12" t="s">
        <v>167</v>
      </c>
      <c r="AQ380" s="12" t="e">
        <f>'Рейтинговая таблица организаций'!#REF!</f>
        <v>#REF!</v>
      </c>
      <c r="AR380" s="12" t="e">
        <f>'Рейтинговая таблица организаций'!#REF!</f>
        <v>#REF!</v>
      </c>
      <c r="AS380" s="12" t="s">
        <v>168</v>
      </c>
      <c r="AT380" s="12" t="e">
        <f>'Рейтинговая таблица организаций'!#REF!</f>
        <v>#REF!</v>
      </c>
      <c r="AU380" s="12" t="e">
        <f>'Рейтинговая таблица организаций'!#REF!</f>
        <v>#REF!</v>
      </c>
      <c r="AV380" s="12" t="s">
        <v>169</v>
      </c>
      <c r="AW380" s="12" t="e">
        <f>'Рейтинговая таблица организаций'!#REF!</f>
        <v>#REF!</v>
      </c>
      <c r="AX380" s="12" t="e">
        <f>'Рейтинговая таблица организаций'!#REF!</f>
        <v>#REF!</v>
      </c>
      <c r="AY380" s="12" t="s">
        <v>170</v>
      </c>
      <c r="AZ380" s="12" t="e">
        <f>'Рейтинговая таблица организаций'!#REF!</f>
        <v>#REF!</v>
      </c>
      <c r="BA380" s="12" t="e">
        <f>'Рейтинговая таблица организаций'!#REF!</f>
        <v>#REF!</v>
      </c>
    </row>
    <row r="381" spans="1:53" ht="15.75">
      <c r="A381" s="9" t="e">
        <f>'бланки '!#REF!</f>
        <v>#REF!</v>
      </c>
      <c r="B381" s="9" t="e">
        <f>'бланки '!#REF!</f>
        <v>#REF!</v>
      </c>
      <c r="C381" s="9" t="e">
        <f>'для bus.gov.ru'!#REF!</f>
        <v>#REF!</v>
      </c>
      <c r="D381" s="9" t="e">
        <f>'для bus.gov.ru'!#REF!</f>
        <v>#REF!</v>
      </c>
      <c r="E381" s="16" t="e">
        <f>'для bus.gov.ru'!#REF!</f>
        <v>#REF!</v>
      </c>
      <c r="F381" s="10" t="s">
        <v>159</v>
      </c>
      <c r="G381" s="11" t="e">
        <f>'Рейтинговая таблица организаций'!#REF!</f>
        <v>#REF!</v>
      </c>
      <c r="H381" s="11" t="e">
        <f>'Рейтинговая таблица организаций'!#REF!</f>
        <v>#REF!</v>
      </c>
      <c r="I381" s="10" t="s">
        <v>160</v>
      </c>
      <c r="J381" s="11" t="e">
        <f>'Рейтинговая таблица организаций'!#REF!</f>
        <v>#REF!</v>
      </c>
      <c r="K381" s="11" t="e">
        <f>'Рейтинговая таблица организаций'!#REF!</f>
        <v>#REF!</v>
      </c>
      <c r="L38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1" s="18" t="e">
        <f>'Рейтинговая таблица организаций'!#REF!</f>
        <v>#REF!</v>
      </c>
      <c r="N381" s="12" t="e">
        <f>IF('Рейтинговая таблица организаций'!#REF!&lt;1,0,(IF('Рейтинговая таблица организаций'!#REF!&lt;4,30,100)))</f>
        <v>#REF!</v>
      </c>
      <c r="O381" s="12" t="s">
        <v>161</v>
      </c>
      <c r="P381" s="12" t="e">
        <f>'Рейтинговая таблица организаций'!#REF!</f>
        <v>#REF!</v>
      </c>
      <c r="Q381" s="12" t="e">
        <f>'Рейтинговая таблица организаций'!#REF!</f>
        <v>#REF!</v>
      </c>
      <c r="R381" s="12" t="s">
        <v>162</v>
      </c>
      <c r="S381" s="12" t="e">
        <f>'Рейтинговая таблица организаций'!#REF!</f>
        <v>#REF!</v>
      </c>
      <c r="T381" s="12" t="e">
        <f>'Рейтинговая таблица организаций'!#REF!</f>
        <v>#REF!</v>
      </c>
      <c r="U38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1" s="18" t="e">
        <f>'Рейтинговая таблица организаций'!#REF!</f>
        <v>#REF!</v>
      </c>
      <c r="W381" s="12" t="e">
        <f>IF('Рейтинговая таблица организаций'!#REF!&lt;1,0,(IF('Рейтинговая таблица организаций'!#REF!&lt;4,20,100)))</f>
        <v>#REF!</v>
      </c>
      <c r="X381" s="12" t="s">
        <v>163</v>
      </c>
      <c r="Y381" s="12" t="e">
        <f>'Рейтинговая таблица организаций'!#REF!</f>
        <v>#REF!</v>
      </c>
      <c r="Z381" s="12" t="e">
        <f>'Рейтинговая таблица организаций'!#REF!</f>
        <v>#REF!</v>
      </c>
      <c r="AA38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1" s="17" t="e">
        <f>'Рейтинговая таблица организаций'!#REF!</f>
        <v>#REF!</v>
      </c>
      <c r="AC381" s="12" t="e">
        <f>IF('Рейтинговая таблица организаций'!#REF!&lt;1,0,(IF('Рейтинговая таблица организаций'!#REF!&lt;5,20,100)))</f>
        <v>#REF!</v>
      </c>
      <c r="AD38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1" s="18" t="e">
        <f>'Рейтинговая таблица организаций'!#REF!</f>
        <v>#REF!</v>
      </c>
      <c r="AF381" s="12" t="e">
        <f>IF('Рейтинговая таблица организаций'!#REF!&lt;1,0,(IF('Рейтинговая таблица организаций'!#REF!&lt;5,20,100)))</f>
        <v>#REF!</v>
      </c>
      <c r="AG381" s="12" t="s">
        <v>164</v>
      </c>
      <c r="AH381" s="12" t="e">
        <f>'Рейтинговая таблица организаций'!#REF!</f>
        <v>#REF!</v>
      </c>
      <c r="AI381" s="12" t="e">
        <f>'Рейтинговая таблица организаций'!#REF!</f>
        <v>#REF!</v>
      </c>
      <c r="AJ381" s="12" t="s">
        <v>165</v>
      </c>
      <c r="AK381" s="12" t="e">
        <f>'Рейтинговая таблица организаций'!#REF!</f>
        <v>#REF!</v>
      </c>
      <c r="AL381" s="12" t="e">
        <f>'Рейтинговая таблица организаций'!#REF!</f>
        <v>#REF!</v>
      </c>
      <c r="AM381" s="12" t="s">
        <v>166</v>
      </c>
      <c r="AN381" s="12" t="e">
        <f>'Рейтинговая таблица организаций'!#REF!</f>
        <v>#REF!</v>
      </c>
      <c r="AO381" s="12" t="e">
        <f>'Рейтинговая таблица организаций'!#REF!</f>
        <v>#REF!</v>
      </c>
      <c r="AP381" s="12" t="s">
        <v>167</v>
      </c>
      <c r="AQ381" s="12" t="e">
        <f>'Рейтинговая таблица организаций'!#REF!</f>
        <v>#REF!</v>
      </c>
      <c r="AR381" s="12" t="e">
        <f>'Рейтинговая таблица организаций'!#REF!</f>
        <v>#REF!</v>
      </c>
      <c r="AS381" s="12" t="s">
        <v>168</v>
      </c>
      <c r="AT381" s="12" t="e">
        <f>'Рейтинговая таблица организаций'!#REF!</f>
        <v>#REF!</v>
      </c>
      <c r="AU381" s="12" t="e">
        <f>'Рейтинговая таблица организаций'!#REF!</f>
        <v>#REF!</v>
      </c>
      <c r="AV381" s="12" t="s">
        <v>169</v>
      </c>
      <c r="AW381" s="12" t="e">
        <f>'Рейтинговая таблица организаций'!#REF!</f>
        <v>#REF!</v>
      </c>
      <c r="AX381" s="12" t="e">
        <f>'Рейтинговая таблица организаций'!#REF!</f>
        <v>#REF!</v>
      </c>
      <c r="AY381" s="12" t="s">
        <v>170</v>
      </c>
      <c r="AZ381" s="12" t="e">
        <f>'Рейтинговая таблица организаций'!#REF!</f>
        <v>#REF!</v>
      </c>
      <c r="BA381" s="12" t="e">
        <f>'Рейтинговая таблица организаций'!#REF!</f>
        <v>#REF!</v>
      </c>
    </row>
    <row r="382" spans="1:53" ht="15.75">
      <c r="A382" s="9" t="e">
        <f>'бланки '!#REF!</f>
        <v>#REF!</v>
      </c>
      <c r="B382" s="9" t="e">
        <f>'бланки '!#REF!</f>
        <v>#REF!</v>
      </c>
      <c r="C382" s="9" t="e">
        <f>'для bus.gov.ru'!#REF!</f>
        <v>#REF!</v>
      </c>
      <c r="D382" s="9" t="e">
        <f>'для bus.gov.ru'!#REF!</f>
        <v>#REF!</v>
      </c>
      <c r="E382" s="16" t="e">
        <f>'для bus.gov.ru'!#REF!</f>
        <v>#REF!</v>
      </c>
      <c r="F382" s="10" t="s">
        <v>159</v>
      </c>
      <c r="G382" s="11" t="e">
        <f>'Рейтинговая таблица организаций'!#REF!</f>
        <v>#REF!</v>
      </c>
      <c r="H382" s="11" t="e">
        <f>'Рейтинговая таблица организаций'!#REF!</f>
        <v>#REF!</v>
      </c>
      <c r="I382" s="10" t="s">
        <v>160</v>
      </c>
      <c r="J382" s="11" t="e">
        <f>'Рейтинговая таблица организаций'!#REF!</f>
        <v>#REF!</v>
      </c>
      <c r="K382" s="11" t="e">
        <f>'Рейтинговая таблица организаций'!#REF!</f>
        <v>#REF!</v>
      </c>
      <c r="L38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2" s="18" t="e">
        <f>'Рейтинговая таблица организаций'!#REF!</f>
        <v>#REF!</v>
      </c>
      <c r="N382" s="12" t="e">
        <f>IF('Рейтинговая таблица организаций'!#REF!&lt;1,0,(IF('Рейтинговая таблица организаций'!#REF!&lt;4,30,100)))</f>
        <v>#REF!</v>
      </c>
      <c r="O382" s="12" t="s">
        <v>161</v>
      </c>
      <c r="P382" s="12" t="e">
        <f>'Рейтинговая таблица организаций'!#REF!</f>
        <v>#REF!</v>
      </c>
      <c r="Q382" s="12" t="e">
        <f>'Рейтинговая таблица организаций'!#REF!</f>
        <v>#REF!</v>
      </c>
      <c r="R382" s="12" t="s">
        <v>162</v>
      </c>
      <c r="S382" s="12" t="e">
        <f>'Рейтинговая таблица организаций'!#REF!</f>
        <v>#REF!</v>
      </c>
      <c r="T382" s="12" t="e">
        <f>'Рейтинговая таблица организаций'!#REF!</f>
        <v>#REF!</v>
      </c>
      <c r="U38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2" s="18" t="e">
        <f>'Рейтинговая таблица организаций'!#REF!</f>
        <v>#REF!</v>
      </c>
      <c r="W382" s="12" t="e">
        <f>IF('Рейтинговая таблица организаций'!#REF!&lt;1,0,(IF('Рейтинговая таблица организаций'!#REF!&lt;4,20,100)))</f>
        <v>#REF!</v>
      </c>
      <c r="X382" s="12" t="s">
        <v>163</v>
      </c>
      <c r="Y382" s="12" t="e">
        <f>'Рейтинговая таблица организаций'!#REF!</f>
        <v>#REF!</v>
      </c>
      <c r="Z382" s="12" t="e">
        <f>'Рейтинговая таблица организаций'!#REF!</f>
        <v>#REF!</v>
      </c>
      <c r="AA38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2" s="17" t="e">
        <f>'Рейтинговая таблица организаций'!#REF!</f>
        <v>#REF!</v>
      </c>
      <c r="AC382" s="12" t="e">
        <f>IF('Рейтинговая таблица организаций'!#REF!&lt;1,0,(IF('Рейтинговая таблица организаций'!#REF!&lt;5,20,100)))</f>
        <v>#REF!</v>
      </c>
      <c r="AD38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2" s="18" t="e">
        <f>'Рейтинговая таблица организаций'!#REF!</f>
        <v>#REF!</v>
      </c>
      <c r="AF382" s="12" t="e">
        <f>IF('Рейтинговая таблица организаций'!#REF!&lt;1,0,(IF('Рейтинговая таблица организаций'!#REF!&lt;5,20,100)))</f>
        <v>#REF!</v>
      </c>
      <c r="AG382" s="12" t="s">
        <v>164</v>
      </c>
      <c r="AH382" s="12" t="e">
        <f>'Рейтинговая таблица организаций'!#REF!</f>
        <v>#REF!</v>
      </c>
      <c r="AI382" s="12" t="e">
        <f>'Рейтинговая таблица организаций'!#REF!</f>
        <v>#REF!</v>
      </c>
      <c r="AJ382" s="12" t="s">
        <v>165</v>
      </c>
      <c r="AK382" s="12" t="e">
        <f>'Рейтинговая таблица организаций'!#REF!</f>
        <v>#REF!</v>
      </c>
      <c r="AL382" s="12" t="e">
        <f>'Рейтинговая таблица организаций'!#REF!</f>
        <v>#REF!</v>
      </c>
      <c r="AM382" s="12" t="s">
        <v>166</v>
      </c>
      <c r="AN382" s="12" t="e">
        <f>'Рейтинговая таблица организаций'!#REF!</f>
        <v>#REF!</v>
      </c>
      <c r="AO382" s="12" t="e">
        <f>'Рейтинговая таблица организаций'!#REF!</f>
        <v>#REF!</v>
      </c>
      <c r="AP382" s="12" t="s">
        <v>167</v>
      </c>
      <c r="AQ382" s="12" t="e">
        <f>'Рейтинговая таблица организаций'!#REF!</f>
        <v>#REF!</v>
      </c>
      <c r="AR382" s="12" t="e">
        <f>'Рейтинговая таблица организаций'!#REF!</f>
        <v>#REF!</v>
      </c>
      <c r="AS382" s="12" t="s">
        <v>168</v>
      </c>
      <c r="AT382" s="12" t="e">
        <f>'Рейтинговая таблица организаций'!#REF!</f>
        <v>#REF!</v>
      </c>
      <c r="AU382" s="12" t="e">
        <f>'Рейтинговая таблица организаций'!#REF!</f>
        <v>#REF!</v>
      </c>
      <c r="AV382" s="12" t="s">
        <v>169</v>
      </c>
      <c r="AW382" s="12" t="e">
        <f>'Рейтинговая таблица организаций'!#REF!</f>
        <v>#REF!</v>
      </c>
      <c r="AX382" s="12" t="e">
        <f>'Рейтинговая таблица организаций'!#REF!</f>
        <v>#REF!</v>
      </c>
      <c r="AY382" s="12" t="s">
        <v>170</v>
      </c>
      <c r="AZ382" s="12" t="e">
        <f>'Рейтинговая таблица организаций'!#REF!</f>
        <v>#REF!</v>
      </c>
      <c r="BA382" s="12" t="e">
        <f>'Рейтинговая таблица организаций'!#REF!</f>
        <v>#REF!</v>
      </c>
    </row>
    <row r="383" spans="1:53" ht="15.75">
      <c r="A383" s="9" t="e">
        <f>'бланки '!#REF!</f>
        <v>#REF!</v>
      </c>
      <c r="B383" s="9" t="e">
        <f>'бланки '!#REF!</f>
        <v>#REF!</v>
      </c>
      <c r="C383" s="9" t="e">
        <f>'для bus.gov.ru'!#REF!</f>
        <v>#REF!</v>
      </c>
      <c r="D383" s="9" t="e">
        <f>'для bus.gov.ru'!#REF!</f>
        <v>#REF!</v>
      </c>
      <c r="E383" s="16" t="e">
        <f>'для bus.gov.ru'!#REF!</f>
        <v>#REF!</v>
      </c>
      <c r="F383" s="10" t="s">
        <v>159</v>
      </c>
      <c r="G383" s="11" t="e">
        <f>'Рейтинговая таблица организаций'!#REF!</f>
        <v>#REF!</v>
      </c>
      <c r="H383" s="11" t="e">
        <f>'Рейтинговая таблица организаций'!#REF!</f>
        <v>#REF!</v>
      </c>
      <c r="I383" s="10" t="s">
        <v>160</v>
      </c>
      <c r="J383" s="11" t="e">
        <f>'Рейтинговая таблица организаций'!#REF!</f>
        <v>#REF!</v>
      </c>
      <c r="K383" s="11" t="e">
        <f>'Рейтинговая таблица организаций'!#REF!</f>
        <v>#REF!</v>
      </c>
      <c r="L38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3" s="18" t="e">
        <f>'Рейтинговая таблица организаций'!#REF!</f>
        <v>#REF!</v>
      </c>
      <c r="N383" s="12" t="e">
        <f>IF('Рейтинговая таблица организаций'!#REF!&lt;1,0,(IF('Рейтинговая таблица организаций'!#REF!&lt;4,30,100)))</f>
        <v>#REF!</v>
      </c>
      <c r="O383" s="12" t="s">
        <v>161</v>
      </c>
      <c r="P383" s="12" t="e">
        <f>'Рейтинговая таблица организаций'!#REF!</f>
        <v>#REF!</v>
      </c>
      <c r="Q383" s="12" t="e">
        <f>'Рейтинговая таблица организаций'!#REF!</f>
        <v>#REF!</v>
      </c>
      <c r="R383" s="12" t="s">
        <v>162</v>
      </c>
      <c r="S383" s="12" t="e">
        <f>'Рейтинговая таблица организаций'!#REF!</f>
        <v>#REF!</v>
      </c>
      <c r="T383" s="12" t="e">
        <f>'Рейтинговая таблица организаций'!#REF!</f>
        <v>#REF!</v>
      </c>
      <c r="U38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3" s="18" t="e">
        <f>'Рейтинговая таблица организаций'!#REF!</f>
        <v>#REF!</v>
      </c>
      <c r="W383" s="12" t="e">
        <f>IF('Рейтинговая таблица организаций'!#REF!&lt;1,0,(IF('Рейтинговая таблица организаций'!#REF!&lt;4,20,100)))</f>
        <v>#REF!</v>
      </c>
      <c r="X383" s="12" t="s">
        <v>163</v>
      </c>
      <c r="Y383" s="12" t="e">
        <f>'Рейтинговая таблица организаций'!#REF!</f>
        <v>#REF!</v>
      </c>
      <c r="Z383" s="12" t="e">
        <f>'Рейтинговая таблица организаций'!#REF!</f>
        <v>#REF!</v>
      </c>
      <c r="AA38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3" s="17" t="e">
        <f>'Рейтинговая таблица организаций'!#REF!</f>
        <v>#REF!</v>
      </c>
      <c r="AC383" s="12" t="e">
        <f>IF('Рейтинговая таблица организаций'!#REF!&lt;1,0,(IF('Рейтинговая таблица организаций'!#REF!&lt;5,20,100)))</f>
        <v>#REF!</v>
      </c>
      <c r="AD38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3" s="18" t="e">
        <f>'Рейтинговая таблица организаций'!#REF!</f>
        <v>#REF!</v>
      </c>
      <c r="AF383" s="12" t="e">
        <f>IF('Рейтинговая таблица организаций'!#REF!&lt;1,0,(IF('Рейтинговая таблица организаций'!#REF!&lt;5,20,100)))</f>
        <v>#REF!</v>
      </c>
      <c r="AG383" s="12" t="s">
        <v>164</v>
      </c>
      <c r="AH383" s="12" t="e">
        <f>'Рейтинговая таблица организаций'!#REF!</f>
        <v>#REF!</v>
      </c>
      <c r="AI383" s="12" t="e">
        <f>'Рейтинговая таблица организаций'!#REF!</f>
        <v>#REF!</v>
      </c>
      <c r="AJ383" s="12" t="s">
        <v>165</v>
      </c>
      <c r="AK383" s="12" t="e">
        <f>'Рейтинговая таблица организаций'!#REF!</f>
        <v>#REF!</v>
      </c>
      <c r="AL383" s="12" t="e">
        <f>'Рейтинговая таблица организаций'!#REF!</f>
        <v>#REF!</v>
      </c>
      <c r="AM383" s="12" t="s">
        <v>166</v>
      </c>
      <c r="AN383" s="12" t="e">
        <f>'Рейтинговая таблица организаций'!#REF!</f>
        <v>#REF!</v>
      </c>
      <c r="AO383" s="12" t="e">
        <f>'Рейтинговая таблица организаций'!#REF!</f>
        <v>#REF!</v>
      </c>
      <c r="AP383" s="12" t="s">
        <v>167</v>
      </c>
      <c r="AQ383" s="12" t="e">
        <f>'Рейтинговая таблица организаций'!#REF!</f>
        <v>#REF!</v>
      </c>
      <c r="AR383" s="12" t="e">
        <f>'Рейтинговая таблица организаций'!#REF!</f>
        <v>#REF!</v>
      </c>
      <c r="AS383" s="12" t="s">
        <v>168</v>
      </c>
      <c r="AT383" s="12" t="e">
        <f>'Рейтинговая таблица организаций'!#REF!</f>
        <v>#REF!</v>
      </c>
      <c r="AU383" s="12" t="e">
        <f>'Рейтинговая таблица организаций'!#REF!</f>
        <v>#REF!</v>
      </c>
      <c r="AV383" s="12" t="s">
        <v>169</v>
      </c>
      <c r="AW383" s="12" t="e">
        <f>'Рейтинговая таблица организаций'!#REF!</f>
        <v>#REF!</v>
      </c>
      <c r="AX383" s="12" t="e">
        <f>'Рейтинговая таблица организаций'!#REF!</f>
        <v>#REF!</v>
      </c>
      <c r="AY383" s="12" t="s">
        <v>170</v>
      </c>
      <c r="AZ383" s="12" t="e">
        <f>'Рейтинговая таблица организаций'!#REF!</f>
        <v>#REF!</v>
      </c>
      <c r="BA383" s="12" t="e">
        <f>'Рейтинговая таблица организаций'!#REF!</f>
        <v>#REF!</v>
      </c>
    </row>
    <row r="384" spans="1:53" ht="15.75">
      <c r="A384" s="9" t="e">
        <f>'бланки '!#REF!</f>
        <v>#REF!</v>
      </c>
      <c r="B384" s="9" t="e">
        <f>'бланки '!#REF!</f>
        <v>#REF!</v>
      </c>
      <c r="C384" s="9" t="e">
        <f>'для bus.gov.ru'!#REF!</f>
        <v>#REF!</v>
      </c>
      <c r="D384" s="9" t="e">
        <f>'для bus.gov.ru'!#REF!</f>
        <v>#REF!</v>
      </c>
      <c r="E384" s="16" t="e">
        <f>'для bus.gov.ru'!#REF!</f>
        <v>#REF!</v>
      </c>
      <c r="F384" s="10" t="s">
        <v>159</v>
      </c>
      <c r="G384" s="11" t="e">
        <f>'Рейтинговая таблица организаций'!#REF!</f>
        <v>#REF!</v>
      </c>
      <c r="H384" s="11" t="e">
        <f>'Рейтинговая таблица организаций'!#REF!</f>
        <v>#REF!</v>
      </c>
      <c r="I384" s="10" t="s">
        <v>160</v>
      </c>
      <c r="J384" s="11" t="e">
        <f>'Рейтинговая таблица организаций'!#REF!</f>
        <v>#REF!</v>
      </c>
      <c r="K384" s="11" t="e">
        <f>'Рейтинговая таблица организаций'!#REF!</f>
        <v>#REF!</v>
      </c>
      <c r="L38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4" s="18" t="e">
        <f>'Рейтинговая таблица организаций'!#REF!</f>
        <v>#REF!</v>
      </c>
      <c r="N384" s="12" t="e">
        <f>IF('Рейтинговая таблица организаций'!#REF!&lt;1,0,(IF('Рейтинговая таблица организаций'!#REF!&lt;4,30,100)))</f>
        <v>#REF!</v>
      </c>
      <c r="O384" s="12" t="s">
        <v>161</v>
      </c>
      <c r="P384" s="12" t="e">
        <f>'Рейтинговая таблица организаций'!#REF!</f>
        <v>#REF!</v>
      </c>
      <c r="Q384" s="12" t="e">
        <f>'Рейтинговая таблица организаций'!#REF!</f>
        <v>#REF!</v>
      </c>
      <c r="R384" s="12" t="s">
        <v>162</v>
      </c>
      <c r="S384" s="12" t="e">
        <f>'Рейтинговая таблица организаций'!#REF!</f>
        <v>#REF!</v>
      </c>
      <c r="T384" s="12" t="e">
        <f>'Рейтинговая таблица организаций'!#REF!</f>
        <v>#REF!</v>
      </c>
      <c r="U38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4" s="18" t="e">
        <f>'Рейтинговая таблица организаций'!#REF!</f>
        <v>#REF!</v>
      </c>
      <c r="W384" s="12" t="e">
        <f>IF('Рейтинговая таблица организаций'!#REF!&lt;1,0,(IF('Рейтинговая таблица организаций'!#REF!&lt;4,20,100)))</f>
        <v>#REF!</v>
      </c>
      <c r="X384" s="12" t="s">
        <v>163</v>
      </c>
      <c r="Y384" s="12" t="e">
        <f>'Рейтинговая таблица организаций'!#REF!</f>
        <v>#REF!</v>
      </c>
      <c r="Z384" s="12" t="e">
        <f>'Рейтинговая таблица организаций'!#REF!</f>
        <v>#REF!</v>
      </c>
      <c r="AA38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4" s="17" t="e">
        <f>'Рейтинговая таблица организаций'!#REF!</f>
        <v>#REF!</v>
      </c>
      <c r="AC384" s="12" t="e">
        <f>IF('Рейтинговая таблица организаций'!#REF!&lt;1,0,(IF('Рейтинговая таблица организаций'!#REF!&lt;5,20,100)))</f>
        <v>#REF!</v>
      </c>
      <c r="AD38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4" s="18" t="e">
        <f>'Рейтинговая таблица организаций'!#REF!</f>
        <v>#REF!</v>
      </c>
      <c r="AF384" s="12" t="e">
        <f>IF('Рейтинговая таблица организаций'!#REF!&lt;1,0,(IF('Рейтинговая таблица организаций'!#REF!&lt;5,20,100)))</f>
        <v>#REF!</v>
      </c>
      <c r="AG384" s="12" t="s">
        <v>164</v>
      </c>
      <c r="AH384" s="12" t="e">
        <f>'Рейтинговая таблица организаций'!#REF!</f>
        <v>#REF!</v>
      </c>
      <c r="AI384" s="12" t="e">
        <f>'Рейтинговая таблица организаций'!#REF!</f>
        <v>#REF!</v>
      </c>
      <c r="AJ384" s="12" t="s">
        <v>165</v>
      </c>
      <c r="AK384" s="12" t="e">
        <f>'Рейтинговая таблица организаций'!#REF!</f>
        <v>#REF!</v>
      </c>
      <c r="AL384" s="12" t="e">
        <f>'Рейтинговая таблица организаций'!#REF!</f>
        <v>#REF!</v>
      </c>
      <c r="AM384" s="12" t="s">
        <v>166</v>
      </c>
      <c r="AN384" s="12" t="e">
        <f>'Рейтинговая таблица организаций'!#REF!</f>
        <v>#REF!</v>
      </c>
      <c r="AO384" s="12" t="e">
        <f>'Рейтинговая таблица организаций'!#REF!</f>
        <v>#REF!</v>
      </c>
      <c r="AP384" s="12" t="s">
        <v>167</v>
      </c>
      <c r="AQ384" s="12" t="e">
        <f>'Рейтинговая таблица организаций'!#REF!</f>
        <v>#REF!</v>
      </c>
      <c r="AR384" s="12" t="e">
        <f>'Рейтинговая таблица организаций'!#REF!</f>
        <v>#REF!</v>
      </c>
      <c r="AS384" s="12" t="s">
        <v>168</v>
      </c>
      <c r="AT384" s="12" t="e">
        <f>'Рейтинговая таблица организаций'!#REF!</f>
        <v>#REF!</v>
      </c>
      <c r="AU384" s="12" t="e">
        <f>'Рейтинговая таблица организаций'!#REF!</f>
        <v>#REF!</v>
      </c>
      <c r="AV384" s="12" t="s">
        <v>169</v>
      </c>
      <c r="AW384" s="12" t="e">
        <f>'Рейтинговая таблица организаций'!#REF!</f>
        <v>#REF!</v>
      </c>
      <c r="AX384" s="12" t="e">
        <f>'Рейтинговая таблица организаций'!#REF!</f>
        <v>#REF!</v>
      </c>
      <c r="AY384" s="12" t="s">
        <v>170</v>
      </c>
      <c r="AZ384" s="12" t="e">
        <f>'Рейтинговая таблица организаций'!#REF!</f>
        <v>#REF!</v>
      </c>
      <c r="BA384" s="12" t="e">
        <f>'Рейтинговая таблица организаций'!#REF!</f>
        <v>#REF!</v>
      </c>
    </row>
    <row r="385" spans="1:53" ht="15.75">
      <c r="A385" s="9" t="e">
        <f>'бланки '!#REF!</f>
        <v>#REF!</v>
      </c>
      <c r="B385" s="9" t="e">
        <f>'бланки '!#REF!</f>
        <v>#REF!</v>
      </c>
      <c r="C385" s="9" t="e">
        <f>'для bus.gov.ru'!#REF!</f>
        <v>#REF!</v>
      </c>
      <c r="D385" s="9" t="e">
        <f>'для bus.gov.ru'!#REF!</f>
        <v>#REF!</v>
      </c>
      <c r="E385" s="16" t="e">
        <f>'для bus.gov.ru'!#REF!</f>
        <v>#REF!</v>
      </c>
      <c r="F385" s="10" t="s">
        <v>159</v>
      </c>
      <c r="G385" s="11" t="e">
        <f>'Рейтинговая таблица организаций'!#REF!</f>
        <v>#REF!</v>
      </c>
      <c r="H385" s="11" t="e">
        <f>'Рейтинговая таблица организаций'!#REF!</f>
        <v>#REF!</v>
      </c>
      <c r="I385" s="10" t="s">
        <v>160</v>
      </c>
      <c r="J385" s="11" t="e">
        <f>'Рейтинговая таблица организаций'!#REF!</f>
        <v>#REF!</v>
      </c>
      <c r="K385" s="11" t="e">
        <f>'Рейтинговая таблица организаций'!#REF!</f>
        <v>#REF!</v>
      </c>
      <c r="L38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5" s="18" t="e">
        <f>'Рейтинговая таблица организаций'!#REF!</f>
        <v>#REF!</v>
      </c>
      <c r="N385" s="12" t="e">
        <f>IF('Рейтинговая таблица организаций'!#REF!&lt;1,0,(IF('Рейтинговая таблица организаций'!#REF!&lt;4,30,100)))</f>
        <v>#REF!</v>
      </c>
      <c r="O385" s="12" t="s">
        <v>161</v>
      </c>
      <c r="P385" s="12" t="e">
        <f>'Рейтинговая таблица организаций'!#REF!</f>
        <v>#REF!</v>
      </c>
      <c r="Q385" s="12" t="e">
        <f>'Рейтинговая таблица организаций'!#REF!</f>
        <v>#REF!</v>
      </c>
      <c r="R385" s="12" t="s">
        <v>162</v>
      </c>
      <c r="S385" s="12" t="e">
        <f>'Рейтинговая таблица организаций'!#REF!</f>
        <v>#REF!</v>
      </c>
      <c r="T385" s="12" t="e">
        <f>'Рейтинговая таблица организаций'!#REF!</f>
        <v>#REF!</v>
      </c>
      <c r="U38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5" s="18" t="e">
        <f>'Рейтинговая таблица организаций'!#REF!</f>
        <v>#REF!</v>
      </c>
      <c r="W385" s="12" t="e">
        <f>IF('Рейтинговая таблица организаций'!#REF!&lt;1,0,(IF('Рейтинговая таблица организаций'!#REF!&lt;4,20,100)))</f>
        <v>#REF!</v>
      </c>
      <c r="X385" s="12" t="s">
        <v>163</v>
      </c>
      <c r="Y385" s="12" t="e">
        <f>'Рейтинговая таблица организаций'!#REF!</f>
        <v>#REF!</v>
      </c>
      <c r="Z385" s="12" t="e">
        <f>'Рейтинговая таблица организаций'!#REF!</f>
        <v>#REF!</v>
      </c>
      <c r="AA38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5" s="17" t="e">
        <f>'Рейтинговая таблица организаций'!#REF!</f>
        <v>#REF!</v>
      </c>
      <c r="AC385" s="12" t="e">
        <f>IF('Рейтинговая таблица организаций'!#REF!&lt;1,0,(IF('Рейтинговая таблица организаций'!#REF!&lt;5,20,100)))</f>
        <v>#REF!</v>
      </c>
      <c r="AD38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5" s="18" t="e">
        <f>'Рейтинговая таблица организаций'!#REF!</f>
        <v>#REF!</v>
      </c>
      <c r="AF385" s="12" t="e">
        <f>IF('Рейтинговая таблица организаций'!#REF!&lt;1,0,(IF('Рейтинговая таблица организаций'!#REF!&lt;5,20,100)))</f>
        <v>#REF!</v>
      </c>
      <c r="AG385" s="12" t="s">
        <v>164</v>
      </c>
      <c r="AH385" s="12" t="e">
        <f>'Рейтинговая таблица организаций'!#REF!</f>
        <v>#REF!</v>
      </c>
      <c r="AI385" s="12" t="e">
        <f>'Рейтинговая таблица организаций'!#REF!</f>
        <v>#REF!</v>
      </c>
      <c r="AJ385" s="12" t="s">
        <v>165</v>
      </c>
      <c r="AK385" s="12" t="e">
        <f>'Рейтинговая таблица организаций'!#REF!</f>
        <v>#REF!</v>
      </c>
      <c r="AL385" s="12" t="e">
        <f>'Рейтинговая таблица организаций'!#REF!</f>
        <v>#REF!</v>
      </c>
      <c r="AM385" s="12" t="s">
        <v>166</v>
      </c>
      <c r="AN385" s="12" t="e">
        <f>'Рейтинговая таблица организаций'!#REF!</f>
        <v>#REF!</v>
      </c>
      <c r="AO385" s="12" t="e">
        <f>'Рейтинговая таблица организаций'!#REF!</f>
        <v>#REF!</v>
      </c>
      <c r="AP385" s="12" t="s">
        <v>167</v>
      </c>
      <c r="AQ385" s="12" t="e">
        <f>'Рейтинговая таблица организаций'!#REF!</f>
        <v>#REF!</v>
      </c>
      <c r="AR385" s="12" t="e">
        <f>'Рейтинговая таблица организаций'!#REF!</f>
        <v>#REF!</v>
      </c>
      <c r="AS385" s="12" t="s">
        <v>168</v>
      </c>
      <c r="AT385" s="12" t="e">
        <f>'Рейтинговая таблица организаций'!#REF!</f>
        <v>#REF!</v>
      </c>
      <c r="AU385" s="12" t="e">
        <f>'Рейтинговая таблица организаций'!#REF!</f>
        <v>#REF!</v>
      </c>
      <c r="AV385" s="12" t="s">
        <v>169</v>
      </c>
      <c r="AW385" s="12" t="e">
        <f>'Рейтинговая таблица организаций'!#REF!</f>
        <v>#REF!</v>
      </c>
      <c r="AX385" s="12" t="e">
        <f>'Рейтинговая таблица организаций'!#REF!</f>
        <v>#REF!</v>
      </c>
      <c r="AY385" s="12" t="s">
        <v>170</v>
      </c>
      <c r="AZ385" s="12" t="e">
        <f>'Рейтинговая таблица организаций'!#REF!</f>
        <v>#REF!</v>
      </c>
      <c r="BA385" s="12" t="e">
        <f>'Рейтинговая таблица организаций'!#REF!</f>
        <v>#REF!</v>
      </c>
    </row>
    <row r="386" spans="1:53" ht="15.75">
      <c r="A386" s="9" t="e">
        <f>'бланки '!#REF!</f>
        <v>#REF!</v>
      </c>
      <c r="B386" s="9" t="e">
        <f>'бланки '!#REF!</f>
        <v>#REF!</v>
      </c>
      <c r="C386" s="9" t="e">
        <f>'для bus.gov.ru'!#REF!</f>
        <v>#REF!</v>
      </c>
      <c r="D386" s="9" t="e">
        <f>'для bus.gov.ru'!#REF!</f>
        <v>#REF!</v>
      </c>
      <c r="E386" s="16" t="e">
        <f>'для bus.gov.ru'!#REF!</f>
        <v>#REF!</v>
      </c>
      <c r="F386" s="10" t="s">
        <v>159</v>
      </c>
      <c r="G386" s="11" t="e">
        <f>'Рейтинговая таблица организаций'!#REF!</f>
        <v>#REF!</v>
      </c>
      <c r="H386" s="11" t="e">
        <f>'Рейтинговая таблица организаций'!#REF!</f>
        <v>#REF!</v>
      </c>
      <c r="I386" s="10" t="s">
        <v>160</v>
      </c>
      <c r="J386" s="11" t="e">
        <f>'Рейтинговая таблица организаций'!#REF!</f>
        <v>#REF!</v>
      </c>
      <c r="K386" s="11" t="e">
        <f>'Рейтинговая таблица организаций'!#REF!</f>
        <v>#REF!</v>
      </c>
      <c r="L38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6" s="18" t="e">
        <f>'Рейтинговая таблица организаций'!#REF!</f>
        <v>#REF!</v>
      </c>
      <c r="N386" s="12" t="e">
        <f>IF('Рейтинговая таблица организаций'!#REF!&lt;1,0,(IF('Рейтинговая таблица организаций'!#REF!&lt;4,30,100)))</f>
        <v>#REF!</v>
      </c>
      <c r="O386" s="12" t="s">
        <v>161</v>
      </c>
      <c r="P386" s="12" t="e">
        <f>'Рейтинговая таблица организаций'!#REF!</f>
        <v>#REF!</v>
      </c>
      <c r="Q386" s="12" t="e">
        <f>'Рейтинговая таблица организаций'!#REF!</f>
        <v>#REF!</v>
      </c>
      <c r="R386" s="12" t="s">
        <v>162</v>
      </c>
      <c r="S386" s="12" t="e">
        <f>'Рейтинговая таблица организаций'!#REF!</f>
        <v>#REF!</v>
      </c>
      <c r="T386" s="12" t="e">
        <f>'Рейтинговая таблица организаций'!#REF!</f>
        <v>#REF!</v>
      </c>
      <c r="U38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6" s="18" t="e">
        <f>'Рейтинговая таблица организаций'!#REF!</f>
        <v>#REF!</v>
      </c>
      <c r="W386" s="12" t="e">
        <f>IF('Рейтинговая таблица организаций'!#REF!&lt;1,0,(IF('Рейтинговая таблица организаций'!#REF!&lt;4,20,100)))</f>
        <v>#REF!</v>
      </c>
      <c r="X386" s="12" t="s">
        <v>163</v>
      </c>
      <c r="Y386" s="12" t="e">
        <f>'Рейтинговая таблица организаций'!#REF!</f>
        <v>#REF!</v>
      </c>
      <c r="Z386" s="12" t="e">
        <f>'Рейтинговая таблица организаций'!#REF!</f>
        <v>#REF!</v>
      </c>
      <c r="AA38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6" s="17" t="e">
        <f>'Рейтинговая таблица организаций'!#REF!</f>
        <v>#REF!</v>
      </c>
      <c r="AC386" s="12" t="e">
        <f>IF('Рейтинговая таблица организаций'!#REF!&lt;1,0,(IF('Рейтинговая таблица организаций'!#REF!&lt;5,20,100)))</f>
        <v>#REF!</v>
      </c>
      <c r="AD38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6" s="18" t="e">
        <f>'Рейтинговая таблица организаций'!#REF!</f>
        <v>#REF!</v>
      </c>
      <c r="AF386" s="12" t="e">
        <f>IF('Рейтинговая таблица организаций'!#REF!&lt;1,0,(IF('Рейтинговая таблица организаций'!#REF!&lt;5,20,100)))</f>
        <v>#REF!</v>
      </c>
      <c r="AG386" s="12" t="s">
        <v>164</v>
      </c>
      <c r="AH386" s="12" t="e">
        <f>'Рейтинговая таблица организаций'!#REF!</f>
        <v>#REF!</v>
      </c>
      <c r="AI386" s="12" t="e">
        <f>'Рейтинговая таблица организаций'!#REF!</f>
        <v>#REF!</v>
      </c>
      <c r="AJ386" s="12" t="s">
        <v>165</v>
      </c>
      <c r="AK386" s="12" t="e">
        <f>'Рейтинговая таблица организаций'!#REF!</f>
        <v>#REF!</v>
      </c>
      <c r="AL386" s="12" t="e">
        <f>'Рейтинговая таблица организаций'!#REF!</f>
        <v>#REF!</v>
      </c>
      <c r="AM386" s="12" t="s">
        <v>166</v>
      </c>
      <c r="AN386" s="12" t="e">
        <f>'Рейтинговая таблица организаций'!#REF!</f>
        <v>#REF!</v>
      </c>
      <c r="AO386" s="12" t="e">
        <f>'Рейтинговая таблица организаций'!#REF!</f>
        <v>#REF!</v>
      </c>
      <c r="AP386" s="12" t="s">
        <v>167</v>
      </c>
      <c r="AQ386" s="12" t="e">
        <f>'Рейтинговая таблица организаций'!#REF!</f>
        <v>#REF!</v>
      </c>
      <c r="AR386" s="12" t="e">
        <f>'Рейтинговая таблица организаций'!#REF!</f>
        <v>#REF!</v>
      </c>
      <c r="AS386" s="12" t="s">
        <v>168</v>
      </c>
      <c r="AT386" s="12" t="e">
        <f>'Рейтинговая таблица организаций'!#REF!</f>
        <v>#REF!</v>
      </c>
      <c r="AU386" s="12" t="e">
        <f>'Рейтинговая таблица организаций'!#REF!</f>
        <v>#REF!</v>
      </c>
      <c r="AV386" s="12" t="s">
        <v>169</v>
      </c>
      <c r="AW386" s="12" t="e">
        <f>'Рейтинговая таблица организаций'!#REF!</f>
        <v>#REF!</v>
      </c>
      <c r="AX386" s="12" t="e">
        <f>'Рейтинговая таблица организаций'!#REF!</f>
        <v>#REF!</v>
      </c>
      <c r="AY386" s="12" t="s">
        <v>170</v>
      </c>
      <c r="AZ386" s="12" t="e">
        <f>'Рейтинговая таблица организаций'!#REF!</f>
        <v>#REF!</v>
      </c>
      <c r="BA386" s="12" t="e">
        <f>'Рейтинговая таблица организаций'!#REF!</f>
        <v>#REF!</v>
      </c>
    </row>
    <row r="387" spans="1:53" ht="15.75">
      <c r="A387" s="9" t="e">
        <f>'бланки '!#REF!</f>
        <v>#REF!</v>
      </c>
      <c r="B387" s="9" t="e">
        <f>'бланки '!#REF!</f>
        <v>#REF!</v>
      </c>
      <c r="C387" s="9" t="e">
        <f>'для bus.gov.ru'!#REF!</f>
        <v>#REF!</v>
      </c>
      <c r="D387" s="9" t="e">
        <f>'для bus.gov.ru'!#REF!</f>
        <v>#REF!</v>
      </c>
      <c r="E387" s="16" t="e">
        <f>'для bus.gov.ru'!#REF!</f>
        <v>#REF!</v>
      </c>
      <c r="F387" s="10" t="s">
        <v>159</v>
      </c>
      <c r="G387" s="11" t="e">
        <f>'Рейтинговая таблица организаций'!#REF!</f>
        <v>#REF!</v>
      </c>
      <c r="H387" s="11" t="e">
        <f>'Рейтинговая таблица организаций'!#REF!</f>
        <v>#REF!</v>
      </c>
      <c r="I387" s="10" t="s">
        <v>160</v>
      </c>
      <c r="J387" s="11" t="e">
        <f>'Рейтинговая таблица организаций'!#REF!</f>
        <v>#REF!</v>
      </c>
      <c r="K387" s="11" t="e">
        <f>'Рейтинговая таблица организаций'!#REF!</f>
        <v>#REF!</v>
      </c>
      <c r="L38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7" s="18" t="e">
        <f>'Рейтинговая таблица организаций'!#REF!</f>
        <v>#REF!</v>
      </c>
      <c r="N387" s="12" t="e">
        <f>IF('Рейтинговая таблица организаций'!#REF!&lt;1,0,(IF('Рейтинговая таблица организаций'!#REF!&lt;4,30,100)))</f>
        <v>#REF!</v>
      </c>
      <c r="O387" s="12" t="s">
        <v>161</v>
      </c>
      <c r="P387" s="12" t="e">
        <f>'Рейтинговая таблица организаций'!#REF!</f>
        <v>#REF!</v>
      </c>
      <c r="Q387" s="12" t="e">
        <f>'Рейтинговая таблица организаций'!#REF!</f>
        <v>#REF!</v>
      </c>
      <c r="R387" s="12" t="s">
        <v>162</v>
      </c>
      <c r="S387" s="12" t="e">
        <f>'Рейтинговая таблица организаций'!#REF!</f>
        <v>#REF!</v>
      </c>
      <c r="T387" s="12" t="e">
        <f>'Рейтинговая таблица организаций'!#REF!</f>
        <v>#REF!</v>
      </c>
      <c r="U38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7" s="18" t="e">
        <f>'Рейтинговая таблица организаций'!#REF!</f>
        <v>#REF!</v>
      </c>
      <c r="W387" s="12" t="e">
        <f>IF('Рейтинговая таблица организаций'!#REF!&lt;1,0,(IF('Рейтинговая таблица организаций'!#REF!&lt;4,20,100)))</f>
        <v>#REF!</v>
      </c>
      <c r="X387" s="12" t="s">
        <v>163</v>
      </c>
      <c r="Y387" s="12" t="e">
        <f>'Рейтинговая таблица организаций'!#REF!</f>
        <v>#REF!</v>
      </c>
      <c r="Z387" s="12" t="e">
        <f>'Рейтинговая таблица организаций'!#REF!</f>
        <v>#REF!</v>
      </c>
      <c r="AA38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7" s="17" t="e">
        <f>'Рейтинговая таблица организаций'!#REF!</f>
        <v>#REF!</v>
      </c>
      <c r="AC387" s="12" t="e">
        <f>IF('Рейтинговая таблица организаций'!#REF!&lt;1,0,(IF('Рейтинговая таблица организаций'!#REF!&lt;5,20,100)))</f>
        <v>#REF!</v>
      </c>
      <c r="AD38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7" s="18" t="e">
        <f>'Рейтинговая таблица организаций'!#REF!</f>
        <v>#REF!</v>
      </c>
      <c r="AF387" s="12" t="e">
        <f>IF('Рейтинговая таблица организаций'!#REF!&lt;1,0,(IF('Рейтинговая таблица организаций'!#REF!&lt;5,20,100)))</f>
        <v>#REF!</v>
      </c>
      <c r="AG387" s="12" t="s">
        <v>164</v>
      </c>
      <c r="AH387" s="12" t="e">
        <f>'Рейтинговая таблица организаций'!#REF!</f>
        <v>#REF!</v>
      </c>
      <c r="AI387" s="12" t="e">
        <f>'Рейтинговая таблица организаций'!#REF!</f>
        <v>#REF!</v>
      </c>
      <c r="AJ387" s="12" t="s">
        <v>165</v>
      </c>
      <c r="AK387" s="12" t="e">
        <f>'Рейтинговая таблица организаций'!#REF!</f>
        <v>#REF!</v>
      </c>
      <c r="AL387" s="12" t="e">
        <f>'Рейтинговая таблица организаций'!#REF!</f>
        <v>#REF!</v>
      </c>
      <c r="AM387" s="12" t="s">
        <v>166</v>
      </c>
      <c r="AN387" s="12" t="e">
        <f>'Рейтинговая таблица организаций'!#REF!</f>
        <v>#REF!</v>
      </c>
      <c r="AO387" s="12" t="e">
        <f>'Рейтинговая таблица организаций'!#REF!</f>
        <v>#REF!</v>
      </c>
      <c r="AP387" s="12" t="s">
        <v>167</v>
      </c>
      <c r="AQ387" s="12" t="e">
        <f>'Рейтинговая таблица организаций'!#REF!</f>
        <v>#REF!</v>
      </c>
      <c r="AR387" s="12" t="e">
        <f>'Рейтинговая таблица организаций'!#REF!</f>
        <v>#REF!</v>
      </c>
      <c r="AS387" s="12" t="s">
        <v>168</v>
      </c>
      <c r="AT387" s="12" t="e">
        <f>'Рейтинговая таблица организаций'!#REF!</f>
        <v>#REF!</v>
      </c>
      <c r="AU387" s="12" t="e">
        <f>'Рейтинговая таблица организаций'!#REF!</f>
        <v>#REF!</v>
      </c>
      <c r="AV387" s="12" t="s">
        <v>169</v>
      </c>
      <c r="AW387" s="12" t="e">
        <f>'Рейтинговая таблица организаций'!#REF!</f>
        <v>#REF!</v>
      </c>
      <c r="AX387" s="12" t="e">
        <f>'Рейтинговая таблица организаций'!#REF!</f>
        <v>#REF!</v>
      </c>
      <c r="AY387" s="12" t="s">
        <v>170</v>
      </c>
      <c r="AZ387" s="12" t="e">
        <f>'Рейтинговая таблица организаций'!#REF!</f>
        <v>#REF!</v>
      </c>
      <c r="BA387" s="12" t="e">
        <f>'Рейтинговая таблица организаций'!#REF!</f>
        <v>#REF!</v>
      </c>
    </row>
    <row r="388" spans="1:53" ht="15.75">
      <c r="A388" s="9" t="e">
        <f>'бланки '!#REF!</f>
        <v>#REF!</v>
      </c>
      <c r="B388" s="9" t="e">
        <f>'бланки '!#REF!</f>
        <v>#REF!</v>
      </c>
      <c r="C388" s="9" t="e">
        <f>'для bus.gov.ru'!#REF!</f>
        <v>#REF!</v>
      </c>
      <c r="D388" s="9" t="e">
        <f>'для bus.gov.ru'!#REF!</f>
        <v>#REF!</v>
      </c>
      <c r="E388" s="16" t="e">
        <f>'для bus.gov.ru'!#REF!</f>
        <v>#REF!</v>
      </c>
      <c r="F388" s="10" t="s">
        <v>159</v>
      </c>
      <c r="G388" s="11" t="e">
        <f>'Рейтинговая таблица организаций'!#REF!</f>
        <v>#REF!</v>
      </c>
      <c r="H388" s="11" t="e">
        <f>'Рейтинговая таблица организаций'!#REF!</f>
        <v>#REF!</v>
      </c>
      <c r="I388" s="10" t="s">
        <v>160</v>
      </c>
      <c r="J388" s="11" t="e">
        <f>'Рейтинговая таблица организаций'!#REF!</f>
        <v>#REF!</v>
      </c>
      <c r="K388" s="11" t="e">
        <f>'Рейтинговая таблица организаций'!#REF!</f>
        <v>#REF!</v>
      </c>
      <c r="L38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8" s="18" t="e">
        <f>'Рейтинговая таблица организаций'!#REF!</f>
        <v>#REF!</v>
      </c>
      <c r="N388" s="12" t="e">
        <f>IF('Рейтинговая таблица организаций'!#REF!&lt;1,0,(IF('Рейтинговая таблица организаций'!#REF!&lt;4,30,100)))</f>
        <v>#REF!</v>
      </c>
      <c r="O388" s="12" t="s">
        <v>161</v>
      </c>
      <c r="P388" s="12" t="e">
        <f>'Рейтинговая таблица организаций'!#REF!</f>
        <v>#REF!</v>
      </c>
      <c r="Q388" s="12" t="e">
        <f>'Рейтинговая таблица организаций'!#REF!</f>
        <v>#REF!</v>
      </c>
      <c r="R388" s="12" t="s">
        <v>162</v>
      </c>
      <c r="S388" s="12" t="e">
        <f>'Рейтинговая таблица организаций'!#REF!</f>
        <v>#REF!</v>
      </c>
      <c r="T388" s="12" t="e">
        <f>'Рейтинговая таблица организаций'!#REF!</f>
        <v>#REF!</v>
      </c>
      <c r="U38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8" s="18" t="e">
        <f>'Рейтинговая таблица организаций'!#REF!</f>
        <v>#REF!</v>
      </c>
      <c r="W388" s="12" t="e">
        <f>IF('Рейтинговая таблица организаций'!#REF!&lt;1,0,(IF('Рейтинговая таблица организаций'!#REF!&lt;4,20,100)))</f>
        <v>#REF!</v>
      </c>
      <c r="X388" s="12" t="s">
        <v>163</v>
      </c>
      <c r="Y388" s="12" t="e">
        <f>'Рейтинговая таблица организаций'!#REF!</f>
        <v>#REF!</v>
      </c>
      <c r="Z388" s="12" t="e">
        <f>'Рейтинговая таблица организаций'!#REF!</f>
        <v>#REF!</v>
      </c>
      <c r="AA38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8" s="17" t="e">
        <f>'Рейтинговая таблица организаций'!#REF!</f>
        <v>#REF!</v>
      </c>
      <c r="AC388" s="12" t="e">
        <f>IF('Рейтинговая таблица организаций'!#REF!&lt;1,0,(IF('Рейтинговая таблица организаций'!#REF!&lt;5,20,100)))</f>
        <v>#REF!</v>
      </c>
      <c r="AD38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8" s="18" t="e">
        <f>'Рейтинговая таблица организаций'!#REF!</f>
        <v>#REF!</v>
      </c>
      <c r="AF388" s="12" t="e">
        <f>IF('Рейтинговая таблица организаций'!#REF!&lt;1,0,(IF('Рейтинговая таблица организаций'!#REF!&lt;5,20,100)))</f>
        <v>#REF!</v>
      </c>
      <c r="AG388" s="12" t="s">
        <v>164</v>
      </c>
      <c r="AH388" s="12" t="e">
        <f>'Рейтинговая таблица организаций'!#REF!</f>
        <v>#REF!</v>
      </c>
      <c r="AI388" s="12" t="e">
        <f>'Рейтинговая таблица организаций'!#REF!</f>
        <v>#REF!</v>
      </c>
      <c r="AJ388" s="12" t="s">
        <v>165</v>
      </c>
      <c r="AK388" s="12" t="e">
        <f>'Рейтинговая таблица организаций'!#REF!</f>
        <v>#REF!</v>
      </c>
      <c r="AL388" s="12" t="e">
        <f>'Рейтинговая таблица организаций'!#REF!</f>
        <v>#REF!</v>
      </c>
      <c r="AM388" s="12" t="s">
        <v>166</v>
      </c>
      <c r="AN388" s="12" t="e">
        <f>'Рейтинговая таблица организаций'!#REF!</f>
        <v>#REF!</v>
      </c>
      <c r="AO388" s="12" t="e">
        <f>'Рейтинговая таблица организаций'!#REF!</f>
        <v>#REF!</v>
      </c>
      <c r="AP388" s="12" t="s">
        <v>167</v>
      </c>
      <c r="AQ388" s="12" t="e">
        <f>'Рейтинговая таблица организаций'!#REF!</f>
        <v>#REF!</v>
      </c>
      <c r="AR388" s="12" t="e">
        <f>'Рейтинговая таблица организаций'!#REF!</f>
        <v>#REF!</v>
      </c>
      <c r="AS388" s="12" t="s">
        <v>168</v>
      </c>
      <c r="AT388" s="12" t="e">
        <f>'Рейтинговая таблица организаций'!#REF!</f>
        <v>#REF!</v>
      </c>
      <c r="AU388" s="12" t="e">
        <f>'Рейтинговая таблица организаций'!#REF!</f>
        <v>#REF!</v>
      </c>
      <c r="AV388" s="12" t="s">
        <v>169</v>
      </c>
      <c r="AW388" s="12" t="e">
        <f>'Рейтинговая таблица организаций'!#REF!</f>
        <v>#REF!</v>
      </c>
      <c r="AX388" s="12" t="e">
        <f>'Рейтинговая таблица организаций'!#REF!</f>
        <v>#REF!</v>
      </c>
      <c r="AY388" s="12" t="s">
        <v>170</v>
      </c>
      <c r="AZ388" s="12" t="e">
        <f>'Рейтинговая таблица организаций'!#REF!</f>
        <v>#REF!</v>
      </c>
      <c r="BA388" s="12" t="e">
        <f>'Рейтинговая таблица организаций'!#REF!</f>
        <v>#REF!</v>
      </c>
    </row>
    <row r="389" spans="1:53" ht="15.75">
      <c r="A389" s="9" t="e">
        <f>'бланки '!#REF!</f>
        <v>#REF!</v>
      </c>
      <c r="B389" s="9" t="e">
        <f>'бланки '!#REF!</f>
        <v>#REF!</v>
      </c>
      <c r="C389" s="9" t="e">
        <f>'для bus.gov.ru'!#REF!</f>
        <v>#REF!</v>
      </c>
      <c r="D389" s="9" t="e">
        <f>'для bus.gov.ru'!#REF!</f>
        <v>#REF!</v>
      </c>
      <c r="E389" s="16" t="e">
        <f>'для bus.gov.ru'!#REF!</f>
        <v>#REF!</v>
      </c>
      <c r="F389" s="10" t="s">
        <v>159</v>
      </c>
      <c r="G389" s="11" t="e">
        <f>'Рейтинговая таблица организаций'!#REF!</f>
        <v>#REF!</v>
      </c>
      <c r="H389" s="11" t="e">
        <f>'Рейтинговая таблица организаций'!#REF!</f>
        <v>#REF!</v>
      </c>
      <c r="I389" s="10" t="s">
        <v>160</v>
      </c>
      <c r="J389" s="11" t="e">
        <f>'Рейтинговая таблица организаций'!#REF!</f>
        <v>#REF!</v>
      </c>
      <c r="K389" s="11" t="e">
        <f>'Рейтинговая таблица организаций'!#REF!</f>
        <v>#REF!</v>
      </c>
      <c r="L38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89" s="18" t="e">
        <f>'Рейтинговая таблица организаций'!#REF!</f>
        <v>#REF!</v>
      </c>
      <c r="N389" s="12" t="e">
        <f>IF('Рейтинговая таблица организаций'!#REF!&lt;1,0,(IF('Рейтинговая таблица организаций'!#REF!&lt;4,30,100)))</f>
        <v>#REF!</v>
      </c>
      <c r="O389" s="12" t="s">
        <v>161</v>
      </c>
      <c r="P389" s="12" t="e">
        <f>'Рейтинговая таблица организаций'!#REF!</f>
        <v>#REF!</v>
      </c>
      <c r="Q389" s="12" t="e">
        <f>'Рейтинговая таблица организаций'!#REF!</f>
        <v>#REF!</v>
      </c>
      <c r="R389" s="12" t="s">
        <v>162</v>
      </c>
      <c r="S389" s="12" t="e">
        <f>'Рейтинговая таблица организаций'!#REF!</f>
        <v>#REF!</v>
      </c>
      <c r="T389" s="12" t="e">
        <f>'Рейтинговая таблица организаций'!#REF!</f>
        <v>#REF!</v>
      </c>
      <c r="U38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89" s="18" t="e">
        <f>'Рейтинговая таблица организаций'!#REF!</f>
        <v>#REF!</v>
      </c>
      <c r="W389" s="12" t="e">
        <f>IF('Рейтинговая таблица организаций'!#REF!&lt;1,0,(IF('Рейтинговая таблица организаций'!#REF!&lt;4,20,100)))</f>
        <v>#REF!</v>
      </c>
      <c r="X389" s="12" t="s">
        <v>163</v>
      </c>
      <c r="Y389" s="12" t="e">
        <f>'Рейтинговая таблица организаций'!#REF!</f>
        <v>#REF!</v>
      </c>
      <c r="Z389" s="12" t="e">
        <f>'Рейтинговая таблица организаций'!#REF!</f>
        <v>#REF!</v>
      </c>
      <c r="AA38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89" s="17" t="e">
        <f>'Рейтинговая таблица организаций'!#REF!</f>
        <v>#REF!</v>
      </c>
      <c r="AC389" s="12" t="e">
        <f>IF('Рейтинговая таблица организаций'!#REF!&lt;1,0,(IF('Рейтинговая таблица организаций'!#REF!&lt;5,20,100)))</f>
        <v>#REF!</v>
      </c>
      <c r="AD38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89" s="18" t="e">
        <f>'Рейтинговая таблица организаций'!#REF!</f>
        <v>#REF!</v>
      </c>
      <c r="AF389" s="12" t="e">
        <f>IF('Рейтинговая таблица организаций'!#REF!&lt;1,0,(IF('Рейтинговая таблица организаций'!#REF!&lt;5,20,100)))</f>
        <v>#REF!</v>
      </c>
      <c r="AG389" s="12" t="s">
        <v>164</v>
      </c>
      <c r="AH389" s="12" t="e">
        <f>'Рейтинговая таблица организаций'!#REF!</f>
        <v>#REF!</v>
      </c>
      <c r="AI389" s="12" t="e">
        <f>'Рейтинговая таблица организаций'!#REF!</f>
        <v>#REF!</v>
      </c>
      <c r="AJ389" s="12" t="s">
        <v>165</v>
      </c>
      <c r="AK389" s="12" t="e">
        <f>'Рейтинговая таблица организаций'!#REF!</f>
        <v>#REF!</v>
      </c>
      <c r="AL389" s="12" t="e">
        <f>'Рейтинговая таблица организаций'!#REF!</f>
        <v>#REF!</v>
      </c>
      <c r="AM389" s="12" t="s">
        <v>166</v>
      </c>
      <c r="AN389" s="12" t="e">
        <f>'Рейтинговая таблица организаций'!#REF!</f>
        <v>#REF!</v>
      </c>
      <c r="AO389" s="12" t="e">
        <f>'Рейтинговая таблица организаций'!#REF!</f>
        <v>#REF!</v>
      </c>
      <c r="AP389" s="12" t="s">
        <v>167</v>
      </c>
      <c r="AQ389" s="12" t="e">
        <f>'Рейтинговая таблица организаций'!#REF!</f>
        <v>#REF!</v>
      </c>
      <c r="AR389" s="12" t="e">
        <f>'Рейтинговая таблица организаций'!#REF!</f>
        <v>#REF!</v>
      </c>
      <c r="AS389" s="12" t="s">
        <v>168</v>
      </c>
      <c r="AT389" s="12" t="e">
        <f>'Рейтинговая таблица организаций'!#REF!</f>
        <v>#REF!</v>
      </c>
      <c r="AU389" s="12" t="e">
        <f>'Рейтинговая таблица организаций'!#REF!</f>
        <v>#REF!</v>
      </c>
      <c r="AV389" s="12" t="s">
        <v>169</v>
      </c>
      <c r="AW389" s="12" t="e">
        <f>'Рейтинговая таблица организаций'!#REF!</f>
        <v>#REF!</v>
      </c>
      <c r="AX389" s="12" t="e">
        <f>'Рейтинговая таблица организаций'!#REF!</f>
        <v>#REF!</v>
      </c>
      <c r="AY389" s="12" t="s">
        <v>170</v>
      </c>
      <c r="AZ389" s="12" t="e">
        <f>'Рейтинговая таблица организаций'!#REF!</f>
        <v>#REF!</v>
      </c>
      <c r="BA389" s="12" t="e">
        <f>'Рейтинговая таблица организаций'!#REF!</f>
        <v>#REF!</v>
      </c>
    </row>
    <row r="390" spans="1:53" ht="15.75">
      <c r="A390" s="9" t="e">
        <f>'бланки '!#REF!</f>
        <v>#REF!</v>
      </c>
      <c r="B390" s="9" t="e">
        <f>'бланки '!#REF!</f>
        <v>#REF!</v>
      </c>
      <c r="C390" s="9" t="e">
        <f>'для bus.gov.ru'!#REF!</f>
        <v>#REF!</v>
      </c>
      <c r="D390" s="9" t="e">
        <f>'для bus.gov.ru'!#REF!</f>
        <v>#REF!</v>
      </c>
      <c r="E390" s="16" t="e">
        <f>'для bus.gov.ru'!#REF!</f>
        <v>#REF!</v>
      </c>
      <c r="F390" s="10" t="s">
        <v>159</v>
      </c>
      <c r="G390" s="11" t="e">
        <f>'Рейтинговая таблица организаций'!#REF!</f>
        <v>#REF!</v>
      </c>
      <c r="H390" s="11" t="e">
        <f>'Рейтинговая таблица организаций'!#REF!</f>
        <v>#REF!</v>
      </c>
      <c r="I390" s="10" t="s">
        <v>160</v>
      </c>
      <c r="J390" s="11" t="e">
        <f>'Рейтинговая таблица организаций'!#REF!</f>
        <v>#REF!</v>
      </c>
      <c r="K390" s="11" t="e">
        <f>'Рейтинговая таблица организаций'!#REF!</f>
        <v>#REF!</v>
      </c>
      <c r="L39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0" s="18" t="e">
        <f>'Рейтинговая таблица организаций'!#REF!</f>
        <v>#REF!</v>
      </c>
      <c r="N390" s="12" t="e">
        <f>IF('Рейтинговая таблица организаций'!#REF!&lt;1,0,(IF('Рейтинговая таблица организаций'!#REF!&lt;4,30,100)))</f>
        <v>#REF!</v>
      </c>
      <c r="O390" s="12" t="s">
        <v>161</v>
      </c>
      <c r="P390" s="12" t="e">
        <f>'Рейтинговая таблица организаций'!#REF!</f>
        <v>#REF!</v>
      </c>
      <c r="Q390" s="12" t="e">
        <f>'Рейтинговая таблица организаций'!#REF!</f>
        <v>#REF!</v>
      </c>
      <c r="R390" s="12" t="s">
        <v>162</v>
      </c>
      <c r="S390" s="12" t="e">
        <f>'Рейтинговая таблица организаций'!#REF!</f>
        <v>#REF!</v>
      </c>
      <c r="T390" s="12" t="e">
        <f>'Рейтинговая таблица организаций'!#REF!</f>
        <v>#REF!</v>
      </c>
      <c r="U39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0" s="18" t="e">
        <f>'Рейтинговая таблица организаций'!#REF!</f>
        <v>#REF!</v>
      </c>
      <c r="W390" s="12" t="e">
        <f>IF('Рейтинговая таблица организаций'!#REF!&lt;1,0,(IF('Рейтинговая таблица организаций'!#REF!&lt;4,20,100)))</f>
        <v>#REF!</v>
      </c>
      <c r="X390" s="12" t="s">
        <v>163</v>
      </c>
      <c r="Y390" s="12" t="e">
        <f>'Рейтинговая таблица организаций'!#REF!</f>
        <v>#REF!</v>
      </c>
      <c r="Z390" s="12" t="e">
        <f>'Рейтинговая таблица организаций'!#REF!</f>
        <v>#REF!</v>
      </c>
      <c r="AA39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0" s="17" t="e">
        <f>'Рейтинговая таблица организаций'!#REF!</f>
        <v>#REF!</v>
      </c>
      <c r="AC390" s="12" t="e">
        <f>IF('Рейтинговая таблица организаций'!#REF!&lt;1,0,(IF('Рейтинговая таблица организаций'!#REF!&lt;5,20,100)))</f>
        <v>#REF!</v>
      </c>
      <c r="AD39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0" s="18" t="e">
        <f>'Рейтинговая таблица организаций'!#REF!</f>
        <v>#REF!</v>
      </c>
      <c r="AF390" s="12" t="e">
        <f>IF('Рейтинговая таблица организаций'!#REF!&lt;1,0,(IF('Рейтинговая таблица организаций'!#REF!&lt;5,20,100)))</f>
        <v>#REF!</v>
      </c>
      <c r="AG390" s="12" t="s">
        <v>164</v>
      </c>
      <c r="AH390" s="12" t="e">
        <f>'Рейтинговая таблица организаций'!#REF!</f>
        <v>#REF!</v>
      </c>
      <c r="AI390" s="12" t="e">
        <f>'Рейтинговая таблица организаций'!#REF!</f>
        <v>#REF!</v>
      </c>
      <c r="AJ390" s="12" t="s">
        <v>165</v>
      </c>
      <c r="AK390" s="12" t="e">
        <f>'Рейтинговая таблица организаций'!#REF!</f>
        <v>#REF!</v>
      </c>
      <c r="AL390" s="12" t="e">
        <f>'Рейтинговая таблица организаций'!#REF!</f>
        <v>#REF!</v>
      </c>
      <c r="AM390" s="12" t="s">
        <v>166</v>
      </c>
      <c r="AN390" s="12" t="e">
        <f>'Рейтинговая таблица организаций'!#REF!</f>
        <v>#REF!</v>
      </c>
      <c r="AO390" s="12" t="e">
        <f>'Рейтинговая таблица организаций'!#REF!</f>
        <v>#REF!</v>
      </c>
      <c r="AP390" s="12" t="s">
        <v>167</v>
      </c>
      <c r="AQ390" s="12" t="e">
        <f>'Рейтинговая таблица организаций'!#REF!</f>
        <v>#REF!</v>
      </c>
      <c r="AR390" s="12" t="e">
        <f>'Рейтинговая таблица организаций'!#REF!</f>
        <v>#REF!</v>
      </c>
      <c r="AS390" s="12" t="s">
        <v>168</v>
      </c>
      <c r="AT390" s="12" t="e">
        <f>'Рейтинговая таблица организаций'!#REF!</f>
        <v>#REF!</v>
      </c>
      <c r="AU390" s="12" t="e">
        <f>'Рейтинговая таблица организаций'!#REF!</f>
        <v>#REF!</v>
      </c>
      <c r="AV390" s="12" t="s">
        <v>169</v>
      </c>
      <c r="AW390" s="12" t="e">
        <f>'Рейтинговая таблица организаций'!#REF!</f>
        <v>#REF!</v>
      </c>
      <c r="AX390" s="12" t="e">
        <f>'Рейтинговая таблица организаций'!#REF!</f>
        <v>#REF!</v>
      </c>
      <c r="AY390" s="12" t="s">
        <v>170</v>
      </c>
      <c r="AZ390" s="12" t="e">
        <f>'Рейтинговая таблица организаций'!#REF!</f>
        <v>#REF!</v>
      </c>
      <c r="BA390" s="12" t="e">
        <f>'Рейтинговая таблица организаций'!#REF!</f>
        <v>#REF!</v>
      </c>
    </row>
    <row r="391" spans="1:53" ht="15.75">
      <c r="A391" s="9" t="e">
        <f>'бланки '!#REF!</f>
        <v>#REF!</v>
      </c>
      <c r="B391" s="9" t="e">
        <f>'бланки '!#REF!</f>
        <v>#REF!</v>
      </c>
      <c r="C391" s="9" t="e">
        <f>'для bus.gov.ru'!#REF!</f>
        <v>#REF!</v>
      </c>
      <c r="D391" s="9" t="e">
        <f>'для bus.gov.ru'!#REF!</f>
        <v>#REF!</v>
      </c>
      <c r="E391" s="16" t="e">
        <f>'для bus.gov.ru'!#REF!</f>
        <v>#REF!</v>
      </c>
      <c r="F391" s="10" t="s">
        <v>159</v>
      </c>
      <c r="G391" s="11" t="e">
        <f>'Рейтинговая таблица организаций'!#REF!</f>
        <v>#REF!</v>
      </c>
      <c r="H391" s="11" t="e">
        <f>'Рейтинговая таблица организаций'!#REF!</f>
        <v>#REF!</v>
      </c>
      <c r="I391" s="10" t="s">
        <v>160</v>
      </c>
      <c r="J391" s="11" t="e">
        <f>'Рейтинговая таблица организаций'!#REF!</f>
        <v>#REF!</v>
      </c>
      <c r="K391" s="11" t="e">
        <f>'Рейтинговая таблица организаций'!#REF!</f>
        <v>#REF!</v>
      </c>
      <c r="L39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1" s="18" t="e">
        <f>'Рейтинговая таблица организаций'!#REF!</f>
        <v>#REF!</v>
      </c>
      <c r="N391" s="12" t="e">
        <f>IF('Рейтинговая таблица организаций'!#REF!&lt;1,0,(IF('Рейтинговая таблица организаций'!#REF!&lt;4,30,100)))</f>
        <v>#REF!</v>
      </c>
      <c r="O391" s="12" t="s">
        <v>161</v>
      </c>
      <c r="P391" s="12" t="e">
        <f>'Рейтинговая таблица организаций'!#REF!</f>
        <v>#REF!</v>
      </c>
      <c r="Q391" s="12" t="e">
        <f>'Рейтинговая таблица организаций'!#REF!</f>
        <v>#REF!</v>
      </c>
      <c r="R391" s="12" t="s">
        <v>162</v>
      </c>
      <c r="S391" s="12" t="e">
        <f>'Рейтинговая таблица организаций'!#REF!</f>
        <v>#REF!</v>
      </c>
      <c r="T391" s="12" t="e">
        <f>'Рейтинговая таблица организаций'!#REF!</f>
        <v>#REF!</v>
      </c>
      <c r="U39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1" s="18" t="e">
        <f>'Рейтинговая таблица организаций'!#REF!</f>
        <v>#REF!</v>
      </c>
      <c r="W391" s="12" t="e">
        <f>IF('Рейтинговая таблица организаций'!#REF!&lt;1,0,(IF('Рейтинговая таблица организаций'!#REF!&lt;4,20,100)))</f>
        <v>#REF!</v>
      </c>
      <c r="X391" s="12" t="s">
        <v>163</v>
      </c>
      <c r="Y391" s="12" t="e">
        <f>'Рейтинговая таблица организаций'!#REF!</f>
        <v>#REF!</v>
      </c>
      <c r="Z391" s="12" t="e">
        <f>'Рейтинговая таблица организаций'!#REF!</f>
        <v>#REF!</v>
      </c>
      <c r="AA39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1" s="17" t="e">
        <f>'Рейтинговая таблица организаций'!#REF!</f>
        <v>#REF!</v>
      </c>
      <c r="AC391" s="12" t="e">
        <f>IF('Рейтинговая таблица организаций'!#REF!&lt;1,0,(IF('Рейтинговая таблица организаций'!#REF!&lt;5,20,100)))</f>
        <v>#REF!</v>
      </c>
      <c r="AD39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1" s="18" t="e">
        <f>'Рейтинговая таблица организаций'!#REF!</f>
        <v>#REF!</v>
      </c>
      <c r="AF391" s="12" t="e">
        <f>IF('Рейтинговая таблица организаций'!#REF!&lt;1,0,(IF('Рейтинговая таблица организаций'!#REF!&lt;5,20,100)))</f>
        <v>#REF!</v>
      </c>
      <c r="AG391" s="12" t="s">
        <v>164</v>
      </c>
      <c r="AH391" s="12" t="e">
        <f>'Рейтинговая таблица организаций'!#REF!</f>
        <v>#REF!</v>
      </c>
      <c r="AI391" s="12" t="e">
        <f>'Рейтинговая таблица организаций'!#REF!</f>
        <v>#REF!</v>
      </c>
      <c r="AJ391" s="12" t="s">
        <v>165</v>
      </c>
      <c r="AK391" s="12" t="e">
        <f>'Рейтинговая таблица организаций'!#REF!</f>
        <v>#REF!</v>
      </c>
      <c r="AL391" s="12" t="e">
        <f>'Рейтинговая таблица организаций'!#REF!</f>
        <v>#REF!</v>
      </c>
      <c r="AM391" s="12" t="s">
        <v>166</v>
      </c>
      <c r="AN391" s="12" t="e">
        <f>'Рейтинговая таблица организаций'!#REF!</f>
        <v>#REF!</v>
      </c>
      <c r="AO391" s="12" t="e">
        <f>'Рейтинговая таблица организаций'!#REF!</f>
        <v>#REF!</v>
      </c>
      <c r="AP391" s="12" t="s">
        <v>167</v>
      </c>
      <c r="AQ391" s="12" t="e">
        <f>'Рейтинговая таблица организаций'!#REF!</f>
        <v>#REF!</v>
      </c>
      <c r="AR391" s="12" t="e">
        <f>'Рейтинговая таблица организаций'!#REF!</f>
        <v>#REF!</v>
      </c>
      <c r="AS391" s="12" t="s">
        <v>168</v>
      </c>
      <c r="AT391" s="12" t="e">
        <f>'Рейтинговая таблица организаций'!#REF!</f>
        <v>#REF!</v>
      </c>
      <c r="AU391" s="12" t="e">
        <f>'Рейтинговая таблица организаций'!#REF!</f>
        <v>#REF!</v>
      </c>
      <c r="AV391" s="12" t="s">
        <v>169</v>
      </c>
      <c r="AW391" s="12" t="e">
        <f>'Рейтинговая таблица организаций'!#REF!</f>
        <v>#REF!</v>
      </c>
      <c r="AX391" s="12" t="e">
        <f>'Рейтинговая таблица организаций'!#REF!</f>
        <v>#REF!</v>
      </c>
      <c r="AY391" s="12" t="s">
        <v>170</v>
      </c>
      <c r="AZ391" s="12" t="e">
        <f>'Рейтинговая таблица организаций'!#REF!</f>
        <v>#REF!</v>
      </c>
      <c r="BA391" s="12" t="e">
        <f>'Рейтинговая таблица организаций'!#REF!</f>
        <v>#REF!</v>
      </c>
    </row>
    <row r="392" spans="1:53" ht="15.75">
      <c r="A392" s="9" t="e">
        <f>'бланки '!#REF!</f>
        <v>#REF!</v>
      </c>
      <c r="B392" s="9" t="e">
        <f>'бланки '!#REF!</f>
        <v>#REF!</v>
      </c>
      <c r="C392" s="9" t="e">
        <f>'для bus.gov.ru'!#REF!</f>
        <v>#REF!</v>
      </c>
      <c r="D392" s="9" t="e">
        <f>'для bus.gov.ru'!#REF!</f>
        <v>#REF!</v>
      </c>
      <c r="E392" s="16" t="e">
        <f>'для bus.gov.ru'!#REF!</f>
        <v>#REF!</v>
      </c>
      <c r="F392" s="10" t="s">
        <v>159</v>
      </c>
      <c r="G392" s="11" t="e">
        <f>'Рейтинговая таблица организаций'!#REF!</f>
        <v>#REF!</v>
      </c>
      <c r="H392" s="11" t="e">
        <f>'Рейтинговая таблица организаций'!#REF!</f>
        <v>#REF!</v>
      </c>
      <c r="I392" s="10" t="s">
        <v>160</v>
      </c>
      <c r="J392" s="11" t="e">
        <f>'Рейтинговая таблица организаций'!#REF!</f>
        <v>#REF!</v>
      </c>
      <c r="K392" s="11" t="e">
        <f>'Рейтинговая таблица организаций'!#REF!</f>
        <v>#REF!</v>
      </c>
      <c r="L39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2" s="18" t="e">
        <f>'Рейтинговая таблица организаций'!#REF!</f>
        <v>#REF!</v>
      </c>
      <c r="N392" s="12" t="e">
        <f>IF('Рейтинговая таблица организаций'!#REF!&lt;1,0,(IF('Рейтинговая таблица организаций'!#REF!&lt;4,30,100)))</f>
        <v>#REF!</v>
      </c>
      <c r="O392" s="12" t="s">
        <v>161</v>
      </c>
      <c r="P392" s="12" t="e">
        <f>'Рейтинговая таблица организаций'!#REF!</f>
        <v>#REF!</v>
      </c>
      <c r="Q392" s="12" t="e">
        <f>'Рейтинговая таблица организаций'!#REF!</f>
        <v>#REF!</v>
      </c>
      <c r="R392" s="12" t="s">
        <v>162</v>
      </c>
      <c r="S392" s="12" t="e">
        <f>'Рейтинговая таблица организаций'!#REF!</f>
        <v>#REF!</v>
      </c>
      <c r="T392" s="12" t="e">
        <f>'Рейтинговая таблица организаций'!#REF!</f>
        <v>#REF!</v>
      </c>
      <c r="U39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2" s="18" t="e">
        <f>'Рейтинговая таблица организаций'!#REF!</f>
        <v>#REF!</v>
      </c>
      <c r="W392" s="12" t="e">
        <f>IF('Рейтинговая таблица организаций'!#REF!&lt;1,0,(IF('Рейтинговая таблица организаций'!#REF!&lt;4,20,100)))</f>
        <v>#REF!</v>
      </c>
      <c r="X392" s="12" t="s">
        <v>163</v>
      </c>
      <c r="Y392" s="12" t="e">
        <f>'Рейтинговая таблица организаций'!#REF!</f>
        <v>#REF!</v>
      </c>
      <c r="Z392" s="12" t="e">
        <f>'Рейтинговая таблица организаций'!#REF!</f>
        <v>#REF!</v>
      </c>
      <c r="AA39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2" s="17" t="e">
        <f>'Рейтинговая таблица организаций'!#REF!</f>
        <v>#REF!</v>
      </c>
      <c r="AC392" s="12" t="e">
        <f>IF('Рейтинговая таблица организаций'!#REF!&lt;1,0,(IF('Рейтинговая таблица организаций'!#REF!&lt;5,20,100)))</f>
        <v>#REF!</v>
      </c>
      <c r="AD39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2" s="18" t="e">
        <f>'Рейтинговая таблица организаций'!#REF!</f>
        <v>#REF!</v>
      </c>
      <c r="AF392" s="12" t="e">
        <f>IF('Рейтинговая таблица организаций'!#REF!&lt;1,0,(IF('Рейтинговая таблица организаций'!#REF!&lt;5,20,100)))</f>
        <v>#REF!</v>
      </c>
      <c r="AG392" s="12" t="s">
        <v>164</v>
      </c>
      <c r="AH392" s="12" t="e">
        <f>'Рейтинговая таблица организаций'!#REF!</f>
        <v>#REF!</v>
      </c>
      <c r="AI392" s="12" t="e">
        <f>'Рейтинговая таблица организаций'!#REF!</f>
        <v>#REF!</v>
      </c>
      <c r="AJ392" s="12" t="s">
        <v>165</v>
      </c>
      <c r="AK392" s="12" t="e">
        <f>'Рейтинговая таблица организаций'!#REF!</f>
        <v>#REF!</v>
      </c>
      <c r="AL392" s="12" t="e">
        <f>'Рейтинговая таблица организаций'!#REF!</f>
        <v>#REF!</v>
      </c>
      <c r="AM392" s="12" t="s">
        <v>166</v>
      </c>
      <c r="AN392" s="12" t="e">
        <f>'Рейтинговая таблица организаций'!#REF!</f>
        <v>#REF!</v>
      </c>
      <c r="AO392" s="12" t="e">
        <f>'Рейтинговая таблица организаций'!#REF!</f>
        <v>#REF!</v>
      </c>
      <c r="AP392" s="12" t="s">
        <v>167</v>
      </c>
      <c r="AQ392" s="12" t="e">
        <f>'Рейтинговая таблица организаций'!#REF!</f>
        <v>#REF!</v>
      </c>
      <c r="AR392" s="12" t="e">
        <f>'Рейтинговая таблица организаций'!#REF!</f>
        <v>#REF!</v>
      </c>
      <c r="AS392" s="12" t="s">
        <v>168</v>
      </c>
      <c r="AT392" s="12" t="e">
        <f>'Рейтинговая таблица организаций'!#REF!</f>
        <v>#REF!</v>
      </c>
      <c r="AU392" s="12" t="e">
        <f>'Рейтинговая таблица организаций'!#REF!</f>
        <v>#REF!</v>
      </c>
      <c r="AV392" s="12" t="s">
        <v>169</v>
      </c>
      <c r="AW392" s="12" t="e">
        <f>'Рейтинговая таблица организаций'!#REF!</f>
        <v>#REF!</v>
      </c>
      <c r="AX392" s="12" t="e">
        <f>'Рейтинговая таблица организаций'!#REF!</f>
        <v>#REF!</v>
      </c>
      <c r="AY392" s="12" t="s">
        <v>170</v>
      </c>
      <c r="AZ392" s="12" t="e">
        <f>'Рейтинговая таблица организаций'!#REF!</f>
        <v>#REF!</v>
      </c>
      <c r="BA392" s="12" t="e">
        <f>'Рейтинговая таблица организаций'!#REF!</f>
        <v>#REF!</v>
      </c>
    </row>
    <row r="393" spans="1:53" ht="15.75">
      <c r="A393" s="9" t="e">
        <f>'бланки '!#REF!</f>
        <v>#REF!</v>
      </c>
      <c r="B393" s="9" t="e">
        <f>'бланки '!#REF!</f>
        <v>#REF!</v>
      </c>
      <c r="C393" s="9" t="e">
        <f>'для bus.gov.ru'!#REF!</f>
        <v>#REF!</v>
      </c>
      <c r="D393" s="9" t="e">
        <f>'для bus.gov.ru'!#REF!</f>
        <v>#REF!</v>
      </c>
      <c r="E393" s="16" t="e">
        <f>'для bus.gov.ru'!#REF!</f>
        <v>#REF!</v>
      </c>
      <c r="F393" s="10" t="s">
        <v>159</v>
      </c>
      <c r="G393" s="11" t="e">
        <f>'Рейтинговая таблица организаций'!#REF!</f>
        <v>#REF!</v>
      </c>
      <c r="H393" s="11" t="e">
        <f>'Рейтинговая таблица организаций'!#REF!</f>
        <v>#REF!</v>
      </c>
      <c r="I393" s="10" t="s">
        <v>160</v>
      </c>
      <c r="J393" s="11" t="e">
        <f>'Рейтинговая таблица организаций'!#REF!</f>
        <v>#REF!</v>
      </c>
      <c r="K393" s="11" t="e">
        <f>'Рейтинговая таблица организаций'!#REF!</f>
        <v>#REF!</v>
      </c>
      <c r="L39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3" s="18" t="e">
        <f>'Рейтинговая таблица организаций'!#REF!</f>
        <v>#REF!</v>
      </c>
      <c r="N393" s="12" t="e">
        <f>IF('Рейтинговая таблица организаций'!#REF!&lt;1,0,(IF('Рейтинговая таблица организаций'!#REF!&lt;4,30,100)))</f>
        <v>#REF!</v>
      </c>
      <c r="O393" s="12" t="s">
        <v>161</v>
      </c>
      <c r="P393" s="12" t="e">
        <f>'Рейтинговая таблица организаций'!#REF!</f>
        <v>#REF!</v>
      </c>
      <c r="Q393" s="12" t="e">
        <f>'Рейтинговая таблица организаций'!#REF!</f>
        <v>#REF!</v>
      </c>
      <c r="R393" s="12" t="s">
        <v>162</v>
      </c>
      <c r="S393" s="12" t="e">
        <f>'Рейтинговая таблица организаций'!#REF!</f>
        <v>#REF!</v>
      </c>
      <c r="T393" s="12" t="e">
        <f>'Рейтинговая таблица организаций'!#REF!</f>
        <v>#REF!</v>
      </c>
      <c r="U39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3" s="18" t="e">
        <f>'Рейтинговая таблица организаций'!#REF!</f>
        <v>#REF!</v>
      </c>
      <c r="W393" s="12" t="e">
        <f>IF('Рейтинговая таблица организаций'!#REF!&lt;1,0,(IF('Рейтинговая таблица организаций'!#REF!&lt;4,20,100)))</f>
        <v>#REF!</v>
      </c>
      <c r="X393" s="12" t="s">
        <v>163</v>
      </c>
      <c r="Y393" s="12" t="e">
        <f>'Рейтинговая таблица организаций'!#REF!</f>
        <v>#REF!</v>
      </c>
      <c r="Z393" s="12" t="e">
        <f>'Рейтинговая таблица организаций'!#REF!</f>
        <v>#REF!</v>
      </c>
      <c r="AA39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3" s="17" t="e">
        <f>'Рейтинговая таблица организаций'!#REF!</f>
        <v>#REF!</v>
      </c>
      <c r="AC393" s="12" t="e">
        <f>IF('Рейтинговая таблица организаций'!#REF!&lt;1,0,(IF('Рейтинговая таблица организаций'!#REF!&lt;5,20,100)))</f>
        <v>#REF!</v>
      </c>
      <c r="AD39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3" s="18" t="e">
        <f>'Рейтинговая таблица организаций'!#REF!</f>
        <v>#REF!</v>
      </c>
      <c r="AF393" s="12" t="e">
        <f>IF('Рейтинговая таблица организаций'!#REF!&lt;1,0,(IF('Рейтинговая таблица организаций'!#REF!&lt;5,20,100)))</f>
        <v>#REF!</v>
      </c>
      <c r="AG393" s="12" t="s">
        <v>164</v>
      </c>
      <c r="AH393" s="12" t="e">
        <f>'Рейтинговая таблица организаций'!#REF!</f>
        <v>#REF!</v>
      </c>
      <c r="AI393" s="12" t="e">
        <f>'Рейтинговая таблица организаций'!#REF!</f>
        <v>#REF!</v>
      </c>
      <c r="AJ393" s="12" t="s">
        <v>165</v>
      </c>
      <c r="AK393" s="12" t="e">
        <f>'Рейтинговая таблица организаций'!#REF!</f>
        <v>#REF!</v>
      </c>
      <c r="AL393" s="12" t="e">
        <f>'Рейтинговая таблица организаций'!#REF!</f>
        <v>#REF!</v>
      </c>
      <c r="AM393" s="12" t="s">
        <v>166</v>
      </c>
      <c r="AN393" s="12" t="e">
        <f>'Рейтинговая таблица организаций'!#REF!</f>
        <v>#REF!</v>
      </c>
      <c r="AO393" s="12" t="e">
        <f>'Рейтинговая таблица организаций'!#REF!</f>
        <v>#REF!</v>
      </c>
      <c r="AP393" s="12" t="s">
        <v>167</v>
      </c>
      <c r="AQ393" s="12" t="e">
        <f>'Рейтинговая таблица организаций'!#REF!</f>
        <v>#REF!</v>
      </c>
      <c r="AR393" s="12" t="e">
        <f>'Рейтинговая таблица организаций'!#REF!</f>
        <v>#REF!</v>
      </c>
      <c r="AS393" s="12" t="s">
        <v>168</v>
      </c>
      <c r="AT393" s="12" t="e">
        <f>'Рейтинговая таблица организаций'!#REF!</f>
        <v>#REF!</v>
      </c>
      <c r="AU393" s="12" t="e">
        <f>'Рейтинговая таблица организаций'!#REF!</f>
        <v>#REF!</v>
      </c>
      <c r="AV393" s="12" t="s">
        <v>169</v>
      </c>
      <c r="AW393" s="12" t="e">
        <f>'Рейтинговая таблица организаций'!#REF!</f>
        <v>#REF!</v>
      </c>
      <c r="AX393" s="12" t="e">
        <f>'Рейтинговая таблица организаций'!#REF!</f>
        <v>#REF!</v>
      </c>
      <c r="AY393" s="12" t="s">
        <v>170</v>
      </c>
      <c r="AZ393" s="12" t="e">
        <f>'Рейтинговая таблица организаций'!#REF!</f>
        <v>#REF!</v>
      </c>
      <c r="BA393" s="12" t="e">
        <f>'Рейтинговая таблица организаций'!#REF!</f>
        <v>#REF!</v>
      </c>
    </row>
    <row r="394" spans="1:53" ht="15.75">
      <c r="A394" s="9" t="e">
        <f>'бланки '!#REF!</f>
        <v>#REF!</v>
      </c>
      <c r="B394" s="9" t="e">
        <f>'бланки '!#REF!</f>
        <v>#REF!</v>
      </c>
      <c r="C394" s="9" t="e">
        <f>'для bus.gov.ru'!#REF!</f>
        <v>#REF!</v>
      </c>
      <c r="D394" s="9" t="e">
        <f>'для bus.gov.ru'!#REF!</f>
        <v>#REF!</v>
      </c>
      <c r="E394" s="16" t="e">
        <f>'для bus.gov.ru'!#REF!</f>
        <v>#REF!</v>
      </c>
      <c r="F394" s="10" t="s">
        <v>159</v>
      </c>
      <c r="G394" s="11" t="e">
        <f>'Рейтинговая таблица организаций'!#REF!</f>
        <v>#REF!</v>
      </c>
      <c r="H394" s="11" t="e">
        <f>'Рейтинговая таблица организаций'!#REF!</f>
        <v>#REF!</v>
      </c>
      <c r="I394" s="10" t="s">
        <v>160</v>
      </c>
      <c r="J394" s="11" t="e">
        <f>'Рейтинговая таблица организаций'!#REF!</f>
        <v>#REF!</v>
      </c>
      <c r="K394" s="11" t="e">
        <f>'Рейтинговая таблица организаций'!#REF!</f>
        <v>#REF!</v>
      </c>
      <c r="L39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4" s="18" t="e">
        <f>'Рейтинговая таблица организаций'!#REF!</f>
        <v>#REF!</v>
      </c>
      <c r="N394" s="12" t="e">
        <f>IF('Рейтинговая таблица организаций'!#REF!&lt;1,0,(IF('Рейтинговая таблица организаций'!#REF!&lt;4,30,100)))</f>
        <v>#REF!</v>
      </c>
      <c r="O394" s="12" t="s">
        <v>161</v>
      </c>
      <c r="P394" s="12" t="e">
        <f>'Рейтинговая таблица организаций'!#REF!</f>
        <v>#REF!</v>
      </c>
      <c r="Q394" s="12" t="e">
        <f>'Рейтинговая таблица организаций'!#REF!</f>
        <v>#REF!</v>
      </c>
      <c r="R394" s="12" t="s">
        <v>162</v>
      </c>
      <c r="S394" s="12" t="e">
        <f>'Рейтинговая таблица организаций'!#REF!</f>
        <v>#REF!</v>
      </c>
      <c r="T394" s="12" t="e">
        <f>'Рейтинговая таблица организаций'!#REF!</f>
        <v>#REF!</v>
      </c>
      <c r="U39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4" s="18" t="e">
        <f>'Рейтинговая таблица организаций'!#REF!</f>
        <v>#REF!</v>
      </c>
      <c r="W394" s="12" t="e">
        <f>IF('Рейтинговая таблица организаций'!#REF!&lt;1,0,(IF('Рейтинговая таблица организаций'!#REF!&lt;4,20,100)))</f>
        <v>#REF!</v>
      </c>
      <c r="X394" s="12" t="s">
        <v>163</v>
      </c>
      <c r="Y394" s="12" t="e">
        <f>'Рейтинговая таблица организаций'!#REF!</f>
        <v>#REF!</v>
      </c>
      <c r="Z394" s="12" t="e">
        <f>'Рейтинговая таблица организаций'!#REF!</f>
        <v>#REF!</v>
      </c>
      <c r="AA39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4" s="17" t="e">
        <f>'Рейтинговая таблица организаций'!#REF!</f>
        <v>#REF!</v>
      </c>
      <c r="AC394" s="12" t="e">
        <f>IF('Рейтинговая таблица организаций'!#REF!&lt;1,0,(IF('Рейтинговая таблица организаций'!#REF!&lt;5,20,100)))</f>
        <v>#REF!</v>
      </c>
      <c r="AD39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4" s="18" t="e">
        <f>'Рейтинговая таблица организаций'!#REF!</f>
        <v>#REF!</v>
      </c>
      <c r="AF394" s="12" t="e">
        <f>IF('Рейтинговая таблица организаций'!#REF!&lt;1,0,(IF('Рейтинговая таблица организаций'!#REF!&lt;5,20,100)))</f>
        <v>#REF!</v>
      </c>
      <c r="AG394" s="12" t="s">
        <v>164</v>
      </c>
      <c r="AH394" s="12" t="e">
        <f>'Рейтинговая таблица организаций'!#REF!</f>
        <v>#REF!</v>
      </c>
      <c r="AI394" s="12" t="e">
        <f>'Рейтинговая таблица организаций'!#REF!</f>
        <v>#REF!</v>
      </c>
      <c r="AJ394" s="12" t="s">
        <v>165</v>
      </c>
      <c r="AK394" s="12" t="e">
        <f>'Рейтинговая таблица организаций'!#REF!</f>
        <v>#REF!</v>
      </c>
      <c r="AL394" s="12" t="e">
        <f>'Рейтинговая таблица организаций'!#REF!</f>
        <v>#REF!</v>
      </c>
      <c r="AM394" s="12" t="s">
        <v>166</v>
      </c>
      <c r="AN394" s="12" t="e">
        <f>'Рейтинговая таблица организаций'!#REF!</f>
        <v>#REF!</v>
      </c>
      <c r="AO394" s="12" t="e">
        <f>'Рейтинговая таблица организаций'!#REF!</f>
        <v>#REF!</v>
      </c>
      <c r="AP394" s="12" t="s">
        <v>167</v>
      </c>
      <c r="AQ394" s="12" t="e">
        <f>'Рейтинговая таблица организаций'!#REF!</f>
        <v>#REF!</v>
      </c>
      <c r="AR394" s="12" t="e">
        <f>'Рейтинговая таблица организаций'!#REF!</f>
        <v>#REF!</v>
      </c>
      <c r="AS394" s="12" t="s">
        <v>168</v>
      </c>
      <c r="AT394" s="12" t="e">
        <f>'Рейтинговая таблица организаций'!#REF!</f>
        <v>#REF!</v>
      </c>
      <c r="AU394" s="12" t="e">
        <f>'Рейтинговая таблица организаций'!#REF!</f>
        <v>#REF!</v>
      </c>
      <c r="AV394" s="12" t="s">
        <v>169</v>
      </c>
      <c r="AW394" s="12" t="e">
        <f>'Рейтинговая таблица организаций'!#REF!</f>
        <v>#REF!</v>
      </c>
      <c r="AX394" s="12" t="e">
        <f>'Рейтинговая таблица организаций'!#REF!</f>
        <v>#REF!</v>
      </c>
      <c r="AY394" s="12" t="s">
        <v>170</v>
      </c>
      <c r="AZ394" s="12" t="e">
        <f>'Рейтинговая таблица организаций'!#REF!</f>
        <v>#REF!</v>
      </c>
      <c r="BA394" s="12" t="e">
        <f>'Рейтинговая таблица организаций'!#REF!</f>
        <v>#REF!</v>
      </c>
    </row>
    <row r="395" spans="1:53" ht="15.75">
      <c r="A395" s="9" t="e">
        <f>'бланки '!#REF!</f>
        <v>#REF!</v>
      </c>
      <c r="B395" s="9" t="e">
        <f>'бланки '!#REF!</f>
        <v>#REF!</v>
      </c>
      <c r="C395" s="9" t="e">
        <f>'для bus.gov.ru'!#REF!</f>
        <v>#REF!</v>
      </c>
      <c r="D395" s="9" t="e">
        <f>'для bus.gov.ru'!#REF!</f>
        <v>#REF!</v>
      </c>
      <c r="E395" s="16" t="e">
        <f>'для bus.gov.ru'!#REF!</f>
        <v>#REF!</v>
      </c>
      <c r="F395" s="10" t="s">
        <v>159</v>
      </c>
      <c r="G395" s="11" t="e">
        <f>'Рейтинговая таблица организаций'!#REF!</f>
        <v>#REF!</v>
      </c>
      <c r="H395" s="11" t="e">
        <f>'Рейтинговая таблица организаций'!#REF!</f>
        <v>#REF!</v>
      </c>
      <c r="I395" s="10" t="s">
        <v>160</v>
      </c>
      <c r="J395" s="11" t="e">
        <f>'Рейтинговая таблица организаций'!#REF!</f>
        <v>#REF!</v>
      </c>
      <c r="K395" s="11" t="e">
        <f>'Рейтинговая таблица организаций'!#REF!</f>
        <v>#REF!</v>
      </c>
      <c r="L39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5" s="18" t="e">
        <f>'Рейтинговая таблица организаций'!#REF!</f>
        <v>#REF!</v>
      </c>
      <c r="N395" s="12" t="e">
        <f>IF('Рейтинговая таблица организаций'!#REF!&lt;1,0,(IF('Рейтинговая таблица организаций'!#REF!&lt;4,30,100)))</f>
        <v>#REF!</v>
      </c>
      <c r="O395" s="12" t="s">
        <v>161</v>
      </c>
      <c r="P395" s="12" t="e">
        <f>'Рейтинговая таблица организаций'!#REF!</f>
        <v>#REF!</v>
      </c>
      <c r="Q395" s="12" t="e">
        <f>'Рейтинговая таблица организаций'!#REF!</f>
        <v>#REF!</v>
      </c>
      <c r="R395" s="12" t="s">
        <v>162</v>
      </c>
      <c r="S395" s="12" t="e">
        <f>'Рейтинговая таблица организаций'!#REF!</f>
        <v>#REF!</v>
      </c>
      <c r="T395" s="12" t="e">
        <f>'Рейтинговая таблица организаций'!#REF!</f>
        <v>#REF!</v>
      </c>
      <c r="U39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5" s="18" t="e">
        <f>'Рейтинговая таблица организаций'!#REF!</f>
        <v>#REF!</v>
      </c>
      <c r="W395" s="12" t="e">
        <f>IF('Рейтинговая таблица организаций'!#REF!&lt;1,0,(IF('Рейтинговая таблица организаций'!#REF!&lt;4,20,100)))</f>
        <v>#REF!</v>
      </c>
      <c r="X395" s="12" t="s">
        <v>163</v>
      </c>
      <c r="Y395" s="12" t="e">
        <f>'Рейтинговая таблица организаций'!#REF!</f>
        <v>#REF!</v>
      </c>
      <c r="Z395" s="12" t="e">
        <f>'Рейтинговая таблица организаций'!#REF!</f>
        <v>#REF!</v>
      </c>
      <c r="AA39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5" s="17" t="e">
        <f>'Рейтинговая таблица организаций'!#REF!</f>
        <v>#REF!</v>
      </c>
      <c r="AC395" s="12" t="e">
        <f>IF('Рейтинговая таблица организаций'!#REF!&lt;1,0,(IF('Рейтинговая таблица организаций'!#REF!&lt;5,20,100)))</f>
        <v>#REF!</v>
      </c>
      <c r="AD39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5" s="18" t="e">
        <f>'Рейтинговая таблица организаций'!#REF!</f>
        <v>#REF!</v>
      </c>
      <c r="AF395" s="12" t="e">
        <f>IF('Рейтинговая таблица организаций'!#REF!&lt;1,0,(IF('Рейтинговая таблица организаций'!#REF!&lt;5,20,100)))</f>
        <v>#REF!</v>
      </c>
      <c r="AG395" s="12" t="s">
        <v>164</v>
      </c>
      <c r="AH395" s="12" t="e">
        <f>'Рейтинговая таблица организаций'!#REF!</f>
        <v>#REF!</v>
      </c>
      <c r="AI395" s="12" t="e">
        <f>'Рейтинговая таблица организаций'!#REF!</f>
        <v>#REF!</v>
      </c>
      <c r="AJ395" s="12" t="s">
        <v>165</v>
      </c>
      <c r="AK395" s="12" t="e">
        <f>'Рейтинговая таблица организаций'!#REF!</f>
        <v>#REF!</v>
      </c>
      <c r="AL395" s="12" t="e">
        <f>'Рейтинговая таблица организаций'!#REF!</f>
        <v>#REF!</v>
      </c>
      <c r="AM395" s="12" t="s">
        <v>166</v>
      </c>
      <c r="AN395" s="12" t="e">
        <f>'Рейтинговая таблица организаций'!#REF!</f>
        <v>#REF!</v>
      </c>
      <c r="AO395" s="12" t="e">
        <f>'Рейтинговая таблица организаций'!#REF!</f>
        <v>#REF!</v>
      </c>
      <c r="AP395" s="12" t="s">
        <v>167</v>
      </c>
      <c r="AQ395" s="12" t="e">
        <f>'Рейтинговая таблица организаций'!#REF!</f>
        <v>#REF!</v>
      </c>
      <c r="AR395" s="12" t="e">
        <f>'Рейтинговая таблица организаций'!#REF!</f>
        <v>#REF!</v>
      </c>
      <c r="AS395" s="12" t="s">
        <v>168</v>
      </c>
      <c r="AT395" s="12" t="e">
        <f>'Рейтинговая таблица организаций'!#REF!</f>
        <v>#REF!</v>
      </c>
      <c r="AU395" s="12" t="e">
        <f>'Рейтинговая таблица организаций'!#REF!</f>
        <v>#REF!</v>
      </c>
      <c r="AV395" s="12" t="s">
        <v>169</v>
      </c>
      <c r="AW395" s="12" t="e">
        <f>'Рейтинговая таблица организаций'!#REF!</f>
        <v>#REF!</v>
      </c>
      <c r="AX395" s="12" t="e">
        <f>'Рейтинговая таблица организаций'!#REF!</f>
        <v>#REF!</v>
      </c>
      <c r="AY395" s="12" t="s">
        <v>170</v>
      </c>
      <c r="AZ395" s="12" t="e">
        <f>'Рейтинговая таблица организаций'!#REF!</f>
        <v>#REF!</v>
      </c>
      <c r="BA395" s="12" t="e">
        <f>'Рейтинговая таблица организаций'!#REF!</f>
        <v>#REF!</v>
      </c>
    </row>
    <row r="396" spans="1:53" ht="15.75">
      <c r="A396" s="9" t="e">
        <f>'бланки '!#REF!</f>
        <v>#REF!</v>
      </c>
      <c r="B396" s="9" t="e">
        <f>'бланки '!#REF!</f>
        <v>#REF!</v>
      </c>
      <c r="C396" s="9" t="e">
        <f>'для bus.gov.ru'!#REF!</f>
        <v>#REF!</v>
      </c>
      <c r="D396" s="9" t="e">
        <f>'для bus.gov.ru'!#REF!</f>
        <v>#REF!</v>
      </c>
      <c r="E396" s="16" t="e">
        <f>'для bus.gov.ru'!#REF!</f>
        <v>#REF!</v>
      </c>
      <c r="F396" s="10" t="s">
        <v>159</v>
      </c>
      <c r="G396" s="11" t="e">
        <f>'Рейтинговая таблица организаций'!#REF!</f>
        <v>#REF!</v>
      </c>
      <c r="H396" s="11" t="e">
        <f>'Рейтинговая таблица организаций'!#REF!</f>
        <v>#REF!</v>
      </c>
      <c r="I396" s="10" t="s">
        <v>160</v>
      </c>
      <c r="J396" s="11" t="e">
        <f>'Рейтинговая таблица организаций'!#REF!</f>
        <v>#REF!</v>
      </c>
      <c r="K396" s="11" t="e">
        <f>'Рейтинговая таблица организаций'!#REF!</f>
        <v>#REF!</v>
      </c>
      <c r="L39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6" s="18" t="e">
        <f>'Рейтинговая таблица организаций'!#REF!</f>
        <v>#REF!</v>
      </c>
      <c r="N396" s="12" t="e">
        <f>IF('Рейтинговая таблица организаций'!#REF!&lt;1,0,(IF('Рейтинговая таблица организаций'!#REF!&lt;4,30,100)))</f>
        <v>#REF!</v>
      </c>
      <c r="O396" s="12" t="s">
        <v>161</v>
      </c>
      <c r="P396" s="12" t="e">
        <f>'Рейтинговая таблица организаций'!#REF!</f>
        <v>#REF!</v>
      </c>
      <c r="Q396" s="12" t="e">
        <f>'Рейтинговая таблица организаций'!#REF!</f>
        <v>#REF!</v>
      </c>
      <c r="R396" s="12" t="s">
        <v>162</v>
      </c>
      <c r="S396" s="12" t="e">
        <f>'Рейтинговая таблица организаций'!#REF!</f>
        <v>#REF!</v>
      </c>
      <c r="T396" s="12" t="e">
        <f>'Рейтинговая таблица организаций'!#REF!</f>
        <v>#REF!</v>
      </c>
      <c r="U39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6" s="18" t="e">
        <f>'Рейтинговая таблица организаций'!#REF!</f>
        <v>#REF!</v>
      </c>
      <c r="W396" s="12" t="e">
        <f>IF('Рейтинговая таблица организаций'!#REF!&lt;1,0,(IF('Рейтинговая таблица организаций'!#REF!&lt;4,20,100)))</f>
        <v>#REF!</v>
      </c>
      <c r="X396" s="12" t="s">
        <v>163</v>
      </c>
      <c r="Y396" s="12" t="e">
        <f>'Рейтинговая таблица организаций'!#REF!</f>
        <v>#REF!</v>
      </c>
      <c r="Z396" s="12" t="e">
        <f>'Рейтинговая таблица организаций'!#REF!</f>
        <v>#REF!</v>
      </c>
      <c r="AA39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6" s="17" t="e">
        <f>'Рейтинговая таблица организаций'!#REF!</f>
        <v>#REF!</v>
      </c>
      <c r="AC396" s="12" t="e">
        <f>IF('Рейтинговая таблица организаций'!#REF!&lt;1,0,(IF('Рейтинговая таблица организаций'!#REF!&lt;5,20,100)))</f>
        <v>#REF!</v>
      </c>
      <c r="AD39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6" s="18" t="e">
        <f>'Рейтинговая таблица организаций'!#REF!</f>
        <v>#REF!</v>
      </c>
      <c r="AF396" s="12" t="e">
        <f>IF('Рейтинговая таблица организаций'!#REF!&lt;1,0,(IF('Рейтинговая таблица организаций'!#REF!&lt;5,20,100)))</f>
        <v>#REF!</v>
      </c>
      <c r="AG396" s="12" t="s">
        <v>164</v>
      </c>
      <c r="AH396" s="12" t="e">
        <f>'Рейтинговая таблица организаций'!#REF!</f>
        <v>#REF!</v>
      </c>
      <c r="AI396" s="12" t="e">
        <f>'Рейтинговая таблица организаций'!#REF!</f>
        <v>#REF!</v>
      </c>
      <c r="AJ396" s="12" t="s">
        <v>165</v>
      </c>
      <c r="AK396" s="12" t="e">
        <f>'Рейтинговая таблица организаций'!#REF!</f>
        <v>#REF!</v>
      </c>
      <c r="AL396" s="12" t="e">
        <f>'Рейтинговая таблица организаций'!#REF!</f>
        <v>#REF!</v>
      </c>
      <c r="AM396" s="12" t="s">
        <v>166</v>
      </c>
      <c r="AN396" s="12" t="e">
        <f>'Рейтинговая таблица организаций'!#REF!</f>
        <v>#REF!</v>
      </c>
      <c r="AO396" s="12" t="e">
        <f>'Рейтинговая таблица организаций'!#REF!</f>
        <v>#REF!</v>
      </c>
      <c r="AP396" s="12" t="s">
        <v>167</v>
      </c>
      <c r="AQ396" s="12" t="e">
        <f>'Рейтинговая таблица организаций'!#REF!</f>
        <v>#REF!</v>
      </c>
      <c r="AR396" s="12" t="e">
        <f>'Рейтинговая таблица организаций'!#REF!</f>
        <v>#REF!</v>
      </c>
      <c r="AS396" s="12" t="s">
        <v>168</v>
      </c>
      <c r="AT396" s="12" t="e">
        <f>'Рейтинговая таблица организаций'!#REF!</f>
        <v>#REF!</v>
      </c>
      <c r="AU396" s="12" t="e">
        <f>'Рейтинговая таблица организаций'!#REF!</f>
        <v>#REF!</v>
      </c>
      <c r="AV396" s="12" t="s">
        <v>169</v>
      </c>
      <c r="AW396" s="12" t="e">
        <f>'Рейтинговая таблица организаций'!#REF!</f>
        <v>#REF!</v>
      </c>
      <c r="AX396" s="12" t="e">
        <f>'Рейтинговая таблица организаций'!#REF!</f>
        <v>#REF!</v>
      </c>
      <c r="AY396" s="12" t="s">
        <v>170</v>
      </c>
      <c r="AZ396" s="12" t="e">
        <f>'Рейтинговая таблица организаций'!#REF!</f>
        <v>#REF!</v>
      </c>
      <c r="BA396" s="12" t="e">
        <f>'Рейтинговая таблица организаций'!#REF!</f>
        <v>#REF!</v>
      </c>
    </row>
    <row r="397" spans="1:53" ht="15.75">
      <c r="A397" s="9" t="e">
        <f>'бланки '!#REF!</f>
        <v>#REF!</v>
      </c>
      <c r="B397" s="9" t="e">
        <f>'бланки '!#REF!</f>
        <v>#REF!</v>
      </c>
      <c r="C397" s="9" t="e">
        <f>'для bus.gov.ru'!#REF!</f>
        <v>#REF!</v>
      </c>
      <c r="D397" s="9" t="e">
        <f>'для bus.gov.ru'!#REF!</f>
        <v>#REF!</v>
      </c>
      <c r="E397" s="16" t="e">
        <f>'для bus.gov.ru'!#REF!</f>
        <v>#REF!</v>
      </c>
      <c r="F397" s="10" t="s">
        <v>159</v>
      </c>
      <c r="G397" s="11" t="e">
        <f>'Рейтинговая таблица организаций'!#REF!</f>
        <v>#REF!</v>
      </c>
      <c r="H397" s="11" t="e">
        <f>'Рейтинговая таблица организаций'!#REF!</f>
        <v>#REF!</v>
      </c>
      <c r="I397" s="10" t="s">
        <v>160</v>
      </c>
      <c r="J397" s="11" t="e">
        <f>'Рейтинговая таблица организаций'!#REF!</f>
        <v>#REF!</v>
      </c>
      <c r="K397" s="11" t="e">
        <f>'Рейтинговая таблица организаций'!#REF!</f>
        <v>#REF!</v>
      </c>
      <c r="L39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7" s="18" t="e">
        <f>'Рейтинговая таблица организаций'!#REF!</f>
        <v>#REF!</v>
      </c>
      <c r="N397" s="12" t="e">
        <f>IF('Рейтинговая таблица организаций'!#REF!&lt;1,0,(IF('Рейтинговая таблица организаций'!#REF!&lt;4,30,100)))</f>
        <v>#REF!</v>
      </c>
      <c r="O397" s="12" t="s">
        <v>161</v>
      </c>
      <c r="P397" s="12" t="e">
        <f>'Рейтинговая таблица организаций'!#REF!</f>
        <v>#REF!</v>
      </c>
      <c r="Q397" s="12" t="e">
        <f>'Рейтинговая таблица организаций'!#REF!</f>
        <v>#REF!</v>
      </c>
      <c r="R397" s="12" t="s">
        <v>162</v>
      </c>
      <c r="S397" s="12" t="e">
        <f>'Рейтинговая таблица организаций'!#REF!</f>
        <v>#REF!</v>
      </c>
      <c r="T397" s="12" t="e">
        <f>'Рейтинговая таблица организаций'!#REF!</f>
        <v>#REF!</v>
      </c>
      <c r="U39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7" s="18" t="e">
        <f>'Рейтинговая таблица организаций'!#REF!</f>
        <v>#REF!</v>
      </c>
      <c r="W397" s="12" t="e">
        <f>IF('Рейтинговая таблица организаций'!#REF!&lt;1,0,(IF('Рейтинговая таблица организаций'!#REF!&lt;4,20,100)))</f>
        <v>#REF!</v>
      </c>
      <c r="X397" s="12" t="s">
        <v>163</v>
      </c>
      <c r="Y397" s="12" t="e">
        <f>'Рейтинговая таблица организаций'!#REF!</f>
        <v>#REF!</v>
      </c>
      <c r="Z397" s="12" t="e">
        <f>'Рейтинговая таблица организаций'!#REF!</f>
        <v>#REF!</v>
      </c>
      <c r="AA39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7" s="17" t="e">
        <f>'Рейтинговая таблица организаций'!#REF!</f>
        <v>#REF!</v>
      </c>
      <c r="AC397" s="12" t="e">
        <f>IF('Рейтинговая таблица организаций'!#REF!&lt;1,0,(IF('Рейтинговая таблица организаций'!#REF!&lt;5,20,100)))</f>
        <v>#REF!</v>
      </c>
      <c r="AD39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7" s="18" t="e">
        <f>'Рейтинговая таблица организаций'!#REF!</f>
        <v>#REF!</v>
      </c>
      <c r="AF397" s="12" t="e">
        <f>IF('Рейтинговая таблица организаций'!#REF!&lt;1,0,(IF('Рейтинговая таблица организаций'!#REF!&lt;5,20,100)))</f>
        <v>#REF!</v>
      </c>
      <c r="AG397" s="12" t="s">
        <v>164</v>
      </c>
      <c r="AH397" s="12" t="e">
        <f>'Рейтинговая таблица организаций'!#REF!</f>
        <v>#REF!</v>
      </c>
      <c r="AI397" s="12" t="e">
        <f>'Рейтинговая таблица организаций'!#REF!</f>
        <v>#REF!</v>
      </c>
      <c r="AJ397" s="12" t="s">
        <v>165</v>
      </c>
      <c r="AK397" s="12" t="e">
        <f>'Рейтинговая таблица организаций'!#REF!</f>
        <v>#REF!</v>
      </c>
      <c r="AL397" s="12" t="e">
        <f>'Рейтинговая таблица организаций'!#REF!</f>
        <v>#REF!</v>
      </c>
      <c r="AM397" s="12" t="s">
        <v>166</v>
      </c>
      <c r="AN397" s="12" t="e">
        <f>'Рейтинговая таблица организаций'!#REF!</f>
        <v>#REF!</v>
      </c>
      <c r="AO397" s="12" t="e">
        <f>'Рейтинговая таблица организаций'!#REF!</f>
        <v>#REF!</v>
      </c>
      <c r="AP397" s="12" t="s">
        <v>167</v>
      </c>
      <c r="AQ397" s="12" t="e">
        <f>'Рейтинговая таблица организаций'!#REF!</f>
        <v>#REF!</v>
      </c>
      <c r="AR397" s="12" t="e">
        <f>'Рейтинговая таблица организаций'!#REF!</f>
        <v>#REF!</v>
      </c>
      <c r="AS397" s="12" t="s">
        <v>168</v>
      </c>
      <c r="AT397" s="12" t="e">
        <f>'Рейтинговая таблица организаций'!#REF!</f>
        <v>#REF!</v>
      </c>
      <c r="AU397" s="12" t="e">
        <f>'Рейтинговая таблица организаций'!#REF!</f>
        <v>#REF!</v>
      </c>
      <c r="AV397" s="12" t="s">
        <v>169</v>
      </c>
      <c r="AW397" s="12" t="e">
        <f>'Рейтинговая таблица организаций'!#REF!</f>
        <v>#REF!</v>
      </c>
      <c r="AX397" s="12" t="e">
        <f>'Рейтинговая таблица организаций'!#REF!</f>
        <v>#REF!</v>
      </c>
      <c r="AY397" s="12" t="s">
        <v>170</v>
      </c>
      <c r="AZ397" s="12" t="e">
        <f>'Рейтинговая таблица организаций'!#REF!</f>
        <v>#REF!</v>
      </c>
      <c r="BA397" s="12" t="e">
        <f>'Рейтинговая таблица организаций'!#REF!</f>
        <v>#REF!</v>
      </c>
    </row>
    <row r="398" spans="1:53" ht="15.75">
      <c r="A398" s="9" t="e">
        <f>'бланки '!#REF!</f>
        <v>#REF!</v>
      </c>
      <c r="B398" s="9" t="e">
        <f>'бланки '!#REF!</f>
        <v>#REF!</v>
      </c>
      <c r="C398" s="9" t="e">
        <f>'для bus.gov.ru'!#REF!</f>
        <v>#REF!</v>
      </c>
      <c r="D398" s="9" t="e">
        <f>'для bus.gov.ru'!#REF!</f>
        <v>#REF!</v>
      </c>
      <c r="E398" s="16" t="e">
        <f>'для bus.gov.ru'!#REF!</f>
        <v>#REF!</v>
      </c>
      <c r="F398" s="10" t="s">
        <v>159</v>
      </c>
      <c r="G398" s="11" t="e">
        <f>'Рейтинговая таблица организаций'!#REF!</f>
        <v>#REF!</v>
      </c>
      <c r="H398" s="11" t="e">
        <f>'Рейтинговая таблица организаций'!#REF!</f>
        <v>#REF!</v>
      </c>
      <c r="I398" s="10" t="s">
        <v>160</v>
      </c>
      <c r="J398" s="11" t="e">
        <f>'Рейтинговая таблица организаций'!#REF!</f>
        <v>#REF!</v>
      </c>
      <c r="K398" s="11" t="e">
        <f>'Рейтинговая таблица организаций'!#REF!</f>
        <v>#REF!</v>
      </c>
      <c r="L39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8" s="18" t="e">
        <f>'Рейтинговая таблица организаций'!#REF!</f>
        <v>#REF!</v>
      </c>
      <c r="N398" s="12" t="e">
        <f>IF('Рейтинговая таблица организаций'!#REF!&lt;1,0,(IF('Рейтинговая таблица организаций'!#REF!&lt;4,30,100)))</f>
        <v>#REF!</v>
      </c>
      <c r="O398" s="12" t="s">
        <v>161</v>
      </c>
      <c r="P398" s="12" t="e">
        <f>'Рейтинговая таблица организаций'!#REF!</f>
        <v>#REF!</v>
      </c>
      <c r="Q398" s="12" t="e">
        <f>'Рейтинговая таблица организаций'!#REF!</f>
        <v>#REF!</v>
      </c>
      <c r="R398" s="12" t="s">
        <v>162</v>
      </c>
      <c r="S398" s="12" t="e">
        <f>'Рейтинговая таблица организаций'!#REF!</f>
        <v>#REF!</v>
      </c>
      <c r="T398" s="12" t="e">
        <f>'Рейтинговая таблица организаций'!#REF!</f>
        <v>#REF!</v>
      </c>
      <c r="U39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8" s="18" t="e">
        <f>'Рейтинговая таблица организаций'!#REF!</f>
        <v>#REF!</v>
      </c>
      <c r="W398" s="12" t="e">
        <f>IF('Рейтинговая таблица организаций'!#REF!&lt;1,0,(IF('Рейтинговая таблица организаций'!#REF!&lt;4,20,100)))</f>
        <v>#REF!</v>
      </c>
      <c r="X398" s="12" t="s">
        <v>163</v>
      </c>
      <c r="Y398" s="12" t="e">
        <f>'Рейтинговая таблица организаций'!#REF!</f>
        <v>#REF!</v>
      </c>
      <c r="Z398" s="12" t="e">
        <f>'Рейтинговая таблица организаций'!#REF!</f>
        <v>#REF!</v>
      </c>
      <c r="AA39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8" s="17" t="e">
        <f>'Рейтинговая таблица организаций'!#REF!</f>
        <v>#REF!</v>
      </c>
      <c r="AC398" s="12" t="e">
        <f>IF('Рейтинговая таблица организаций'!#REF!&lt;1,0,(IF('Рейтинговая таблица организаций'!#REF!&lt;5,20,100)))</f>
        <v>#REF!</v>
      </c>
      <c r="AD39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8" s="18" t="e">
        <f>'Рейтинговая таблица организаций'!#REF!</f>
        <v>#REF!</v>
      </c>
      <c r="AF398" s="12" t="e">
        <f>IF('Рейтинговая таблица организаций'!#REF!&lt;1,0,(IF('Рейтинговая таблица организаций'!#REF!&lt;5,20,100)))</f>
        <v>#REF!</v>
      </c>
      <c r="AG398" s="12" t="s">
        <v>164</v>
      </c>
      <c r="AH398" s="12" t="e">
        <f>'Рейтинговая таблица организаций'!#REF!</f>
        <v>#REF!</v>
      </c>
      <c r="AI398" s="12" t="e">
        <f>'Рейтинговая таблица организаций'!#REF!</f>
        <v>#REF!</v>
      </c>
      <c r="AJ398" s="12" t="s">
        <v>165</v>
      </c>
      <c r="AK398" s="12" t="e">
        <f>'Рейтинговая таблица организаций'!#REF!</f>
        <v>#REF!</v>
      </c>
      <c r="AL398" s="12" t="e">
        <f>'Рейтинговая таблица организаций'!#REF!</f>
        <v>#REF!</v>
      </c>
      <c r="AM398" s="12" t="s">
        <v>166</v>
      </c>
      <c r="AN398" s="12" t="e">
        <f>'Рейтинговая таблица организаций'!#REF!</f>
        <v>#REF!</v>
      </c>
      <c r="AO398" s="12" t="e">
        <f>'Рейтинговая таблица организаций'!#REF!</f>
        <v>#REF!</v>
      </c>
      <c r="AP398" s="12" t="s">
        <v>167</v>
      </c>
      <c r="AQ398" s="12" t="e">
        <f>'Рейтинговая таблица организаций'!#REF!</f>
        <v>#REF!</v>
      </c>
      <c r="AR398" s="12" t="e">
        <f>'Рейтинговая таблица организаций'!#REF!</f>
        <v>#REF!</v>
      </c>
      <c r="AS398" s="12" t="s">
        <v>168</v>
      </c>
      <c r="AT398" s="12" t="e">
        <f>'Рейтинговая таблица организаций'!#REF!</f>
        <v>#REF!</v>
      </c>
      <c r="AU398" s="12" t="e">
        <f>'Рейтинговая таблица организаций'!#REF!</f>
        <v>#REF!</v>
      </c>
      <c r="AV398" s="12" t="s">
        <v>169</v>
      </c>
      <c r="AW398" s="12" t="e">
        <f>'Рейтинговая таблица организаций'!#REF!</f>
        <v>#REF!</v>
      </c>
      <c r="AX398" s="12" t="e">
        <f>'Рейтинговая таблица организаций'!#REF!</f>
        <v>#REF!</v>
      </c>
      <c r="AY398" s="12" t="s">
        <v>170</v>
      </c>
      <c r="AZ398" s="12" t="e">
        <f>'Рейтинговая таблица организаций'!#REF!</f>
        <v>#REF!</v>
      </c>
      <c r="BA398" s="12" t="e">
        <f>'Рейтинговая таблица организаций'!#REF!</f>
        <v>#REF!</v>
      </c>
    </row>
    <row r="399" spans="1:53" ht="15.75">
      <c r="A399" s="9" t="e">
        <f>'бланки '!#REF!</f>
        <v>#REF!</v>
      </c>
      <c r="B399" s="9" t="e">
        <f>'бланки '!#REF!</f>
        <v>#REF!</v>
      </c>
      <c r="C399" s="9" t="e">
        <f>'для bus.gov.ru'!#REF!</f>
        <v>#REF!</v>
      </c>
      <c r="D399" s="9" t="e">
        <f>'для bus.gov.ru'!#REF!</f>
        <v>#REF!</v>
      </c>
      <c r="E399" s="16" t="e">
        <f>'для bus.gov.ru'!#REF!</f>
        <v>#REF!</v>
      </c>
      <c r="F399" s="10" t="s">
        <v>159</v>
      </c>
      <c r="G399" s="11" t="e">
        <f>'Рейтинговая таблица организаций'!#REF!</f>
        <v>#REF!</v>
      </c>
      <c r="H399" s="11" t="e">
        <f>'Рейтинговая таблица организаций'!#REF!</f>
        <v>#REF!</v>
      </c>
      <c r="I399" s="10" t="s">
        <v>160</v>
      </c>
      <c r="J399" s="11" t="e">
        <f>'Рейтинговая таблица организаций'!#REF!</f>
        <v>#REF!</v>
      </c>
      <c r="K399" s="11" t="e">
        <f>'Рейтинговая таблица организаций'!#REF!</f>
        <v>#REF!</v>
      </c>
      <c r="L39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399" s="18" t="e">
        <f>'Рейтинговая таблица организаций'!#REF!</f>
        <v>#REF!</v>
      </c>
      <c r="N399" s="12" t="e">
        <f>IF('Рейтинговая таблица организаций'!#REF!&lt;1,0,(IF('Рейтинговая таблица организаций'!#REF!&lt;4,30,100)))</f>
        <v>#REF!</v>
      </c>
      <c r="O399" s="12" t="s">
        <v>161</v>
      </c>
      <c r="P399" s="12" t="e">
        <f>'Рейтинговая таблица организаций'!#REF!</f>
        <v>#REF!</v>
      </c>
      <c r="Q399" s="12" t="e">
        <f>'Рейтинговая таблица организаций'!#REF!</f>
        <v>#REF!</v>
      </c>
      <c r="R399" s="12" t="s">
        <v>162</v>
      </c>
      <c r="S399" s="12" t="e">
        <f>'Рейтинговая таблица организаций'!#REF!</f>
        <v>#REF!</v>
      </c>
      <c r="T399" s="12" t="e">
        <f>'Рейтинговая таблица организаций'!#REF!</f>
        <v>#REF!</v>
      </c>
      <c r="U39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399" s="18" t="e">
        <f>'Рейтинговая таблица организаций'!#REF!</f>
        <v>#REF!</v>
      </c>
      <c r="W399" s="12" t="e">
        <f>IF('Рейтинговая таблица организаций'!#REF!&lt;1,0,(IF('Рейтинговая таблица организаций'!#REF!&lt;4,20,100)))</f>
        <v>#REF!</v>
      </c>
      <c r="X399" s="12" t="s">
        <v>163</v>
      </c>
      <c r="Y399" s="12" t="e">
        <f>'Рейтинговая таблица организаций'!#REF!</f>
        <v>#REF!</v>
      </c>
      <c r="Z399" s="12" t="e">
        <f>'Рейтинговая таблица организаций'!#REF!</f>
        <v>#REF!</v>
      </c>
      <c r="AA39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399" s="17" t="e">
        <f>'Рейтинговая таблица организаций'!#REF!</f>
        <v>#REF!</v>
      </c>
      <c r="AC399" s="12" t="e">
        <f>IF('Рейтинговая таблица организаций'!#REF!&lt;1,0,(IF('Рейтинговая таблица организаций'!#REF!&lt;5,20,100)))</f>
        <v>#REF!</v>
      </c>
      <c r="AD39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399" s="18" t="e">
        <f>'Рейтинговая таблица организаций'!#REF!</f>
        <v>#REF!</v>
      </c>
      <c r="AF399" s="12" t="e">
        <f>IF('Рейтинговая таблица организаций'!#REF!&lt;1,0,(IF('Рейтинговая таблица организаций'!#REF!&lt;5,20,100)))</f>
        <v>#REF!</v>
      </c>
      <c r="AG399" s="12" t="s">
        <v>164</v>
      </c>
      <c r="AH399" s="12" t="e">
        <f>'Рейтинговая таблица организаций'!#REF!</f>
        <v>#REF!</v>
      </c>
      <c r="AI399" s="12" t="e">
        <f>'Рейтинговая таблица организаций'!#REF!</f>
        <v>#REF!</v>
      </c>
      <c r="AJ399" s="12" t="s">
        <v>165</v>
      </c>
      <c r="AK399" s="12" t="e">
        <f>'Рейтинговая таблица организаций'!#REF!</f>
        <v>#REF!</v>
      </c>
      <c r="AL399" s="12" t="e">
        <f>'Рейтинговая таблица организаций'!#REF!</f>
        <v>#REF!</v>
      </c>
      <c r="AM399" s="12" t="s">
        <v>166</v>
      </c>
      <c r="AN399" s="12" t="e">
        <f>'Рейтинговая таблица организаций'!#REF!</f>
        <v>#REF!</v>
      </c>
      <c r="AO399" s="12" t="e">
        <f>'Рейтинговая таблица организаций'!#REF!</f>
        <v>#REF!</v>
      </c>
      <c r="AP399" s="12" t="s">
        <v>167</v>
      </c>
      <c r="AQ399" s="12" t="e">
        <f>'Рейтинговая таблица организаций'!#REF!</f>
        <v>#REF!</v>
      </c>
      <c r="AR399" s="12" t="e">
        <f>'Рейтинговая таблица организаций'!#REF!</f>
        <v>#REF!</v>
      </c>
      <c r="AS399" s="12" t="s">
        <v>168</v>
      </c>
      <c r="AT399" s="12" t="e">
        <f>'Рейтинговая таблица организаций'!#REF!</f>
        <v>#REF!</v>
      </c>
      <c r="AU399" s="12" t="e">
        <f>'Рейтинговая таблица организаций'!#REF!</f>
        <v>#REF!</v>
      </c>
      <c r="AV399" s="12" t="s">
        <v>169</v>
      </c>
      <c r="AW399" s="12" t="e">
        <f>'Рейтинговая таблица организаций'!#REF!</f>
        <v>#REF!</v>
      </c>
      <c r="AX399" s="12" t="e">
        <f>'Рейтинговая таблица организаций'!#REF!</f>
        <v>#REF!</v>
      </c>
      <c r="AY399" s="12" t="s">
        <v>170</v>
      </c>
      <c r="AZ399" s="12" t="e">
        <f>'Рейтинговая таблица организаций'!#REF!</f>
        <v>#REF!</v>
      </c>
      <c r="BA399" s="12" t="e">
        <f>'Рейтинговая таблица организаций'!#REF!</f>
        <v>#REF!</v>
      </c>
    </row>
    <row r="400" spans="1:53" ht="15.75">
      <c r="A400" s="9" t="e">
        <f>'бланки '!#REF!</f>
        <v>#REF!</v>
      </c>
      <c r="B400" s="9" t="e">
        <f>'бланки '!#REF!</f>
        <v>#REF!</v>
      </c>
      <c r="C400" s="9" t="e">
        <f>'для bus.gov.ru'!#REF!</f>
        <v>#REF!</v>
      </c>
      <c r="D400" s="9" t="e">
        <f>'для bus.gov.ru'!#REF!</f>
        <v>#REF!</v>
      </c>
      <c r="E400" s="16" t="e">
        <f>'для bus.gov.ru'!#REF!</f>
        <v>#REF!</v>
      </c>
      <c r="F400" s="10" t="s">
        <v>159</v>
      </c>
      <c r="G400" s="11" t="e">
        <f>'Рейтинговая таблица организаций'!#REF!</f>
        <v>#REF!</v>
      </c>
      <c r="H400" s="11" t="e">
        <f>'Рейтинговая таблица организаций'!#REF!</f>
        <v>#REF!</v>
      </c>
      <c r="I400" s="10" t="s">
        <v>160</v>
      </c>
      <c r="J400" s="11" t="e">
        <f>'Рейтинговая таблица организаций'!#REF!</f>
        <v>#REF!</v>
      </c>
      <c r="K400" s="11" t="e">
        <f>'Рейтинговая таблица организаций'!#REF!</f>
        <v>#REF!</v>
      </c>
      <c r="L40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0" s="18" t="e">
        <f>'Рейтинговая таблица организаций'!#REF!</f>
        <v>#REF!</v>
      </c>
      <c r="N400" s="12" t="e">
        <f>IF('Рейтинговая таблица организаций'!#REF!&lt;1,0,(IF('Рейтинговая таблица организаций'!#REF!&lt;4,30,100)))</f>
        <v>#REF!</v>
      </c>
      <c r="O400" s="12" t="s">
        <v>161</v>
      </c>
      <c r="P400" s="12" t="e">
        <f>'Рейтинговая таблица организаций'!#REF!</f>
        <v>#REF!</v>
      </c>
      <c r="Q400" s="12" t="e">
        <f>'Рейтинговая таблица организаций'!#REF!</f>
        <v>#REF!</v>
      </c>
      <c r="R400" s="12" t="s">
        <v>162</v>
      </c>
      <c r="S400" s="12" t="e">
        <f>'Рейтинговая таблица организаций'!#REF!</f>
        <v>#REF!</v>
      </c>
      <c r="T400" s="12" t="e">
        <f>'Рейтинговая таблица организаций'!#REF!</f>
        <v>#REF!</v>
      </c>
      <c r="U40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0" s="18" t="e">
        <f>'Рейтинговая таблица организаций'!#REF!</f>
        <v>#REF!</v>
      </c>
      <c r="W400" s="12" t="e">
        <f>IF('Рейтинговая таблица организаций'!#REF!&lt;1,0,(IF('Рейтинговая таблица организаций'!#REF!&lt;4,20,100)))</f>
        <v>#REF!</v>
      </c>
      <c r="X400" s="12" t="s">
        <v>163</v>
      </c>
      <c r="Y400" s="12" t="e">
        <f>'Рейтинговая таблица организаций'!#REF!</f>
        <v>#REF!</v>
      </c>
      <c r="Z400" s="12" t="e">
        <f>'Рейтинговая таблица организаций'!#REF!</f>
        <v>#REF!</v>
      </c>
      <c r="AA40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0" s="17" t="e">
        <f>'Рейтинговая таблица организаций'!#REF!</f>
        <v>#REF!</v>
      </c>
      <c r="AC400" s="12" t="e">
        <f>IF('Рейтинговая таблица организаций'!#REF!&lt;1,0,(IF('Рейтинговая таблица организаций'!#REF!&lt;5,20,100)))</f>
        <v>#REF!</v>
      </c>
      <c r="AD40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0" s="18" t="e">
        <f>'Рейтинговая таблица организаций'!#REF!</f>
        <v>#REF!</v>
      </c>
      <c r="AF400" s="12" t="e">
        <f>IF('Рейтинговая таблица организаций'!#REF!&lt;1,0,(IF('Рейтинговая таблица организаций'!#REF!&lt;5,20,100)))</f>
        <v>#REF!</v>
      </c>
      <c r="AG400" s="12" t="s">
        <v>164</v>
      </c>
      <c r="AH400" s="12" t="e">
        <f>'Рейтинговая таблица организаций'!#REF!</f>
        <v>#REF!</v>
      </c>
      <c r="AI400" s="12" t="e">
        <f>'Рейтинговая таблица организаций'!#REF!</f>
        <v>#REF!</v>
      </c>
      <c r="AJ400" s="12" t="s">
        <v>165</v>
      </c>
      <c r="AK400" s="12" t="e">
        <f>'Рейтинговая таблица организаций'!#REF!</f>
        <v>#REF!</v>
      </c>
      <c r="AL400" s="12" t="e">
        <f>'Рейтинговая таблица организаций'!#REF!</f>
        <v>#REF!</v>
      </c>
      <c r="AM400" s="12" t="s">
        <v>166</v>
      </c>
      <c r="AN400" s="12" t="e">
        <f>'Рейтинговая таблица организаций'!#REF!</f>
        <v>#REF!</v>
      </c>
      <c r="AO400" s="12" t="e">
        <f>'Рейтинговая таблица организаций'!#REF!</f>
        <v>#REF!</v>
      </c>
      <c r="AP400" s="12" t="s">
        <v>167</v>
      </c>
      <c r="AQ400" s="12" t="e">
        <f>'Рейтинговая таблица организаций'!#REF!</f>
        <v>#REF!</v>
      </c>
      <c r="AR400" s="12" t="e">
        <f>'Рейтинговая таблица организаций'!#REF!</f>
        <v>#REF!</v>
      </c>
      <c r="AS400" s="12" t="s">
        <v>168</v>
      </c>
      <c r="AT400" s="12" t="e">
        <f>'Рейтинговая таблица организаций'!#REF!</f>
        <v>#REF!</v>
      </c>
      <c r="AU400" s="12" t="e">
        <f>'Рейтинговая таблица организаций'!#REF!</f>
        <v>#REF!</v>
      </c>
      <c r="AV400" s="12" t="s">
        <v>169</v>
      </c>
      <c r="AW400" s="12" t="e">
        <f>'Рейтинговая таблица организаций'!#REF!</f>
        <v>#REF!</v>
      </c>
      <c r="AX400" s="12" t="e">
        <f>'Рейтинговая таблица организаций'!#REF!</f>
        <v>#REF!</v>
      </c>
      <c r="AY400" s="12" t="s">
        <v>170</v>
      </c>
      <c r="AZ400" s="12" t="e">
        <f>'Рейтинговая таблица организаций'!#REF!</f>
        <v>#REF!</v>
      </c>
      <c r="BA400" s="12" t="e">
        <f>'Рейтинговая таблица организаций'!#REF!</f>
        <v>#REF!</v>
      </c>
    </row>
    <row r="401" spans="1:53" ht="15.75">
      <c r="A401" s="9" t="e">
        <f>'бланки '!#REF!</f>
        <v>#REF!</v>
      </c>
      <c r="B401" s="9" t="e">
        <f>'бланки '!#REF!</f>
        <v>#REF!</v>
      </c>
      <c r="C401" s="9" t="e">
        <f>'для bus.gov.ru'!#REF!</f>
        <v>#REF!</v>
      </c>
      <c r="D401" s="9" t="e">
        <f>'для bus.gov.ru'!#REF!</f>
        <v>#REF!</v>
      </c>
      <c r="E401" s="16" t="e">
        <f>'для bus.gov.ru'!#REF!</f>
        <v>#REF!</v>
      </c>
      <c r="F401" s="10" t="s">
        <v>159</v>
      </c>
      <c r="G401" s="11" t="e">
        <f>'Рейтинговая таблица организаций'!#REF!</f>
        <v>#REF!</v>
      </c>
      <c r="H401" s="11" t="e">
        <f>'Рейтинговая таблица организаций'!#REF!</f>
        <v>#REF!</v>
      </c>
      <c r="I401" s="10" t="s">
        <v>160</v>
      </c>
      <c r="J401" s="11" t="e">
        <f>'Рейтинговая таблица организаций'!#REF!</f>
        <v>#REF!</v>
      </c>
      <c r="K401" s="11" t="e">
        <f>'Рейтинговая таблица организаций'!#REF!</f>
        <v>#REF!</v>
      </c>
      <c r="L40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1" s="18" t="e">
        <f>'Рейтинговая таблица организаций'!#REF!</f>
        <v>#REF!</v>
      </c>
      <c r="N401" s="12" t="e">
        <f>IF('Рейтинговая таблица организаций'!#REF!&lt;1,0,(IF('Рейтинговая таблица организаций'!#REF!&lt;4,30,100)))</f>
        <v>#REF!</v>
      </c>
      <c r="O401" s="12" t="s">
        <v>161</v>
      </c>
      <c r="P401" s="12" t="e">
        <f>'Рейтинговая таблица организаций'!#REF!</f>
        <v>#REF!</v>
      </c>
      <c r="Q401" s="12" t="e">
        <f>'Рейтинговая таблица организаций'!#REF!</f>
        <v>#REF!</v>
      </c>
      <c r="R401" s="12" t="s">
        <v>162</v>
      </c>
      <c r="S401" s="12" t="e">
        <f>'Рейтинговая таблица организаций'!#REF!</f>
        <v>#REF!</v>
      </c>
      <c r="T401" s="12" t="e">
        <f>'Рейтинговая таблица организаций'!#REF!</f>
        <v>#REF!</v>
      </c>
      <c r="U40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1" s="18" t="e">
        <f>'Рейтинговая таблица организаций'!#REF!</f>
        <v>#REF!</v>
      </c>
      <c r="W401" s="12" t="e">
        <f>IF('Рейтинговая таблица организаций'!#REF!&lt;1,0,(IF('Рейтинговая таблица организаций'!#REF!&lt;4,20,100)))</f>
        <v>#REF!</v>
      </c>
      <c r="X401" s="12" t="s">
        <v>163</v>
      </c>
      <c r="Y401" s="12" t="e">
        <f>'Рейтинговая таблица организаций'!#REF!</f>
        <v>#REF!</v>
      </c>
      <c r="Z401" s="12" t="e">
        <f>'Рейтинговая таблица организаций'!#REF!</f>
        <v>#REF!</v>
      </c>
      <c r="AA40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1" s="17" t="e">
        <f>'Рейтинговая таблица организаций'!#REF!</f>
        <v>#REF!</v>
      </c>
      <c r="AC401" s="12" t="e">
        <f>IF('Рейтинговая таблица организаций'!#REF!&lt;1,0,(IF('Рейтинговая таблица организаций'!#REF!&lt;5,20,100)))</f>
        <v>#REF!</v>
      </c>
      <c r="AD40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1" s="18" t="e">
        <f>'Рейтинговая таблица организаций'!#REF!</f>
        <v>#REF!</v>
      </c>
      <c r="AF401" s="12" t="e">
        <f>IF('Рейтинговая таблица организаций'!#REF!&lt;1,0,(IF('Рейтинговая таблица организаций'!#REF!&lt;5,20,100)))</f>
        <v>#REF!</v>
      </c>
      <c r="AG401" s="12" t="s">
        <v>164</v>
      </c>
      <c r="AH401" s="12" t="e">
        <f>'Рейтинговая таблица организаций'!#REF!</f>
        <v>#REF!</v>
      </c>
      <c r="AI401" s="12" t="e">
        <f>'Рейтинговая таблица организаций'!#REF!</f>
        <v>#REF!</v>
      </c>
      <c r="AJ401" s="12" t="s">
        <v>165</v>
      </c>
      <c r="AK401" s="12" t="e">
        <f>'Рейтинговая таблица организаций'!#REF!</f>
        <v>#REF!</v>
      </c>
      <c r="AL401" s="12" t="e">
        <f>'Рейтинговая таблица организаций'!#REF!</f>
        <v>#REF!</v>
      </c>
      <c r="AM401" s="12" t="s">
        <v>166</v>
      </c>
      <c r="AN401" s="12" t="e">
        <f>'Рейтинговая таблица организаций'!#REF!</f>
        <v>#REF!</v>
      </c>
      <c r="AO401" s="12" t="e">
        <f>'Рейтинговая таблица организаций'!#REF!</f>
        <v>#REF!</v>
      </c>
      <c r="AP401" s="12" t="s">
        <v>167</v>
      </c>
      <c r="AQ401" s="12" t="e">
        <f>'Рейтинговая таблица организаций'!#REF!</f>
        <v>#REF!</v>
      </c>
      <c r="AR401" s="12" t="e">
        <f>'Рейтинговая таблица организаций'!#REF!</f>
        <v>#REF!</v>
      </c>
      <c r="AS401" s="12" t="s">
        <v>168</v>
      </c>
      <c r="AT401" s="12" t="e">
        <f>'Рейтинговая таблица организаций'!#REF!</f>
        <v>#REF!</v>
      </c>
      <c r="AU401" s="12" t="e">
        <f>'Рейтинговая таблица организаций'!#REF!</f>
        <v>#REF!</v>
      </c>
      <c r="AV401" s="12" t="s">
        <v>169</v>
      </c>
      <c r="AW401" s="12" t="e">
        <f>'Рейтинговая таблица организаций'!#REF!</f>
        <v>#REF!</v>
      </c>
      <c r="AX401" s="12" t="e">
        <f>'Рейтинговая таблица организаций'!#REF!</f>
        <v>#REF!</v>
      </c>
      <c r="AY401" s="12" t="s">
        <v>170</v>
      </c>
      <c r="AZ401" s="12" t="e">
        <f>'Рейтинговая таблица организаций'!#REF!</f>
        <v>#REF!</v>
      </c>
      <c r="BA401" s="12" t="e">
        <f>'Рейтинговая таблица организаций'!#REF!</f>
        <v>#REF!</v>
      </c>
    </row>
    <row r="402" spans="1:53" ht="15.75">
      <c r="A402" s="9" t="e">
        <f>'бланки '!#REF!</f>
        <v>#REF!</v>
      </c>
      <c r="B402" s="9" t="e">
        <f>'бланки '!#REF!</f>
        <v>#REF!</v>
      </c>
      <c r="C402" s="9" t="e">
        <f>'для bus.gov.ru'!#REF!</f>
        <v>#REF!</v>
      </c>
      <c r="D402" s="9" t="e">
        <f>'для bus.gov.ru'!#REF!</f>
        <v>#REF!</v>
      </c>
      <c r="E402" s="16" t="e">
        <f>'для bus.gov.ru'!#REF!</f>
        <v>#REF!</v>
      </c>
      <c r="F402" s="10" t="s">
        <v>159</v>
      </c>
      <c r="G402" s="11" t="e">
        <f>'Рейтинговая таблица организаций'!#REF!</f>
        <v>#REF!</v>
      </c>
      <c r="H402" s="11" t="e">
        <f>'Рейтинговая таблица организаций'!#REF!</f>
        <v>#REF!</v>
      </c>
      <c r="I402" s="10" t="s">
        <v>160</v>
      </c>
      <c r="J402" s="11" t="e">
        <f>'Рейтинговая таблица организаций'!#REF!</f>
        <v>#REF!</v>
      </c>
      <c r="K402" s="11" t="e">
        <f>'Рейтинговая таблица организаций'!#REF!</f>
        <v>#REF!</v>
      </c>
      <c r="L40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2" s="18" t="e">
        <f>'Рейтинговая таблица организаций'!#REF!</f>
        <v>#REF!</v>
      </c>
      <c r="N402" s="12" t="e">
        <f>IF('Рейтинговая таблица организаций'!#REF!&lt;1,0,(IF('Рейтинговая таблица организаций'!#REF!&lt;4,30,100)))</f>
        <v>#REF!</v>
      </c>
      <c r="O402" s="12" t="s">
        <v>161</v>
      </c>
      <c r="P402" s="12" t="e">
        <f>'Рейтинговая таблица организаций'!#REF!</f>
        <v>#REF!</v>
      </c>
      <c r="Q402" s="12" t="e">
        <f>'Рейтинговая таблица организаций'!#REF!</f>
        <v>#REF!</v>
      </c>
      <c r="R402" s="12" t="s">
        <v>162</v>
      </c>
      <c r="S402" s="12" t="e">
        <f>'Рейтинговая таблица организаций'!#REF!</f>
        <v>#REF!</v>
      </c>
      <c r="T402" s="12" t="e">
        <f>'Рейтинговая таблица организаций'!#REF!</f>
        <v>#REF!</v>
      </c>
      <c r="U40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2" s="18" t="e">
        <f>'Рейтинговая таблица организаций'!#REF!</f>
        <v>#REF!</v>
      </c>
      <c r="W402" s="12" t="e">
        <f>IF('Рейтинговая таблица организаций'!#REF!&lt;1,0,(IF('Рейтинговая таблица организаций'!#REF!&lt;4,20,100)))</f>
        <v>#REF!</v>
      </c>
      <c r="X402" s="12" t="s">
        <v>163</v>
      </c>
      <c r="Y402" s="12" t="e">
        <f>'Рейтинговая таблица организаций'!#REF!</f>
        <v>#REF!</v>
      </c>
      <c r="Z402" s="12" t="e">
        <f>'Рейтинговая таблица организаций'!#REF!</f>
        <v>#REF!</v>
      </c>
      <c r="AA40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2" s="17" t="e">
        <f>'Рейтинговая таблица организаций'!#REF!</f>
        <v>#REF!</v>
      </c>
      <c r="AC402" s="12" t="e">
        <f>IF('Рейтинговая таблица организаций'!#REF!&lt;1,0,(IF('Рейтинговая таблица организаций'!#REF!&lt;5,20,100)))</f>
        <v>#REF!</v>
      </c>
      <c r="AD40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2" s="18" t="e">
        <f>'Рейтинговая таблица организаций'!#REF!</f>
        <v>#REF!</v>
      </c>
      <c r="AF402" s="12" t="e">
        <f>IF('Рейтинговая таблица организаций'!#REF!&lt;1,0,(IF('Рейтинговая таблица организаций'!#REF!&lt;5,20,100)))</f>
        <v>#REF!</v>
      </c>
      <c r="AG402" s="12" t="s">
        <v>164</v>
      </c>
      <c r="AH402" s="12" t="e">
        <f>'Рейтинговая таблица организаций'!#REF!</f>
        <v>#REF!</v>
      </c>
      <c r="AI402" s="12" t="e">
        <f>'Рейтинговая таблица организаций'!#REF!</f>
        <v>#REF!</v>
      </c>
      <c r="AJ402" s="12" t="s">
        <v>165</v>
      </c>
      <c r="AK402" s="12" t="e">
        <f>'Рейтинговая таблица организаций'!#REF!</f>
        <v>#REF!</v>
      </c>
      <c r="AL402" s="12" t="e">
        <f>'Рейтинговая таблица организаций'!#REF!</f>
        <v>#REF!</v>
      </c>
      <c r="AM402" s="12" t="s">
        <v>166</v>
      </c>
      <c r="AN402" s="12" t="e">
        <f>'Рейтинговая таблица организаций'!#REF!</f>
        <v>#REF!</v>
      </c>
      <c r="AO402" s="12" t="e">
        <f>'Рейтинговая таблица организаций'!#REF!</f>
        <v>#REF!</v>
      </c>
      <c r="AP402" s="12" t="s">
        <v>167</v>
      </c>
      <c r="AQ402" s="12" t="e">
        <f>'Рейтинговая таблица организаций'!#REF!</f>
        <v>#REF!</v>
      </c>
      <c r="AR402" s="12" t="e">
        <f>'Рейтинговая таблица организаций'!#REF!</f>
        <v>#REF!</v>
      </c>
      <c r="AS402" s="12" t="s">
        <v>168</v>
      </c>
      <c r="AT402" s="12" t="e">
        <f>'Рейтинговая таблица организаций'!#REF!</f>
        <v>#REF!</v>
      </c>
      <c r="AU402" s="12" t="e">
        <f>'Рейтинговая таблица организаций'!#REF!</f>
        <v>#REF!</v>
      </c>
      <c r="AV402" s="12" t="s">
        <v>169</v>
      </c>
      <c r="AW402" s="12" t="e">
        <f>'Рейтинговая таблица организаций'!#REF!</f>
        <v>#REF!</v>
      </c>
      <c r="AX402" s="12" t="e">
        <f>'Рейтинговая таблица организаций'!#REF!</f>
        <v>#REF!</v>
      </c>
      <c r="AY402" s="12" t="s">
        <v>170</v>
      </c>
      <c r="AZ402" s="12" t="e">
        <f>'Рейтинговая таблица организаций'!#REF!</f>
        <v>#REF!</v>
      </c>
      <c r="BA402" s="12" t="e">
        <f>'Рейтинговая таблица организаций'!#REF!</f>
        <v>#REF!</v>
      </c>
    </row>
    <row r="403" spans="1:53" ht="15.75">
      <c r="A403" s="9" t="e">
        <f>'бланки '!#REF!</f>
        <v>#REF!</v>
      </c>
      <c r="B403" s="9" t="e">
        <f>'бланки '!#REF!</f>
        <v>#REF!</v>
      </c>
      <c r="C403" s="9" t="e">
        <f>'для bus.gov.ru'!#REF!</f>
        <v>#REF!</v>
      </c>
      <c r="D403" s="9" t="e">
        <f>'для bus.gov.ru'!#REF!</f>
        <v>#REF!</v>
      </c>
      <c r="E403" s="16" t="e">
        <f>'для bus.gov.ru'!#REF!</f>
        <v>#REF!</v>
      </c>
      <c r="F403" s="10" t="s">
        <v>159</v>
      </c>
      <c r="G403" s="11" t="e">
        <f>'Рейтинговая таблица организаций'!#REF!</f>
        <v>#REF!</v>
      </c>
      <c r="H403" s="11" t="e">
        <f>'Рейтинговая таблица организаций'!#REF!</f>
        <v>#REF!</v>
      </c>
      <c r="I403" s="10" t="s">
        <v>160</v>
      </c>
      <c r="J403" s="11" t="e">
        <f>'Рейтинговая таблица организаций'!#REF!</f>
        <v>#REF!</v>
      </c>
      <c r="K403" s="11" t="e">
        <f>'Рейтинговая таблица организаций'!#REF!</f>
        <v>#REF!</v>
      </c>
      <c r="L40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3" s="18" t="e">
        <f>'Рейтинговая таблица организаций'!#REF!</f>
        <v>#REF!</v>
      </c>
      <c r="N403" s="12" t="e">
        <f>IF('Рейтинговая таблица организаций'!#REF!&lt;1,0,(IF('Рейтинговая таблица организаций'!#REF!&lt;4,30,100)))</f>
        <v>#REF!</v>
      </c>
      <c r="O403" s="12" t="s">
        <v>161</v>
      </c>
      <c r="P403" s="12" t="e">
        <f>'Рейтинговая таблица организаций'!#REF!</f>
        <v>#REF!</v>
      </c>
      <c r="Q403" s="12" t="e">
        <f>'Рейтинговая таблица организаций'!#REF!</f>
        <v>#REF!</v>
      </c>
      <c r="R403" s="12" t="s">
        <v>162</v>
      </c>
      <c r="S403" s="12" t="e">
        <f>'Рейтинговая таблица организаций'!#REF!</f>
        <v>#REF!</v>
      </c>
      <c r="T403" s="12" t="e">
        <f>'Рейтинговая таблица организаций'!#REF!</f>
        <v>#REF!</v>
      </c>
      <c r="U40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3" s="18" t="e">
        <f>'Рейтинговая таблица организаций'!#REF!</f>
        <v>#REF!</v>
      </c>
      <c r="W403" s="12" t="e">
        <f>IF('Рейтинговая таблица организаций'!#REF!&lt;1,0,(IF('Рейтинговая таблица организаций'!#REF!&lt;4,20,100)))</f>
        <v>#REF!</v>
      </c>
      <c r="X403" s="12" t="s">
        <v>163</v>
      </c>
      <c r="Y403" s="12" t="e">
        <f>'Рейтинговая таблица организаций'!#REF!</f>
        <v>#REF!</v>
      </c>
      <c r="Z403" s="12" t="e">
        <f>'Рейтинговая таблица организаций'!#REF!</f>
        <v>#REF!</v>
      </c>
      <c r="AA40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3" s="17" t="e">
        <f>'Рейтинговая таблица организаций'!#REF!</f>
        <v>#REF!</v>
      </c>
      <c r="AC403" s="12" t="e">
        <f>IF('Рейтинговая таблица организаций'!#REF!&lt;1,0,(IF('Рейтинговая таблица организаций'!#REF!&lt;5,20,100)))</f>
        <v>#REF!</v>
      </c>
      <c r="AD40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3" s="18" t="e">
        <f>'Рейтинговая таблица организаций'!#REF!</f>
        <v>#REF!</v>
      </c>
      <c r="AF403" s="12" t="e">
        <f>IF('Рейтинговая таблица организаций'!#REF!&lt;1,0,(IF('Рейтинговая таблица организаций'!#REF!&lt;5,20,100)))</f>
        <v>#REF!</v>
      </c>
      <c r="AG403" s="12" t="s">
        <v>164</v>
      </c>
      <c r="AH403" s="12" t="e">
        <f>'Рейтинговая таблица организаций'!#REF!</f>
        <v>#REF!</v>
      </c>
      <c r="AI403" s="12" t="e">
        <f>'Рейтинговая таблица организаций'!#REF!</f>
        <v>#REF!</v>
      </c>
      <c r="AJ403" s="12" t="s">
        <v>165</v>
      </c>
      <c r="AK403" s="12" t="e">
        <f>'Рейтинговая таблица организаций'!#REF!</f>
        <v>#REF!</v>
      </c>
      <c r="AL403" s="12" t="e">
        <f>'Рейтинговая таблица организаций'!#REF!</f>
        <v>#REF!</v>
      </c>
      <c r="AM403" s="12" t="s">
        <v>166</v>
      </c>
      <c r="AN403" s="12" t="e">
        <f>'Рейтинговая таблица организаций'!#REF!</f>
        <v>#REF!</v>
      </c>
      <c r="AO403" s="12" t="e">
        <f>'Рейтинговая таблица организаций'!#REF!</f>
        <v>#REF!</v>
      </c>
      <c r="AP403" s="12" t="s">
        <v>167</v>
      </c>
      <c r="AQ403" s="12" t="e">
        <f>'Рейтинговая таблица организаций'!#REF!</f>
        <v>#REF!</v>
      </c>
      <c r="AR403" s="12" t="e">
        <f>'Рейтинговая таблица организаций'!#REF!</f>
        <v>#REF!</v>
      </c>
      <c r="AS403" s="12" t="s">
        <v>168</v>
      </c>
      <c r="AT403" s="12" t="e">
        <f>'Рейтинговая таблица организаций'!#REF!</f>
        <v>#REF!</v>
      </c>
      <c r="AU403" s="12" t="e">
        <f>'Рейтинговая таблица организаций'!#REF!</f>
        <v>#REF!</v>
      </c>
      <c r="AV403" s="12" t="s">
        <v>169</v>
      </c>
      <c r="AW403" s="12" t="e">
        <f>'Рейтинговая таблица организаций'!#REF!</f>
        <v>#REF!</v>
      </c>
      <c r="AX403" s="12" t="e">
        <f>'Рейтинговая таблица организаций'!#REF!</f>
        <v>#REF!</v>
      </c>
      <c r="AY403" s="12" t="s">
        <v>170</v>
      </c>
      <c r="AZ403" s="12" t="e">
        <f>'Рейтинговая таблица организаций'!#REF!</f>
        <v>#REF!</v>
      </c>
      <c r="BA403" s="12" t="e">
        <f>'Рейтинговая таблица организаций'!#REF!</f>
        <v>#REF!</v>
      </c>
    </row>
    <row r="404" spans="1:53" ht="15.75">
      <c r="A404" s="9" t="e">
        <f>'бланки '!#REF!</f>
        <v>#REF!</v>
      </c>
      <c r="B404" s="9" t="e">
        <f>'бланки '!#REF!</f>
        <v>#REF!</v>
      </c>
      <c r="C404" s="9" t="e">
        <f>'для bus.gov.ru'!#REF!</f>
        <v>#REF!</v>
      </c>
      <c r="D404" s="9" t="e">
        <f>'для bus.gov.ru'!#REF!</f>
        <v>#REF!</v>
      </c>
      <c r="E404" s="16" t="e">
        <f>'для bus.gov.ru'!#REF!</f>
        <v>#REF!</v>
      </c>
      <c r="F404" s="10" t="s">
        <v>159</v>
      </c>
      <c r="G404" s="11" t="e">
        <f>'Рейтинговая таблица организаций'!#REF!</f>
        <v>#REF!</v>
      </c>
      <c r="H404" s="11" t="e">
        <f>'Рейтинговая таблица организаций'!#REF!</f>
        <v>#REF!</v>
      </c>
      <c r="I404" s="10" t="s">
        <v>160</v>
      </c>
      <c r="J404" s="11" t="e">
        <f>'Рейтинговая таблица организаций'!#REF!</f>
        <v>#REF!</v>
      </c>
      <c r="K404" s="11" t="e">
        <f>'Рейтинговая таблица организаций'!#REF!</f>
        <v>#REF!</v>
      </c>
      <c r="L40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4" s="18" t="e">
        <f>'Рейтинговая таблица организаций'!#REF!</f>
        <v>#REF!</v>
      </c>
      <c r="N404" s="12" t="e">
        <f>IF('Рейтинговая таблица организаций'!#REF!&lt;1,0,(IF('Рейтинговая таблица организаций'!#REF!&lt;4,30,100)))</f>
        <v>#REF!</v>
      </c>
      <c r="O404" s="12" t="s">
        <v>161</v>
      </c>
      <c r="P404" s="12" t="e">
        <f>'Рейтинговая таблица организаций'!#REF!</f>
        <v>#REF!</v>
      </c>
      <c r="Q404" s="12" t="e">
        <f>'Рейтинговая таблица организаций'!#REF!</f>
        <v>#REF!</v>
      </c>
      <c r="R404" s="12" t="s">
        <v>162</v>
      </c>
      <c r="S404" s="12" t="e">
        <f>'Рейтинговая таблица организаций'!#REF!</f>
        <v>#REF!</v>
      </c>
      <c r="T404" s="12" t="e">
        <f>'Рейтинговая таблица организаций'!#REF!</f>
        <v>#REF!</v>
      </c>
      <c r="U40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4" s="18" t="e">
        <f>'Рейтинговая таблица организаций'!#REF!</f>
        <v>#REF!</v>
      </c>
      <c r="W404" s="12" t="e">
        <f>IF('Рейтинговая таблица организаций'!#REF!&lt;1,0,(IF('Рейтинговая таблица организаций'!#REF!&lt;4,20,100)))</f>
        <v>#REF!</v>
      </c>
      <c r="X404" s="12" t="s">
        <v>163</v>
      </c>
      <c r="Y404" s="12" t="e">
        <f>'Рейтинговая таблица организаций'!#REF!</f>
        <v>#REF!</v>
      </c>
      <c r="Z404" s="12" t="e">
        <f>'Рейтинговая таблица организаций'!#REF!</f>
        <v>#REF!</v>
      </c>
      <c r="AA40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4" s="17" t="e">
        <f>'Рейтинговая таблица организаций'!#REF!</f>
        <v>#REF!</v>
      </c>
      <c r="AC404" s="12" t="e">
        <f>IF('Рейтинговая таблица организаций'!#REF!&lt;1,0,(IF('Рейтинговая таблица организаций'!#REF!&lt;5,20,100)))</f>
        <v>#REF!</v>
      </c>
      <c r="AD40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4" s="18" t="e">
        <f>'Рейтинговая таблица организаций'!#REF!</f>
        <v>#REF!</v>
      </c>
      <c r="AF404" s="12" t="e">
        <f>IF('Рейтинговая таблица организаций'!#REF!&lt;1,0,(IF('Рейтинговая таблица организаций'!#REF!&lt;5,20,100)))</f>
        <v>#REF!</v>
      </c>
      <c r="AG404" s="12" t="s">
        <v>164</v>
      </c>
      <c r="AH404" s="12" t="e">
        <f>'Рейтинговая таблица организаций'!#REF!</f>
        <v>#REF!</v>
      </c>
      <c r="AI404" s="12" t="e">
        <f>'Рейтинговая таблица организаций'!#REF!</f>
        <v>#REF!</v>
      </c>
      <c r="AJ404" s="12" t="s">
        <v>165</v>
      </c>
      <c r="AK404" s="12" t="e">
        <f>'Рейтинговая таблица организаций'!#REF!</f>
        <v>#REF!</v>
      </c>
      <c r="AL404" s="12" t="e">
        <f>'Рейтинговая таблица организаций'!#REF!</f>
        <v>#REF!</v>
      </c>
      <c r="AM404" s="12" t="s">
        <v>166</v>
      </c>
      <c r="AN404" s="12" t="e">
        <f>'Рейтинговая таблица организаций'!#REF!</f>
        <v>#REF!</v>
      </c>
      <c r="AO404" s="12" t="e">
        <f>'Рейтинговая таблица организаций'!#REF!</f>
        <v>#REF!</v>
      </c>
      <c r="AP404" s="12" t="s">
        <v>167</v>
      </c>
      <c r="AQ404" s="12" t="e">
        <f>'Рейтинговая таблица организаций'!#REF!</f>
        <v>#REF!</v>
      </c>
      <c r="AR404" s="12" t="e">
        <f>'Рейтинговая таблица организаций'!#REF!</f>
        <v>#REF!</v>
      </c>
      <c r="AS404" s="12" t="s">
        <v>168</v>
      </c>
      <c r="AT404" s="12" t="e">
        <f>'Рейтинговая таблица организаций'!#REF!</f>
        <v>#REF!</v>
      </c>
      <c r="AU404" s="12" t="e">
        <f>'Рейтинговая таблица организаций'!#REF!</f>
        <v>#REF!</v>
      </c>
      <c r="AV404" s="12" t="s">
        <v>169</v>
      </c>
      <c r="AW404" s="12" t="e">
        <f>'Рейтинговая таблица организаций'!#REF!</f>
        <v>#REF!</v>
      </c>
      <c r="AX404" s="12" t="e">
        <f>'Рейтинговая таблица организаций'!#REF!</f>
        <v>#REF!</v>
      </c>
      <c r="AY404" s="12" t="s">
        <v>170</v>
      </c>
      <c r="AZ404" s="12" t="e">
        <f>'Рейтинговая таблица организаций'!#REF!</f>
        <v>#REF!</v>
      </c>
      <c r="BA404" s="12" t="e">
        <f>'Рейтинговая таблица организаций'!#REF!</f>
        <v>#REF!</v>
      </c>
    </row>
    <row r="405" spans="1:53" ht="15.75">
      <c r="A405" s="9" t="e">
        <f>'бланки '!#REF!</f>
        <v>#REF!</v>
      </c>
      <c r="B405" s="9" t="e">
        <f>'бланки '!#REF!</f>
        <v>#REF!</v>
      </c>
      <c r="C405" s="9" t="e">
        <f>'для bus.gov.ru'!#REF!</f>
        <v>#REF!</v>
      </c>
      <c r="D405" s="9" t="e">
        <f>'для bus.gov.ru'!#REF!</f>
        <v>#REF!</v>
      </c>
      <c r="E405" s="16" t="e">
        <f>'для bus.gov.ru'!#REF!</f>
        <v>#REF!</v>
      </c>
      <c r="F405" s="10" t="s">
        <v>159</v>
      </c>
      <c r="G405" s="11" t="e">
        <f>'Рейтинговая таблица организаций'!#REF!</f>
        <v>#REF!</v>
      </c>
      <c r="H405" s="11" t="e">
        <f>'Рейтинговая таблица организаций'!#REF!</f>
        <v>#REF!</v>
      </c>
      <c r="I405" s="10" t="s">
        <v>160</v>
      </c>
      <c r="J405" s="11" t="e">
        <f>'Рейтинговая таблица организаций'!#REF!</f>
        <v>#REF!</v>
      </c>
      <c r="K405" s="11" t="e">
        <f>'Рейтинговая таблица организаций'!#REF!</f>
        <v>#REF!</v>
      </c>
      <c r="L40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5" s="18" t="e">
        <f>'Рейтинговая таблица организаций'!#REF!</f>
        <v>#REF!</v>
      </c>
      <c r="N405" s="12" t="e">
        <f>IF('Рейтинговая таблица организаций'!#REF!&lt;1,0,(IF('Рейтинговая таблица организаций'!#REF!&lt;4,30,100)))</f>
        <v>#REF!</v>
      </c>
      <c r="O405" s="12" t="s">
        <v>161</v>
      </c>
      <c r="P405" s="12" t="e">
        <f>'Рейтинговая таблица организаций'!#REF!</f>
        <v>#REF!</v>
      </c>
      <c r="Q405" s="12" t="e">
        <f>'Рейтинговая таблица организаций'!#REF!</f>
        <v>#REF!</v>
      </c>
      <c r="R405" s="12" t="s">
        <v>162</v>
      </c>
      <c r="S405" s="12" t="e">
        <f>'Рейтинговая таблица организаций'!#REF!</f>
        <v>#REF!</v>
      </c>
      <c r="T405" s="12" t="e">
        <f>'Рейтинговая таблица организаций'!#REF!</f>
        <v>#REF!</v>
      </c>
      <c r="U40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5" s="18" t="e">
        <f>'Рейтинговая таблица организаций'!#REF!</f>
        <v>#REF!</v>
      </c>
      <c r="W405" s="12" t="e">
        <f>IF('Рейтинговая таблица организаций'!#REF!&lt;1,0,(IF('Рейтинговая таблица организаций'!#REF!&lt;4,20,100)))</f>
        <v>#REF!</v>
      </c>
      <c r="X405" s="12" t="s">
        <v>163</v>
      </c>
      <c r="Y405" s="12" t="e">
        <f>'Рейтинговая таблица организаций'!#REF!</f>
        <v>#REF!</v>
      </c>
      <c r="Z405" s="12" t="e">
        <f>'Рейтинговая таблица организаций'!#REF!</f>
        <v>#REF!</v>
      </c>
      <c r="AA40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5" s="17" t="e">
        <f>'Рейтинговая таблица организаций'!#REF!</f>
        <v>#REF!</v>
      </c>
      <c r="AC405" s="12" t="e">
        <f>IF('Рейтинговая таблица организаций'!#REF!&lt;1,0,(IF('Рейтинговая таблица организаций'!#REF!&lt;5,20,100)))</f>
        <v>#REF!</v>
      </c>
      <c r="AD40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5" s="18" t="e">
        <f>'Рейтинговая таблица организаций'!#REF!</f>
        <v>#REF!</v>
      </c>
      <c r="AF405" s="12" t="e">
        <f>IF('Рейтинговая таблица организаций'!#REF!&lt;1,0,(IF('Рейтинговая таблица организаций'!#REF!&lt;5,20,100)))</f>
        <v>#REF!</v>
      </c>
      <c r="AG405" s="12" t="s">
        <v>164</v>
      </c>
      <c r="AH405" s="12" t="e">
        <f>'Рейтинговая таблица организаций'!#REF!</f>
        <v>#REF!</v>
      </c>
      <c r="AI405" s="12" t="e">
        <f>'Рейтинговая таблица организаций'!#REF!</f>
        <v>#REF!</v>
      </c>
      <c r="AJ405" s="12" t="s">
        <v>165</v>
      </c>
      <c r="AK405" s="12" t="e">
        <f>'Рейтинговая таблица организаций'!#REF!</f>
        <v>#REF!</v>
      </c>
      <c r="AL405" s="12" t="e">
        <f>'Рейтинговая таблица организаций'!#REF!</f>
        <v>#REF!</v>
      </c>
      <c r="AM405" s="12" t="s">
        <v>166</v>
      </c>
      <c r="AN405" s="12" t="e">
        <f>'Рейтинговая таблица организаций'!#REF!</f>
        <v>#REF!</v>
      </c>
      <c r="AO405" s="12" t="e">
        <f>'Рейтинговая таблица организаций'!#REF!</f>
        <v>#REF!</v>
      </c>
      <c r="AP405" s="12" t="s">
        <v>167</v>
      </c>
      <c r="AQ405" s="12" t="e">
        <f>'Рейтинговая таблица организаций'!#REF!</f>
        <v>#REF!</v>
      </c>
      <c r="AR405" s="12" t="e">
        <f>'Рейтинговая таблица организаций'!#REF!</f>
        <v>#REF!</v>
      </c>
      <c r="AS405" s="12" t="s">
        <v>168</v>
      </c>
      <c r="AT405" s="12" t="e">
        <f>'Рейтинговая таблица организаций'!#REF!</f>
        <v>#REF!</v>
      </c>
      <c r="AU405" s="12" t="e">
        <f>'Рейтинговая таблица организаций'!#REF!</f>
        <v>#REF!</v>
      </c>
      <c r="AV405" s="12" t="s">
        <v>169</v>
      </c>
      <c r="AW405" s="12" t="e">
        <f>'Рейтинговая таблица организаций'!#REF!</f>
        <v>#REF!</v>
      </c>
      <c r="AX405" s="12" t="e">
        <f>'Рейтинговая таблица организаций'!#REF!</f>
        <v>#REF!</v>
      </c>
      <c r="AY405" s="12" t="s">
        <v>170</v>
      </c>
      <c r="AZ405" s="12" t="e">
        <f>'Рейтинговая таблица организаций'!#REF!</f>
        <v>#REF!</v>
      </c>
      <c r="BA405" s="12" t="e">
        <f>'Рейтинговая таблица организаций'!#REF!</f>
        <v>#REF!</v>
      </c>
    </row>
    <row r="406" spans="1:53" ht="15.75">
      <c r="A406" s="9" t="e">
        <f>'бланки '!#REF!</f>
        <v>#REF!</v>
      </c>
      <c r="B406" s="9" t="e">
        <f>'бланки '!#REF!</f>
        <v>#REF!</v>
      </c>
      <c r="C406" s="9" t="e">
        <f>'для bus.gov.ru'!#REF!</f>
        <v>#REF!</v>
      </c>
      <c r="D406" s="9" t="e">
        <f>'для bus.gov.ru'!#REF!</f>
        <v>#REF!</v>
      </c>
      <c r="E406" s="16" t="e">
        <f>'для bus.gov.ru'!#REF!</f>
        <v>#REF!</v>
      </c>
      <c r="F406" s="10" t="s">
        <v>159</v>
      </c>
      <c r="G406" s="11" t="e">
        <f>'Рейтинговая таблица организаций'!#REF!</f>
        <v>#REF!</v>
      </c>
      <c r="H406" s="11" t="e">
        <f>'Рейтинговая таблица организаций'!#REF!</f>
        <v>#REF!</v>
      </c>
      <c r="I406" s="10" t="s">
        <v>160</v>
      </c>
      <c r="J406" s="11" t="e">
        <f>'Рейтинговая таблица организаций'!#REF!</f>
        <v>#REF!</v>
      </c>
      <c r="K406" s="11" t="e">
        <f>'Рейтинговая таблица организаций'!#REF!</f>
        <v>#REF!</v>
      </c>
      <c r="L40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6" s="18" t="e">
        <f>'Рейтинговая таблица организаций'!#REF!</f>
        <v>#REF!</v>
      </c>
      <c r="N406" s="12" t="e">
        <f>IF('Рейтинговая таблица организаций'!#REF!&lt;1,0,(IF('Рейтинговая таблица организаций'!#REF!&lt;4,30,100)))</f>
        <v>#REF!</v>
      </c>
      <c r="O406" s="12" t="s">
        <v>161</v>
      </c>
      <c r="P406" s="12" t="e">
        <f>'Рейтинговая таблица организаций'!#REF!</f>
        <v>#REF!</v>
      </c>
      <c r="Q406" s="12" t="e">
        <f>'Рейтинговая таблица организаций'!#REF!</f>
        <v>#REF!</v>
      </c>
      <c r="R406" s="12" t="s">
        <v>162</v>
      </c>
      <c r="S406" s="12" t="e">
        <f>'Рейтинговая таблица организаций'!#REF!</f>
        <v>#REF!</v>
      </c>
      <c r="T406" s="12" t="e">
        <f>'Рейтинговая таблица организаций'!#REF!</f>
        <v>#REF!</v>
      </c>
      <c r="U40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6" s="18" t="e">
        <f>'Рейтинговая таблица организаций'!#REF!</f>
        <v>#REF!</v>
      </c>
      <c r="W406" s="12" t="e">
        <f>IF('Рейтинговая таблица организаций'!#REF!&lt;1,0,(IF('Рейтинговая таблица организаций'!#REF!&lt;4,20,100)))</f>
        <v>#REF!</v>
      </c>
      <c r="X406" s="12" t="s">
        <v>163</v>
      </c>
      <c r="Y406" s="12" t="e">
        <f>'Рейтинговая таблица организаций'!#REF!</f>
        <v>#REF!</v>
      </c>
      <c r="Z406" s="12" t="e">
        <f>'Рейтинговая таблица организаций'!#REF!</f>
        <v>#REF!</v>
      </c>
      <c r="AA40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6" s="17" t="e">
        <f>'Рейтинговая таблица организаций'!#REF!</f>
        <v>#REF!</v>
      </c>
      <c r="AC406" s="12" t="e">
        <f>IF('Рейтинговая таблица организаций'!#REF!&lt;1,0,(IF('Рейтинговая таблица организаций'!#REF!&lt;5,20,100)))</f>
        <v>#REF!</v>
      </c>
      <c r="AD40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6" s="18" t="e">
        <f>'Рейтинговая таблица организаций'!#REF!</f>
        <v>#REF!</v>
      </c>
      <c r="AF406" s="12" t="e">
        <f>IF('Рейтинговая таблица организаций'!#REF!&lt;1,0,(IF('Рейтинговая таблица организаций'!#REF!&lt;5,20,100)))</f>
        <v>#REF!</v>
      </c>
      <c r="AG406" s="12" t="s">
        <v>164</v>
      </c>
      <c r="AH406" s="12" t="e">
        <f>'Рейтинговая таблица организаций'!#REF!</f>
        <v>#REF!</v>
      </c>
      <c r="AI406" s="12" t="e">
        <f>'Рейтинговая таблица организаций'!#REF!</f>
        <v>#REF!</v>
      </c>
      <c r="AJ406" s="12" t="s">
        <v>165</v>
      </c>
      <c r="AK406" s="12" t="e">
        <f>'Рейтинговая таблица организаций'!#REF!</f>
        <v>#REF!</v>
      </c>
      <c r="AL406" s="12" t="e">
        <f>'Рейтинговая таблица организаций'!#REF!</f>
        <v>#REF!</v>
      </c>
      <c r="AM406" s="12" t="s">
        <v>166</v>
      </c>
      <c r="AN406" s="12" t="e">
        <f>'Рейтинговая таблица организаций'!#REF!</f>
        <v>#REF!</v>
      </c>
      <c r="AO406" s="12" t="e">
        <f>'Рейтинговая таблица организаций'!#REF!</f>
        <v>#REF!</v>
      </c>
      <c r="AP406" s="12" t="s">
        <v>167</v>
      </c>
      <c r="AQ406" s="12" t="e">
        <f>'Рейтинговая таблица организаций'!#REF!</f>
        <v>#REF!</v>
      </c>
      <c r="AR406" s="12" t="e">
        <f>'Рейтинговая таблица организаций'!#REF!</f>
        <v>#REF!</v>
      </c>
      <c r="AS406" s="12" t="s">
        <v>168</v>
      </c>
      <c r="AT406" s="12" t="e">
        <f>'Рейтинговая таблица организаций'!#REF!</f>
        <v>#REF!</v>
      </c>
      <c r="AU406" s="12" t="e">
        <f>'Рейтинговая таблица организаций'!#REF!</f>
        <v>#REF!</v>
      </c>
      <c r="AV406" s="12" t="s">
        <v>169</v>
      </c>
      <c r="AW406" s="12" t="e">
        <f>'Рейтинговая таблица организаций'!#REF!</f>
        <v>#REF!</v>
      </c>
      <c r="AX406" s="12" t="e">
        <f>'Рейтинговая таблица организаций'!#REF!</f>
        <v>#REF!</v>
      </c>
      <c r="AY406" s="12" t="s">
        <v>170</v>
      </c>
      <c r="AZ406" s="12" t="e">
        <f>'Рейтинговая таблица организаций'!#REF!</f>
        <v>#REF!</v>
      </c>
      <c r="BA406" s="12" t="e">
        <f>'Рейтинговая таблица организаций'!#REF!</f>
        <v>#REF!</v>
      </c>
    </row>
    <row r="407" spans="1:53" ht="15.75">
      <c r="A407" s="9" t="e">
        <f>'бланки '!#REF!</f>
        <v>#REF!</v>
      </c>
      <c r="B407" s="9" t="e">
        <f>'бланки '!#REF!</f>
        <v>#REF!</v>
      </c>
      <c r="C407" s="9" t="e">
        <f>'для bus.gov.ru'!#REF!</f>
        <v>#REF!</v>
      </c>
      <c r="D407" s="9" t="e">
        <f>'для bus.gov.ru'!#REF!</f>
        <v>#REF!</v>
      </c>
      <c r="E407" s="16" t="e">
        <f>'для bus.gov.ru'!#REF!</f>
        <v>#REF!</v>
      </c>
      <c r="F407" s="10" t="s">
        <v>159</v>
      </c>
      <c r="G407" s="11" t="e">
        <f>'Рейтинговая таблица организаций'!#REF!</f>
        <v>#REF!</v>
      </c>
      <c r="H407" s="11" t="e">
        <f>'Рейтинговая таблица организаций'!#REF!</f>
        <v>#REF!</v>
      </c>
      <c r="I407" s="10" t="s">
        <v>160</v>
      </c>
      <c r="J407" s="11" t="e">
        <f>'Рейтинговая таблица организаций'!#REF!</f>
        <v>#REF!</v>
      </c>
      <c r="K407" s="11" t="e">
        <f>'Рейтинговая таблица организаций'!#REF!</f>
        <v>#REF!</v>
      </c>
      <c r="L40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7" s="18" t="e">
        <f>'Рейтинговая таблица организаций'!#REF!</f>
        <v>#REF!</v>
      </c>
      <c r="N407" s="12" t="e">
        <f>IF('Рейтинговая таблица организаций'!#REF!&lt;1,0,(IF('Рейтинговая таблица организаций'!#REF!&lt;4,30,100)))</f>
        <v>#REF!</v>
      </c>
      <c r="O407" s="12" t="s">
        <v>161</v>
      </c>
      <c r="P407" s="12" t="e">
        <f>'Рейтинговая таблица организаций'!#REF!</f>
        <v>#REF!</v>
      </c>
      <c r="Q407" s="12" t="e">
        <f>'Рейтинговая таблица организаций'!#REF!</f>
        <v>#REF!</v>
      </c>
      <c r="R407" s="12" t="s">
        <v>162</v>
      </c>
      <c r="S407" s="12" t="e">
        <f>'Рейтинговая таблица организаций'!#REF!</f>
        <v>#REF!</v>
      </c>
      <c r="T407" s="12" t="e">
        <f>'Рейтинговая таблица организаций'!#REF!</f>
        <v>#REF!</v>
      </c>
      <c r="U40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7" s="18" t="e">
        <f>'Рейтинговая таблица организаций'!#REF!</f>
        <v>#REF!</v>
      </c>
      <c r="W407" s="12" t="e">
        <f>IF('Рейтинговая таблица организаций'!#REF!&lt;1,0,(IF('Рейтинговая таблица организаций'!#REF!&lt;4,20,100)))</f>
        <v>#REF!</v>
      </c>
      <c r="X407" s="12" t="s">
        <v>163</v>
      </c>
      <c r="Y407" s="12" t="e">
        <f>'Рейтинговая таблица организаций'!#REF!</f>
        <v>#REF!</v>
      </c>
      <c r="Z407" s="12" t="e">
        <f>'Рейтинговая таблица организаций'!#REF!</f>
        <v>#REF!</v>
      </c>
      <c r="AA40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7" s="17" t="e">
        <f>'Рейтинговая таблица организаций'!#REF!</f>
        <v>#REF!</v>
      </c>
      <c r="AC407" s="12" t="e">
        <f>IF('Рейтинговая таблица организаций'!#REF!&lt;1,0,(IF('Рейтинговая таблица организаций'!#REF!&lt;5,20,100)))</f>
        <v>#REF!</v>
      </c>
      <c r="AD40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7" s="18" t="e">
        <f>'Рейтинговая таблица организаций'!#REF!</f>
        <v>#REF!</v>
      </c>
      <c r="AF407" s="12" t="e">
        <f>IF('Рейтинговая таблица организаций'!#REF!&lt;1,0,(IF('Рейтинговая таблица организаций'!#REF!&lt;5,20,100)))</f>
        <v>#REF!</v>
      </c>
      <c r="AG407" s="12" t="s">
        <v>164</v>
      </c>
      <c r="AH407" s="12" t="e">
        <f>'Рейтинговая таблица организаций'!#REF!</f>
        <v>#REF!</v>
      </c>
      <c r="AI407" s="12" t="e">
        <f>'Рейтинговая таблица организаций'!#REF!</f>
        <v>#REF!</v>
      </c>
      <c r="AJ407" s="12" t="s">
        <v>165</v>
      </c>
      <c r="AK407" s="12" t="e">
        <f>'Рейтинговая таблица организаций'!#REF!</f>
        <v>#REF!</v>
      </c>
      <c r="AL407" s="12" t="e">
        <f>'Рейтинговая таблица организаций'!#REF!</f>
        <v>#REF!</v>
      </c>
      <c r="AM407" s="12" t="s">
        <v>166</v>
      </c>
      <c r="AN407" s="12" t="e">
        <f>'Рейтинговая таблица организаций'!#REF!</f>
        <v>#REF!</v>
      </c>
      <c r="AO407" s="12" t="e">
        <f>'Рейтинговая таблица организаций'!#REF!</f>
        <v>#REF!</v>
      </c>
      <c r="AP407" s="12" t="s">
        <v>167</v>
      </c>
      <c r="AQ407" s="12" t="e">
        <f>'Рейтинговая таблица организаций'!#REF!</f>
        <v>#REF!</v>
      </c>
      <c r="AR407" s="12" t="e">
        <f>'Рейтинговая таблица организаций'!#REF!</f>
        <v>#REF!</v>
      </c>
      <c r="AS407" s="12" t="s">
        <v>168</v>
      </c>
      <c r="AT407" s="12" t="e">
        <f>'Рейтинговая таблица организаций'!#REF!</f>
        <v>#REF!</v>
      </c>
      <c r="AU407" s="12" t="e">
        <f>'Рейтинговая таблица организаций'!#REF!</f>
        <v>#REF!</v>
      </c>
      <c r="AV407" s="12" t="s">
        <v>169</v>
      </c>
      <c r="AW407" s="12" t="e">
        <f>'Рейтинговая таблица организаций'!#REF!</f>
        <v>#REF!</v>
      </c>
      <c r="AX407" s="12" t="e">
        <f>'Рейтинговая таблица организаций'!#REF!</f>
        <v>#REF!</v>
      </c>
      <c r="AY407" s="12" t="s">
        <v>170</v>
      </c>
      <c r="AZ407" s="12" t="e">
        <f>'Рейтинговая таблица организаций'!#REF!</f>
        <v>#REF!</v>
      </c>
      <c r="BA407" s="12" t="e">
        <f>'Рейтинговая таблица организаций'!#REF!</f>
        <v>#REF!</v>
      </c>
    </row>
    <row r="408" spans="1:53" ht="15.75">
      <c r="A408" s="9" t="e">
        <f>'бланки '!#REF!</f>
        <v>#REF!</v>
      </c>
      <c r="B408" s="9" t="e">
        <f>'бланки '!#REF!</f>
        <v>#REF!</v>
      </c>
      <c r="C408" s="9" t="e">
        <f>'для bus.gov.ru'!#REF!</f>
        <v>#REF!</v>
      </c>
      <c r="D408" s="9" t="e">
        <f>'для bus.gov.ru'!#REF!</f>
        <v>#REF!</v>
      </c>
      <c r="E408" s="16" t="e">
        <f>'для bus.gov.ru'!#REF!</f>
        <v>#REF!</v>
      </c>
      <c r="F408" s="10" t="s">
        <v>159</v>
      </c>
      <c r="G408" s="11" t="e">
        <f>'Рейтинговая таблица организаций'!#REF!</f>
        <v>#REF!</v>
      </c>
      <c r="H408" s="11" t="e">
        <f>'Рейтинговая таблица организаций'!#REF!</f>
        <v>#REF!</v>
      </c>
      <c r="I408" s="10" t="s">
        <v>160</v>
      </c>
      <c r="J408" s="11" t="e">
        <f>'Рейтинговая таблица организаций'!#REF!</f>
        <v>#REF!</v>
      </c>
      <c r="K408" s="11" t="e">
        <f>'Рейтинговая таблица организаций'!#REF!</f>
        <v>#REF!</v>
      </c>
      <c r="L40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8" s="18" t="e">
        <f>'Рейтинговая таблица организаций'!#REF!</f>
        <v>#REF!</v>
      </c>
      <c r="N408" s="12" t="e">
        <f>IF('Рейтинговая таблица организаций'!#REF!&lt;1,0,(IF('Рейтинговая таблица организаций'!#REF!&lt;4,30,100)))</f>
        <v>#REF!</v>
      </c>
      <c r="O408" s="12" t="s">
        <v>161</v>
      </c>
      <c r="P408" s="12" t="e">
        <f>'Рейтинговая таблица организаций'!#REF!</f>
        <v>#REF!</v>
      </c>
      <c r="Q408" s="12" t="e">
        <f>'Рейтинговая таблица организаций'!#REF!</f>
        <v>#REF!</v>
      </c>
      <c r="R408" s="12" t="s">
        <v>162</v>
      </c>
      <c r="S408" s="12" t="e">
        <f>'Рейтинговая таблица организаций'!#REF!</f>
        <v>#REF!</v>
      </c>
      <c r="T408" s="12" t="e">
        <f>'Рейтинговая таблица организаций'!#REF!</f>
        <v>#REF!</v>
      </c>
      <c r="U40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8" s="18" t="e">
        <f>'Рейтинговая таблица организаций'!#REF!</f>
        <v>#REF!</v>
      </c>
      <c r="W408" s="12" t="e">
        <f>IF('Рейтинговая таблица организаций'!#REF!&lt;1,0,(IF('Рейтинговая таблица организаций'!#REF!&lt;4,20,100)))</f>
        <v>#REF!</v>
      </c>
      <c r="X408" s="12" t="s">
        <v>163</v>
      </c>
      <c r="Y408" s="12" t="e">
        <f>'Рейтинговая таблица организаций'!#REF!</f>
        <v>#REF!</v>
      </c>
      <c r="Z408" s="12" t="e">
        <f>'Рейтинговая таблица организаций'!#REF!</f>
        <v>#REF!</v>
      </c>
      <c r="AA40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8" s="17" t="e">
        <f>'Рейтинговая таблица организаций'!#REF!</f>
        <v>#REF!</v>
      </c>
      <c r="AC408" s="12" t="e">
        <f>IF('Рейтинговая таблица организаций'!#REF!&lt;1,0,(IF('Рейтинговая таблица организаций'!#REF!&lt;5,20,100)))</f>
        <v>#REF!</v>
      </c>
      <c r="AD40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8" s="18" t="e">
        <f>'Рейтинговая таблица организаций'!#REF!</f>
        <v>#REF!</v>
      </c>
      <c r="AF408" s="12" t="e">
        <f>IF('Рейтинговая таблица организаций'!#REF!&lt;1,0,(IF('Рейтинговая таблица организаций'!#REF!&lt;5,20,100)))</f>
        <v>#REF!</v>
      </c>
      <c r="AG408" s="12" t="s">
        <v>164</v>
      </c>
      <c r="AH408" s="12" t="e">
        <f>'Рейтинговая таблица организаций'!#REF!</f>
        <v>#REF!</v>
      </c>
      <c r="AI408" s="12" t="e">
        <f>'Рейтинговая таблица организаций'!#REF!</f>
        <v>#REF!</v>
      </c>
      <c r="AJ408" s="12" t="s">
        <v>165</v>
      </c>
      <c r="AK408" s="12" t="e">
        <f>'Рейтинговая таблица организаций'!#REF!</f>
        <v>#REF!</v>
      </c>
      <c r="AL408" s="12" t="e">
        <f>'Рейтинговая таблица организаций'!#REF!</f>
        <v>#REF!</v>
      </c>
      <c r="AM408" s="12" t="s">
        <v>166</v>
      </c>
      <c r="AN408" s="12" t="e">
        <f>'Рейтинговая таблица организаций'!#REF!</f>
        <v>#REF!</v>
      </c>
      <c r="AO408" s="12" t="e">
        <f>'Рейтинговая таблица организаций'!#REF!</f>
        <v>#REF!</v>
      </c>
      <c r="AP408" s="12" t="s">
        <v>167</v>
      </c>
      <c r="AQ408" s="12" t="e">
        <f>'Рейтинговая таблица организаций'!#REF!</f>
        <v>#REF!</v>
      </c>
      <c r="AR408" s="12" t="e">
        <f>'Рейтинговая таблица организаций'!#REF!</f>
        <v>#REF!</v>
      </c>
      <c r="AS408" s="12" t="s">
        <v>168</v>
      </c>
      <c r="AT408" s="12" t="e">
        <f>'Рейтинговая таблица организаций'!#REF!</f>
        <v>#REF!</v>
      </c>
      <c r="AU408" s="12" t="e">
        <f>'Рейтинговая таблица организаций'!#REF!</f>
        <v>#REF!</v>
      </c>
      <c r="AV408" s="12" t="s">
        <v>169</v>
      </c>
      <c r="AW408" s="12" t="e">
        <f>'Рейтинговая таблица организаций'!#REF!</f>
        <v>#REF!</v>
      </c>
      <c r="AX408" s="12" t="e">
        <f>'Рейтинговая таблица организаций'!#REF!</f>
        <v>#REF!</v>
      </c>
      <c r="AY408" s="12" t="s">
        <v>170</v>
      </c>
      <c r="AZ408" s="12" t="e">
        <f>'Рейтинговая таблица организаций'!#REF!</f>
        <v>#REF!</v>
      </c>
      <c r="BA408" s="12" t="e">
        <f>'Рейтинговая таблица организаций'!#REF!</f>
        <v>#REF!</v>
      </c>
    </row>
    <row r="409" spans="1:53" ht="15.75">
      <c r="A409" s="9" t="e">
        <f>'бланки '!#REF!</f>
        <v>#REF!</v>
      </c>
      <c r="B409" s="9" t="e">
        <f>'бланки '!#REF!</f>
        <v>#REF!</v>
      </c>
      <c r="C409" s="9" t="e">
        <f>'для bus.gov.ru'!#REF!</f>
        <v>#REF!</v>
      </c>
      <c r="D409" s="9" t="e">
        <f>'для bus.gov.ru'!#REF!</f>
        <v>#REF!</v>
      </c>
      <c r="E409" s="16" t="e">
        <f>'для bus.gov.ru'!#REF!</f>
        <v>#REF!</v>
      </c>
      <c r="F409" s="10" t="s">
        <v>159</v>
      </c>
      <c r="G409" s="11" t="e">
        <f>'Рейтинговая таблица организаций'!#REF!</f>
        <v>#REF!</v>
      </c>
      <c r="H409" s="11" t="e">
        <f>'Рейтинговая таблица организаций'!#REF!</f>
        <v>#REF!</v>
      </c>
      <c r="I409" s="10" t="s">
        <v>160</v>
      </c>
      <c r="J409" s="11" t="e">
        <f>'Рейтинговая таблица организаций'!#REF!</f>
        <v>#REF!</v>
      </c>
      <c r="K409" s="11" t="e">
        <f>'Рейтинговая таблица организаций'!#REF!</f>
        <v>#REF!</v>
      </c>
      <c r="L40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09" s="18" t="e">
        <f>'Рейтинговая таблица организаций'!#REF!</f>
        <v>#REF!</v>
      </c>
      <c r="N409" s="12" t="e">
        <f>IF('Рейтинговая таблица организаций'!#REF!&lt;1,0,(IF('Рейтинговая таблица организаций'!#REF!&lt;4,30,100)))</f>
        <v>#REF!</v>
      </c>
      <c r="O409" s="12" t="s">
        <v>161</v>
      </c>
      <c r="P409" s="12" t="e">
        <f>'Рейтинговая таблица организаций'!#REF!</f>
        <v>#REF!</v>
      </c>
      <c r="Q409" s="12" t="e">
        <f>'Рейтинговая таблица организаций'!#REF!</f>
        <v>#REF!</v>
      </c>
      <c r="R409" s="12" t="s">
        <v>162</v>
      </c>
      <c r="S409" s="12" t="e">
        <f>'Рейтинговая таблица организаций'!#REF!</f>
        <v>#REF!</v>
      </c>
      <c r="T409" s="12" t="e">
        <f>'Рейтинговая таблица организаций'!#REF!</f>
        <v>#REF!</v>
      </c>
      <c r="U40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09" s="18" t="e">
        <f>'Рейтинговая таблица организаций'!#REF!</f>
        <v>#REF!</v>
      </c>
      <c r="W409" s="12" t="e">
        <f>IF('Рейтинговая таблица организаций'!#REF!&lt;1,0,(IF('Рейтинговая таблица организаций'!#REF!&lt;4,20,100)))</f>
        <v>#REF!</v>
      </c>
      <c r="X409" s="12" t="s">
        <v>163</v>
      </c>
      <c r="Y409" s="12" t="e">
        <f>'Рейтинговая таблица организаций'!#REF!</f>
        <v>#REF!</v>
      </c>
      <c r="Z409" s="12" t="e">
        <f>'Рейтинговая таблица организаций'!#REF!</f>
        <v>#REF!</v>
      </c>
      <c r="AA40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09" s="17" t="e">
        <f>'Рейтинговая таблица организаций'!#REF!</f>
        <v>#REF!</v>
      </c>
      <c r="AC409" s="12" t="e">
        <f>IF('Рейтинговая таблица организаций'!#REF!&lt;1,0,(IF('Рейтинговая таблица организаций'!#REF!&lt;5,20,100)))</f>
        <v>#REF!</v>
      </c>
      <c r="AD40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09" s="18" t="e">
        <f>'Рейтинговая таблица организаций'!#REF!</f>
        <v>#REF!</v>
      </c>
      <c r="AF409" s="12" t="e">
        <f>IF('Рейтинговая таблица организаций'!#REF!&lt;1,0,(IF('Рейтинговая таблица организаций'!#REF!&lt;5,20,100)))</f>
        <v>#REF!</v>
      </c>
      <c r="AG409" s="12" t="s">
        <v>164</v>
      </c>
      <c r="AH409" s="12" t="e">
        <f>'Рейтинговая таблица организаций'!#REF!</f>
        <v>#REF!</v>
      </c>
      <c r="AI409" s="12" t="e">
        <f>'Рейтинговая таблица организаций'!#REF!</f>
        <v>#REF!</v>
      </c>
      <c r="AJ409" s="12" t="s">
        <v>165</v>
      </c>
      <c r="AK409" s="12" t="e">
        <f>'Рейтинговая таблица организаций'!#REF!</f>
        <v>#REF!</v>
      </c>
      <c r="AL409" s="12" t="e">
        <f>'Рейтинговая таблица организаций'!#REF!</f>
        <v>#REF!</v>
      </c>
      <c r="AM409" s="12" t="s">
        <v>166</v>
      </c>
      <c r="AN409" s="12" t="e">
        <f>'Рейтинговая таблица организаций'!#REF!</f>
        <v>#REF!</v>
      </c>
      <c r="AO409" s="12" t="e">
        <f>'Рейтинговая таблица организаций'!#REF!</f>
        <v>#REF!</v>
      </c>
      <c r="AP409" s="12" t="s">
        <v>167</v>
      </c>
      <c r="AQ409" s="12" t="e">
        <f>'Рейтинговая таблица организаций'!#REF!</f>
        <v>#REF!</v>
      </c>
      <c r="AR409" s="12" t="e">
        <f>'Рейтинговая таблица организаций'!#REF!</f>
        <v>#REF!</v>
      </c>
      <c r="AS409" s="12" t="s">
        <v>168</v>
      </c>
      <c r="AT409" s="12" t="e">
        <f>'Рейтинговая таблица организаций'!#REF!</f>
        <v>#REF!</v>
      </c>
      <c r="AU409" s="12" t="e">
        <f>'Рейтинговая таблица организаций'!#REF!</f>
        <v>#REF!</v>
      </c>
      <c r="AV409" s="12" t="s">
        <v>169</v>
      </c>
      <c r="AW409" s="12" t="e">
        <f>'Рейтинговая таблица организаций'!#REF!</f>
        <v>#REF!</v>
      </c>
      <c r="AX409" s="12" t="e">
        <f>'Рейтинговая таблица организаций'!#REF!</f>
        <v>#REF!</v>
      </c>
      <c r="AY409" s="12" t="s">
        <v>170</v>
      </c>
      <c r="AZ409" s="12" t="e">
        <f>'Рейтинговая таблица организаций'!#REF!</f>
        <v>#REF!</v>
      </c>
      <c r="BA409" s="12" t="e">
        <f>'Рейтинговая таблица организаций'!#REF!</f>
        <v>#REF!</v>
      </c>
    </row>
    <row r="410" spans="1:53" ht="15.75">
      <c r="A410" s="9" t="e">
        <f>'бланки '!#REF!</f>
        <v>#REF!</v>
      </c>
      <c r="B410" s="9" t="e">
        <f>'бланки '!#REF!</f>
        <v>#REF!</v>
      </c>
      <c r="C410" s="9" t="e">
        <f>'для bus.gov.ru'!#REF!</f>
        <v>#REF!</v>
      </c>
      <c r="D410" s="9" t="e">
        <f>'для bus.gov.ru'!#REF!</f>
        <v>#REF!</v>
      </c>
      <c r="E410" s="16" t="e">
        <f>'для bus.gov.ru'!#REF!</f>
        <v>#REF!</v>
      </c>
      <c r="F410" s="10" t="s">
        <v>159</v>
      </c>
      <c r="G410" s="11" t="e">
        <f>'Рейтинговая таблица организаций'!#REF!</f>
        <v>#REF!</v>
      </c>
      <c r="H410" s="11" t="e">
        <f>'Рейтинговая таблица организаций'!#REF!</f>
        <v>#REF!</v>
      </c>
      <c r="I410" s="10" t="s">
        <v>160</v>
      </c>
      <c r="J410" s="11" t="e">
        <f>'Рейтинговая таблица организаций'!#REF!</f>
        <v>#REF!</v>
      </c>
      <c r="K410" s="11" t="e">
        <f>'Рейтинговая таблица организаций'!#REF!</f>
        <v>#REF!</v>
      </c>
      <c r="L41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0" s="18" t="e">
        <f>'Рейтинговая таблица организаций'!#REF!</f>
        <v>#REF!</v>
      </c>
      <c r="N410" s="12" t="e">
        <f>IF('Рейтинговая таблица организаций'!#REF!&lt;1,0,(IF('Рейтинговая таблица организаций'!#REF!&lt;4,30,100)))</f>
        <v>#REF!</v>
      </c>
      <c r="O410" s="12" t="s">
        <v>161</v>
      </c>
      <c r="P410" s="12" t="e">
        <f>'Рейтинговая таблица организаций'!#REF!</f>
        <v>#REF!</v>
      </c>
      <c r="Q410" s="12" t="e">
        <f>'Рейтинговая таблица организаций'!#REF!</f>
        <v>#REF!</v>
      </c>
      <c r="R410" s="12" t="s">
        <v>162</v>
      </c>
      <c r="S410" s="12" t="e">
        <f>'Рейтинговая таблица организаций'!#REF!</f>
        <v>#REF!</v>
      </c>
      <c r="T410" s="12" t="e">
        <f>'Рейтинговая таблица организаций'!#REF!</f>
        <v>#REF!</v>
      </c>
      <c r="U41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0" s="18" t="e">
        <f>'Рейтинговая таблица организаций'!#REF!</f>
        <v>#REF!</v>
      </c>
      <c r="W410" s="12" t="e">
        <f>IF('Рейтинговая таблица организаций'!#REF!&lt;1,0,(IF('Рейтинговая таблица организаций'!#REF!&lt;4,20,100)))</f>
        <v>#REF!</v>
      </c>
      <c r="X410" s="12" t="s">
        <v>163</v>
      </c>
      <c r="Y410" s="12" t="e">
        <f>'Рейтинговая таблица организаций'!#REF!</f>
        <v>#REF!</v>
      </c>
      <c r="Z410" s="12" t="e">
        <f>'Рейтинговая таблица организаций'!#REF!</f>
        <v>#REF!</v>
      </c>
      <c r="AA41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0" s="17" t="e">
        <f>'Рейтинговая таблица организаций'!#REF!</f>
        <v>#REF!</v>
      </c>
      <c r="AC410" s="12" t="e">
        <f>IF('Рейтинговая таблица организаций'!#REF!&lt;1,0,(IF('Рейтинговая таблица организаций'!#REF!&lt;5,20,100)))</f>
        <v>#REF!</v>
      </c>
      <c r="AD41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0" s="18" t="e">
        <f>'Рейтинговая таблица организаций'!#REF!</f>
        <v>#REF!</v>
      </c>
      <c r="AF410" s="12" t="e">
        <f>IF('Рейтинговая таблица организаций'!#REF!&lt;1,0,(IF('Рейтинговая таблица организаций'!#REF!&lt;5,20,100)))</f>
        <v>#REF!</v>
      </c>
      <c r="AG410" s="12" t="s">
        <v>164</v>
      </c>
      <c r="AH410" s="12" t="e">
        <f>'Рейтинговая таблица организаций'!#REF!</f>
        <v>#REF!</v>
      </c>
      <c r="AI410" s="12" t="e">
        <f>'Рейтинговая таблица организаций'!#REF!</f>
        <v>#REF!</v>
      </c>
      <c r="AJ410" s="12" t="s">
        <v>165</v>
      </c>
      <c r="AK410" s="12" t="e">
        <f>'Рейтинговая таблица организаций'!#REF!</f>
        <v>#REF!</v>
      </c>
      <c r="AL410" s="12" t="e">
        <f>'Рейтинговая таблица организаций'!#REF!</f>
        <v>#REF!</v>
      </c>
      <c r="AM410" s="12" t="s">
        <v>166</v>
      </c>
      <c r="AN410" s="12" t="e">
        <f>'Рейтинговая таблица организаций'!#REF!</f>
        <v>#REF!</v>
      </c>
      <c r="AO410" s="12" t="e">
        <f>'Рейтинговая таблица организаций'!#REF!</f>
        <v>#REF!</v>
      </c>
      <c r="AP410" s="12" t="s">
        <v>167</v>
      </c>
      <c r="AQ410" s="12" t="e">
        <f>'Рейтинговая таблица организаций'!#REF!</f>
        <v>#REF!</v>
      </c>
      <c r="AR410" s="12" t="e">
        <f>'Рейтинговая таблица организаций'!#REF!</f>
        <v>#REF!</v>
      </c>
      <c r="AS410" s="12" t="s">
        <v>168</v>
      </c>
      <c r="AT410" s="12" t="e">
        <f>'Рейтинговая таблица организаций'!#REF!</f>
        <v>#REF!</v>
      </c>
      <c r="AU410" s="12" t="e">
        <f>'Рейтинговая таблица организаций'!#REF!</f>
        <v>#REF!</v>
      </c>
      <c r="AV410" s="12" t="s">
        <v>169</v>
      </c>
      <c r="AW410" s="12" t="e">
        <f>'Рейтинговая таблица организаций'!#REF!</f>
        <v>#REF!</v>
      </c>
      <c r="AX410" s="12" t="e">
        <f>'Рейтинговая таблица организаций'!#REF!</f>
        <v>#REF!</v>
      </c>
      <c r="AY410" s="12" t="s">
        <v>170</v>
      </c>
      <c r="AZ410" s="12" t="e">
        <f>'Рейтинговая таблица организаций'!#REF!</f>
        <v>#REF!</v>
      </c>
      <c r="BA410" s="12" t="e">
        <f>'Рейтинговая таблица организаций'!#REF!</f>
        <v>#REF!</v>
      </c>
    </row>
    <row r="411" spans="1:53" ht="15.75">
      <c r="A411" s="9" t="e">
        <f>'бланки '!#REF!</f>
        <v>#REF!</v>
      </c>
      <c r="B411" s="9" t="e">
        <f>'бланки '!#REF!</f>
        <v>#REF!</v>
      </c>
      <c r="C411" s="9" t="e">
        <f>'для bus.gov.ru'!#REF!</f>
        <v>#REF!</v>
      </c>
      <c r="D411" s="9" t="e">
        <f>'для bus.gov.ru'!#REF!</f>
        <v>#REF!</v>
      </c>
      <c r="E411" s="16" t="e">
        <f>'для bus.gov.ru'!#REF!</f>
        <v>#REF!</v>
      </c>
      <c r="F411" s="10" t="s">
        <v>159</v>
      </c>
      <c r="G411" s="11" t="e">
        <f>'Рейтинговая таблица организаций'!#REF!</f>
        <v>#REF!</v>
      </c>
      <c r="H411" s="11" t="e">
        <f>'Рейтинговая таблица организаций'!#REF!</f>
        <v>#REF!</v>
      </c>
      <c r="I411" s="10" t="s">
        <v>160</v>
      </c>
      <c r="J411" s="11" t="e">
        <f>'Рейтинговая таблица организаций'!#REF!</f>
        <v>#REF!</v>
      </c>
      <c r="K411" s="11" t="e">
        <f>'Рейтинговая таблица организаций'!#REF!</f>
        <v>#REF!</v>
      </c>
      <c r="L41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1" s="18" t="e">
        <f>'Рейтинговая таблица организаций'!#REF!</f>
        <v>#REF!</v>
      </c>
      <c r="N411" s="12" t="e">
        <f>IF('Рейтинговая таблица организаций'!#REF!&lt;1,0,(IF('Рейтинговая таблица организаций'!#REF!&lt;4,30,100)))</f>
        <v>#REF!</v>
      </c>
      <c r="O411" s="12" t="s">
        <v>161</v>
      </c>
      <c r="P411" s="12" t="e">
        <f>'Рейтинговая таблица организаций'!#REF!</f>
        <v>#REF!</v>
      </c>
      <c r="Q411" s="12" t="e">
        <f>'Рейтинговая таблица организаций'!#REF!</f>
        <v>#REF!</v>
      </c>
      <c r="R411" s="12" t="s">
        <v>162</v>
      </c>
      <c r="S411" s="12" t="e">
        <f>'Рейтинговая таблица организаций'!#REF!</f>
        <v>#REF!</v>
      </c>
      <c r="T411" s="12" t="e">
        <f>'Рейтинговая таблица организаций'!#REF!</f>
        <v>#REF!</v>
      </c>
      <c r="U41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1" s="18" t="e">
        <f>'Рейтинговая таблица организаций'!#REF!</f>
        <v>#REF!</v>
      </c>
      <c r="W411" s="12" t="e">
        <f>IF('Рейтинговая таблица организаций'!#REF!&lt;1,0,(IF('Рейтинговая таблица организаций'!#REF!&lt;4,20,100)))</f>
        <v>#REF!</v>
      </c>
      <c r="X411" s="12" t="s">
        <v>163</v>
      </c>
      <c r="Y411" s="12" t="e">
        <f>'Рейтинговая таблица организаций'!#REF!</f>
        <v>#REF!</v>
      </c>
      <c r="Z411" s="12" t="e">
        <f>'Рейтинговая таблица организаций'!#REF!</f>
        <v>#REF!</v>
      </c>
      <c r="AA41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1" s="17" t="e">
        <f>'Рейтинговая таблица организаций'!#REF!</f>
        <v>#REF!</v>
      </c>
      <c r="AC411" s="12" t="e">
        <f>IF('Рейтинговая таблица организаций'!#REF!&lt;1,0,(IF('Рейтинговая таблица организаций'!#REF!&lt;5,20,100)))</f>
        <v>#REF!</v>
      </c>
      <c r="AD41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1" s="18" t="e">
        <f>'Рейтинговая таблица организаций'!#REF!</f>
        <v>#REF!</v>
      </c>
      <c r="AF411" s="12" t="e">
        <f>IF('Рейтинговая таблица организаций'!#REF!&lt;1,0,(IF('Рейтинговая таблица организаций'!#REF!&lt;5,20,100)))</f>
        <v>#REF!</v>
      </c>
      <c r="AG411" s="12" t="s">
        <v>164</v>
      </c>
      <c r="AH411" s="12" t="e">
        <f>'Рейтинговая таблица организаций'!#REF!</f>
        <v>#REF!</v>
      </c>
      <c r="AI411" s="12" t="e">
        <f>'Рейтинговая таблица организаций'!#REF!</f>
        <v>#REF!</v>
      </c>
      <c r="AJ411" s="12" t="s">
        <v>165</v>
      </c>
      <c r="AK411" s="12" t="e">
        <f>'Рейтинговая таблица организаций'!#REF!</f>
        <v>#REF!</v>
      </c>
      <c r="AL411" s="12" t="e">
        <f>'Рейтинговая таблица организаций'!#REF!</f>
        <v>#REF!</v>
      </c>
      <c r="AM411" s="12" t="s">
        <v>166</v>
      </c>
      <c r="AN411" s="12" t="e">
        <f>'Рейтинговая таблица организаций'!#REF!</f>
        <v>#REF!</v>
      </c>
      <c r="AO411" s="12" t="e">
        <f>'Рейтинговая таблица организаций'!#REF!</f>
        <v>#REF!</v>
      </c>
      <c r="AP411" s="12" t="s">
        <v>167</v>
      </c>
      <c r="AQ411" s="12" t="e">
        <f>'Рейтинговая таблица организаций'!#REF!</f>
        <v>#REF!</v>
      </c>
      <c r="AR411" s="12" t="e">
        <f>'Рейтинговая таблица организаций'!#REF!</f>
        <v>#REF!</v>
      </c>
      <c r="AS411" s="12" t="s">
        <v>168</v>
      </c>
      <c r="AT411" s="12" t="e">
        <f>'Рейтинговая таблица организаций'!#REF!</f>
        <v>#REF!</v>
      </c>
      <c r="AU411" s="12" t="e">
        <f>'Рейтинговая таблица организаций'!#REF!</f>
        <v>#REF!</v>
      </c>
      <c r="AV411" s="12" t="s">
        <v>169</v>
      </c>
      <c r="AW411" s="12" t="e">
        <f>'Рейтинговая таблица организаций'!#REF!</f>
        <v>#REF!</v>
      </c>
      <c r="AX411" s="12" t="e">
        <f>'Рейтинговая таблица организаций'!#REF!</f>
        <v>#REF!</v>
      </c>
      <c r="AY411" s="12" t="s">
        <v>170</v>
      </c>
      <c r="AZ411" s="12" t="e">
        <f>'Рейтинговая таблица организаций'!#REF!</f>
        <v>#REF!</v>
      </c>
      <c r="BA411" s="12" t="e">
        <f>'Рейтинговая таблица организаций'!#REF!</f>
        <v>#REF!</v>
      </c>
    </row>
    <row r="412" spans="1:53" ht="15.75">
      <c r="A412" s="9" t="e">
        <f>'бланки '!#REF!</f>
        <v>#REF!</v>
      </c>
      <c r="B412" s="9" t="e">
        <f>'бланки '!#REF!</f>
        <v>#REF!</v>
      </c>
      <c r="C412" s="9" t="e">
        <f>'для bus.gov.ru'!#REF!</f>
        <v>#REF!</v>
      </c>
      <c r="D412" s="9" t="e">
        <f>'для bus.gov.ru'!#REF!</f>
        <v>#REF!</v>
      </c>
      <c r="E412" s="16" t="e">
        <f>'для bus.gov.ru'!#REF!</f>
        <v>#REF!</v>
      </c>
      <c r="F412" s="10" t="s">
        <v>159</v>
      </c>
      <c r="G412" s="11" t="e">
        <f>'Рейтинговая таблица организаций'!#REF!</f>
        <v>#REF!</v>
      </c>
      <c r="H412" s="11" t="e">
        <f>'Рейтинговая таблица организаций'!#REF!</f>
        <v>#REF!</v>
      </c>
      <c r="I412" s="10" t="s">
        <v>160</v>
      </c>
      <c r="J412" s="11" t="e">
        <f>'Рейтинговая таблица организаций'!#REF!</f>
        <v>#REF!</v>
      </c>
      <c r="K412" s="11" t="e">
        <f>'Рейтинговая таблица организаций'!#REF!</f>
        <v>#REF!</v>
      </c>
      <c r="L41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2" s="18" t="e">
        <f>'Рейтинговая таблица организаций'!#REF!</f>
        <v>#REF!</v>
      </c>
      <c r="N412" s="12" t="e">
        <f>IF('Рейтинговая таблица организаций'!#REF!&lt;1,0,(IF('Рейтинговая таблица организаций'!#REF!&lt;4,30,100)))</f>
        <v>#REF!</v>
      </c>
      <c r="O412" s="12" t="s">
        <v>161</v>
      </c>
      <c r="P412" s="12" t="e">
        <f>'Рейтинговая таблица организаций'!#REF!</f>
        <v>#REF!</v>
      </c>
      <c r="Q412" s="12" t="e">
        <f>'Рейтинговая таблица организаций'!#REF!</f>
        <v>#REF!</v>
      </c>
      <c r="R412" s="12" t="s">
        <v>162</v>
      </c>
      <c r="S412" s="12" t="e">
        <f>'Рейтинговая таблица организаций'!#REF!</f>
        <v>#REF!</v>
      </c>
      <c r="T412" s="12" t="e">
        <f>'Рейтинговая таблица организаций'!#REF!</f>
        <v>#REF!</v>
      </c>
      <c r="U41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2" s="18" t="e">
        <f>'Рейтинговая таблица организаций'!#REF!</f>
        <v>#REF!</v>
      </c>
      <c r="W412" s="12" t="e">
        <f>IF('Рейтинговая таблица организаций'!#REF!&lt;1,0,(IF('Рейтинговая таблица организаций'!#REF!&lt;4,20,100)))</f>
        <v>#REF!</v>
      </c>
      <c r="X412" s="12" t="s">
        <v>163</v>
      </c>
      <c r="Y412" s="12" t="e">
        <f>'Рейтинговая таблица организаций'!#REF!</f>
        <v>#REF!</v>
      </c>
      <c r="Z412" s="12" t="e">
        <f>'Рейтинговая таблица организаций'!#REF!</f>
        <v>#REF!</v>
      </c>
      <c r="AA41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2" s="17" t="e">
        <f>'Рейтинговая таблица организаций'!#REF!</f>
        <v>#REF!</v>
      </c>
      <c r="AC412" s="12" t="e">
        <f>IF('Рейтинговая таблица организаций'!#REF!&lt;1,0,(IF('Рейтинговая таблица организаций'!#REF!&lt;5,20,100)))</f>
        <v>#REF!</v>
      </c>
      <c r="AD41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2" s="18" t="e">
        <f>'Рейтинговая таблица организаций'!#REF!</f>
        <v>#REF!</v>
      </c>
      <c r="AF412" s="12" t="e">
        <f>IF('Рейтинговая таблица организаций'!#REF!&lt;1,0,(IF('Рейтинговая таблица организаций'!#REF!&lt;5,20,100)))</f>
        <v>#REF!</v>
      </c>
      <c r="AG412" s="12" t="s">
        <v>164</v>
      </c>
      <c r="AH412" s="12" t="e">
        <f>'Рейтинговая таблица организаций'!#REF!</f>
        <v>#REF!</v>
      </c>
      <c r="AI412" s="12" t="e">
        <f>'Рейтинговая таблица организаций'!#REF!</f>
        <v>#REF!</v>
      </c>
      <c r="AJ412" s="12" t="s">
        <v>165</v>
      </c>
      <c r="AK412" s="12" t="e">
        <f>'Рейтинговая таблица организаций'!#REF!</f>
        <v>#REF!</v>
      </c>
      <c r="AL412" s="12" t="e">
        <f>'Рейтинговая таблица организаций'!#REF!</f>
        <v>#REF!</v>
      </c>
      <c r="AM412" s="12" t="s">
        <v>166</v>
      </c>
      <c r="AN412" s="12" t="e">
        <f>'Рейтинговая таблица организаций'!#REF!</f>
        <v>#REF!</v>
      </c>
      <c r="AO412" s="12" t="e">
        <f>'Рейтинговая таблица организаций'!#REF!</f>
        <v>#REF!</v>
      </c>
      <c r="AP412" s="12" t="s">
        <v>167</v>
      </c>
      <c r="AQ412" s="12" t="e">
        <f>'Рейтинговая таблица организаций'!#REF!</f>
        <v>#REF!</v>
      </c>
      <c r="AR412" s="12" t="e">
        <f>'Рейтинговая таблица организаций'!#REF!</f>
        <v>#REF!</v>
      </c>
      <c r="AS412" s="12" t="s">
        <v>168</v>
      </c>
      <c r="AT412" s="12" t="e">
        <f>'Рейтинговая таблица организаций'!#REF!</f>
        <v>#REF!</v>
      </c>
      <c r="AU412" s="12" t="e">
        <f>'Рейтинговая таблица организаций'!#REF!</f>
        <v>#REF!</v>
      </c>
      <c r="AV412" s="12" t="s">
        <v>169</v>
      </c>
      <c r="AW412" s="12" t="e">
        <f>'Рейтинговая таблица организаций'!#REF!</f>
        <v>#REF!</v>
      </c>
      <c r="AX412" s="12" t="e">
        <f>'Рейтинговая таблица организаций'!#REF!</f>
        <v>#REF!</v>
      </c>
      <c r="AY412" s="12" t="s">
        <v>170</v>
      </c>
      <c r="AZ412" s="12" t="e">
        <f>'Рейтинговая таблица организаций'!#REF!</f>
        <v>#REF!</v>
      </c>
      <c r="BA412" s="12" t="e">
        <f>'Рейтинговая таблица организаций'!#REF!</f>
        <v>#REF!</v>
      </c>
    </row>
    <row r="413" spans="1:53" ht="15.75">
      <c r="A413" s="9" t="e">
        <f>'бланки '!#REF!</f>
        <v>#REF!</v>
      </c>
      <c r="B413" s="9" t="e">
        <f>'бланки '!#REF!</f>
        <v>#REF!</v>
      </c>
      <c r="C413" s="9" t="e">
        <f>'для bus.gov.ru'!#REF!</f>
        <v>#REF!</v>
      </c>
      <c r="D413" s="9" t="e">
        <f>'для bus.gov.ru'!#REF!</f>
        <v>#REF!</v>
      </c>
      <c r="E413" s="16" t="e">
        <f>'для bus.gov.ru'!#REF!</f>
        <v>#REF!</v>
      </c>
      <c r="F413" s="10" t="s">
        <v>159</v>
      </c>
      <c r="G413" s="11" t="e">
        <f>'Рейтинговая таблица организаций'!#REF!</f>
        <v>#REF!</v>
      </c>
      <c r="H413" s="11" t="e">
        <f>'Рейтинговая таблица организаций'!#REF!</f>
        <v>#REF!</v>
      </c>
      <c r="I413" s="10" t="s">
        <v>160</v>
      </c>
      <c r="J413" s="11" t="e">
        <f>'Рейтинговая таблица организаций'!#REF!</f>
        <v>#REF!</v>
      </c>
      <c r="K413" s="11" t="e">
        <f>'Рейтинговая таблица организаций'!#REF!</f>
        <v>#REF!</v>
      </c>
      <c r="L41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3" s="18" t="e">
        <f>'Рейтинговая таблица организаций'!#REF!</f>
        <v>#REF!</v>
      </c>
      <c r="N413" s="12" t="e">
        <f>IF('Рейтинговая таблица организаций'!#REF!&lt;1,0,(IF('Рейтинговая таблица организаций'!#REF!&lt;4,30,100)))</f>
        <v>#REF!</v>
      </c>
      <c r="O413" s="12" t="s">
        <v>161</v>
      </c>
      <c r="P413" s="12" t="e">
        <f>'Рейтинговая таблица организаций'!#REF!</f>
        <v>#REF!</v>
      </c>
      <c r="Q413" s="12" t="e">
        <f>'Рейтинговая таблица организаций'!#REF!</f>
        <v>#REF!</v>
      </c>
      <c r="R413" s="12" t="s">
        <v>162</v>
      </c>
      <c r="S413" s="12" t="e">
        <f>'Рейтинговая таблица организаций'!#REF!</f>
        <v>#REF!</v>
      </c>
      <c r="T413" s="12" t="e">
        <f>'Рейтинговая таблица организаций'!#REF!</f>
        <v>#REF!</v>
      </c>
      <c r="U41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3" s="18" t="e">
        <f>'Рейтинговая таблица организаций'!#REF!</f>
        <v>#REF!</v>
      </c>
      <c r="W413" s="12" t="e">
        <f>IF('Рейтинговая таблица организаций'!#REF!&lt;1,0,(IF('Рейтинговая таблица организаций'!#REF!&lt;4,20,100)))</f>
        <v>#REF!</v>
      </c>
      <c r="X413" s="12" t="s">
        <v>163</v>
      </c>
      <c r="Y413" s="12" t="e">
        <f>'Рейтинговая таблица организаций'!#REF!</f>
        <v>#REF!</v>
      </c>
      <c r="Z413" s="12" t="e">
        <f>'Рейтинговая таблица организаций'!#REF!</f>
        <v>#REF!</v>
      </c>
      <c r="AA41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3" s="17" t="e">
        <f>'Рейтинговая таблица организаций'!#REF!</f>
        <v>#REF!</v>
      </c>
      <c r="AC413" s="12" t="e">
        <f>IF('Рейтинговая таблица организаций'!#REF!&lt;1,0,(IF('Рейтинговая таблица организаций'!#REF!&lt;5,20,100)))</f>
        <v>#REF!</v>
      </c>
      <c r="AD41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3" s="18" t="e">
        <f>'Рейтинговая таблица организаций'!#REF!</f>
        <v>#REF!</v>
      </c>
      <c r="AF413" s="12" t="e">
        <f>IF('Рейтинговая таблица организаций'!#REF!&lt;1,0,(IF('Рейтинговая таблица организаций'!#REF!&lt;5,20,100)))</f>
        <v>#REF!</v>
      </c>
      <c r="AG413" s="12" t="s">
        <v>164</v>
      </c>
      <c r="AH413" s="12" t="e">
        <f>'Рейтинговая таблица организаций'!#REF!</f>
        <v>#REF!</v>
      </c>
      <c r="AI413" s="12" t="e">
        <f>'Рейтинговая таблица организаций'!#REF!</f>
        <v>#REF!</v>
      </c>
      <c r="AJ413" s="12" t="s">
        <v>165</v>
      </c>
      <c r="AK413" s="12" t="e">
        <f>'Рейтинговая таблица организаций'!#REF!</f>
        <v>#REF!</v>
      </c>
      <c r="AL413" s="12" t="e">
        <f>'Рейтинговая таблица организаций'!#REF!</f>
        <v>#REF!</v>
      </c>
      <c r="AM413" s="12" t="s">
        <v>166</v>
      </c>
      <c r="AN413" s="12" t="e">
        <f>'Рейтинговая таблица организаций'!#REF!</f>
        <v>#REF!</v>
      </c>
      <c r="AO413" s="12" t="e">
        <f>'Рейтинговая таблица организаций'!#REF!</f>
        <v>#REF!</v>
      </c>
      <c r="AP413" s="12" t="s">
        <v>167</v>
      </c>
      <c r="AQ413" s="12" t="e">
        <f>'Рейтинговая таблица организаций'!#REF!</f>
        <v>#REF!</v>
      </c>
      <c r="AR413" s="12" t="e">
        <f>'Рейтинговая таблица организаций'!#REF!</f>
        <v>#REF!</v>
      </c>
      <c r="AS413" s="12" t="s">
        <v>168</v>
      </c>
      <c r="AT413" s="12" t="e">
        <f>'Рейтинговая таблица организаций'!#REF!</f>
        <v>#REF!</v>
      </c>
      <c r="AU413" s="12" t="e">
        <f>'Рейтинговая таблица организаций'!#REF!</f>
        <v>#REF!</v>
      </c>
      <c r="AV413" s="12" t="s">
        <v>169</v>
      </c>
      <c r="AW413" s="12" t="e">
        <f>'Рейтинговая таблица организаций'!#REF!</f>
        <v>#REF!</v>
      </c>
      <c r="AX413" s="12" t="e">
        <f>'Рейтинговая таблица организаций'!#REF!</f>
        <v>#REF!</v>
      </c>
      <c r="AY413" s="12" t="s">
        <v>170</v>
      </c>
      <c r="AZ413" s="12" t="e">
        <f>'Рейтинговая таблица организаций'!#REF!</f>
        <v>#REF!</v>
      </c>
      <c r="BA413" s="12" t="e">
        <f>'Рейтинговая таблица организаций'!#REF!</f>
        <v>#REF!</v>
      </c>
    </row>
    <row r="414" spans="1:53" ht="15.75">
      <c r="A414" s="9" t="e">
        <f>'бланки '!#REF!</f>
        <v>#REF!</v>
      </c>
      <c r="B414" s="9" t="e">
        <f>'бланки '!#REF!</f>
        <v>#REF!</v>
      </c>
      <c r="C414" s="9" t="e">
        <f>'для bus.gov.ru'!#REF!</f>
        <v>#REF!</v>
      </c>
      <c r="D414" s="9" t="e">
        <f>'для bus.gov.ru'!#REF!</f>
        <v>#REF!</v>
      </c>
      <c r="E414" s="16" t="e">
        <f>'для bus.gov.ru'!#REF!</f>
        <v>#REF!</v>
      </c>
      <c r="F414" s="10" t="s">
        <v>159</v>
      </c>
      <c r="G414" s="11" t="e">
        <f>'Рейтинговая таблица организаций'!#REF!</f>
        <v>#REF!</v>
      </c>
      <c r="H414" s="11" t="e">
        <f>'Рейтинговая таблица организаций'!#REF!</f>
        <v>#REF!</v>
      </c>
      <c r="I414" s="10" t="s">
        <v>160</v>
      </c>
      <c r="J414" s="11" t="e">
        <f>'Рейтинговая таблица организаций'!#REF!</f>
        <v>#REF!</v>
      </c>
      <c r="K414" s="11" t="e">
        <f>'Рейтинговая таблица организаций'!#REF!</f>
        <v>#REF!</v>
      </c>
      <c r="L41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4" s="18" t="e">
        <f>'Рейтинговая таблица организаций'!#REF!</f>
        <v>#REF!</v>
      </c>
      <c r="N414" s="12" t="e">
        <f>IF('Рейтинговая таблица организаций'!#REF!&lt;1,0,(IF('Рейтинговая таблица организаций'!#REF!&lt;4,30,100)))</f>
        <v>#REF!</v>
      </c>
      <c r="O414" s="12" t="s">
        <v>161</v>
      </c>
      <c r="P414" s="12" t="e">
        <f>'Рейтинговая таблица организаций'!#REF!</f>
        <v>#REF!</v>
      </c>
      <c r="Q414" s="12" t="e">
        <f>'Рейтинговая таблица организаций'!#REF!</f>
        <v>#REF!</v>
      </c>
      <c r="R414" s="12" t="s">
        <v>162</v>
      </c>
      <c r="S414" s="12" t="e">
        <f>'Рейтинговая таблица организаций'!#REF!</f>
        <v>#REF!</v>
      </c>
      <c r="T414" s="12" t="e">
        <f>'Рейтинговая таблица организаций'!#REF!</f>
        <v>#REF!</v>
      </c>
      <c r="U41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4" s="18" t="e">
        <f>'Рейтинговая таблица организаций'!#REF!</f>
        <v>#REF!</v>
      </c>
      <c r="W414" s="12" t="e">
        <f>IF('Рейтинговая таблица организаций'!#REF!&lt;1,0,(IF('Рейтинговая таблица организаций'!#REF!&lt;4,20,100)))</f>
        <v>#REF!</v>
      </c>
      <c r="X414" s="12" t="s">
        <v>163</v>
      </c>
      <c r="Y414" s="12" t="e">
        <f>'Рейтинговая таблица организаций'!#REF!</f>
        <v>#REF!</v>
      </c>
      <c r="Z414" s="12" t="e">
        <f>'Рейтинговая таблица организаций'!#REF!</f>
        <v>#REF!</v>
      </c>
      <c r="AA41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4" s="17" t="e">
        <f>'Рейтинговая таблица организаций'!#REF!</f>
        <v>#REF!</v>
      </c>
      <c r="AC414" s="12" t="e">
        <f>IF('Рейтинговая таблица организаций'!#REF!&lt;1,0,(IF('Рейтинговая таблица организаций'!#REF!&lt;5,20,100)))</f>
        <v>#REF!</v>
      </c>
      <c r="AD41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4" s="18" t="e">
        <f>'Рейтинговая таблица организаций'!#REF!</f>
        <v>#REF!</v>
      </c>
      <c r="AF414" s="12" t="e">
        <f>IF('Рейтинговая таблица организаций'!#REF!&lt;1,0,(IF('Рейтинговая таблица организаций'!#REF!&lt;5,20,100)))</f>
        <v>#REF!</v>
      </c>
      <c r="AG414" s="12" t="s">
        <v>164</v>
      </c>
      <c r="AH414" s="12" t="e">
        <f>'Рейтинговая таблица организаций'!#REF!</f>
        <v>#REF!</v>
      </c>
      <c r="AI414" s="12" t="e">
        <f>'Рейтинговая таблица организаций'!#REF!</f>
        <v>#REF!</v>
      </c>
      <c r="AJ414" s="12" t="s">
        <v>165</v>
      </c>
      <c r="AK414" s="12" t="e">
        <f>'Рейтинговая таблица организаций'!#REF!</f>
        <v>#REF!</v>
      </c>
      <c r="AL414" s="12" t="e">
        <f>'Рейтинговая таблица организаций'!#REF!</f>
        <v>#REF!</v>
      </c>
      <c r="AM414" s="12" t="s">
        <v>166</v>
      </c>
      <c r="AN414" s="12" t="e">
        <f>'Рейтинговая таблица организаций'!#REF!</f>
        <v>#REF!</v>
      </c>
      <c r="AO414" s="12" t="e">
        <f>'Рейтинговая таблица организаций'!#REF!</f>
        <v>#REF!</v>
      </c>
      <c r="AP414" s="12" t="s">
        <v>167</v>
      </c>
      <c r="AQ414" s="12" t="e">
        <f>'Рейтинговая таблица организаций'!#REF!</f>
        <v>#REF!</v>
      </c>
      <c r="AR414" s="12" t="e">
        <f>'Рейтинговая таблица организаций'!#REF!</f>
        <v>#REF!</v>
      </c>
      <c r="AS414" s="12" t="s">
        <v>168</v>
      </c>
      <c r="AT414" s="12" t="e">
        <f>'Рейтинговая таблица организаций'!#REF!</f>
        <v>#REF!</v>
      </c>
      <c r="AU414" s="12" t="e">
        <f>'Рейтинговая таблица организаций'!#REF!</f>
        <v>#REF!</v>
      </c>
      <c r="AV414" s="12" t="s">
        <v>169</v>
      </c>
      <c r="AW414" s="12" t="e">
        <f>'Рейтинговая таблица организаций'!#REF!</f>
        <v>#REF!</v>
      </c>
      <c r="AX414" s="12" t="e">
        <f>'Рейтинговая таблица организаций'!#REF!</f>
        <v>#REF!</v>
      </c>
      <c r="AY414" s="12" t="s">
        <v>170</v>
      </c>
      <c r="AZ414" s="12" t="e">
        <f>'Рейтинговая таблица организаций'!#REF!</f>
        <v>#REF!</v>
      </c>
      <c r="BA414" s="12" t="e">
        <f>'Рейтинговая таблица организаций'!#REF!</f>
        <v>#REF!</v>
      </c>
    </row>
    <row r="415" spans="1:53" ht="15.75">
      <c r="A415" s="9" t="e">
        <f>'бланки '!#REF!</f>
        <v>#REF!</v>
      </c>
      <c r="B415" s="9" t="e">
        <f>'бланки '!#REF!</f>
        <v>#REF!</v>
      </c>
      <c r="C415" s="9" t="e">
        <f>'для bus.gov.ru'!#REF!</f>
        <v>#REF!</v>
      </c>
      <c r="D415" s="9" t="e">
        <f>'для bus.gov.ru'!#REF!</f>
        <v>#REF!</v>
      </c>
      <c r="E415" s="16" t="e">
        <f>'для bus.gov.ru'!#REF!</f>
        <v>#REF!</v>
      </c>
      <c r="F415" s="10" t="s">
        <v>159</v>
      </c>
      <c r="G415" s="11" t="e">
        <f>'Рейтинговая таблица организаций'!#REF!</f>
        <v>#REF!</v>
      </c>
      <c r="H415" s="11" t="e">
        <f>'Рейтинговая таблица организаций'!#REF!</f>
        <v>#REF!</v>
      </c>
      <c r="I415" s="10" t="s">
        <v>160</v>
      </c>
      <c r="J415" s="11" t="e">
        <f>'Рейтинговая таблица организаций'!#REF!</f>
        <v>#REF!</v>
      </c>
      <c r="K415" s="11" t="e">
        <f>'Рейтинговая таблица организаций'!#REF!</f>
        <v>#REF!</v>
      </c>
      <c r="L41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5" s="18" t="e">
        <f>'Рейтинговая таблица организаций'!#REF!</f>
        <v>#REF!</v>
      </c>
      <c r="N415" s="12" t="e">
        <f>IF('Рейтинговая таблица организаций'!#REF!&lt;1,0,(IF('Рейтинговая таблица организаций'!#REF!&lt;4,30,100)))</f>
        <v>#REF!</v>
      </c>
      <c r="O415" s="12" t="s">
        <v>161</v>
      </c>
      <c r="P415" s="12" t="e">
        <f>'Рейтинговая таблица организаций'!#REF!</f>
        <v>#REF!</v>
      </c>
      <c r="Q415" s="12" t="e">
        <f>'Рейтинговая таблица организаций'!#REF!</f>
        <v>#REF!</v>
      </c>
      <c r="R415" s="12" t="s">
        <v>162</v>
      </c>
      <c r="S415" s="12" t="e">
        <f>'Рейтинговая таблица организаций'!#REF!</f>
        <v>#REF!</v>
      </c>
      <c r="T415" s="12" t="e">
        <f>'Рейтинговая таблица организаций'!#REF!</f>
        <v>#REF!</v>
      </c>
      <c r="U41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5" s="18" t="e">
        <f>'Рейтинговая таблица организаций'!#REF!</f>
        <v>#REF!</v>
      </c>
      <c r="W415" s="12" t="e">
        <f>IF('Рейтинговая таблица организаций'!#REF!&lt;1,0,(IF('Рейтинговая таблица организаций'!#REF!&lt;4,20,100)))</f>
        <v>#REF!</v>
      </c>
      <c r="X415" s="12" t="s">
        <v>163</v>
      </c>
      <c r="Y415" s="12" t="e">
        <f>'Рейтинговая таблица организаций'!#REF!</f>
        <v>#REF!</v>
      </c>
      <c r="Z415" s="12" t="e">
        <f>'Рейтинговая таблица организаций'!#REF!</f>
        <v>#REF!</v>
      </c>
      <c r="AA41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5" s="17" t="e">
        <f>'Рейтинговая таблица организаций'!#REF!</f>
        <v>#REF!</v>
      </c>
      <c r="AC415" s="12" t="e">
        <f>IF('Рейтинговая таблица организаций'!#REF!&lt;1,0,(IF('Рейтинговая таблица организаций'!#REF!&lt;5,20,100)))</f>
        <v>#REF!</v>
      </c>
      <c r="AD41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5" s="18" t="e">
        <f>'Рейтинговая таблица организаций'!#REF!</f>
        <v>#REF!</v>
      </c>
      <c r="AF415" s="12" t="e">
        <f>IF('Рейтинговая таблица организаций'!#REF!&lt;1,0,(IF('Рейтинговая таблица организаций'!#REF!&lt;5,20,100)))</f>
        <v>#REF!</v>
      </c>
      <c r="AG415" s="12" t="s">
        <v>164</v>
      </c>
      <c r="AH415" s="12" t="e">
        <f>'Рейтинговая таблица организаций'!#REF!</f>
        <v>#REF!</v>
      </c>
      <c r="AI415" s="12" t="e">
        <f>'Рейтинговая таблица организаций'!#REF!</f>
        <v>#REF!</v>
      </c>
      <c r="AJ415" s="12" t="s">
        <v>165</v>
      </c>
      <c r="AK415" s="12" t="e">
        <f>'Рейтинговая таблица организаций'!#REF!</f>
        <v>#REF!</v>
      </c>
      <c r="AL415" s="12" t="e">
        <f>'Рейтинговая таблица организаций'!#REF!</f>
        <v>#REF!</v>
      </c>
      <c r="AM415" s="12" t="s">
        <v>166</v>
      </c>
      <c r="AN415" s="12" t="e">
        <f>'Рейтинговая таблица организаций'!#REF!</f>
        <v>#REF!</v>
      </c>
      <c r="AO415" s="12" t="e">
        <f>'Рейтинговая таблица организаций'!#REF!</f>
        <v>#REF!</v>
      </c>
      <c r="AP415" s="12" t="s">
        <v>167</v>
      </c>
      <c r="AQ415" s="12" t="e">
        <f>'Рейтинговая таблица организаций'!#REF!</f>
        <v>#REF!</v>
      </c>
      <c r="AR415" s="12" t="e">
        <f>'Рейтинговая таблица организаций'!#REF!</f>
        <v>#REF!</v>
      </c>
      <c r="AS415" s="12" t="s">
        <v>168</v>
      </c>
      <c r="AT415" s="12" t="e">
        <f>'Рейтинговая таблица организаций'!#REF!</f>
        <v>#REF!</v>
      </c>
      <c r="AU415" s="12" t="e">
        <f>'Рейтинговая таблица организаций'!#REF!</f>
        <v>#REF!</v>
      </c>
      <c r="AV415" s="12" t="s">
        <v>169</v>
      </c>
      <c r="AW415" s="12" t="e">
        <f>'Рейтинговая таблица организаций'!#REF!</f>
        <v>#REF!</v>
      </c>
      <c r="AX415" s="12" t="e">
        <f>'Рейтинговая таблица организаций'!#REF!</f>
        <v>#REF!</v>
      </c>
      <c r="AY415" s="12" t="s">
        <v>170</v>
      </c>
      <c r="AZ415" s="12" t="e">
        <f>'Рейтинговая таблица организаций'!#REF!</f>
        <v>#REF!</v>
      </c>
      <c r="BA415" s="12" t="e">
        <f>'Рейтинговая таблица организаций'!#REF!</f>
        <v>#REF!</v>
      </c>
    </row>
    <row r="416" spans="1:53" ht="15.75">
      <c r="A416" s="9" t="e">
        <f>'бланки '!#REF!</f>
        <v>#REF!</v>
      </c>
      <c r="B416" s="9" t="e">
        <f>'бланки '!#REF!</f>
        <v>#REF!</v>
      </c>
      <c r="C416" s="9" t="e">
        <f>'для bus.gov.ru'!#REF!</f>
        <v>#REF!</v>
      </c>
      <c r="D416" s="9" t="e">
        <f>'для bus.gov.ru'!#REF!</f>
        <v>#REF!</v>
      </c>
      <c r="E416" s="16" t="e">
        <f>'для bus.gov.ru'!#REF!</f>
        <v>#REF!</v>
      </c>
      <c r="F416" s="10" t="s">
        <v>159</v>
      </c>
      <c r="G416" s="11" t="e">
        <f>'Рейтинговая таблица организаций'!#REF!</f>
        <v>#REF!</v>
      </c>
      <c r="H416" s="11" t="e">
        <f>'Рейтинговая таблица организаций'!#REF!</f>
        <v>#REF!</v>
      </c>
      <c r="I416" s="10" t="s">
        <v>160</v>
      </c>
      <c r="J416" s="11" t="e">
        <f>'Рейтинговая таблица организаций'!#REF!</f>
        <v>#REF!</v>
      </c>
      <c r="K416" s="11" t="e">
        <f>'Рейтинговая таблица организаций'!#REF!</f>
        <v>#REF!</v>
      </c>
      <c r="L41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6" s="18" t="e">
        <f>'Рейтинговая таблица организаций'!#REF!</f>
        <v>#REF!</v>
      </c>
      <c r="N416" s="12" t="e">
        <f>IF('Рейтинговая таблица организаций'!#REF!&lt;1,0,(IF('Рейтинговая таблица организаций'!#REF!&lt;4,30,100)))</f>
        <v>#REF!</v>
      </c>
      <c r="O416" s="12" t="s">
        <v>161</v>
      </c>
      <c r="P416" s="12" t="e">
        <f>'Рейтинговая таблица организаций'!#REF!</f>
        <v>#REF!</v>
      </c>
      <c r="Q416" s="12" t="e">
        <f>'Рейтинговая таблица организаций'!#REF!</f>
        <v>#REF!</v>
      </c>
      <c r="R416" s="12" t="s">
        <v>162</v>
      </c>
      <c r="S416" s="12" t="e">
        <f>'Рейтинговая таблица организаций'!#REF!</f>
        <v>#REF!</v>
      </c>
      <c r="T416" s="12" t="e">
        <f>'Рейтинговая таблица организаций'!#REF!</f>
        <v>#REF!</v>
      </c>
      <c r="U41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6" s="18" t="e">
        <f>'Рейтинговая таблица организаций'!#REF!</f>
        <v>#REF!</v>
      </c>
      <c r="W416" s="12" t="e">
        <f>IF('Рейтинговая таблица организаций'!#REF!&lt;1,0,(IF('Рейтинговая таблица организаций'!#REF!&lt;4,20,100)))</f>
        <v>#REF!</v>
      </c>
      <c r="X416" s="12" t="s">
        <v>163</v>
      </c>
      <c r="Y416" s="12" t="e">
        <f>'Рейтинговая таблица организаций'!#REF!</f>
        <v>#REF!</v>
      </c>
      <c r="Z416" s="12" t="e">
        <f>'Рейтинговая таблица организаций'!#REF!</f>
        <v>#REF!</v>
      </c>
      <c r="AA41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6" s="17" t="e">
        <f>'Рейтинговая таблица организаций'!#REF!</f>
        <v>#REF!</v>
      </c>
      <c r="AC416" s="12" t="e">
        <f>IF('Рейтинговая таблица организаций'!#REF!&lt;1,0,(IF('Рейтинговая таблица организаций'!#REF!&lt;5,20,100)))</f>
        <v>#REF!</v>
      </c>
      <c r="AD41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6" s="18" t="e">
        <f>'Рейтинговая таблица организаций'!#REF!</f>
        <v>#REF!</v>
      </c>
      <c r="AF416" s="12" t="e">
        <f>IF('Рейтинговая таблица организаций'!#REF!&lt;1,0,(IF('Рейтинговая таблица организаций'!#REF!&lt;5,20,100)))</f>
        <v>#REF!</v>
      </c>
      <c r="AG416" s="12" t="s">
        <v>164</v>
      </c>
      <c r="AH416" s="12" t="e">
        <f>'Рейтинговая таблица организаций'!#REF!</f>
        <v>#REF!</v>
      </c>
      <c r="AI416" s="12" t="e">
        <f>'Рейтинговая таблица организаций'!#REF!</f>
        <v>#REF!</v>
      </c>
      <c r="AJ416" s="12" t="s">
        <v>165</v>
      </c>
      <c r="AK416" s="12" t="e">
        <f>'Рейтинговая таблица организаций'!#REF!</f>
        <v>#REF!</v>
      </c>
      <c r="AL416" s="12" t="e">
        <f>'Рейтинговая таблица организаций'!#REF!</f>
        <v>#REF!</v>
      </c>
      <c r="AM416" s="12" t="s">
        <v>166</v>
      </c>
      <c r="AN416" s="12" t="e">
        <f>'Рейтинговая таблица организаций'!#REF!</f>
        <v>#REF!</v>
      </c>
      <c r="AO416" s="12" t="e">
        <f>'Рейтинговая таблица организаций'!#REF!</f>
        <v>#REF!</v>
      </c>
      <c r="AP416" s="12" t="s">
        <v>167</v>
      </c>
      <c r="AQ416" s="12" t="e">
        <f>'Рейтинговая таблица организаций'!#REF!</f>
        <v>#REF!</v>
      </c>
      <c r="AR416" s="12" t="e">
        <f>'Рейтинговая таблица организаций'!#REF!</f>
        <v>#REF!</v>
      </c>
      <c r="AS416" s="12" t="s">
        <v>168</v>
      </c>
      <c r="AT416" s="12" t="e">
        <f>'Рейтинговая таблица организаций'!#REF!</f>
        <v>#REF!</v>
      </c>
      <c r="AU416" s="12" t="e">
        <f>'Рейтинговая таблица организаций'!#REF!</f>
        <v>#REF!</v>
      </c>
      <c r="AV416" s="12" t="s">
        <v>169</v>
      </c>
      <c r="AW416" s="12" t="e">
        <f>'Рейтинговая таблица организаций'!#REF!</f>
        <v>#REF!</v>
      </c>
      <c r="AX416" s="12" t="e">
        <f>'Рейтинговая таблица организаций'!#REF!</f>
        <v>#REF!</v>
      </c>
      <c r="AY416" s="12" t="s">
        <v>170</v>
      </c>
      <c r="AZ416" s="12" t="e">
        <f>'Рейтинговая таблица организаций'!#REF!</f>
        <v>#REF!</v>
      </c>
      <c r="BA416" s="12" t="e">
        <f>'Рейтинговая таблица организаций'!#REF!</f>
        <v>#REF!</v>
      </c>
    </row>
    <row r="417" spans="1:53" ht="15.75">
      <c r="A417" s="9" t="e">
        <f>'бланки '!#REF!</f>
        <v>#REF!</v>
      </c>
      <c r="B417" s="9" t="e">
        <f>'бланки '!#REF!</f>
        <v>#REF!</v>
      </c>
      <c r="C417" s="9" t="e">
        <f>'для bus.gov.ru'!#REF!</f>
        <v>#REF!</v>
      </c>
      <c r="D417" s="9" t="e">
        <f>'для bus.gov.ru'!#REF!</f>
        <v>#REF!</v>
      </c>
      <c r="E417" s="16" t="e">
        <f>'для bus.gov.ru'!#REF!</f>
        <v>#REF!</v>
      </c>
      <c r="F417" s="10" t="s">
        <v>159</v>
      </c>
      <c r="G417" s="11" t="e">
        <f>'Рейтинговая таблица организаций'!#REF!</f>
        <v>#REF!</v>
      </c>
      <c r="H417" s="11" t="e">
        <f>'Рейтинговая таблица организаций'!#REF!</f>
        <v>#REF!</v>
      </c>
      <c r="I417" s="10" t="s">
        <v>160</v>
      </c>
      <c r="J417" s="11" t="e">
        <f>'Рейтинговая таблица организаций'!#REF!</f>
        <v>#REF!</v>
      </c>
      <c r="K417" s="11" t="e">
        <f>'Рейтинговая таблица организаций'!#REF!</f>
        <v>#REF!</v>
      </c>
      <c r="L41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7" s="18" t="e">
        <f>'Рейтинговая таблица организаций'!#REF!</f>
        <v>#REF!</v>
      </c>
      <c r="N417" s="12" t="e">
        <f>IF('Рейтинговая таблица организаций'!#REF!&lt;1,0,(IF('Рейтинговая таблица организаций'!#REF!&lt;4,30,100)))</f>
        <v>#REF!</v>
      </c>
      <c r="O417" s="12" t="s">
        <v>161</v>
      </c>
      <c r="P417" s="12" t="e">
        <f>'Рейтинговая таблица организаций'!#REF!</f>
        <v>#REF!</v>
      </c>
      <c r="Q417" s="12" t="e">
        <f>'Рейтинговая таблица организаций'!#REF!</f>
        <v>#REF!</v>
      </c>
      <c r="R417" s="12" t="s">
        <v>162</v>
      </c>
      <c r="S417" s="12" t="e">
        <f>'Рейтинговая таблица организаций'!#REF!</f>
        <v>#REF!</v>
      </c>
      <c r="T417" s="12" t="e">
        <f>'Рейтинговая таблица организаций'!#REF!</f>
        <v>#REF!</v>
      </c>
      <c r="U41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7" s="18" t="e">
        <f>'Рейтинговая таблица организаций'!#REF!</f>
        <v>#REF!</v>
      </c>
      <c r="W417" s="12" t="e">
        <f>IF('Рейтинговая таблица организаций'!#REF!&lt;1,0,(IF('Рейтинговая таблица организаций'!#REF!&lt;4,20,100)))</f>
        <v>#REF!</v>
      </c>
      <c r="X417" s="12" t="s">
        <v>163</v>
      </c>
      <c r="Y417" s="12" t="e">
        <f>'Рейтинговая таблица организаций'!#REF!</f>
        <v>#REF!</v>
      </c>
      <c r="Z417" s="12" t="e">
        <f>'Рейтинговая таблица организаций'!#REF!</f>
        <v>#REF!</v>
      </c>
      <c r="AA41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7" s="17" t="e">
        <f>'Рейтинговая таблица организаций'!#REF!</f>
        <v>#REF!</v>
      </c>
      <c r="AC417" s="12" t="e">
        <f>IF('Рейтинговая таблица организаций'!#REF!&lt;1,0,(IF('Рейтинговая таблица организаций'!#REF!&lt;5,20,100)))</f>
        <v>#REF!</v>
      </c>
      <c r="AD41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7" s="18" t="e">
        <f>'Рейтинговая таблица организаций'!#REF!</f>
        <v>#REF!</v>
      </c>
      <c r="AF417" s="12" t="e">
        <f>IF('Рейтинговая таблица организаций'!#REF!&lt;1,0,(IF('Рейтинговая таблица организаций'!#REF!&lt;5,20,100)))</f>
        <v>#REF!</v>
      </c>
      <c r="AG417" s="12" t="s">
        <v>164</v>
      </c>
      <c r="AH417" s="12" t="e">
        <f>'Рейтинговая таблица организаций'!#REF!</f>
        <v>#REF!</v>
      </c>
      <c r="AI417" s="12" t="e">
        <f>'Рейтинговая таблица организаций'!#REF!</f>
        <v>#REF!</v>
      </c>
      <c r="AJ417" s="12" t="s">
        <v>165</v>
      </c>
      <c r="AK417" s="12" t="e">
        <f>'Рейтинговая таблица организаций'!#REF!</f>
        <v>#REF!</v>
      </c>
      <c r="AL417" s="12" t="e">
        <f>'Рейтинговая таблица организаций'!#REF!</f>
        <v>#REF!</v>
      </c>
      <c r="AM417" s="12" t="s">
        <v>166</v>
      </c>
      <c r="AN417" s="12" t="e">
        <f>'Рейтинговая таблица организаций'!#REF!</f>
        <v>#REF!</v>
      </c>
      <c r="AO417" s="12" t="e">
        <f>'Рейтинговая таблица организаций'!#REF!</f>
        <v>#REF!</v>
      </c>
      <c r="AP417" s="12" t="s">
        <v>167</v>
      </c>
      <c r="AQ417" s="12" t="e">
        <f>'Рейтинговая таблица организаций'!#REF!</f>
        <v>#REF!</v>
      </c>
      <c r="AR417" s="12" t="e">
        <f>'Рейтинговая таблица организаций'!#REF!</f>
        <v>#REF!</v>
      </c>
      <c r="AS417" s="12" t="s">
        <v>168</v>
      </c>
      <c r="AT417" s="12" t="e">
        <f>'Рейтинговая таблица организаций'!#REF!</f>
        <v>#REF!</v>
      </c>
      <c r="AU417" s="12" t="e">
        <f>'Рейтинговая таблица организаций'!#REF!</f>
        <v>#REF!</v>
      </c>
      <c r="AV417" s="12" t="s">
        <v>169</v>
      </c>
      <c r="AW417" s="12" t="e">
        <f>'Рейтинговая таблица организаций'!#REF!</f>
        <v>#REF!</v>
      </c>
      <c r="AX417" s="12" t="e">
        <f>'Рейтинговая таблица организаций'!#REF!</f>
        <v>#REF!</v>
      </c>
      <c r="AY417" s="12" t="s">
        <v>170</v>
      </c>
      <c r="AZ417" s="12" t="e">
        <f>'Рейтинговая таблица организаций'!#REF!</f>
        <v>#REF!</v>
      </c>
      <c r="BA417" s="12" t="e">
        <f>'Рейтинговая таблица организаций'!#REF!</f>
        <v>#REF!</v>
      </c>
    </row>
    <row r="418" spans="1:53" ht="15.75">
      <c r="A418" s="9" t="e">
        <f>'бланки '!#REF!</f>
        <v>#REF!</v>
      </c>
      <c r="B418" s="9" t="e">
        <f>'бланки '!#REF!</f>
        <v>#REF!</v>
      </c>
      <c r="C418" s="9" t="e">
        <f>'для bus.gov.ru'!#REF!</f>
        <v>#REF!</v>
      </c>
      <c r="D418" s="9" t="e">
        <f>'для bus.gov.ru'!#REF!</f>
        <v>#REF!</v>
      </c>
      <c r="E418" s="16" t="e">
        <f>'для bus.gov.ru'!#REF!</f>
        <v>#REF!</v>
      </c>
      <c r="F418" s="10" t="s">
        <v>159</v>
      </c>
      <c r="G418" s="11" t="e">
        <f>'Рейтинговая таблица организаций'!#REF!</f>
        <v>#REF!</v>
      </c>
      <c r="H418" s="11" t="e">
        <f>'Рейтинговая таблица организаций'!#REF!</f>
        <v>#REF!</v>
      </c>
      <c r="I418" s="10" t="s">
        <v>160</v>
      </c>
      <c r="J418" s="11" t="e">
        <f>'Рейтинговая таблица организаций'!#REF!</f>
        <v>#REF!</v>
      </c>
      <c r="K418" s="11" t="e">
        <f>'Рейтинговая таблица организаций'!#REF!</f>
        <v>#REF!</v>
      </c>
      <c r="L41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8" s="18" t="e">
        <f>'Рейтинговая таблица организаций'!#REF!</f>
        <v>#REF!</v>
      </c>
      <c r="N418" s="12" t="e">
        <f>IF('Рейтинговая таблица организаций'!#REF!&lt;1,0,(IF('Рейтинговая таблица организаций'!#REF!&lt;4,30,100)))</f>
        <v>#REF!</v>
      </c>
      <c r="O418" s="12" t="s">
        <v>161</v>
      </c>
      <c r="P418" s="12" t="e">
        <f>'Рейтинговая таблица организаций'!#REF!</f>
        <v>#REF!</v>
      </c>
      <c r="Q418" s="12" t="e">
        <f>'Рейтинговая таблица организаций'!#REF!</f>
        <v>#REF!</v>
      </c>
      <c r="R418" s="12" t="s">
        <v>162</v>
      </c>
      <c r="S418" s="12" t="e">
        <f>'Рейтинговая таблица организаций'!#REF!</f>
        <v>#REF!</v>
      </c>
      <c r="T418" s="12" t="e">
        <f>'Рейтинговая таблица организаций'!#REF!</f>
        <v>#REF!</v>
      </c>
      <c r="U41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8" s="18" t="e">
        <f>'Рейтинговая таблица организаций'!#REF!</f>
        <v>#REF!</v>
      </c>
      <c r="W418" s="12" t="e">
        <f>IF('Рейтинговая таблица организаций'!#REF!&lt;1,0,(IF('Рейтинговая таблица организаций'!#REF!&lt;4,20,100)))</f>
        <v>#REF!</v>
      </c>
      <c r="X418" s="12" t="s">
        <v>163</v>
      </c>
      <c r="Y418" s="12" t="e">
        <f>'Рейтинговая таблица организаций'!#REF!</f>
        <v>#REF!</v>
      </c>
      <c r="Z418" s="12" t="e">
        <f>'Рейтинговая таблица организаций'!#REF!</f>
        <v>#REF!</v>
      </c>
      <c r="AA41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8" s="17" t="e">
        <f>'Рейтинговая таблица организаций'!#REF!</f>
        <v>#REF!</v>
      </c>
      <c r="AC418" s="12" t="e">
        <f>IF('Рейтинговая таблица организаций'!#REF!&lt;1,0,(IF('Рейтинговая таблица организаций'!#REF!&lt;5,20,100)))</f>
        <v>#REF!</v>
      </c>
      <c r="AD41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8" s="18" t="e">
        <f>'Рейтинговая таблица организаций'!#REF!</f>
        <v>#REF!</v>
      </c>
      <c r="AF418" s="12" t="e">
        <f>IF('Рейтинговая таблица организаций'!#REF!&lt;1,0,(IF('Рейтинговая таблица организаций'!#REF!&lt;5,20,100)))</f>
        <v>#REF!</v>
      </c>
      <c r="AG418" s="12" t="s">
        <v>164</v>
      </c>
      <c r="AH418" s="12" t="e">
        <f>'Рейтинговая таблица организаций'!#REF!</f>
        <v>#REF!</v>
      </c>
      <c r="AI418" s="12" t="e">
        <f>'Рейтинговая таблица организаций'!#REF!</f>
        <v>#REF!</v>
      </c>
      <c r="AJ418" s="12" t="s">
        <v>165</v>
      </c>
      <c r="AK418" s="12" t="e">
        <f>'Рейтинговая таблица организаций'!#REF!</f>
        <v>#REF!</v>
      </c>
      <c r="AL418" s="12" t="e">
        <f>'Рейтинговая таблица организаций'!#REF!</f>
        <v>#REF!</v>
      </c>
      <c r="AM418" s="12" t="s">
        <v>166</v>
      </c>
      <c r="AN418" s="12" t="e">
        <f>'Рейтинговая таблица организаций'!#REF!</f>
        <v>#REF!</v>
      </c>
      <c r="AO418" s="12" t="e">
        <f>'Рейтинговая таблица организаций'!#REF!</f>
        <v>#REF!</v>
      </c>
      <c r="AP418" s="12" t="s">
        <v>167</v>
      </c>
      <c r="AQ418" s="12" t="e">
        <f>'Рейтинговая таблица организаций'!#REF!</f>
        <v>#REF!</v>
      </c>
      <c r="AR418" s="12" t="e">
        <f>'Рейтинговая таблица организаций'!#REF!</f>
        <v>#REF!</v>
      </c>
      <c r="AS418" s="12" t="s">
        <v>168</v>
      </c>
      <c r="AT418" s="12" t="e">
        <f>'Рейтинговая таблица организаций'!#REF!</f>
        <v>#REF!</v>
      </c>
      <c r="AU418" s="12" t="e">
        <f>'Рейтинговая таблица организаций'!#REF!</f>
        <v>#REF!</v>
      </c>
      <c r="AV418" s="12" t="s">
        <v>169</v>
      </c>
      <c r="AW418" s="12" t="e">
        <f>'Рейтинговая таблица организаций'!#REF!</f>
        <v>#REF!</v>
      </c>
      <c r="AX418" s="12" t="e">
        <f>'Рейтинговая таблица организаций'!#REF!</f>
        <v>#REF!</v>
      </c>
      <c r="AY418" s="12" t="s">
        <v>170</v>
      </c>
      <c r="AZ418" s="12" t="e">
        <f>'Рейтинговая таблица организаций'!#REF!</f>
        <v>#REF!</v>
      </c>
      <c r="BA418" s="12" t="e">
        <f>'Рейтинговая таблица организаций'!#REF!</f>
        <v>#REF!</v>
      </c>
    </row>
    <row r="419" spans="1:53" ht="15.75">
      <c r="A419" s="9" t="e">
        <f>'бланки '!#REF!</f>
        <v>#REF!</v>
      </c>
      <c r="B419" s="9" t="e">
        <f>'бланки '!#REF!</f>
        <v>#REF!</v>
      </c>
      <c r="C419" s="9" t="e">
        <f>'для bus.gov.ru'!#REF!</f>
        <v>#REF!</v>
      </c>
      <c r="D419" s="9" t="e">
        <f>'для bus.gov.ru'!#REF!</f>
        <v>#REF!</v>
      </c>
      <c r="E419" s="16" t="e">
        <f>'для bus.gov.ru'!#REF!</f>
        <v>#REF!</v>
      </c>
      <c r="F419" s="10" t="s">
        <v>159</v>
      </c>
      <c r="G419" s="11" t="e">
        <f>'Рейтинговая таблица организаций'!#REF!</f>
        <v>#REF!</v>
      </c>
      <c r="H419" s="11" t="e">
        <f>'Рейтинговая таблица организаций'!#REF!</f>
        <v>#REF!</v>
      </c>
      <c r="I419" s="10" t="s">
        <v>160</v>
      </c>
      <c r="J419" s="11" t="e">
        <f>'Рейтинговая таблица организаций'!#REF!</f>
        <v>#REF!</v>
      </c>
      <c r="K419" s="11" t="e">
        <f>'Рейтинговая таблица организаций'!#REF!</f>
        <v>#REF!</v>
      </c>
      <c r="L41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19" s="18" t="e">
        <f>'Рейтинговая таблица организаций'!#REF!</f>
        <v>#REF!</v>
      </c>
      <c r="N419" s="12" t="e">
        <f>IF('Рейтинговая таблица организаций'!#REF!&lt;1,0,(IF('Рейтинговая таблица организаций'!#REF!&lt;4,30,100)))</f>
        <v>#REF!</v>
      </c>
      <c r="O419" s="12" t="s">
        <v>161</v>
      </c>
      <c r="P419" s="12" t="e">
        <f>'Рейтинговая таблица организаций'!#REF!</f>
        <v>#REF!</v>
      </c>
      <c r="Q419" s="12" t="e">
        <f>'Рейтинговая таблица организаций'!#REF!</f>
        <v>#REF!</v>
      </c>
      <c r="R419" s="12" t="s">
        <v>162</v>
      </c>
      <c r="S419" s="12" t="e">
        <f>'Рейтинговая таблица организаций'!#REF!</f>
        <v>#REF!</v>
      </c>
      <c r="T419" s="12" t="e">
        <f>'Рейтинговая таблица организаций'!#REF!</f>
        <v>#REF!</v>
      </c>
      <c r="U41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19" s="18" t="e">
        <f>'Рейтинговая таблица организаций'!#REF!</f>
        <v>#REF!</v>
      </c>
      <c r="W419" s="12" t="e">
        <f>IF('Рейтинговая таблица организаций'!#REF!&lt;1,0,(IF('Рейтинговая таблица организаций'!#REF!&lt;4,20,100)))</f>
        <v>#REF!</v>
      </c>
      <c r="X419" s="12" t="s">
        <v>163</v>
      </c>
      <c r="Y419" s="12" t="e">
        <f>'Рейтинговая таблица организаций'!#REF!</f>
        <v>#REF!</v>
      </c>
      <c r="Z419" s="12" t="e">
        <f>'Рейтинговая таблица организаций'!#REF!</f>
        <v>#REF!</v>
      </c>
      <c r="AA41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19" s="17" t="e">
        <f>'Рейтинговая таблица организаций'!#REF!</f>
        <v>#REF!</v>
      </c>
      <c r="AC419" s="12" t="e">
        <f>IF('Рейтинговая таблица организаций'!#REF!&lt;1,0,(IF('Рейтинговая таблица организаций'!#REF!&lt;5,20,100)))</f>
        <v>#REF!</v>
      </c>
      <c r="AD41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19" s="18" t="e">
        <f>'Рейтинговая таблица организаций'!#REF!</f>
        <v>#REF!</v>
      </c>
      <c r="AF419" s="12" t="e">
        <f>IF('Рейтинговая таблица организаций'!#REF!&lt;1,0,(IF('Рейтинговая таблица организаций'!#REF!&lt;5,20,100)))</f>
        <v>#REF!</v>
      </c>
      <c r="AG419" s="12" t="s">
        <v>164</v>
      </c>
      <c r="AH419" s="12" t="e">
        <f>'Рейтинговая таблица организаций'!#REF!</f>
        <v>#REF!</v>
      </c>
      <c r="AI419" s="12" t="e">
        <f>'Рейтинговая таблица организаций'!#REF!</f>
        <v>#REF!</v>
      </c>
      <c r="AJ419" s="12" t="s">
        <v>165</v>
      </c>
      <c r="AK419" s="12" t="e">
        <f>'Рейтинговая таблица организаций'!#REF!</f>
        <v>#REF!</v>
      </c>
      <c r="AL419" s="12" t="e">
        <f>'Рейтинговая таблица организаций'!#REF!</f>
        <v>#REF!</v>
      </c>
      <c r="AM419" s="12" t="s">
        <v>166</v>
      </c>
      <c r="AN419" s="12" t="e">
        <f>'Рейтинговая таблица организаций'!#REF!</f>
        <v>#REF!</v>
      </c>
      <c r="AO419" s="12" t="e">
        <f>'Рейтинговая таблица организаций'!#REF!</f>
        <v>#REF!</v>
      </c>
      <c r="AP419" s="12" t="s">
        <v>167</v>
      </c>
      <c r="AQ419" s="12" t="e">
        <f>'Рейтинговая таблица организаций'!#REF!</f>
        <v>#REF!</v>
      </c>
      <c r="AR419" s="12" t="e">
        <f>'Рейтинговая таблица организаций'!#REF!</f>
        <v>#REF!</v>
      </c>
      <c r="AS419" s="12" t="s">
        <v>168</v>
      </c>
      <c r="AT419" s="12" t="e">
        <f>'Рейтинговая таблица организаций'!#REF!</f>
        <v>#REF!</v>
      </c>
      <c r="AU419" s="12" t="e">
        <f>'Рейтинговая таблица организаций'!#REF!</f>
        <v>#REF!</v>
      </c>
      <c r="AV419" s="12" t="s">
        <v>169</v>
      </c>
      <c r="AW419" s="12" t="e">
        <f>'Рейтинговая таблица организаций'!#REF!</f>
        <v>#REF!</v>
      </c>
      <c r="AX419" s="12" t="e">
        <f>'Рейтинговая таблица организаций'!#REF!</f>
        <v>#REF!</v>
      </c>
      <c r="AY419" s="12" t="s">
        <v>170</v>
      </c>
      <c r="AZ419" s="12" t="e">
        <f>'Рейтинговая таблица организаций'!#REF!</f>
        <v>#REF!</v>
      </c>
      <c r="BA419" s="12" t="e">
        <f>'Рейтинговая таблица организаций'!#REF!</f>
        <v>#REF!</v>
      </c>
    </row>
    <row r="420" spans="1:53" ht="15.75">
      <c r="A420" s="9" t="e">
        <f>'бланки '!#REF!</f>
        <v>#REF!</v>
      </c>
      <c r="B420" s="9" t="e">
        <f>'бланки '!#REF!</f>
        <v>#REF!</v>
      </c>
      <c r="C420" s="9" t="e">
        <f>'для bus.gov.ru'!#REF!</f>
        <v>#REF!</v>
      </c>
      <c r="D420" s="9" t="e">
        <f>'для bus.gov.ru'!#REF!</f>
        <v>#REF!</v>
      </c>
      <c r="E420" s="16" t="e">
        <f>'для bus.gov.ru'!#REF!</f>
        <v>#REF!</v>
      </c>
      <c r="F420" s="10" t="s">
        <v>159</v>
      </c>
      <c r="G420" s="11" t="e">
        <f>'Рейтинговая таблица организаций'!#REF!</f>
        <v>#REF!</v>
      </c>
      <c r="H420" s="11" t="e">
        <f>'Рейтинговая таблица организаций'!#REF!</f>
        <v>#REF!</v>
      </c>
      <c r="I420" s="10" t="s">
        <v>160</v>
      </c>
      <c r="J420" s="11" t="e">
        <f>'Рейтинговая таблица организаций'!#REF!</f>
        <v>#REF!</v>
      </c>
      <c r="K420" s="11" t="e">
        <f>'Рейтинговая таблица организаций'!#REF!</f>
        <v>#REF!</v>
      </c>
      <c r="L42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0" s="18" t="e">
        <f>'Рейтинговая таблица организаций'!#REF!</f>
        <v>#REF!</v>
      </c>
      <c r="N420" s="12" t="e">
        <f>IF('Рейтинговая таблица организаций'!#REF!&lt;1,0,(IF('Рейтинговая таблица организаций'!#REF!&lt;4,30,100)))</f>
        <v>#REF!</v>
      </c>
      <c r="O420" s="12" t="s">
        <v>161</v>
      </c>
      <c r="P420" s="12" t="e">
        <f>'Рейтинговая таблица организаций'!#REF!</f>
        <v>#REF!</v>
      </c>
      <c r="Q420" s="12" t="e">
        <f>'Рейтинговая таблица организаций'!#REF!</f>
        <v>#REF!</v>
      </c>
      <c r="R420" s="12" t="s">
        <v>162</v>
      </c>
      <c r="S420" s="12" t="e">
        <f>'Рейтинговая таблица организаций'!#REF!</f>
        <v>#REF!</v>
      </c>
      <c r="T420" s="12" t="e">
        <f>'Рейтинговая таблица организаций'!#REF!</f>
        <v>#REF!</v>
      </c>
      <c r="U42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0" s="18" t="e">
        <f>'Рейтинговая таблица организаций'!#REF!</f>
        <v>#REF!</v>
      </c>
      <c r="W420" s="12" t="e">
        <f>IF('Рейтинговая таблица организаций'!#REF!&lt;1,0,(IF('Рейтинговая таблица организаций'!#REF!&lt;4,20,100)))</f>
        <v>#REF!</v>
      </c>
      <c r="X420" s="12" t="s">
        <v>163</v>
      </c>
      <c r="Y420" s="12" t="e">
        <f>'Рейтинговая таблица организаций'!#REF!</f>
        <v>#REF!</v>
      </c>
      <c r="Z420" s="12" t="e">
        <f>'Рейтинговая таблица организаций'!#REF!</f>
        <v>#REF!</v>
      </c>
      <c r="AA42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0" s="17" t="e">
        <f>'Рейтинговая таблица организаций'!#REF!</f>
        <v>#REF!</v>
      </c>
      <c r="AC420" s="12" t="e">
        <f>IF('Рейтинговая таблица организаций'!#REF!&lt;1,0,(IF('Рейтинговая таблица организаций'!#REF!&lt;5,20,100)))</f>
        <v>#REF!</v>
      </c>
      <c r="AD42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0" s="18" t="e">
        <f>'Рейтинговая таблица организаций'!#REF!</f>
        <v>#REF!</v>
      </c>
      <c r="AF420" s="12" t="e">
        <f>IF('Рейтинговая таблица организаций'!#REF!&lt;1,0,(IF('Рейтинговая таблица организаций'!#REF!&lt;5,20,100)))</f>
        <v>#REF!</v>
      </c>
      <c r="AG420" s="12" t="s">
        <v>164</v>
      </c>
      <c r="AH420" s="12" t="e">
        <f>'Рейтинговая таблица организаций'!#REF!</f>
        <v>#REF!</v>
      </c>
      <c r="AI420" s="12" t="e">
        <f>'Рейтинговая таблица организаций'!#REF!</f>
        <v>#REF!</v>
      </c>
      <c r="AJ420" s="12" t="s">
        <v>165</v>
      </c>
      <c r="AK420" s="12" t="e">
        <f>'Рейтинговая таблица организаций'!#REF!</f>
        <v>#REF!</v>
      </c>
      <c r="AL420" s="12" t="e">
        <f>'Рейтинговая таблица организаций'!#REF!</f>
        <v>#REF!</v>
      </c>
      <c r="AM420" s="12" t="s">
        <v>166</v>
      </c>
      <c r="AN420" s="12" t="e">
        <f>'Рейтинговая таблица организаций'!#REF!</f>
        <v>#REF!</v>
      </c>
      <c r="AO420" s="12" t="e">
        <f>'Рейтинговая таблица организаций'!#REF!</f>
        <v>#REF!</v>
      </c>
      <c r="AP420" s="12" t="s">
        <v>167</v>
      </c>
      <c r="AQ420" s="12" t="e">
        <f>'Рейтинговая таблица организаций'!#REF!</f>
        <v>#REF!</v>
      </c>
      <c r="AR420" s="12" t="e">
        <f>'Рейтинговая таблица организаций'!#REF!</f>
        <v>#REF!</v>
      </c>
      <c r="AS420" s="12" t="s">
        <v>168</v>
      </c>
      <c r="AT420" s="12" t="e">
        <f>'Рейтинговая таблица организаций'!#REF!</f>
        <v>#REF!</v>
      </c>
      <c r="AU420" s="12" t="e">
        <f>'Рейтинговая таблица организаций'!#REF!</f>
        <v>#REF!</v>
      </c>
      <c r="AV420" s="12" t="s">
        <v>169</v>
      </c>
      <c r="AW420" s="12" t="e">
        <f>'Рейтинговая таблица организаций'!#REF!</f>
        <v>#REF!</v>
      </c>
      <c r="AX420" s="12" t="e">
        <f>'Рейтинговая таблица организаций'!#REF!</f>
        <v>#REF!</v>
      </c>
      <c r="AY420" s="12" t="s">
        <v>170</v>
      </c>
      <c r="AZ420" s="12" t="e">
        <f>'Рейтинговая таблица организаций'!#REF!</f>
        <v>#REF!</v>
      </c>
      <c r="BA420" s="12" t="e">
        <f>'Рейтинговая таблица организаций'!#REF!</f>
        <v>#REF!</v>
      </c>
    </row>
    <row r="421" spans="1:53" ht="15.75">
      <c r="A421" s="9" t="e">
        <f>'бланки '!#REF!</f>
        <v>#REF!</v>
      </c>
      <c r="B421" s="9" t="e">
        <f>'бланки '!#REF!</f>
        <v>#REF!</v>
      </c>
      <c r="C421" s="9" t="e">
        <f>'для bus.gov.ru'!#REF!</f>
        <v>#REF!</v>
      </c>
      <c r="D421" s="9" t="e">
        <f>'для bus.gov.ru'!#REF!</f>
        <v>#REF!</v>
      </c>
      <c r="E421" s="16" t="e">
        <f>'для bus.gov.ru'!#REF!</f>
        <v>#REF!</v>
      </c>
      <c r="F421" s="10" t="s">
        <v>159</v>
      </c>
      <c r="G421" s="11" t="e">
        <f>'Рейтинговая таблица организаций'!#REF!</f>
        <v>#REF!</v>
      </c>
      <c r="H421" s="11" t="e">
        <f>'Рейтинговая таблица организаций'!#REF!</f>
        <v>#REF!</v>
      </c>
      <c r="I421" s="10" t="s">
        <v>160</v>
      </c>
      <c r="J421" s="11" t="e">
        <f>'Рейтинговая таблица организаций'!#REF!</f>
        <v>#REF!</v>
      </c>
      <c r="K421" s="11" t="e">
        <f>'Рейтинговая таблица организаций'!#REF!</f>
        <v>#REF!</v>
      </c>
      <c r="L42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1" s="18" t="e">
        <f>'Рейтинговая таблица организаций'!#REF!</f>
        <v>#REF!</v>
      </c>
      <c r="N421" s="12" t="e">
        <f>IF('Рейтинговая таблица организаций'!#REF!&lt;1,0,(IF('Рейтинговая таблица организаций'!#REF!&lt;4,30,100)))</f>
        <v>#REF!</v>
      </c>
      <c r="O421" s="12" t="s">
        <v>161</v>
      </c>
      <c r="P421" s="12" t="e">
        <f>'Рейтинговая таблица организаций'!#REF!</f>
        <v>#REF!</v>
      </c>
      <c r="Q421" s="12" t="e">
        <f>'Рейтинговая таблица организаций'!#REF!</f>
        <v>#REF!</v>
      </c>
      <c r="R421" s="12" t="s">
        <v>162</v>
      </c>
      <c r="S421" s="12" t="e">
        <f>'Рейтинговая таблица организаций'!#REF!</f>
        <v>#REF!</v>
      </c>
      <c r="T421" s="12" t="e">
        <f>'Рейтинговая таблица организаций'!#REF!</f>
        <v>#REF!</v>
      </c>
      <c r="U42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1" s="18" t="e">
        <f>'Рейтинговая таблица организаций'!#REF!</f>
        <v>#REF!</v>
      </c>
      <c r="W421" s="12" t="e">
        <f>IF('Рейтинговая таблица организаций'!#REF!&lt;1,0,(IF('Рейтинговая таблица организаций'!#REF!&lt;4,20,100)))</f>
        <v>#REF!</v>
      </c>
      <c r="X421" s="12" t="s">
        <v>163</v>
      </c>
      <c r="Y421" s="12" t="e">
        <f>'Рейтинговая таблица организаций'!#REF!</f>
        <v>#REF!</v>
      </c>
      <c r="Z421" s="12" t="e">
        <f>'Рейтинговая таблица организаций'!#REF!</f>
        <v>#REF!</v>
      </c>
      <c r="AA42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1" s="17" t="e">
        <f>'Рейтинговая таблица организаций'!#REF!</f>
        <v>#REF!</v>
      </c>
      <c r="AC421" s="12" t="e">
        <f>IF('Рейтинговая таблица организаций'!#REF!&lt;1,0,(IF('Рейтинговая таблица организаций'!#REF!&lt;5,20,100)))</f>
        <v>#REF!</v>
      </c>
      <c r="AD42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1" s="18" t="e">
        <f>'Рейтинговая таблица организаций'!#REF!</f>
        <v>#REF!</v>
      </c>
      <c r="AF421" s="12" t="e">
        <f>IF('Рейтинговая таблица организаций'!#REF!&lt;1,0,(IF('Рейтинговая таблица организаций'!#REF!&lt;5,20,100)))</f>
        <v>#REF!</v>
      </c>
      <c r="AG421" s="12" t="s">
        <v>164</v>
      </c>
      <c r="AH421" s="12" t="e">
        <f>'Рейтинговая таблица организаций'!#REF!</f>
        <v>#REF!</v>
      </c>
      <c r="AI421" s="12" t="e">
        <f>'Рейтинговая таблица организаций'!#REF!</f>
        <v>#REF!</v>
      </c>
      <c r="AJ421" s="12" t="s">
        <v>165</v>
      </c>
      <c r="AK421" s="12" t="e">
        <f>'Рейтинговая таблица организаций'!#REF!</f>
        <v>#REF!</v>
      </c>
      <c r="AL421" s="12" t="e">
        <f>'Рейтинговая таблица организаций'!#REF!</f>
        <v>#REF!</v>
      </c>
      <c r="AM421" s="12" t="s">
        <v>166</v>
      </c>
      <c r="AN421" s="12" t="e">
        <f>'Рейтинговая таблица организаций'!#REF!</f>
        <v>#REF!</v>
      </c>
      <c r="AO421" s="12" t="e">
        <f>'Рейтинговая таблица организаций'!#REF!</f>
        <v>#REF!</v>
      </c>
      <c r="AP421" s="12" t="s">
        <v>167</v>
      </c>
      <c r="AQ421" s="12" t="e">
        <f>'Рейтинговая таблица организаций'!#REF!</f>
        <v>#REF!</v>
      </c>
      <c r="AR421" s="12" t="e">
        <f>'Рейтинговая таблица организаций'!#REF!</f>
        <v>#REF!</v>
      </c>
      <c r="AS421" s="12" t="s">
        <v>168</v>
      </c>
      <c r="AT421" s="12" t="e">
        <f>'Рейтинговая таблица организаций'!#REF!</f>
        <v>#REF!</v>
      </c>
      <c r="AU421" s="12" t="e">
        <f>'Рейтинговая таблица организаций'!#REF!</f>
        <v>#REF!</v>
      </c>
      <c r="AV421" s="12" t="s">
        <v>169</v>
      </c>
      <c r="AW421" s="12" t="e">
        <f>'Рейтинговая таблица организаций'!#REF!</f>
        <v>#REF!</v>
      </c>
      <c r="AX421" s="12" t="e">
        <f>'Рейтинговая таблица организаций'!#REF!</f>
        <v>#REF!</v>
      </c>
      <c r="AY421" s="12" t="s">
        <v>170</v>
      </c>
      <c r="AZ421" s="12" t="e">
        <f>'Рейтинговая таблица организаций'!#REF!</f>
        <v>#REF!</v>
      </c>
      <c r="BA421" s="12" t="e">
        <f>'Рейтинговая таблица организаций'!#REF!</f>
        <v>#REF!</v>
      </c>
    </row>
    <row r="422" spans="1:53" ht="15.75">
      <c r="A422" s="9" t="e">
        <f>'бланки '!#REF!</f>
        <v>#REF!</v>
      </c>
      <c r="B422" s="9" t="e">
        <f>'бланки '!#REF!</f>
        <v>#REF!</v>
      </c>
      <c r="C422" s="9" t="e">
        <f>'для bus.gov.ru'!#REF!</f>
        <v>#REF!</v>
      </c>
      <c r="D422" s="9" t="e">
        <f>'для bus.gov.ru'!#REF!</f>
        <v>#REF!</v>
      </c>
      <c r="E422" s="16" t="e">
        <f>'для bus.gov.ru'!#REF!</f>
        <v>#REF!</v>
      </c>
      <c r="F422" s="10" t="s">
        <v>159</v>
      </c>
      <c r="G422" s="11" t="e">
        <f>'Рейтинговая таблица организаций'!#REF!</f>
        <v>#REF!</v>
      </c>
      <c r="H422" s="11" t="e">
        <f>'Рейтинговая таблица организаций'!#REF!</f>
        <v>#REF!</v>
      </c>
      <c r="I422" s="10" t="s">
        <v>160</v>
      </c>
      <c r="J422" s="11" t="e">
        <f>'Рейтинговая таблица организаций'!#REF!</f>
        <v>#REF!</v>
      </c>
      <c r="K422" s="11" t="e">
        <f>'Рейтинговая таблица организаций'!#REF!</f>
        <v>#REF!</v>
      </c>
      <c r="L42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2" s="18" t="e">
        <f>'Рейтинговая таблица организаций'!#REF!</f>
        <v>#REF!</v>
      </c>
      <c r="N422" s="12" t="e">
        <f>IF('Рейтинговая таблица организаций'!#REF!&lt;1,0,(IF('Рейтинговая таблица организаций'!#REF!&lt;4,30,100)))</f>
        <v>#REF!</v>
      </c>
      <c r="O422" s="12" t="s">
        <v>161</v>
      </c>
      <c r="P422" s="12" t="e">
        <f>'Рейтинговая таблица организаций'!#REF!</f>
        <v>#REF!</v>
      </c>
      <c r="Q422" s="12" t="e">
        <f>'Рейтинговая таблица организаций'!#REF!</f>
        <v>#REF!</v>
      </c>
      <c r="R422" s="12" t="s">
        <v>162</v>
      </c>
      <c r="S422" s="12" t="e">
        <f>'Рейтинговая таблица организаций'!#REF!</f>
        <v>#REF!</v>
      </c>
      <c r="T422" s="12" t="e">
        <f>'Рейтинговая таблица организаций'!#REF!</f>
        <v>#REF!</v>
      </c>
      <c r="U42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2" s="18" t="e">
        <f>'Рейтинговая таблица организаций'!#REF!</f>
        <v>#REF!</v>
      </c>
      <c r="W422" s="12" t="e">
        <f>IF('Рейтинговая таблица организаций'!#REF!&lt;1,0,(IF('Рейтинговая таблица организаций'!#REF!&lt;4,20,100)))</f>
        <v>#REF!</v>
      </c>
      <c r="X422" s="12" t="s">
        <v>163</v>
      </c>
      <c r="Y422" s="12" t="e">
        <f>'Рейтинговая таблица организаций'!#REF!</f>
        <v>#REF!</v>
      </c>
      <c r="Z422" s="12" t="e">
        <f>'Рейтинговая таблица организаций'!#REF!</f>
        <v>#REF!</v>
      </c>
      <c r="AA42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2" s="17" t="e">
        <f>'Рейтинговая таблица организаций'!#REF!</f>
        <v>#REF!</v>
      </c>
      <c r="AC422" s="12" t="e">
        <f>IF('Рейтинговая таблица организаций'!#REF!&lt;1,0,(IF('Рейтинговая таблица организаций'!#REF!&lt;5,20,100)))</f>
        <v>#REF!</v>
      </c>
      <c r="AD42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2" s="18" t="e">
        <f>'Рейтинговая таблица организаций'!#REF!</f>
        <v>#REF!</v>
      </c>
      <c r="AF422" s="12" t="e">
        <f>IF('Рейтинговая таблица организаций'!#REF!&lt;1,0,(IF('Рейтинговая таблица организаций'!#REF!&lt;5,20,100)))</f>
        <v>#REF!</v>
      </c>
      <c r="AG422" s="12" t="s">
        <v>164</v>
      </c>
      <c r="AH422" s="12" t="e">
        <f>'Рейтинговая таблица организаций'!#REF!</f>
        <v>#REF!</v>
      </c>
      <c r="AI422" s="12" t="e">
        <f>'Рейтинговая таблица организаций'!#REF!</f>
        <v>#REF!</v>
      </c>
      <c r="AJ422" s="12" t="s">
        <v>165</v>
      </c>
      <c r="AK422" s="12" t="e">
        <f>'Рейтинговая таблица организаций'!#REF!</f>
        <v>#REF!</v>
      </c>
      <c r="AL422" s="12" t="e">
        <f>'Рейтинговая таблица организаций'!#REF!</f>
        <v>#REF!</v>
      </c>
      <c r="AM422" s="12" t="s">
        <v>166</v>
      </c>
      <c r="AN422" s="12" t="e">
        <f>'Рейтинговая таблица организаций'!#REF!</f>
        <v>#REF!</v>
      </c>
      <c r="AO422" s="12" t="e">
        <f>'Рейтинговая таблица организаций'!#REF!</f>
        <v>#REF!</v>
      </c>
      <c r="AP422" s="12" t="s">
        <v>167</v>
      </c>
      <c r="AQ422" s="12" t="e">
        <f>'Рейтинговая таблица организаций'!#REF!</f>
        <v>#REF!</v>
      </c>
      <c r="AR422" s="12" t="e">
        <f>'Рейтинговая таблица организаций'!#REF!</f>
        <v>#REF!</v>
      </c>
      <c r="AS422" s="12" t="s">
        <v>168</v>
      </c>
      <c r="AT422" s="12" t="e">
        <f>'Рейтинговая таблица организаций'!#REF!</f>
        <v>#REF!</v>
      </c>
      <c r="AU422" s="12" t="e">
        <f>'Рейтинговая таблица организаций'!#REF!</f>
        <v>#REF!</v>
      </c>
      <c r="AV422" s="12" t="s">
        <v>169</v>
      </c>
      <c r="AW422" s="12" t="e">
        <f>'Рейтинговая таблица организаций'!#REF!</f>
        <v>#REF!</v>
      </c>
      <c r="AX422" s="12" t="e">
        <f>'Рейтинговая таблица организаций'!#REF!</f>
        <v>#REF!</v>
      </c>
      <c r="AY422" s="12" t="s">
        <v>170</v>
      </c>
      <c r="AZ422" s="12" t="e">
        <f>'Рейтинговая таблица организаций'!#REF!</f>
        <v>#REF!</v>
      </c>
      <c r="BA422" s="12" t="e">
        <f>'Рейтинговая таблица организаций'!#REF!</f>
        <v>#REF!</v>
      </c>
    </row>
    <row r="423" spans="1:53" ht="15.75">
      <c r="A423" s="9" t="e">
        <f>'бланки '!#REF!</f>
        <v>#REF!</v>
      </c>
      <c r="B423" s="9" t="e">
        <f>'бланки '!#REF!</f>
        <v>#REF!</v>
      </c>
      <c r="C423" s="9" t="e">
        <f>'для bus.gov.ru'!#REF!</f>
        <v>#REF!</v>
      </c>
      <c r="D423" s="9" t="e">
        <f>'для bus.gov.ru'!#REF!</f>
        <v>#REF!</v>
      </c>
      <c r="E423" s="16" t="e">
        <f>'для bus.gov.ru'!#REF!</f>
        <v>#REF!</v>
      </c>
      <c r="F423" s="10" t="s">
        <v>159</v>
      </c>
      <c r="G423" s="11" t="e">
        <f>'Рейтинговая таблица организаций'!#REF!</f>
        <v>#REF!</v>
      </c>
      <c r="H423" s="11" t="e">
        <f>'Рейтинговая таблица организаций'!#REF!</f>
        <v>#REF!</v>
      </c>
      <c r="I423" s="10" t="s">
        <v>160</v>
      </c>
      <c r="J423" s="11" t="e">
        <f>'Рейтинговая таблица организаций'!#REF!</f>
        <v>#REF!</v>
      </c>
      <c r="K423" s="11" t="e">
        <f>'Рейтинговая таблица организаций'!#REF!</f>
        <v>#REF!</v>
      </c>
      <c r="L42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3" s="18" t="e">
        <f>'Рейтинговая таблица организаций'!#REF!</f>
        <v>#REF!</v>
      </c>
      <c r="N423" s="12" t="e">
        <f>IF('Рейтинговая таблица организаций'!#REF!&lt;1,0,(IF('Рейтинговая таблица организаций'!#REF!&lt;4,30,100)))</f>
        <v>#REF!</v>
      </c>
      <c r="O423" s="12" t="s">
        <v>161</v>
      </c>
      <c r="P423" s="12" t="e">
        <f>'Рейтинговая таблица организаций'!#REF!</f>
        <v>#REF!</v>
      </c>
      <c r="Q423" s="12" t="e">
        <f>'Рейтинговая таблица организаций'!#REF!</f>
        <v>#REF!</v>
      </c>
      <c r="R423" s="12" t="s">
        <v>162</v>
      </c>
      <c r="S423" s="12" t="e">
        <f>'Рейтинговая таблица организаций'!#REF!</f>
        <v>#REF!</v>
      </c>
      <c r="T423" s="12" t="e">
        <f>'Рейтинговая таблица организаций'!#REF!</f>
        <v>#REF!</v>
      </c>
      <c r="U42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3" s="18" t="e">
        <f>'Рейтинговая таблица организаций'!#REF!</f>
        <v>#REF!</v>
      </c>
      <c r="W423" s="12" t="e">
        <f>IF('Рейтинговая таблица организаций'!#REF!&lt;1,0,(IF('Рейтинговая таблица организаций'!#REF!&lt;4,20,100)))</f>
        <v>#REF!</v>
      </c>
      <c r="X423" s="12" t="s">
        <v>163</v>
      </c>
      <c r="Y423" s="12" t="e">
        <f>'Рейтинговая таблица организаций'!#REF!</f>
        <v>#REF!</v>
      </c>
      <c r="Z423" s="12" t="e">
        <f>'Рейтинговая таблица организаций'!#REF!</f>
        <v>#REF!</v>
      </c>
      <c r="AA42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3" s="17" t="e">
        <f>'Рейтинговая таблица организаций'!#REF!</f>
        <v>#REF!</v>
      </c>
      <c r="AC423" s="12" t="e">
        <f>IF('Рейтинговая таблица организаций'!#REF!&lt;1,0,(IF('Рейтинговая таблица организаций'!#REF!&lt;5,20,100)))</f>
        <v>#REF!</v>
      </c>
      <c r="AD42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3" s="18" t="e">
        <f>'Рейтинговая таблица организаций'!#REF!</f>
        <v>#REF!</v>
      </c>
      <c r="AF423" s="12" t="e">
        <f>IF('Рейтинговая таблица организаций'!#REF!&lt;1,0,(IF('Рейтинговая таблица организаций'!#REF!&lt;5,20,100)))</f>
        <v>#REF!</v>
      </c>
      <c r="AG423" s="12" t="s">
        <v>164</v>
      </c>
      <c r="AH423" s="12" t="e">
        <f>'Рейтинговая таблица организаций'!#REF!</f>
        <v>#REF!</v>
      </c>
      <c r="AI423" s="12" t="e">
        <f>'Рейтинговая таблица организаций'!#REF!</f>
        <v>#REF!</v>
      </c>
      <c r="AJ423" s="12" t="s">
        <v>165</v>
      </c>
      <c r="AK423" s="12" t="e">
        <f>'Рейтинговая таблица организаций'!#REF!</f>
        <v>#REF!</v>
      </c>
      <c r="AL423" s="12" t="e">
        <f>'Рейтинговая таблица организаций'!#REF!</f>
        <v>#REF!</v>
      </c>
      <c r="AM423" s="12" t="s">
        <v>166</v>
      </c>
      <c r="AN423" s="12" t="e">
        <f>'Рейтинговая таблица организаций'!#REF!</f>
        <v>#REF!</v>
      </c>
      <c r="AO423" s="12" t="e">
        <f>'Рейтинговая таблица организаций'!#REF!</f>
        <v>#REF!</v>
      </c>
      <c r="AP423" s="12" t="s">
        <v>167</v>
      </c>
      <c r="AQ423" s="12" t="e">
        <f>'Рейтинговая таблица организаций'!#REF!</f>
        <v>#REF!</v>
      </c>
      <c r="AR423" s="12" t="e">
        <f>'Рейтинговая таблица организаций'!#REF!</f>
        <v>#REF!</v>
      </c>
      <c r="AS423" s="12" t="s">
        <v>168</v>
      </c>
      <c r="AT423" s="12" t="e">
        <f>'Рейтинговая таблица организаций'!#REF!</f>
        <v>#REF!</v>
      </c>
      <c r="AU423" s="12" t="e">
        <f>'Рейтинговая таблица организаций'!#REF!</f>
        <v>#REF!</v>
      </c>
      <c r="AV423" s="12" t="s">
        <v>169</v>
      </c>
      <c r="AW423" s="12" t="e">
        <f>'Рейтинговая таблица организаций'!#REF!</f>
        <v>#REF!</v>
      </c>
      <c r="AX423" s="12" t="e">
        <f>'Рейтинговая таблица организаций'!#REF!</f>
        <v>#REF!</v>
      </c>
      <c r="AY423" s="12" t="s">
        <v>170</v>
      </c>
      <c r="AZ423" s="12" t="e">
        <f>'Рейтинговая таблица организаций'!#REF!</f>
        <v>#REF!</v>
      </c>
      <c r="BA423" s="12" t="e">
        <f>'Рейтинговая таблица организаций'!#REF!</f>
        <v>#REF!</v>
      </c>
    </row>
    <row r="424" spans="1:53" ht="15.75">
      <c r="A424" s="9" t="e">
        <f>'бланки '!#REF!</f>
        <v>#REF!</v>
      </c>
      <c r="B424" s="9" t="e">
        <f>'бланки '!#REF!</f>
        <v>#REF!</v>
      </c>
      <c r="C424" s="9" t="e">
        <f>'для bus.gov.ru'!#REF!</f>
        <v>#REF!</v>
      </c>
      <c r="D424" s="9" t="e">
        <f>'для bus.gov.ru'!#REF!</f>
        <v>#REF!</v>
      </c>
      <c r="E424" s="16" t="e">
        <f>'для bus.gov.ru'!#REF!</f>
        <v>#REF!</v>
      </c>
      <c r="F424" s="10" t="s">
        <v>159</v>
      </c>
      <c r="G424" s="11" t="e">
        <f>'Рейтинговая таблица организаций'!#REF!</f>
        <v>#REF!</v>
      </c>
      <c r="H424" s="11" t="e">
        <f>'Рейтинговая таблица организаций'!#REF!</f>
        <v>#REF!</v>
      </c>
      <c r="I424" s="10" t="s">
        <v>160</v>
      </c>
      <c r="J424" s="11" t="e">
        <f>'Рейтинговая таблица организаций'!#REF!</f>
        <v>#REF!</v>
      </c>
      <c r="K424" s="11" t="e">
        <f>'Рейтинговая таблица организаций'!#REF!</f>
        <v>#REF!</v>
      </c>
      <c r="L42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4" s="18" t="e">
        <f>'Рейтинговая таблица организаций'!#REF!</f>
        <v>#REF!</v>
      </c>
      <c r="N424" s="12" t="e">
        <f>IF('Рейтинговая таблица организаций'!#REF!&lt;1,0,(IF('Рейтинговая таблица организаций'!#REF!&lt;4,30,100)))</f>
        <v>#REF!</v>
      </c>
      <c r="O424" s="12" t="s">
        <v>161</v>
      </c>
      <c r="P424" s="12" t="e">
        <f>'Рейтинговая таблица организаций'!#REF!</f>
        <v>#REF!</v>
      </c>
      <c r="Q424" s="12" t="e">
        <f>'Рейтинговая таблица организаций'!#REF!</f>
        <v>#REF!</v>
      </c>
      <c r="R424" s="12" t="s">
        <v>162</v>
      </c>
      <c r="S424" s="12" t="e">
        <f>'Рейтинговая таблица организаций'!#REF!</f>
        <v>#REF!</v>
      </c>
      <c r="T424" s="12" t="e">
        <f>'Рейтинговая таблица организаций'!#REF!</f>
        <v>#REF!</v>
      </c>
      <c r="U42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4" s="18" t="e">
        <f>'Рейтинговая таблица организаций'!#REF!</f>
        <v>#REF!</v>
      </c>
      <c r="W424" s="12" t="e">
        <f>IF('Рейтинговая таблица организаций'!#REF!&lt;1,0,(IF('Рейтинговая таблица организаций'!#REF!&lt;4,20,100)))</f>
        <v>#REF!</v>
      </c>
      <c r="X424" s="12" t="s">
        <v>163</v>
      </c>
      <c r="Y424" s="12" t="e">
        <f>'Рейтинговая таблица организаций'!#REF!</f>
        <v>#REF!</v>
      </c>
      <c r="Z424" s="12" t="e">
        <f>'Рейтинговая таблица организаций'!#REF!</f>
        <v>#REF!</v>
      </c>
      <c r="AA42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4" s="17" t="e">
        <f>'Рейтинговая таблица организаций'!#REF!</f>
        <v>#REF!</v>
      </c>
      <c r="AC424" s="12" t="e">
        <f>IF('Рейтинговая таблица организаций'!#REF!&lt;1,0,(IF('Рейтинговая таблица организаций'!#REF!&lt;5,20,100)))</f>
        <v>#REF!</v>
      </c>
      <c r="AD42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4" s="18" t="e">
        <f>'Рейтинговая таблица организаций'!#REF!</f>
        <v>#REF!</v>
      </c>
      <c r="AF424" s="12" t="e">
        <f>IF('Рейтинговая таблица организаций'!#REF!&lt;1,0,(IF('Рейтинговая таблица организаций'!#REF!&lt;5,20,100)))</f>
        <v>#REF!</v>
      </c>
      <c r="AG424" s="12" t="s">
        <v>164</v>
      </c>
      <c r="AH424" s="12" t="e">
        <f>'Рейтинговая таблица организаций'!#REF!</f>
        <v>#REF!</v>
      </c>
      <c r="AI424" s="12" t="e">
        <f>'Рейтинговая таблица организаций'!#REF!</f>
        <v>#REF!</v>
      </c>
      <c r="AJ424" s="12" t="s">
        <v>165</v>
      </c>
      <c r="AK424" s="12" t="e">
        <f>'Рейтинговая таблица организаций'!#REF!</f>
        <v>#REF!</v>
      </c>
      <c r="AL424" s="12" t="e">
        <f>'Рейтинговая таблица организаций'!#REF!</f>
        <v>#REF!</v>
      </c>
      <c r="AM424" s="12" t="s">
        <v>166</v>
      </c>
      <c r="AN424" s="12" t="e">
        <f>'Рейтинговая таблица организаций'!#REF!</f>
        <v>#REF!</v>
      </c>
      <c r="AO424" s="12" t="e">
        <f>'Рейтинговая таблица организаций'!#REF!</f>
        <v>#REF!</v>
      </c>
      <c r="AP424" s="12" t="s">
        <v>167</v>
      </c>
      <c r="AQ424" s="12" t="e">
        <f>'Рейтинговая таблица организаций'!#REF!</f>
        <v>#REF!</v>
      </c>
      <c r="AR424" s="12" t="e">
        <f>'Рейтинговая таблица организаций'!#REF!</f>
        <v>#REF!</v>
      </c>
      <c r="AS424" s="12" t="s">
        <v>168</v>
      </c>
      <c r="AT424" s="12" t="e">
        <f>'Рейтинговая таблица организаций'!#REF!</f>
        <v>#REF!</v>
      </c>
      <c r="AU424" s="12" t="e">
        <f>'Рейтинговая таблица организаций'!#REF!</f>
        <v>#REF!</v>
      </c>
      <c r="AV424" s="12" t="s">
        <v>169</v>
      </c>
      <c r="AW424" s="12" t="e">
        <f>'Рейтинговая таблица организаций'!#REF!</f>
        <v>#REF!</v>
      </c>
      <c r="AX424" s="12" t="e">
        <f>'Рейтинговая таблица организаций'!#REF!</f>
        <v>#REF!</v>
      </c>
      <c r="AY424" s="12" t="s">
        <v>170</v>
      </c>
      <c r="AZ424" s="12" t="e">
        <f>'Рейтинговая таблица организаций'!#REF!</f>
        <v>#REF!</v>
      </c>
      <c r="BA424" s="12" t="e">
        <f>'Рейтинговая таблица организаций'!#REF!</f>
        <v>#REF!</v>
      </c>
    </row>
    <row r="425" spans="1:53" ht="15.75">
      <c r="A425" s="9" t="e">
        <f>'бланки '!#REF!</f>
        <v>#REF!</v>
      </c>
      <c r="B425" s="9" t="e">
        <f>'бланки '!#REF!</f>
        <v>#REF!</v>
      </c>
      <c r="C425" s="9" t="e">
        <f>'для bus.gov.ru'!#REF!</f>
        <v>#REF!</v>
      </c>
      <c r="D425" s="9" t="e">
        <f>'для bus.gov.ru'!#REF!</f>
        <v>#REF!</v>
      </c>
      <c r="E425" s="16" t="e">
        <f>'для bus.gov.ru'!#REF!</f>
        <v>#REF!</v>
      </c>
      <c r="F425" s="10" t="s">
        <v>159</v>
      </c>
      <c r="G425" s="11" t="e">
        <f>'Рейтинговая таблица организаций'!#REF!</f>
        <v>#REF!</v>
      </c>
      <c r="H425" s="11" t="e">
        <f>'Рейтинговая таблица организаций'!#REF!</f>
        <v>#REF!</v>
      </c>
      <c r="I425" s="10" t="s">
        <v>160</v>
      </c>
      <c r="J425" s="11" t="e">
        <f>'Рейтинговая таблица организаций'!#REF!</f>
        <v>#REF!</v>
      </c>
      <c r="K425" s="11" t="e">
        <f>'Рейтинговая таблица организаций'!#REF!</f>
        <v>#REF!</v>
      </c>
      <c r="L42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5" s="18" t="e">
        <f>'Рейтинговая таблица организаций'!#REF!</f>
        <v>#REF!</v>
      </c>
      <c r="N425" s="12" t="e">
        <f>IF('Рейтинговая таблица организаций'!#REF!&lt;1,0,(IF('Рейтинговая таблица организаций'!#REF!&lt;4,30,100)))</f>
        <v>#REF!</v>
      </c>
      <c r="O425" s="12" t="s">
        <v>161</v>
      </c>
      <c r="P425" s="12" t="e">
        <f>'Рейтинговая таблица организаций'!#REF!</f>
        <v>#REF!</v>
      </c>
      <c r="Q425" s="12" t="e">
        <f>'Рейтинговая таблица организаций'!#REF!</f>
        <v>#REF!</v>
      </c>
      <c r="R425" s="12" t="s">
        <v>162</v>
      </c>
      <c r="S425" s="12" t="e">
        <f>'Рейтинговая таблица организаций'!#REF!</f>
        <v>#REF!</v>
      </c>
      <c r="T425" s="12" t="e">
        <f>'Рейтинговая таблица организаций'!#REF!</f>
        <v>#REF!</v>
      </c>
      <c r="U42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5" s="18" t="e">
        <f>'Рейтинговая таблица организаций'!#REF!</f>
        <v>#REF!</v>
      </c>
      <c r="W425" s="12" t="e">
        <f>IF('Рейтинговая таблица организаций'!#REF!&lt;1,0,(IF('Рейтинговая таблица организаций'!#REF!&lt;4,20,100)))</f>
        <v>#REF!</v>
      </c>
      <c r="X425" s="12" t="s">
        <v>163</v>
      </c>
      <c r="Y425" s="12" t="e">
        <f>'Рейтинговая таблица организаций'!#REF!</f>
        <v>#REF!</v>
      </c>
      <c r="Z425" s="12" t="e">
        <f>'Рейтинговая таблица организаций'!#REF!</f>
        <v>#REF!</v>
      </c>
      <c r="AA42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5" s="17" t="e">
        <f>'Рейтинговая таблица организаций'!#REF!</f>
        <v>#REF!</v>
      </c>
      <c r="AC425" s="12" t="e">
        <f>IF('Рейтинговая таблица организаций'!#REF!&lt;1,0,(IF('Рейтинговая таблица организаций'!#REF!&lt;5,20,100)))</f>
        <v>#REF!</v>
      </c>
      <c r="AD42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5" s="18" t="e">
        <f>'Рейтинговая таблица организаций'!#REF!</f>
        <v>#REF!</v>
      </c>
      <c r="AF425" s="12" t="e">
        <f>IF('Рейтинговая таблица организаций'!#REF!&lt;1,0,(IF('Рейтинговая таблица организаций'!#REF!&lt;5,20,100)))</f>
        <v>#REF!</v>
      </c>
      <c r="AG425" s="12" t="s">
        <v>164</v>
      </c>
      <c r="AH425" s="12" t="e">
        <f>'Рейтинговая таблица организаций'!#REF!</f>
        <v>#REF!</v>
      </c>
      <c r="AI425" s="12" t="e">
        <f>'Рейтинговая таблица организаций'!#REF!</f>
        <v>#REF!</v>
      </c>
      <c r="AJ425" s="12" t="s">
        <v>165</v>
      </c>
      <c r="AK425" s="12" t="e">
        <f>'Рейтинговая таблица организаций'!#REF!</f>
        <v>#REF!</v>
      </c>
      <c r="AL425" s="12" t="e">
        <f>'Рейтинговая таблица организаций'!#REF!</f>
        <v>#REF!</v>
      </c>
      <c r="AM425" s="12" t="s">
        <v>166</v>
      </c>
      <c r="AN425" s="12" t="e">
        <f>'Рейтинговая таблица организаций'!#REF!</f>
        <v>#REF!</v>
      </c>
      <c r="AO425" s="12" t="e">
        <f>'Рейтинговая таблица организаций'!#REF!</f>
        <v>#REF!</v>
      </c>
      <c r="AP425" s="12" t="s">
        <v>167</v>
      </c>
      <c r="AQ425" s="12" t="e">
        <f>'Рейтинговая таблица организаций'!#REF!</f>
        <v>#REF!</v>
      </c>
      <c r="AR425" s="12" t="e">
        <f>'Рейтинговая таблица организаций'!#REF!</f>
        <v>#REF!</v>
      </c>
      <c r="AS425" s="12" t="s">
        <v>168</v>
      </c>
      <c r="AT425" s="12" t="e">
        <f>'Рейтинговая таблица организаций'!#REF!</f>
        <v>#REF!</v>
      </c>
      <c r="AU425" s="12" t="e">
        <f>'Рейтинговая таблица организаций'!#REF!</f>
        <v>#REF!</v>
      </c>
      <c r="AV425" s="12" t="s">
        <v>169</v>
      </c>
      <c r="AW425" s="12" t="e">
        <f>'Рейтинговая таблица организаций'!#REF!</f>
        <v>#REF!</v>
      </c>
      <c r="AX425" s="12" t="e">
        <f>'Рейтинговая таблица организаций'!#REF!</f>
        <v>#REF!</v>
      </c>
      <c r="AY425" s="12" t="s">
        <v>170</v>
      </c>
      <c r="AZ425" s="12" t="e">
        <f>'Рейтинговая таблица организаций'!#REF!</f>
        <v>#REF!</v>
      </c>
      <c r="BA425" s="12" t="e">
        <f>'Рейтинговая таблица организаций'!#REF!</f>
        <v>#REF!</v>
      </c>
    </row>
    <row r="426" spans="1:53" ht="15.75">
      <c r="A426" s="9" t="e">
        <f>'бланки '!#REF!</f>
        <v>#REF!</v>
      </c>
      <c r="B426" s="9" t="e">
        <f>'бланки '!#REF!</f>
        <v>#REF!</v>
      </c>
      <c r="C426" s="9" t="e">
        <f>'для bus.gov.ru'!#REF!</f>
        <v>#REF!</v>
      </c>
      <c r="D426" s="9" t="e">
        <f>'для bus.gov.ru'!#REF!</f>
        <v>#REF!</v>
      </c>
      <c r="E426" s="16" t="e">
        <f>'для bus.gov.ru'!#REF!</f>
        <v>#REF!</v>
      </c>
      <c r="F426" s="10" t="s">
        <v>159</v>
      </c>
      <c r="G426" s="11" t="e">
        <f>'Рейтинговая таблица организаций'!#REF!</f>
        <v>#REF!</v>
      </c>
      <c r="H426" s="11" t="e">
        <f>'Рейтинговая таблица организаций'!#REF!</f>
        <v>#REF!</v>
      </c>
      <c r="I426" s="10" t="s">
        <v>160</v>
      </c>
      <c r="J426" s="11" t="e">
        <f>'Рейтинговая таблица организаций'!#REF!</f>
        <v>#REF!</v>
      </c>
      <c r="K426" s="11" t="e">
        <f>'Рейтинговая таблица организаций'!#REF!</f>
        <v>#REF!</v>
      </c>
      <c r="L42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6" s="18" t="e">
        <f>'Рейтинговая таблица организаций'!#REF!</f>
        <v>#REF!</v>
      </c>
      <c r="N426" s="12" t="e">
        <f>IF('Рейтинговая таблица организаций'!#REF!&lt;1,0,(IF('Рейтинговая таблица организаций'!#REF!&lt;4,30,100)))</f>
        <v>#REF!</v>
      </c>
      <c r="O426" s="12" t="s">
        <v>161</v>
      </c>
      <c r="P426" s="12" t="e">
        <f>'Рейтинговая таблица организаций'!#REF!</f>
        <v>#REF!</v>
      </c>
      <c r="Q426" s="12" t="e">
        <f>'Рейтинговая таблица организаций'!#REF!</f>
        <v>#REF!</v>
      </c>
      <c r="R426" s="12" t="s">
        <v>162</v>
      </c>
      <c r="S426" s="12" t="e">
        <f>'Рейтинговая таблица организаций'!#REF!</f>
        <v>#REF!</v>
      </c>
      <c r="T426" s="12" t="e">
        <f>'Рейтинговая таблица организаций'!#REF!</f>
        <v>#REF!</v>
      </c>
      <c r="U42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6" s="18" t="e">
        <f>'Рейтинговая таблица организаций'!#REF!</f>
        <v>#REF!</v>
      </c>
      <c r="W426" s="12" t="e">
        <f>IF('Рейтинговая таблица организаций'!#REF!&lt;1,0,(IF('Рейтинговая таблица организаций'!#REF!&lt;4,20,100)))</f>
        <v>#REF!</v>
      </c>
      <c r="X426" s="12" t="s">
        <v>163</v>
      </c>
      <c r="Y426" s="12" t="e">
        <f>'Рейтинговая таблица организаций'!#REF!</f>
        <v>#REF!</v>
      </c>
      <c r="Z426" s="12" t="e">
        <f>'Рейтинговая таблица организаций'!#REF!</f>
        <v>#REF!</v>
      </c>
      <c r="AA42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6" s="17" t="e">
        <f>'Рейтинговая таблица организаций'!#REF!</f>
        <v>#REF!</v>
      </c>
      <c r="AC426" s="12" t="e">
        <f>IF('Рейтинговая таблица организаций'!#REF!&lt;1,0,(IF('Рейтинговая таблица организаций'!#REF!&lt;5,20,100)))</f>
        <v>#REF!</v>
      </c>
      <c r="AD42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6" s="18" t="e">
        <f>'Рейтинговая таблица организаций'!#REF!</f>
        <v>#REF!</v>
      </c>
      <c r="AF426" s="12" t="e">
        <f>IF('Рейтинговая таблица организаций'!#REF!&lt;1,0,(IF('Рейтинговая таблица организаций'!#REF!&lt;5,20,100)))</f>
        <v>#REF!</v>
      </c>
      <c r="AG426" s="12" t="s">
        <v>164</v>
      </c>
      <c r="AH426" s="12" t="e">
        <f>'Рейтинговая таблица организаций'!#REF!</f>
        <v>#REF!</v>
      </c>
      <c r="AI426" s="12" t="e">
        <f>'Рейтинговая таблица организаций'!#REF!</f>
        <v>#REF!</v>
      </c>
      <c r="AJ426" s="12" t="s">
        <v>165</v>
      </c>
      <c r="AK426" s="12" t="e">
        <f>'Рейтинговая таблица организаций'!#REF!</f>
        <v>#REF!</v>
      </c>
      <c r="AL426" s="12" t="e">
        <f>'Рейтинговая таблица организаций'!#REF!</f>
        <v>#REF!</v>
      </c>
      <c r="AM426" s="12" t="s">
        <v>166</v>
      </c>
      <c r="AN426" s="12" t="e">
        <f>'Рейтинговая таблица организаций'!#REF!</f>
        <v>#REF!</v>
      </c>
      <c r="AO426" s="12" t="e">
        <f>'Рейтинговая таблица организаций'!#REF!</f>
        <v>#REF!</v>
      </c>
      <c r="AP426" s="12" t="s">
        <v>167</v>
      </c>
      <c r="AQ426" s="12" t="e">
        <f>'Рейтинговая таблица организаций'!#REF!</f>
        <v>#REF!</v>
      </c>
      <c r="AR426" s="12" t="e">
        <f>'Рейтинговая таблица организаций'!#REF!</f>
        <v>#REF!</v>
      </c>
      <c r="AS426" s="12" t="s">
        <v>168</v>
      </c>
      <c r="AT426" s="12" t="e">
        <f>'Рейтинговая таблица организаций'!#REF!</f>
        <v>#REF!</v>
      </c>
      <c r="AU426" s="12" t="e">
        <f>'Рейтинговая таблица организаций'!#REF!</f>
        <v>#REF!</v>
      </c>
      <c r="AV426" s="12" t="s">
        <v>169</v>
      </c>
      <c r="AW426" s="12" t="e">
        <f>'Рейтинговая таблица организаций'!#REF!</f>
        <v>#REF!</v>
      </c>
      <c r="AX426" s="12" t="e">
        <f>'Рейтинговая таблица организаций'!#REF!</f>
        <v>#REF!</v>
      </c>
      <c r="AY426" s="12" t="s">
        <v>170</v>
      </c>
      <c r="AZ426" s="12" t="e">
        <f>'Рейтинговая таблица организаций'!#REF!</f>
        <v>#REF!</v>
      </c>
      <c r="BA426" s="12" t="e">
        <f>'Рейтинговая таблица организаций'!#REF!</f>
        <v>#REF!</v>
      </c>
    </row>
    <row r="427" spans="1:53" ht="15.75">
      <c r="A427" s="9" t="e">
        <f>'бланки '!#REF!</f>
        <v>#REF!</v>
      </c>
      <c r="B427" s="9" t="e">
        <f>'бланки '!#REF!</f>
        <v>#REF!</v>
      </c>
      <c r="C427" s="9" t="e">
        <f>'для bus.gov.ru'!#REF!</f>
        <v>#REF!</v>
      </c>
      <c r="D427" s="9" t="e">
        <f>'для bus.gov.ru'!#REF!</f>
        <v>#REF!</v>
      </c>
      <c r="E427" s="16" t="e">
        <f>'для bus.gov.ru'!#REF!</f>
        <v>#REF!</v>
      </c>
      <c r="F427" s="10" t="s">
        <v>159</v>
      </c>
      <c r="G427" s="11" t="e">
        <f>'Рейтинговая таблица организаций'!#REF!</f>
        <v>#REF!</v>
      </c>
      <c r="H427" s="11" t="e">
        <f>'Рейтинговая таблица организаций'!#REF!</f>
        <v>#REF!</v>
      </c>
      <c r="I427" s="10" t="s">
        <v>160</v>
      </c>
      <c r="J427" s="11" t="e">
        <f>'Рейтинговая таблица организаций'!#REF!</f>
        <v>#REF!</v>
      </c>
      <c r="K427" s="11" t="e">
        <f>'Рейтинговая таблица организаций'!#REF!</f>
        <v>#REF!</v>
      </c>
      <c r="L42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7" s="18" t="e">
        <f>'Рейтинговая таблица организаций'!#REF!</f>
        <v>#REF!</v>
      </c>
      <c r="N427" s="12" t="e">
        <f>IF('Рейтинговая таблица организаций'!#REF!&lt;1,0,(IF('Рейтинговая таблица организаций'!#REF!&lt;4,30,100)))</f>
        <v>#REF!</v>
      </c>
      <c r="O427" s="12" t="s">
        <v>161</v>
      </c>
      <c r="P427" s="12" t="e">
        <f>'Рейтинговая таблица организаций'!#REF!</f>
        <v>#REF!</v>
      </c>
      <c r="Q427" s="12" t="e">
        <f>'Рейтинговая таблица организаций'!#REF!</f>
        <v>#REF!</v>
      </c>
      <c r="R427" s="12" t="s">
        <v>162</v>
      </c>
      <c r="S427" s="12" t="e">
        <f>'Рейтинговая таблица организаций'!#REF!</f>
        <v>#REF!</v>
      </c>
      <c r="T427" s="12" t="e">
        <f>'Рейтинговая таблица организаций'!#REF!</f>
        <v>#REF!</v>
      </c>
      <c r="U42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7" s="18" t="e">
        <f>'Рейтинговая таблица организаций'!#REF!</f>
        <v>#REF!</v>
      </c>
      <c r="W427" s="12" t="e">
        <f>IF('Рейтинговая таблица организаций'!#REF!&lt;1,0,(IF('Рейтинговая таблица организаций'!#REF!&lt;4,20,100)))</f>
        <v>#REF!</v>
      </c>
      <c r="X427" s="12" t="s">
        <v>163</v>
      </c>
      <c r="Y427" s="12" t="e">
        <f>'Рейтинговая таблица организаций'!#REF!</f>
        <v>#REF!</v>
      </c>
      <c r="Z427" s="12" t="e">
        <f>'Рейтинговая таблица организаций'!#REF!</f>
        <v>#REF!</v>
      </c>
      <c r="AA42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7" s="17" t="e">
        <f>'Рейтинговая таблица организаций'!#REF!</f>
        <v>#REF!</v>
      </c>
      <c r="AC427" s="12" t="e">
        <f>IF('Рейтинговая таблица организаций'!#REF!&lt;1,0,(IF('Рейтинговая таблица организаций'!#REF!&lt;5,20,100)))</f>
        <v>#REF!</v>
      </c>
      <c r="AD42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7" s="18" t="e">
        <f>'Рейтинговая таблица организаций'!#REF!</f>
        <v>#REF!</v>
      </c>
      <c r="AF427" s="12" t="e">
        <f>IF('Рейтинговая таблица организаций'!#REF!&lt;1,0,(IF('Рейтинговая таблица организаций'!#REF!&lt;5,20,100)))</f>
        <v>#REF!</v>
      </c>
      <c r="AG427" s="12" t="s">
        <v>164</v>
      </c>
      <c r="AH427" s="12" t="e">
        <f>'Рейтинговая таблица организаций'!#REF!</f>
        <v>#REF!</v>
      </c>
      <c r="AI427" s="12" t="e">
        <f>'Рейтинговая таблица организаций'!#REF!</f>
        <v>#REF!</v>
      </c>
      <c r="AJ427" s="12" t="s">
        <v>165</v>
      </c>
      <c r="AK427" s="12" t="e">
        <f>'Рейтинговая таблица организаций'!#REF!</f>
        <v>#REF!</v>
      </c>
      <c r="AL427" s="12" t="e">
        <f>'Рейтинговая таблица организаций'!#REF!</f>
        <v>#REF!</v>
      </c>
      <c r="AM427" s="12" t="s">
        <v>166</v>
      </c>
      <c r="AN427" s="12" t="e">
        <f>'Рейтинговая таблица организаций'!#REF!</f>
        <v>#REF!</v>
      </c>
      <c r="AO427" s="12" t="e">
        <f>'Рейтинговая таблица организаций'!#REF!</f>
        <v>#REF!</v>
      </c>
      <c r="AP427" s="12" t="s">
        <v>167</v>
      </c>
      <c r="AQ427" s="12" t="e">
        <f>'Рейтинговая таблица организаций'!#REF!</f>
        <v>#REF!</v>
      </c>
      <c r="AR427" s="12" t="e">
        <f>'Рейтинговая таблица организаций'!#REF!</f>
        <v>#REF!</v>
      </c>
      <c r="AS427" s="12" t="s">
        <v>168</v>
      </c>
      <c r="AT427" s="12" t="e">
        <f>'Рейтинговая таблица организаций'!#REF!</f>
        <v>#REF!</v>
      </c>
      <c r="AU427" s="12" t="e">
        <f>'Рейтинговая таблица организаций'!#REF!</f>
        <v>#REF!</v>
      </c>
      <c r="AV427" s="12" t="s">
        <v>169</v>
      </c>
      <c r="AW427" s="12" t="e">
        <f>'Рейтинговая таблица организаций'!#REF!</f>
        <v>#REF!</v>
      </c>
      <c r="AX427" s="12" t="e">
        <f>'Рейтинговая таблица организаций'!#REF!</f>
        <v>#REF!</v>
      </c>
      <c r="AY427" s="12" t="s">
        <v>170</v>
      </c>
      <c r="AZ427" s="12" t="e">
        <f>'Рейтинговая таблица организаций'!#REF!</f>
        <v>#REF!</v>
      </c>
      <c r="BA427" s="12" t="e">
        <f>'Рейтинговая таблица организаций'!#REF!</f>
        <v>#REF!</v>
      </c>
    </row>
    <row r="428" spans="1:53" ht="15.75">
      <c r="A428" s="9" t="e">
        <f>'бланки '!#REF!</f>
        <v>#REF!</v>
      </c>
      <c r="B428" s="9" t="e">
        <f>'бланки '!#REF!</f>
        <v>#REF!</v>
      </c>
      <c r="C428" s="9" t="e">
        <f>'для bus.gov.ru'!#REF!</f>
        <v>#REF!</v>
      </c>
      <c r="D428" s="9" t="e">
        <f>'для bus.gov.ru'!#REF!</f>
        <v>#REF!</v>
      </c>
      <c r="E428" s="16" t="e">
        <f>'для bus.gov.ru'!#REF!</f>
        <v>#REF!</v>
      </c>
      <c r="F428" s="10" t="s">
        <v>159</v>
      </c>
      <c r="G428" s="11" t="e">
        <f>'Рейтинговая таблица организаций'!#REF!</f>
        <v>#REF!</v>
      </c>
      <c r="H428" s="11" t="e">
        <f>'Рейтинговая таблица организаций'!#REF!</f>
        <v>#REF!</v>
      </c>
      <c r="I428" s="10" t="s">
        <v>160</v>
      </c>
      <c r="J428" s="11" t="e">
        <f>'Рейтинговая таблица организаций'!#REF!</f>
        <v>#REF!</v>
      </c>
      <c r="K428" s="11" t="e">
        <f>'Рейтинговая таблица организаций'!#REF!</f>
        <v>#REF!</v>
      </c>
      <c r="L42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8" s="18" t="e">
        <f>'Рейтинговая таблица организаций'!#REF!</f>
        <v>#REF!</v>
      </c>
      <c r="N428" s="12" t="e">
        <f>IF('Рейтинговая таблица организаций'!#REF!&lt;1,0,(IF('Рейтинговая таблица организаций'!#REF!&lt;4,30,100)))</f>
        <v>#REF!</v>
      </c>
      <c r="O428" s="12" t="s">
        <v>161</v>
      </c>
      <c r="P428" s="12" t="e">
        <f>'Рейтинговая таблица организаций'!#REF!</f>
        <v>#REF!</v>
      </c>
      <c r="Q428" s="12" t="e">
        <f>'Рейтинговая таблица организаций'!#REF!</f>
        <v>#REF!</v>
      </c>
      <c r="R428" s="12" t="s">
        <v>162</v>
      </c>
      <c r="S428" s="12" t="e">
        <f>'Рейтинговая таблица организаций'!#REF!</f>
        <v>#REF!</v>
      </c>
      <c r="T428" s="12" t="e">
        <f>'Рейтинговая таблица организаций'!#REF!</f>
        <v>#REF!</v>
      </c>
      <c r="U42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8" s="18" t="e">
        <f>'Рейтинговая таблица организаций'!#REF!</f>
        <v>#REF!</v>
      </c>
      <c r="W428" s="12" t="e">
        <f>IF('Рейтинговая таблица организаций'!#REF!&lt;1,0,(IF('Рейтинговая таблица организаций'!#REF!&lt;4,20,100)))</f>
        <v>#REF!</v>
      </c>
      <c r="X428" s="12" t="s">
        <v>163</v>
      </c>
      <c r="Y428" s="12" t="e">
        <f>'Рейтинговая таблица организаций'!#REF!</f>
        <v>#REF!</v>
      </c>
      <c r="Z428" s="12" t="e">
        <f>'Рейтинговая таблица организаций'!#REF!</f>
        <v>#REF!</v>
      </c>
      <c r="AA42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8" s="17" t="e">
        <f>'Рейтинговая таблица организаций'!#REF!</f>
        <v>#REF!</v>
      </c>
      <c r="AC428" s="12" t="e">
        <f>IF('Рейтинговая таблица организаций'!#REF!&lt;1,0,(IF('Рейтинговая таблица организаций'!#REF!&lt;5,20,100)))</f>
        <v>#REF!</v>
      </c>
      <c r="AD42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8" s="18" t="e">
        <f>'Рейтинговая таблица организаций'!#REF!</f>
        <v>#REF!</v>
      </c>
      <c r="AF428" s="12" t="e">
        <f>IF('Рейтинговая таблица организаций'!#REF!&lt;1,0,(IF('Рейтинговая таблица организаций'!#REF!&lt;5,20,100)))</f>
        <v>#REF!</v>
      </c>
      <c r="AG428" s="12" t="s">
        <v>164</v>
      </c>
      <c r="AH428" s="12" t="e">
        <f>'Рейтинговая таблица организаций'!#REF!</f>
        <v>#REF!</v>
      </c>
      <c r="AI428" s="12" t="e">
        <f>'Рейтинговая таблица организаций'!#REF!</f>
        <v>#REF!</v>
      </c>
      <c r="AJ428" s="12" t="s">
        <v>165</v>
      </c>
      <c r="AK428" s="12" t="e">
        <f>'Рейтинговая таблица организаций'!#REF!</f>
        <v>#REF!</v>
      </c>
      <c r="AL428" s="12" t="e">
        <f>'Рейтинговая таблица организаций'!#REF!</f>
        <v>#REF!</v>
      </c>
      <c r="AM428" s="12" t="s">
        <v>166</v>
      </c>
      <c r="AN428" s="12" t="e">
        <f>'Рейтинговая таблица организаций'!#REF!</f>
        <v>#REF!</v>
      </c>
      <c r="AO428" s="12" t="e">
        <f>'Рейтинговая таблица организаций'!#REF!</f>
        <v>#REF!</v>
      </c>
      <c r="AP428" s="12" t="s">
        <v>167</v>
      </c>
      <c r="AQ428" s="12" t="e">
        <f>'Рейтинговая таблица организаций'!#REF!</f>
        <v>#REF!</v>
      </c>
      <c r="AR428" s="12" t="e">
        <f>'Рейтинговая таблица организаций'!#REF!</f>
        <v>#REF!</v>
      </c>
      <c r="AS428" s="12" t="s">
        <v>168</v>
      </c>
      <c r="AT428" s="12" t="e">
        <f>'Рейтинговая таблица организаций'!#REF!</f>
        <v>#REF!</v>
      </c>
      <c r="AU428" s="12" t="e">
        <f>'Рейтинговая таблица организаций'!#REF!</f>
        <v>#REF!</v>
      </c>
      <c r="AV428" s="12" t="s">
        <v>169</v>
      </c>
      <c r="AW428" s="12" t="e">
        <f>'Рейтинговая таблица организаций'!#REF!</f>
        <v>#REF!</v>
      </c>
      <c r="AX428" s="12" t="e">
        <f>'Рейтинговая таблица организаций'!#REF!</f>
        <v>#REF!</v>
      </c>
      <c r="AY428" s="12" t="s">
        <v>170</v>
      </c>
      <c r="AZ428" s="12" t="e">
        <f>'Рейтинговая таблица организаций'!#REF!</f>
        <v>#REF!</v>
      </c>
      <c r="BA428" s="12" t="e">
        <f>'Рейтинговая таблица организаций'!#REF!</f>
        <v>#REF!</v>
      </c>
    </row>
    <row r="429" spans="1:53" ht="15.75">
      <c r="A429" s="9" t="e">
        <f>'бланки '!#REF!</f>
        <v>#REF!</v>
      </c>
      <c r="B429" s="9" t="e">
        <f>'бланки '!#REF!</f>
        <v>#REF!</v>
      </c>
      <c r="C429" s="9" t="e">
        <f>'для bus.gov.ru'!#REF!</f>
        <v>#REF!</v>
      </c>
      <c r="D429" s="9" t="e">
        <f>'для bus.gov.ru'!#REF!</f>
        <v>#REF!</v>
      </c>
      <c r="E429" s="16" t="e">
        <f>'для bus.gov.ru'!#REF!</f>
        <v>#REF!</v>
      </c>
      <c r="F429" s="10" t="s">
        <v>159</v>
      </c>
      <c r="G429" s="11" t="e">
        <f>'Рейтинговая таблица организаций'!#REF!</f>
        <v>#REF!</v>
      </c>
      <c r="H429" s="11" t="e">
        <f>'Рейтинговая таблица организаций'!#REF!</f>
        <v>#REF!</v>
      </c>
      <c r="I429" s="10" t="s">
        <v>160</v>
      </c>
      <c r="J429" s="11" t="e">
        <f>'Рейтинговая таблица организаций'!#REF!</f>
        <v>#REF!</v>
      </c>
      <c r="K429" s="11" t="e">
        <f>'Рейтинговая таблица организаций'!#REF!</f>
        <v>#REF!</v>
      </c>
      <c r="L42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29" s="18" t="e">
        <f>'Рейтинговая таблица организаций'!#REF!</f>
        <v>#REF!</v>
      </c>
      <c r="N429" s="12" t="e">
        <f>IF('Рейтинговая таблица организаций'!#REF!&lt;1,0,(IF('Рейтинговая таблица организаций'!#REF!&lt;4,30,100)))</f>
        <v>#REF!</v>
      </c>
      <c r="O429" s="12" t="s">
        <v>161</v>
      </c>
      <c r="P429" s="12" t="e">
        <f>'Рейтинговая таблица организаций'!#REF!</f>
        <v>#REF!</v>
      </c>
      <c r="Q429" s="12" t="e">
        <f>'Рейтинговая таблица организаций'!#REF!</f>
        <v>#REF!</v>
      </c>
      <c r="R429" s="12" t="s">
        <v>162</v>
      </c>
      <c r="S429" s="12" t="e">
        <f>'Рейтинговая таблица организаций'!#REF!</f>
        <v>#REF!</v>
      </c>
      <c r="T429" s="12" t="e">
        <f>'Рейтинговая таблица организаций'!#REF!</f>
        <v>#REF!</v>
      </c>
      <c r="U42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29" s="18" t="e">
        <f>'Рейтинговая таблица организаций'!#REF!</f>
        <v>#REF!</v>
      </c>
      <c r="W429" s="12" t="e">
        <f>IF('Рейтинговая таблица организаций'!#REF!&lt;1,0,(IF('Рейтинговая таблица организаций'!#REF!&lt;4,20,100)))</f>
        <v>#REF!</v>
      </c>
      <c r="X429" s="12" t="s">
        <v>163</v>
      </c>
      <c r="Y429" s="12" t="e">
        <f>'Рейтинговая таблица организаций'!#REF!</f>
        <v>#REF!</v>
      </c>
      <c r="Z429" s="12" t="e">
        <f>'Рейтинговая таблица организаций'!#REF!</f>
        <v>#REF!</v>
      </c>
      <c r="AA42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29" s="17" t="e">
        <f>'Рейтинговая таблица организаций'!#REF!</f>
        <v>#REF!</v>
      </c>
      <c r="AC429" s="12" t="e">
        <f>IF('Рейтинговая таблица организаций'!#REF!&lt;1,0,(IF('Рейтинговая таблица организаций'!#REF!&lt;5,20,100)))</f>
        <v>#REF!</v>
      </c>
      <c r="AD42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29" s="18" t="e">
        <f>'Рейтинговая таблица организаций'!#REF!</f>
        <v>#REF!</v>
      </c>
      <c r="AF429" s="12" t="e">
        <f>IF('Рейтинговая таблица организаций'!#REF!&lt;1,0,(IF('Рейтинговая таблица организаций'!#REF!&lt;5,20,100)))</f>
        <v>#REF!</v>
      </c>
      <c r="AG429" s="12" t="s">
        <v>164</v>
      </c>
      <c r="AH429" s="12" t="e">
        <f>'Рейтинговая таблица организаций'!#REF!</f>
        <v>#REF!</v>
      </c>
      <c r="AI429" s="12" t="e">
        <f>'Рейтинговая таблица организаций'!#REF!</f>
        <v>#REF!</v>
      </c>
      <c r="AJ429" s="12" t="s">
        <v>165</v>
      </c>
      <c r="AK429" s="12" t="e">
        <f>'Рейтинговая таблица организаций'!#REF!</f>
        <v>#REF!</v>
      </c>
      <c r="AL429" s="12" t="e">
        <f>'Рейтинговая таблица организаций'!#REF!</f>
        <v>#REF!</v>
      </c>
      <c r="AM429" s="12" t="s">
        <v>166</v>
      </c>
      <c r="AN429" s="12" t="e">
        <f>'Рейтинговая таблица организаций'!#REF!</f>
        <v>#REF!</v>
      </c>
      <c r="AO429" s="12" t="e">
        <f>'Рейтинговая таблица организаций'!#REF!</f>
        <v>#REF!</v>
      </c>
      <c r="AP429" s="12" t="s">
        <v>167</v>
      </c>
      <c r="AQ429" s="12" t="e">
        <f>'Рейтинговая таблица организаций'!#REF!</f>
        <v>#REF!</v>
      </c>
      <c r="AR429" s="12" t="e">
        <f>'Рейтинговая таблица организаций'!#REF!</f>
        <v>#REF!</v>
      </c>
      <c r="AS429" s="12" t="s">
        <v>168</v>
      </c>
      <c r="AT429" s="12" t="e">
        <f>'Рейтинговая таблица организаций'!#REF!</f>
        <v>#REF!</v>
      </c>
      <c r="AU429" s="12" t="e">
        <f>'Рейтинговая таблица организаций'!#REF!</f>
        <v>#REF!</v>
      </c>
      <c r="AV429" s="12" t="s">
        <v>169</v>
      </c>
      <c r="AW429" s="12" t="e">
        <f>'Рейтинговая таблица организаций'!#REF!</f>
        <v>#REF!</v>
      </c>
      <c r="AX429" s="12" t="e">
        <f>'Рейтинговая таблица организаций'!#REF!</f>
        <v>#REF!</v>
      </c>
      <c r="AY429" s="12" t="s">
        <v>170</v>
      </c>
      <c r="AZ429" s="12" t="e">
        <f>'Рейтинговая таблица организаций'!#REF!</f>
        <v>#REF!</v>
      </c>
      <c r="BA429" s="12" t="e">
        <f>'Рейтинговая таблица организаций'!#REF!</f>
        <v>#REF!</v>
      </c>
    </row>
    <row r="430" spans="1:53" ht="15.75">
      <c r="A430" s="9" t="e">
        <f>'бланки '!#REF!</f>
        <v>#REF!</v>
      </c>
      <c r="B430" s="9" t="e">
        <f>'бланки '!#REF!</f>
        <v>#REF!</v>
      </c>
      <c r="C430" s="9" t="e">
        <f>'для bus.gov.ru'!#REF!</f>
        <v>#REF!</v>
      </c>
      <c r="D430" s="9" t="e">
        <f>'для bus.gov.ru'!#REF!</f>
        <v>#REF!</v>
      </c>
      <c r="E430" s="16" t="e">
        <f>'для bus.gov.ru'!#REF!</f>
        <v>#REF!</v>
      </c>
      <c r="F430" s="10" t="s">
        <v>159</v>
      </c>
      <c r="G430" s="11" t="e">
        <f>'Рейтинговая таблица организаций'!#REF!</f>
        <v>#REF!</v>
      </c>
      <c r="H430" s="11" t="e">
        <f>'Рейтинговая таблица организаций'!#REF!</f>
        <v>#REF!</v>
      </c>
      <c r="I430" s="10" t="s">
        <v>160</v>
      </c>
      <c r="J430" s="11" t="e">
        <f>'Рейтинговая таблица организаций'!#REF!</f>
        <v>#REF!</v>
      </c>
      <c r="K430" s="11" t="e">
        <f>'Рейтинговая таблица организаций'!#REF!</f>
        <v>#REF!</v>
      </c>
      <c r="L43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0" s="18" t="e">
        <f>'Рейтинговая таблица организаций'!#REF!</f>
        <v>#REF!</v>
      </c>
      <c r="N430" s="12" t="e">
        <f>IF('Рейтинговая таблица организаций'!#REF!&lt;1,0,(IF('Рейтинговая таблица организаций'!#REF!&lt;4,30,100)))</f>
        <v>#REF!</v>
      </c>
      <c r="O430" s="12" t="s">
        <v>161</v>
      </c>
      <c r="P430" s="12" t="e">
        <f>'Рейтинговая таблица организаций'!#REF!</f>
        <v>#REF!</v>
      </c>
      <c r="Q430" s="12" t="e">
        <f>'Рейтинговая таблица организаций'!#REF!</f>
        <v>#REF!</v>
      </c>
      <c r="R430" s="12" t="s">
        <v>162</v>
      </c>
      <c r="S430" s="12" t="e">
        <f>'Рейтинговая таблица организаций'!#REF!</f>
        <v>#REF!</v>
      </c>
      <c r="T430" s="12" t="e">
        <f>'Рейтинговая таблица организаций'!#REF!</f>
        <v>#REF!</v>
      </c>
      <c r="U43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0" s="18" t="e">
        <f>'Рейтинговая таблица организаций'!#REF!</f>
        <v>#REF!</v>
      </c>
      <c r="W430" s="12" t="e">
        <f>IF('Рейтинговая таблица организаций'!#REF!&lt;1,0,(IF('Рейтинговая таблица организаций'!#REF!&lt;4,20,100)))</f>
        <v>#REF!</v>
      </c>
      <c r="X430" s="12" t="s">
        <v>163</v>
      </c>
      <c r="Y430" s="12" t="e">
        <f>'Рейтинговая таблица организаций'!#REF!</f>
        <v>#REF!</v>
      </c>
      <c r="Z430" s="12" t="e">
        <f>'Рейтинговая таблица организаций'!#REF!</f>
        <v>#REF!</v>
      </c>
      <c r="AA43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0" s="17" t="e">
        <f>'Рейтинговая таблица организаций'!#REF!</f>
        <v>#REF!</v>
      </c>
      <c r="AC430" s="12" t="e">
        <f>IF('Рейтинговая таблица организаций'!#REF!&lt;1,0,(IF('Рейтинговая таблица организаций'!#REF!&lt;5,20,100)))</f>
        <v>#REF!</v>
      </c>
      <c r="AD43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0" s="18" t="e">
        <f>'Рейтинговая таблица организаций'!#REF!</f>
        <v>#REF!</v>
      </c>
      <c r="AF430" s="12" t="e">
        <f>IF('Рейтинговая таблица организаций'!#REF!&lt;1,0,(IF('Рейтинговая таблица организаций'!#REF!&lt;5,20,100)))</f>
        <v>#REF!</v>
      </c>
      <c r="AG430" s="12" t="s">
        <v>164</v>
      </c>
      <c r="AH430" s="12" t="e">
        <f>'Рейтинговая таблица организаций'!#REF!</f>
        <v>#REF!</v>
      </c>
      <c r="AI430" s="12" t="e">
        <f>'Рейтинговая таблица организаций'!#REF!</f>
        <v>#REF!</v>
      </c>
      <c r="AJ430" s="12" t="s">
        <v>165</v>
      </c>
      <c r="AK430" s="12" t="e">
        <f>'Рейтинговая таблица организаций'!#REF!</f>
        <v>#REF!</v>
      </c>
      <c r="AL430" s="12" t="e">
        <f>'Рейтинговая таблица организаций'!#REF!</f>
        <v>#REF!</v>
      </c>
      <c r="AM430" s="12" t="s">
        <v>166</v>
      </c>
      <c r="AN430" s="12" t="e">
        <f>'Рейтинговая таблица организаций'!#REF!</f>
        <v>#REF!</v>
      </c>
      <c r="AO430" s="12" t="e">
        <f>'Рейтинговая таблица организаций'!#REF!</f>
        <v>#REF!</v>
      </c>
      <c r="AP430" s="12" t="s">
        <v>167</v>
      </c>
      <c r="AQ430" s="12" t="e">
        <f>'Рейтинговая таблица организаций'!#REF!</f>
        <v>#REF!</v>
      </c>
      <c r="AR430" s="12" t="e">
        <f>'Рейтинговая таблица организаций'!#REF!</f>
        <v>#REF!</v>
      </c>
      <c r="AS430" s="12" t="s">
        <v>168</v>
      </c>
      <c r="AT430" s="12" t="e">
        <f>'Рейтинговая таблица организаций'!#REF!</f>
        <v>#REF!</v>
      </c>
      <c r="AU430" s="12" t="e">
        <f>'Рейтинговая таблица организаций'!#REF!</f>
        <v>#REF!</v>
      </c>
      <c r="AV430" s="12" t="s">
        <v>169</v>
      </c>
      <c r="AW430" s="12" t="e">
        <f>'Рейтинговая таблица организаций'!#REF!</f>
        <v>#REF!</v>
      </c>
      <c r="AX430" s="12" t="e">
        <f>'Рейтинговая таблица организаций'!#REF!</f>
        <v>#REF!</v>
      </c>
      <c r="AY430" s="12" t="s">
        <v>170</v>
      </c>
      <c r="AZ430" s="12" t="e">
        <f>'Рейтинговая таблица организаций'!#REF!</f>
        <v>#REF!</v>
      </c>
      <c r="BA430" s="12" t="e">
        <f>'Рейтинговая таблица организаций'!#REF!</f>
        <v>#REF!</v>
      </c>
    </row>
    <row r="431" spans="1:53" ht="15.75">
      <c r="A431" s="9" t="e">
        <f>'бланки '!#REF!</f>
        <v>#REF!</v>
      </c>
      <c r="B431" s="9" t="e">
        <f>'бланки '!#REF!</f>
        <v>#REF!</v>
      </c>
      <c r="C431" s="9" t="e">
        <f>'для bus.gov.ru'!#REF!</f>
        <v>#REF!</v>
      </c>
      <c r="D431" s="9" t="e">
        <f>'для bus.gov.ru'!#REF!</f>
        <v>#REF!</v>
      </c>
      <c r="E431" s="16" t="e">
        <f>'для bus.gov.ru'!#REF!</f>
        <v>#REF!</v>
      </c>
      <c r="F431" s="10" t="s">
        <v>159</v>
      </c>
      <c r="G431" s="11" t="e">
        <f>'Рейтинговая таблица организаций'!#REF!</f>
        <v>#REF!</v>
      </c>
      <c r="H431" s="11" t="e">
        <f>'Рейтинговая таблица организаций'!#REF!</f>
        <v>#REF!</v>
      </c>
      <c r="I431" s="10" t="s">
        <v>160</v>
      </c>
      <c r="J431" s="11" t="e">
        <f>'Рейтинговая таблица организаций'!#REF!</f>
        <v>#REF!</v>
      </c>
      <c r="K431" s="11" t="e">
        <f>'Рейтинговая таблица организаций'!#REF!</f>
        <v>#REF!</v>
      </c>
      <c r="L43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1" s="18" t="e">
        <f>'Рейтинговая таблица организаций'!#REF!</f>
        <v>#REF!</v>
      </c>
      <c r="N431" s="12" t="e">
        <f>IF('Рейтинговая таблица организаций'!#REF!&lt;1,0,(IF('Рейтинговая таблица организаций'!#REF!&lt;4,30,100)))</f>
        <v>#REF!</v>
      </c>
      <c r="O431" s="12" t="s">
        <v>161</v>
      </c>
      <c r="P431" s="12" t="e">
        <f>'Рейтинговая таблица организаций'!#REF!</f>
        <v>#REF!</v>
      </c>
      <c r="Q431" s="12" t="e">
        <f>'Рейтинговая таблица организаций'!#REF!</f>
        <v>#REF!</v>
      </c>
      <c r="R431" s="12" t="s">
        <v>162</v>
      </c>
      <c r="S431" s="12" t="e">
        <f>'Рейтинговая таблица организаций'!#REF!</f>
        <v>#REF!</v>
      </c>
      <c r="T431" s="12" t="e">
        <f>'Рейтинговая таблица организаций'!#REF!</f>
        <v>#REF!</v>
      </c>
      <c r="U43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1" s="18" t="e">
        <f>'Рейтинговая таблица организаций'!#REF!</f>
        <v>#REF!</v>
      </c>
      <c r="W431" s="12" t="e">
        <f>IF('Рейтинговая таблица организаций'!#REF!&lt;1,0,(IF('Рейтинговая таблица организаций'!#REF!&lt;4,20,100)))</f>
        <v>#REF!</v>
      </c>
      <c r="X431" s="12" t="s">
        <v>163</v>
      </c>
      <c r="Y431" s="12" t="e">
        <f>'Рейтинговая таблица организаций'!#REF!</f>
        <v>#REF!</v>
      </c>
      <c r="Z431" s="12" t="e">
        <f>'Рейтинговая таблица организаций'!#REF!</f>
        <v>#REF!</v>
      </c>
      <c r="AA43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1" s="17" t="e">
        <f>'Рейтинговая таблица организаций'!#REF!</f>
        <v>#REF!</v>
      </c>
      <c r="AC431" s="12" t="e">
        <f>IF('Рейтинговая таблица организаций'!#REF!&lt;1,0,(IF('Рейтинговая таблица организаций'!#REF!&lt;5,20,100)))</f>
        <v>#REF!</v>
      </c>
      <c r="AD43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1" s="18" t="e">
        <f>'Рейтинговая таблица организаций'!#REF!</f>
        <v>#REF!</v>
      </c>
      <c r="AF431" s="12" t="e">
        <f>IF('Рейтинговая таблица организаций'!#REF!&lt;1,0,(IF('Рейтинговая таблица организаций'!#REF!&lt;5,20,100)))</f>
        <v>#REF!</v>
      </c>
      <c r="AG431" s="12" t="s">
        <v>164</v>
      </c>
      <c r="AH431" s="12" t="e">
        <f>'Рейтинговая таблица организаций'!#REF!</f>
        <v>#REF!</v>
      </c>
      <c r="AI431" s="12" t="e">
        <f>'Рейтинговая таблица организаций'!#REF!</f>
        <v>#REF!</v>
      </c>
      <c r="AJ431" s="12" t="s">
        <v>165</v>
      </c>
      <c r="AK431" s="12" t="e">
        <f>'Рейтинговая таблица организаций'!#REF!</f>
        <v>#REF!</v>
      </c>
      <c r="AL431" s="12" t="e">
        <f>'Рейтинговая таблица организаций'!#REF!</f>
        <v>#REF!</v>
      </c>
      <c r="AM431" s="12" t="s">
        <v>166</v>
      </c>
      <c r="AN431" s="12" t="e">
        <f>'Рейтинговая таблица организаций'!#REF!</f>
        <v>#REF!</v>
      </c>
      <c r="AO431" s="12" t="e">
        <f>'Рейтинговая таблица организаций'!#REF!</f>
        <v>#REF!</v>
      </c>
      <c r="AP431" s="12" t="s">
        <v>167</v>
      </c>
      <c r="AQ431" s="12" t="e">
        <f>'Рейтинговая таблица организаций'!#REF!</f>
        <v>#REF!</v>
      </c>
      <c r="AR431" s="12" t="e">
        <f>'Рейтинговая таблица организаций'!#REF!</f>
        <v>#REF!</v>
      </c>
      <c r="AS431" s="12" t="s">
        <v>168</v>
      </c>
      <c r="AT431" s="12" t="e">
        <f>'Рейтинговая таблица организаций'!#REF!</f>
        <v>#REF!</v>
      </c>
      <c r="AU431" s="12" t="e">
        <f>'Рейтинговая таблица организаций'!#REF!</f>
        <v>#REF!</v>
      </c>
      <c r="AV431" s="12" t="s">
        <v>169</v>
      </c>
      <c r="AW431" s="12" t="e">
        <f>'Рейтинговая таблица организаций'!#REF!</f>
        <v>#REF!</v>
      </c>
      <c r="AX431" s="12" t="e">
        <f>'Рейтинговая таблица организаций'!#REF!</f>
        <v>#REF!</v>
      </c>
      <c r="AY431" s="12" t="s">
        <v>170</v>
      </c>
      <c r="AZ431" s="12" t="e">
        <f>'Рейтинговая таблица организаций'!#REF!</f>
        <v>#REF!</v>
      </c>
      <c r="BA431" s="12" t="e">
        <f>'Рейтинговая таблица организаций'!#REF!</f>
        <v>#REF!</v>
      </c>
    </row>
    <row r="432" spans="1:53" ht="15.75">
      <c r="A432" s="9" t="e">
        <f>'бланки '!#REF!</f>
        <v>#REF!</v>
      </c>
      <c r="B432" s="9" t="e">
        <f>'бланки '!#REF!</f>
        <v>#REF!</v>
      </c>
      <c r="C432" s="9" t="e">
        <f>'для bus.gov.ru'!#REF!</f>
        <v>#REF!</v>
      </c>
      <c r="D432" s="9" t="e">
        <f>'для bus.gov.ru'!#REF!</f>
        <v>#REF!</v>
      </c>
      <c r="E432" s="16" t="e">
        <f>'для bus.gov.ru'!#REF!</f>
        <v>#REF!</v>
      </c>
      <c r="F432" s="10" t="s">
        <v>159</v>
      </c>
      <c r="G432" s="11" t="e">
        <f>'Рейтинговая таблица организаций'!#REF!</f>
        <v>#REF!</v>
      </c>
      <c r="H432" s="11" t="e">
        <f>'Рейтинговая таблица организаций'!#REF!</f>
        <v>#REF!</v>
      </c>
      <c r="I432" s="10" t="s">
        <v>160</v>
      </c>
      <c r="J432" s="11" t="e">
        <f>'Рейтинговая таблица организаций'!#REF!</f>
        <v>#REF!</v>
      </c>
      <c r="K432" s="11" t="e">
        <f>'Рейтинговая таблица организаций'!#REF!</f>
        <v>#REF!</v>
      </c>
      <c r="L43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2" s="18" t="e">
        <f>'Рейтинговая таблица организаций'!#REF!</f>
        <v>#REF!</v>
      </c>
      <c r="N432" s="12" t="e">
        <f>IF('Рейтинговая таблица организаций'!#REF!&lt;1,0,(IF('Рейтинговая таблица организаций'!#REF!&lt;4,30,100)))</f>
        <v>#REF!</v>
      </c>
      <c r="O432" s="12" t="s">
        <v>161</v>
      </c>
      <c r="P432" s="12" t="e">
        <f>'Рейтинговая таблица организаций'!#REF!</f>
        <v>#REF!</v>
      </c>
      <c r="Q432" s="12" t="e">
        <f>'Рейтинговая таблица организаций'!#REF!</f>
        <v>#REF!</v>
      </c>
      <c r="R432" s="12" t="s">
        <v>162</v>
      </c>
      <c r="S432" s="12" t="e">
        <f>'Рейтинговая таблица организаций'!#REF!</f>
        <v>#REF!</v>
      </c>
      <c r="T432" s="12" t="e">
        <f>'Рейтинговая таблица организаций'!#REF!</f>
        <v>#REF!</v>
      </c>
      <c r="U43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2" s="18" t="e">
        <f>'Рейтинговая таблица организаций'!#REF!</f>
        <v>#REF!</v>
      </c>
      <c r="W432" s="12" t="e">
        <f>IF('Рейтинговая таблица организаций'!#REF!&lt;1,0,(IF('Рейтинговая таблица организаций'!#REF!&lt;4,20,100)))</f>
        <v>#REF!</v>
      </c>
      <c r="X432" s="12" t="s">
        <v>163</v>
      </c>
      <c r="Y432" s="12" t="e">
        <f>'Рейтинговая таблица организаций'!#REF!</f>
        <v>#REF!</v>
      </c>
      <c r="Z432" s="12" t="e">
        <f>'Рейтинговая таблица организаций'!#REF!</f>
        <v>#REF!</v>
      </c>
      <c r="AA43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2" s="17" t="e">
        <f>'Рейтинговая таблица организаций'!#REF!</f>
        <v>#REF!</v>
      </c>
      <c r="AC432" s="12" t="e">
        <f>IF('Рейтинговая таблица организаций'!#REF!&lt;1,0,(IF('Рейтинговая таблица организаций'!#REF!&lt;5,20,100)))</f>
        <v>#REF!</v>
      </c>
      <c r="AD43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2" s="18" t="e">
        <f>'Рейтинговая таблица организаций'!#REF!</f>
        <v>#REF!</v>
      </c>
      <c r="AF432" s="12" t="e">
        <f>IF('Рейтинговая таблица организаций'!#REF!&lt;1,0,(IF('Рейтинговая таблица организаций'!#REF!&lt;5,20,100)))</f>
        <v>#REF!</v>
      </c>
      <c r="AG432" s="12" t="s">
        <v>164</v>
      </c>
      <c r="AH432" s="12" t="e">
        <f>'Рейтинговая таблица организаций'!#REF!</f>
        <v>#REF!</v>
      </c>
      <c r="AI432" s="12" t="e">
        <f>'Рейтинговая таблица организаций'!#REF!</f>
        <v>#REF!</v>
      </c>
      <c r="AJ432" s="12" t="s">
        <v>165</v>
      </c>
      <c r="AK432" s="12" t="e">
        <f>'Рейтинговая таблица организаций'!#REF!</f>
        <v>#REF!</v>
      </c>
      <c r="AL432" s="12" t="e">
        <f>'Рейтинговая таблица организаций'!#REF!</f>
        <v>#REF!</v>
      </c>
      <c r="AM432" s="12" t="s">
        <v>166</v>
      </c>
      <c r="AN432" s="12" t="e">
        <f>'Рейтинговая таблица организаций'!#REF!</f>
        <v>#REF!</v>
      </c>
      <c r="AO432" s="12" t="e">
        <f>'Рейтинговая таблица организаций'!#REF!</f>
        <v>#REF!</v>
      </c>
      <c r="AP432" s="12" t="s">
        <v>167</v>
      </c>
      <c r="AQ432" s="12" t="e">
        <f>'Рейтинговая таблица организаций'!#REF!</f>
        <v>#REF!</v>
      </c>
      <c r="AR432" s="12" t="e">
        <f>'Рейтинговая таблица организаций'!#REF!</f>
        <v>#REF!</v>
      </c>
      <c r="AS432" s="12" t="s">
        <v>168</v>
      </c>
      <c r="AT432" s="12" t="e">
        <f>'Рейтинговая таблица организаций'!#REF!</f>
        <v>#REF!</v>
      </c>
      <c r="AU432" s="12" t="e">
        <f>'Рейтинговая таблица организаций'!#REF!</f>
        <v>#REF!</v>
      </c>
      <c r="AV432" s="12" t="s">
        <v>169</v>
      </c>
      <c r="AW432" s="12" t="e">
        <f>'Рейтинговая таблица организаций'!#REF!</f>
        <v>#REF!</v>
      </c>
      <c r="AX432" s="12" t="e">
        <f>'Рейтинговая таблица организаций'!#REF!</f>
        <v>#REF!</v>
      </c>
      <c r="AY432" s="12" t="s">
        <v>170</v>
      </c>
      <c r="AZ432" s="12" t="e">
        <f>'Рейтинговая таблица организаций'!#REF!</f>
        <v>#REF!</v>
      </c>
      <c r="BA432" s="12" t="e">
        <f>'Рейтинговая таблица организаций'!#REF!</f>
        <v>#REF!</v>
      </c>
    </row>
    <row r="433" spans="1:53" ht="15.75">
      <c r="A433" s="9" t="e">
        <f>'бланки '!#REF!</f>
        <v>#REF!</v>
      </c>
      <c r="B433" s="9" t="e">
        <f>'бланки '!#REF!</f>
        <v>#REF!</v>
      </c>
      <c r="C433" s="9" t="e">
        <f>'для bus.gov.ru'!#REF!</f>
        <v>#REF!</v>
      </c>
      <c r="D433" s="9" t="e">
        <f>'для bus.gov.ru'!#REF!</f>
        <v>#REF!</v>
      </c>
      <c r="E433" s="16" t="e">
        <f>'для bus.gov.ru'!#REF!</f>
        <v>#REF!</v>
      </c>
      <c r="F433" s="10" t="s">
        <v>159</v>
      </c>
      <c r="G433" s="11" t="e">
        <f>'Рейтинговая таблица организаций'!#REF!</f>
        <v>#REF!</v>
      </c>
      <c r="H433" s="11" t="e">
        <f>'Рейтинговая таблица организаций'!#REF!</f>
        <v>#REF!</v>
      </c>
      <c r="I433" s="10" t="s">
        <v>160</v>
      </c>
      <c r="J433" s="11" t="e">
        <f>'Рейтинговая таблица организаций'!#REF!</f>
        <v>#REF!</v>
      </c>
      <c r="K433" s="11" t="e">
        <f>'Рейтинговая таблица организаций'!#REF!</f>
        <v>#REF!</v>
      </c>
      <c r="L43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3" s="18" t="e">
        <f>'Рейтинговая таблица организаций'!#REF!</f>
        <v>#REF!</v>
      </c>
      <c r="N433" s="12" t="e">
        <f>IF('Рейтинговая таблица организаций'!#REF!&lt;1,0,(IF('Рейтинговая таблица организаций'!#REF!&lt;4,30,100)))</f>
        <v>#REF!</v>
      </c>
      <c r="O433" s="12" t="s">
        <v>161</v>
      </c>
      <c r="P433" s="12" t="e">
        <f>'Рейтинговая таблица организаций'!#REF!</f>
        <v>#REF!</v>
      </c>
      <c r="Q433" s="12" t="e">
        <f>'Рейтинговая таблица организаций'!#REF!</f>
        <v>#REF!</v>
      </c>
      <c r="R433" s="12" t="s">
        <v>162</v>
      </c>
      <c r="S433" s="12" t="e">
        <f>'Рейтинговая таблица организаций'!#REF!</f>
        <v>#REF!</v>
      </c>
      <c r="T433" s="12" t="e">
        <f>'Рейтинговая таблица организаций'!#REF!</f>
        <v>#REF!</v>
      </c>
      <c r="U43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3" s="18" t="e">
        <f>'Рейтинговая таблица организаций'!#REF!</f>
        <v>#REF!</v>
      </c>
      <c r="W433" s="12" t="e">
        <f>IF('Рейтинговая таблица организаций'!#REF!&lt;1,0,(IF('Рейтинговая таблица организаций'!#REF!&lt;4,20,100)))</f>
        <v>#REF!</v>
      </c>
      <c r="X433" s="12" t="s">
        <v>163</v>
      </c>
      <c r="Y433" s="12" t="e">
        <f>'Рейтинговая таблица организаций'!#REF!</f>
        <v>#REF!</v>
      </c>
      <c r="Z433" s="12" t="e">
        <f>'Рейтинговая таблица организаций'!#REF!</f>
        <v>#REF!</v>
      </c>
      <c r="AA43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3" s="17" t="e">
        <f>'Рейтинговая таблица организаций'!#REF!</f>
        <v>#REF!</v>
      </c>
      <c r="AC433" s="12" t="e">
        <f>IF('Рейтинговая таблица организаций'!#REF!&lt;1,0,(IF('Рейтинговая таблица организаций'!#REF!&lt;5,20,100)))</f>
        <v>#REF!</v>
      </c>
      <c r="AD43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3" s="18" t="e">
        <f>'Рейтинговая таблица организаций'!#REF!</f>
        <v>#REF!</v>
      </c>
      <c r="AF433" s="12" t="e">
        <f>IF('Рейтинговая таблица организаций'!#REF!&lt;1,0,(IF('Рейтинговая таблица организаций'!#REF!&lt;5,20,100)))</f>
        <v>#REF!</v>
      </c>
      <c r="AG433" s="12" t="s">
        <v>164</v>
      </c>
      <c r="AH433" s="12" t="e">
        <f>'Рейтинговая таблица организаций'!#REF!</f>
        <v>#REF!</v>
      </c>
      <c r="AI433" s="12" t="e">
        <f>'Рейтинговая таблица организаций'!#REF!</f>
        <v>#REF!</v>
      </c>
      <c r="AJ433" s="12" t="s">
        <v>165</v>
      </c>
      <c r="AK433" s="12" t="e">
        <f>'Рейтинговая таблица организаций'!#REF!</f>
        <v>#REF!</v>
      </c>
      <c r="AL433" s="12" t="e">
        <f>'Рейтинговая таблица организаций'!#REF!</f>
        <v>#REF!</v>
      </c>
      <c r="AM433" s="12" t="s">
        <v>166</v>
      </c>
      <c r="AN433" s="12" t="e">
        <f>'Рейтинговая таблица организаций'!#REF!</f>
        <v>#REF!</v>
      </c>
      <c r="AO433" s="12" t="e">
        <f>'Рейтинговая таблица организаций'!#REF!</f>
        <v>#REF!</v>
      </c>
      <c r="AP433" s="12" t="s">
        <v>167</v>
      </c>
      <c r="AQ433" s="12" t="e">
        <f>'Рейтинговая таблица организаций'!#REF!</f>
        <v>#REF!</v>
      </c>
      <c r="AR433" s="12" t="e">
        <f>'Рейтинговая таблица организаций'!#REF!</f>
        <v>#REF!</v>
      </c>
      <c r="AS433" s="12" t="s">
        <v>168</v>
      </c>
      <c r="AT433" s="12" t="e">
        <f>'Рейтинговая таблица организаций'!#REF!</f>
        <v>#REF!</v>
      </c>
      <c r="AU433" s="12" t="e">
        <f>'Рейтинговая таблица организаций'!#REF!</f>
        <v>#REF!</v>
      </c>
      <c r="AV433" s="12" t="s">
        <v>169</v>
      </c>
      <c r="AW433" s="12" t="e">
        <f>'Рейтинговая таблица организаций'!#REF!</f>
        <v>#REF!</v>
      </c>
      <c r="AX433" s="12" t="e">
        <f>'Рейтинговая таблица организаций'!#REF!</f>
        <v>#REF!</v>
      </c>
      <c r="AY433" s="12" t="s">
        <v>170</v>
      </c>
      <c r="AZ433" s="12" t="e">
        <f>'Рейтинговая таблица организаций'!#REF!</f>
        <v>#REF!</v>
      </c>
      <c r="BA433" s="12" t="e">
        <f>'Рейтинговая таблица организаций'!#REF!</f>
        <v>#REF!</v>
      </c>
    </row>
    <row r="434" spans="1:53" ht="15.75">
      <c r="A434" s="9" t="e">
        <f>'бланки '!#REF!</f>
        <v>#REF!</v>
      </c>
      <c r="B434" s="9" t="e">
        <f>'бланки '!#REF!</f>
        <v>#REF!</v>
      </c>
      <c r="C434" s="9" t="e">
        <f>'для bus.gov.ru'!#REF!</f>
        <v>#REF!</v>
      </c>
      <c r="D434" s="9" t="e">
        <f>'для bus.gov.ru'!#REF!</f>
        <v>#REF!</v>
      </c>
      <c r="E434" s="16" t="e">
        <f>'для bus.gov.ru'!#REF!</f>
        <v>#REF!</v>
      </c>
      <c r="F434" s="10" t="s">
        <v>159</v>
      </c>
      <c r="G434" s="11" t="e">
        <f>'Рейтинговая таблица организаций'!#REF!</f>
        <v>#REF!</v>
      </c>
      <c r="H434" s="11" t="e">
        <f>'Рейтинговая таблица организаций'!#REF!</f>
        <v>#REF!</v>
      </c>
      <c r="I434" s="10" t="s">
        <v>160</v>
      </c>
      <c r="J434" s="11" t="e">
        <f>'Рейтинговая таблица организаций'!#REF!</f>
        <v>#REF!</v>
      </c>
      <c r="K434" s="11" t="e">
        <f>'Рейтинговая таблица организаций'!#REF!</f>
        <v>#REF!</v>
      </c>
      <c r="L43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4" s="18" t="e">
        <f>'Рейтинговая таблица организаций'!#REF!</f>
        <v>#REF!</v>
      </c>
      <c r="N434" s="12" t="e">
        <f>IF('Рейтинговая таблица организаций'!#REF!&lt;1,0,(IF('Рейтинговая таблица организаций'!#REF!&lt;4,30,100)))</f>
        <v>#REF!</v>
      </c>
      <c r="O434" s="12" t="s">
        <v>161</v>
      </c>
      <c r="P434" s="12" t="e">
        <f>'Рейтинговая таблица организаций'!#REF!</f>
        <v>#REF!</v>
      </c>
      <c r="Q434" s="12" t="e">
        <f>'Рейтинговая таблица организаций'!#REF!</f>
        <v>#REF!</v>
      </c>
      <c r="R434" s="12" t="s">
        <v>162</v>
      </c>
      <c r="S434" s="12" t="e">
        <f>'Рейтинговая таблица организаций'!#REF!</f>
        <v>#REF!</v>
      </c>
      <c r="T434" s="12" t="e">
        <f>'Рейтинговая таблица организаций'!#REF!</f>
        <v>#REF!</v>
      </c>
      <c r="U43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4" s="18" t="e">
        <f>'Рейтинговая таблица организаций'!#REF!</f>
        <v>#REF!</v>
      </c>
      <c r="W434" s="12" t="e">
        <f>IF('Рейтинговая таблица организаций'!#REF!&lt;1,0,(IF('Рейтинговая таблица организаций'!#REF!&lt;4,20,100)))</f>
        <v>#REF!</v>
      </c>
      <c r="X434" s="12" t="s">
        <v>163</v>
      </c>
      <c r="Y434" s="12" t="e">
        <f>'Рейтинговая таблица организаций'!#REF!</f>
        <v>#REF!</v>
      </c>
      <c r="Z434" s="12" t="e">
        <f>'Рейтинговая таблица организаций'!#REF!</f>
        <v>#REF!</v>
      </c>
      <c r="AA43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4" s="17" t="e">
        <f>'Рейтинговая таблица организаций'!#REF!</f>
        <v>#REF!</v>
      </c>
      <c r="AC434" s="12" t="e">
        <f>IF('Рейтинговая таблица организаций'!#REF!&lt;1,0,(IF('Рейтинговая таблица организаций'!#REF!&lt;5,20,100)))</f>
        <v>#REF!</v>
      </c>
      <c r="AD43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4" s="18" t="e">
        <f>'Рейтинговая таблица организаций'!#REF!</f>
        <v>#REF!</v>
      </c>
      <c r="AF434" s="12" t="e">
        <f>IF('Рейтинговая таблица организаций'!#REF!&lt;1,0,(IF('Рейтинговая таблица организаций'!#REF!&lt;5,20,100)))</f>
        <v>#REF!</v>
      </c>
      <c r="AG434" s="12" t="s">
        <v>164</v>
      </c>
      <c r="AH434" s="12" t="e">
        <f>'Рейтинговая таблица организаций'!#REF!</f>
        <v>#REF!</v>
      </c>
      <c r="AI434" s="12" t="e">
        <f>'Рейтинговая таблица организаций'!#REF!</f>
        <v>#REF!</v>
      </c>
      <c r="AJ434" s="12" t="s">
        <v>165</v>
      </c>
      <c r="AK434" s="12" t="e">
        <f>'Рейтинговая таблица организаций'!#REF!</f>
        <v>#REF!</v>
      </c>
      <c r="AL434" s="12" t="e">
        <f>'Рейтинговая таблица организаций'!#REF!</f>
        <v>#REF!</v>
      </c>
      <c r="AM434" s="12" t="s">
        <v>166</v>
      </c>
      <c r="AN434" s="12" t="e">
        <f>'Рейтинговая таблица организаций'!#REF!</f>
        <v>#REF!</v>
      </c>
      <c r="AO434" s="12" t="e">
        <f>'Рейтинговая таблица организаций'!#REF!</f>
        <v>#REF!</v>
      </c>
      <c r="AP434" s="12" t="s">
        <v>167</v>
      </c>
      <c r="AQ434" s="12" t="e">
        <f>'Рейтинговая таблица организаций'!#REF!</f>
        <v>#REF!</v>
      </c>
      <c r="AR434" s="12" t="e">
        <f>'Рейтинговая таблица организаций'!#REF!</f>
        <v>#REF!</v>
      </c>
      <c r="AS434" s="12" t="s">
        <v>168</v>
      </c>
      <c r="AT434" s="12" t="e">
        <f>'Рейтинговая таблица организаций'!#REF!</f>
        <v>#REF!</v>
      </c>
      <c r="AU434" s="12" t="e">
        <f>'Рейтинговая таблица организаций'!#REF!</f>
        <v>#REF!</v>
      </c>
      <c r="AV434" s="12" t="s">
        <v>169</v>
      </c>
      <c r="AW434" s="12" t="e">
        <f>'Рейтинговая таблица организаций'!#REF!</f>
        <v>#REF!</v>
      </c>
      <c r="AX434" s="12" t="e">
        <f>'Рейтинговая таблица организаций'!#REF!</f>
        <v>#REF!</v>
      </c>
      <c r="AY434" s="12" t="s">
        <v>170</v>
      </c>
      <c r="AZ434" s="12" t="e">
        <f>'Рейтинговая таблица организаций'!#REF!</f>
        <v>#REF!</v>
      </c>
      <c r="BA434" s="12" t="e">
        <f>'Рейтинговая таблица организаций'!#REF!</f>
        <v>#REF!</v>
      </c>
    </row>
    <row r="435" spans="1:53" ht="15.75">
      <c r="A435" s="9" t="e">
        <f>'бланки '!#REF!</f>
        <v>#REF!</v>
      </c>
      <c r="B435" s="9" t="e">
        <f>'бланки '!#REF!</f>
        <v>#REF!</v>
      </c>
      <c r="C435" s="9" t="e">
        <f>'для bus.gov.ru'!#REF!</f>
        <v>#REF!</v>
      </c>
      <c r="D435" s="9" t="e">
        <f>'для bus.gov.ru'!#REF!</f>
        <v>#REF!</v>
      </c>
      <c r="E435" s="16" t="e">
        <f>'для bus.gov.ru'!#REF!</f>
        <v>#REF!</v>
      </c>
      <c r="F435" s="10" t="s">
        <v>159</v>
      </c>
      <c r="G435" s="11" t="e">
        <f>'Рейтинговая таблица организаций'!#REF!</f>
        <v>#REF!</v>
      </c>
      <c r="H435" s="11" t="e">
        <f>'Рейтинговая таблица организаций'!#REF!</f>
        <v>#REF!</v>
      </c>
      <c r="I435" s="10" t="s">
        <v>160</v>
      </c>
      <c r="J435" s="11" t="e">
        <f>'Рейтинговая таблица организаций'!#REF!</f>
        <v>#REF!</v>
      </c>
      <c r="K435" s="11" t="e">
        <f>'Рейтинговая таблица организаций'!#REF!</f>
        <v>#REF!</v>
      </c>
      <c r="L43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5" s="18" t="e">
        <f>'Рейтинговая таблица организаций'!#REF!</f>
        <v>#REF!</v>
      </c>
      <c r="N435" s="12" t="e">
        <f>IF('Рейтинговая таблица организаций'!#REF!&lt;1,0,(IF('Рейтинговая таблица организаций'!#REF!&lt;4,30,100)))</f>
        <v>#REF!</v>
      </c>
      <c r="O435" s="12" t="s">
        <v>161</v>
      </c>
      <c r="P435" s="12" t="e">
        <f>'Рейтинговая таблица организаций'!#REF!</f>
        <v>#REF!</v>
      </c>
      <c r="Q435" s="12" t="e">
        <f>'Рейтинговая таблица организаций'!#REF!</f>
        <v>#REF!</v>
      </c>
      <c r="R435" s="12" t="s">
        <v>162</v>
      </c>
      <c r="S435" s="12" t="e">
        <f>'Рейтинговая таблица организаций'!#REF!</f>
        <v>#REF!</v>
      </c>
      <c r="T435" s="12" t="e">
        <f>'Рейтинговая таблица организаций'!#REF!</f>
        <v>#REF!</v>
      </c>
      <c r="U43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5" s="18" t="e">
        <f>'Рейтинговая таблица организаций'!#REF!</f>
        <v>#REF!</v>
      </c>
      <c r="W435" s="12" t="e">
        <f>IF('Рейтинговая таблица организаций'!#REF!&lt;1,0,(IF('Рейтинговая таблица организаций'!#REF!&lt;4,20,100)))</f>
        <v>#REF!</v>
      </c>
      <c r="X435" s="12" t="s">
        <v>163</v>
      </c>
      <c r="Y435" s="12" t="e">
        <f>'Рейтинговая таблица организаций'!#REF!</f>
        <v>#REF!</v>
      </c>
      <c r="Z435" s="12" t="e">
        <f>'Рейтинговая таблица организаций'!#REF!</f>
        <v>#REF!</v>
      </c>
      <c r="AA43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5" s="17" t="e">
        <f>'Рейтинговая таблица организаций'!#REF!</f>
        <v>#REF!</v>
      </c>
      <c r="AC435" s="12" t="e">
        <f>IF('Рейтинговая таблица организаций'!#REF!&lt;1,0,(IF('Рейтинговая таблица организаций'!#REF!&lt;5,20,100)))</f>
        <v>#REF!</v>
      </c>
      <c r="AD43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5" s="18" t="e">
        <f>'Рейтинговая таблица организаций'!#REF!</f>
        <v>#REF!</v>
      </c>
      <c r="AF435" s="12" t="e">
        <f>IF('Рейтинговая таблица организаций'!#REF!&lt;1,0,(IF('Рейтинговая таблица организаций'!#REF!&lt;5,20,100)))</f>
        <v>#REF!</v>
      </c>
      <c r="AG435" s="12" t="s">
        <v>164</v>
      </c>
      <c r="AH435" s="12" t="e">
        <f>'Рейтинговая таблица организаций'!#REF!</f>
        <v>#REF!</v>
      </c>
      <c r="AI435" s="12" t="e">
        <f>'Рейтинговая таблица организаций'!#REF!</f>
        <v>#REF!</v>
      </c>
      <c r="AJ435" s="12" t="s">
        <v>165</v>
      </c>
      <c r="AK435" s="12" t="e">
        <f>'Рейтинговая таблица организаций'!#REF!</f>
        <v>#REF!</v>
      </c>
      <c r="AL435" s="12" t="e">
        <f>'Рейтинговая таблица организаций'!#REF!</f>
        <v>#REF!</v>
      </c>
      <c r="AM435" s="12" t="s">
        <v>166</v>
      </c>
      <c r="AN435" s="12" t="e">
        <f>'Рейтинговая таблица организаций'!#REF!</f>
        <v>#REF!</v>
      </c>
      <c r="AO435" s="12" t="e">
        <f>'Рейтинговая таблица организаций'!#REF!</f>
        <v>#REF!</v>
      </c>
      <c r="AP435" s="12" t="s">
        <v>167</v>
      </c>
      <c r="AQ435" s="12" t="e">
        <f>'Рейтинговая таблица организаций'!#REF!</f>
        <v>#REF!</v>
      </c>
      <c r="AR435" s="12" t="e">
        <f>'Рейтинговая таблица организаций'!#REF!</f>
        <v>#REF!</v>
      </c>
      <c r="AS435" s="12" t="s">
        <v>168</v>
      </c>
      <c r="AT435" s="12" t="e">
        <f>'Рейтинговая таблица организаций'!#REF!</f>
        <v>#REF!</v>
      </c>
      <c r="AU435" s="12" t="e">
        <f>'Рейтинговая таблица организаций'!#REF!</f>
        <v>#REF!</v>
      </c>
      <c r="AV435" s="12" t="s">
        <v>169</v>
      </c>
      <c r="AW435" s="12" t="e">
        <f>'Рейтинговая таблица организаций'!#REF!</f>
        <v>#REF!</v>
      </c>
      <c r="AX435" s="12" t="e">
        <f>'Рейтинговая таблица организаций'!#REF!</f>
        <v>#REF!</v>
      </c>
      <c r="AY435" s="12" t="s">
        <v>170</v>
      </c>
      <c r="AZ435" s="12" t="e">
        <f>'Рейтинговая таблица организаций'!#REF!</f>
        <v>#REF!</v>
      </c>
      <c r="BA435" s="12" t="e">
        <f>'Рейтинговая таблица организаций'!#REF!</f>
        <v>#REF!</v>
      </c>
    </row>
    <row r="436" spans="1:53" ht="15.75">
      <c r="A436" s="9" t="e">
        <f>'бланки '!#REF!</f>
        <v>#REF!</v>
      </c>
      <c r="B436" s="9" t="e">
        <f>'бланки '!#REF!</f>
        <v>#REF!</v>
      </c>
      <c r="C436" s="9" t="e">
        <f>'для bus.gov.ru'!#REF!</f>
        <v>#REF!</v>
      </c>
      <c r="D436" s="9" t="e">
        <f>'для bus.gov.ru'!#REF!</f>
        <v>#REF!</v>
      </c>
      <c r="E436" s="16" t="e">
        <f>'для bus.gov.ru'!#REF!</f>
        <v>#REF!</v>
      </c>
      <c r="F436" s="10" t="s">
        <v>159</v>
      </c>
      <c r="G436" s="11" t="e">
        <f>'Рейтинговая таблица организаций'!#REF!</f>
        <v>#REF!</v>
      </c>
      <c r="H436" s="11" t="e">
        <f>'Рейтинговая таблица организаций'!#REF!</f>
        <v>#REF!</v>
      </c>
      <c r="I436" s="10" t="s">
        <v>160</v>
      </c>
      <c r="J436" s="11" t="e">
        <f>'Рейтинговая таблица организаций'!#REF!</f>
        <v>#REF!</v>
      </c>
      <c r="K436" s="11" t="e">
        <f>'Рейтинговая таблица организаций'!#REF!</f>
        <v>#REF!</v>
      </c>
      <c r="L43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6" s="18" t="e">
        <f>'Рейтинговая таблица организаций'!#REF!</f>
        <v>#REF!</v>
      </c>
      <c r="N436" s="12" t="e">
        <f>IF('Рейтинговая таблица организаций'!#REF!&lt;1,0,(IF('Рейтинговая таблица организаций'!#REF!&lt;4,30,100)))</f>
        <v>#REF!</v>
      </c>
      <c r="O436" s="12" t="s">
        <v>161</v>
      </c>
      <c r="P436" s="12" t="e">
        <f>'Рейтинговая таблица организаций'!#REF!</f>
        <v>#REF!</v>
      </c>
      <c r="Q436" s="12" t="e">
        <f>'Рейтинговая таблица организаций'!#REF!</f>
        <v>#REF!</v>
      </c>
      <c r="R436" s="12" t="s">
        <v>162</v>
      </c>
      <c r="S436" s="12" t="e">
        <f>'Рейтинговая таблица организаций'!#REF!</f>
        <v>#REF!</v>
      </c>
      <c r="T436" s="12" t="e">
        <f>'Рейтинговая таблица организаций'!#REF!</f>
        <v>#REF!</v>
      </c>
      <c r="U43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6" s="18" t="e">
        <f>'Рейтинговая таблица организаций'!#REF!</f>
        <v>#REF!</v>
      </c>
      <c r="W436" s="12" t="e">
        <f>IF('Рейтинговая таблица организаций'!#REF!&lt;1,0,(IF('Рейтинговая таблица организаций'!#REF!&lt;4,20,100)))</f>
        <v>#REF!</v>
      </c>
      <c r="X436" s="12" t="s">
        <v>163</v>
      </c>
      <c r="Y436" s="12" t="e">
        <f>'Рейтинговая таблица организаций'!#REF!</f>
        <v>#REF!</v>
      </c>
      <c r="Z436" s="12" t="e">
        <f>'Рейтинговая таблица организаций'!#REF!</f>
        <v>#REF!</v>
      </c>
      <c r="AA43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6" s="17" t="e">
        <f>'Рейтинговая таблица организаций'!#REF!</f>
        <v>#REF!</v>
      </c>
      <c r="AC436" s="12" t="e">
        <f>IF('Рейтинговая таблица организаций'!#REF!&lt;1,0,(IF('Рейтинговая таблица организаций'!#REF!&lt;5,20,100)))</f>
        <v>#REF!</v>
      </c>
      <c r="AD43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6" s="18" t="e">
        <f>'Рейтинговая таблица организаций'!#REF!</f>
        <v>#REF!</v>
      </c>
      <c r="AF436" s="12" t="e">
        <f>IF('Рейтинговая таблица организаций'!#REF!&lt;1,0,(IF('Рейтинговая таблица организаций'!#REF!&lt;5,20,100)))</f>
        <v>#REF!</v>
      </c>
      <c r="AG436" s="12" t="s">
        <v>164</v>
      </c>
      <c r="AH436" s="12" t="e">
        <f>'Рейтинговая таблица организаций'!#REF!</f>
        <v>#REF!</v>
      </c>
      <c r="AI436" s="12" t="e">
        <f>'Рейтинговая таблица организаций'!#REF!</f>
        <v>#REF!</v>
      </c>
      <c r="AJ436" s="12" t="s">
        <v>165</v>
      </c>
      <c r="AK436" s="12" t="e">
        <f>'Рейтинговая таблица организаций'!#REF!</f>
        <v>#REF!</v>
      </c>
      <c r="AL436" s="12" t="e">
        <f>'Рейтинговая таблица организаций'!#REF!</f>
        <v>#REF!</v>
      </c>
      <c r="AM436" s="12" t="s">
        <v>166</v>
      </c>
      <c r="AN436" s="12" t="e">
        <f>'Рейтинговая таблица организаций'!#REF!</f>
        <v>#REF!</v>
      </c>
      <c r="AO436" s="12" t="e">
        <f>'Рейтинговая таблица организаций'!#REF!</f>
        <v>#REF!</v>
      </c>
      <c r="AP436" s="12" t="s">
        <v>167</v>
      </c>
      <c r="AQ436" s="12" t="e">
        <f>'Рейтинговая таблица организаций'!#REF!</f>
        <v>#REF!</v>
      </c>
      <c r="AR436" s="12" t="e">
        <f>'Рейтинговая таблица организаций'!#REF!</f>
        <v>#REF!</v>
      </c>
      <c r="AS436" s="12" t="s">
        <v>168</v>
      </c>
      <c r="AT436" s="12" t="e">
        <f>'Рейтинговая таблица организаций'!#REF!</f>
        <v>#REF!</v>
      </c>
      <c r="AU436" s="12" t="e">
        <f>'Рейтинговая таблица организаций'!#REF!</f>
        <v>#REF!</v>
      </c>
      <c r="AV436" s="12" t="s">
        <v>169</v>
      </c>
      <c r="AW436" s="12" t="e">
        <f>'Рейтинговая таблица организаций'!#REF!</f>
        <v>#REF!</v>
      </c>
      <c r="AX436" s="12" t="e">
        <f>'Рейтинговая таблица организаций'!#REF!</f>
        <v>#REF!</v>
      </c>
      <c r="AY436" s="12" t="s">
        <v>170</v>
      </c>
      <c r="AZ436" s="12" t="e">
        <f>'Рейтинговая таблица организаций'!#REF!</f>
        <v>#REF!</v>
      </c>
      <c r="BA436" s="12" t="e">
        <f>'Рейтинговая таблица организаций'!#REF!</f>
        <v>#REF!</v>
      </c>
    </row>
    <row r="437" spans="1:53" ht="15.75">
      <c r="A437" s="9" t="e">
        <f>'бланки '!#REF!</f>
        <v>#REF!</v>
      </c>
      <c r="B437" s="9" t="e">
        <f>'бланки '!#REF!</f>
        <v>#REF!</v>
      </c>
      <c r="C437" s="9" t="e">
        <f>'для bus.gov.ru'!#REF!</f>
        <v>#REF!</v>
      </c>
      <c r="D437" s="9" t="e">
        <f>'для bus.gov.ru'!#REF!</f>
        <v>#REF!</v>
      </c>
      <c r="E437" s="16" t="e">
        <f>'для bus.gov.ru'!#REF!</f>
        <v>#REF!</v>
      </c>
      <c r="F437" s="10" t="s">
        <v>159</v>
      </c>
      <c r="G437" s="11" t="e">
        <f>'Рейтинговая таблица организаций'!#REF!</f>
        <v>#REF!</v>
      </c>
      <c r="H437" s="11" t="e">
        <f>'Рейтинговая таблица организаций'!#REF!</f>
        <v>#REF!</v>
      </c>
      <c r="I437" s="10" t="s">
        <v>160</v>
      </c>
      <c r="J437" s="11" t="e">
        <f>'Рейтинговая таблица организаций'!#REF!</f>
        <v>#REF!</v>
      </c>
      <c r="K437" s="11" t="e">
        <f>'Рейтинговая таблица организаций'!#REF!</f>
        <v>#REF!</v>
      </c>
      <c r="L43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7" s="18" t="e">
        <f>'Рейтинговая таблица организаций'!#REF!</f>
        <v>#REF!</v>
      </c>
      <c r="N437" s="12" t="e">
        <f>IF('Рейтинговая таблица организаций'!#REF!&lt;1,0,(IF('Рейтинговая таблица организаций'!#REF!&lt;4,30,100)))</f>
        <v>#REF!</v>
      </c>
      <c r="O437" s="12" t="s">
        <v>161</v>
      </c>
      <c r="P437" s="12" t="e">
        <f>'Рейтинговая таблица организаций'!#REF!</f>
        <v>#REF!</v>
      </c>
      <c r="Q437" s="12" t="e">
        <f>'Рейтинговая таблица организаций'!#REF!</f>
        <v>#REF!</v>
      </c>
      <c r="R437" s="12" t="s">
        <v>162</v>
      </c>
      <c r="S437" s="12" t="e">
        <f>'Рейтинговая таблица организаций'!#REF!</f>
        <v>#REF!</v>
      </c>
      <c r="T437" s="12" t="e">
        <f>'Рейтинговая таблица организаций'!#REF!</f>
        <v>#REF!</v>
      </c>
      <c r="U43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7" s="18" t="e">
        <f>'Рейтинговая таблица организаций'!#REF!</f>
        <v>#REF!</v>
      </c>
      <c r="W437" s="12" t="e">
        <f>IF('Рейтинговая таблица организаций'!#REF!&lt;1,0,(IF('Рейтинговая таблица организаций'!#REF!&lt;4,20,100)))</f>
        <v>#REF!</v>
      </c>
      <c r="X437" s="12" t="s">
        <v>163</v>
      </c>
      <c r="Y437" s="12" t="e">
        <f>'Рейтинговая таблица организаций'!#REF!</f>
        <v>#REF!</v>
      </c>
      <c r="Z437" s="12" t="e">
        <f>'Рейтинговая таблица организаций'!#REF!</f>
        <v>#REF!</v>
      </c>
      <c r="AA43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7" s="17" t="e">
        <f>'Рейтинговая таблица организаций'!#REF!</f>
        <v>#REF!</v>
      </c>
      <c r="AC437" s="12" t="e">
        <f>IF('Рейтинговая таблица организаций'!#REF!&lt;1,0,(IF('Рейтинговая таблица организаций'!#REF!&lt;5,20,100)))</f>
        <v>#REF!</v>
      </c>
      <c r="AD43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7" s="18" t="e">
        <f>'Рейтинговая таблица организаций'!#REF!</f>
        <v>#REF!</v>
      </c>
      <c r="AF437" s="12" t="e">
        <f>IF('Рейтинговая таблица организаций'!#REF!&lt;1,0,(IF('Рейтинговая таблица организаций'!#REF!&lt;5,20,100)))</f>
        <v>#REF!</v>
      </c>
      <c r="AG437" s="12" t="s">
        <v>164</v>
      </c>
      <c r="AH437" s="12" t="e">
        <f>'Рейтинговая таблица организаций'!#REF!</f>
        <v>#REF!</v>
      </c>
      <c r="AI437" s="12" t="e">
        <f>'Рейтинговая таблица организаций'!#REF!</f>
        <v>#REF!</v>
      </c>
      <c r="AJ437" s="12" t="s">
        <v>165</v>
      </c>
      <c r="AK437" s="12" t="e">
        <f>'Рейтинговая таблица организаций'!#REF!</f>
        <v>#REF!</v>
      </c>
      <c r="AL437" s="12" t="e">
        <f>'Рейтинговая таблица организаций'!#REF!</f>
        <v>#REF!</v>
      </c>
      <c r="AM437" s="12" t="s">
        <v>166</v>
      </c>
      <c r="AN437" s="12" t="e">
        <f>'Рейтинговая таблица организаций'!#REF!</f>
        <v>#REF!</v>
      </c>
      <c r="AO437" s="12" t="e">
        <f>'Рейтинговая таблица организаций'!#REF!</f>
        <v>#REF!</v>
      </c>
      <c r="AP437" s="12" t="s">
        <v>167</v>
      </c>
      <c r="AQ437" s="12" t="e">
        <f>'Рейтинговая таблица организаций'!#REF!</f>
        <v>#REF!</v>
      </c>
      <c r="AR437" s="12" t="e">
        <f>'Рейтинговая таблица организаций'!#REF!</f>
        <v>#REF!</v>
      </c>
      <c r="AS437" s="12" t="s">
        <v>168</v>
      </c>
      <c r="AT437" s="12" t="e">
        <f>'Рейтинговая таблица организаций'!#REF!</f>
        <v>#REF!</v>
      </c>
      <c r="AU437" s="12" t="e">
        <f>'Рейтинговая таблица организаций'!#REF!</f>
        <v>#REF!</v>
      </c>
      <c r="AV437" s="12" t="s">
        <v>169</v>
      </c>
      <c r="AW437" s="12" t="e">
        <f>'Рейтинговая таблица организаций'!#REF!</f>
        <v>#REF!</v>
      </c>
      <c r="AX437" s="12" t="e">
        <f>'Рейтинговая таблица организаций'!#REF!</f>
        <v>#REF!</v>
      </c>
      <c r="AY437" s="12" t="s">
        <v>170</v>
      </c>
      <c r="AZ437" s="12" t="e">
        <f>'Рейтинговая таблица организаций'!#REF!</f>
        <v>#REF!</v>
      </c>
      <c r="BA437" s="12" t="e">
        <f>'Рейтинговая таблица организаций'!#REF!</f>
        <v>#REF!</v>
      </c>
    </row>
    <row r="438" spans="1:53" ht="15.75">
      <c r="A438" s="9" t="e">
        <f>'бланки '!#REF!</f>
        <v>#REF!</v>
      </c>
      <c r="B438" s="9" t="e">
        <f>'бланки '!#REF!</f>
        <v>#REF!</v>
      </c>
      <c r="C438" s="9" t="e">
        <f>'для bus.gov.ru'!#REF!</f>
        <v>#REF!</v>
      </c>
      <c r="D438" s="9" t="e">
        <f>'для bus.gov.ru'!#REF!</f>
        <v>#REF!</v>
      </c>
      <c r="E438" s="16" t="e">
        <f>'для bus.gov.ru'!#REF!</f>
        <v>#REF!</v>
      </c>
      <c r="F438" s="10" t="s">
        <v>159</v>
      </c>
      <c r="G438" s="11" t="e">
        <f>'Рейтинговая таблица организаций'!#REF!</f>
        <v>#REF!</v>
      </c>
      <c r="H438" s="11" t="e">
        <f>'Рейтинговая таблица организаций'!#REF!</f>
        <v>#REF!</v>
      </c>
      <c r="I438" s="10" t="s">
        <v>160</v>
      </c>
      <c r="J438" s="11" t="e">
        <f>'Рейтинговая таблица организаций'!#REF!</f>
        <v>#REF!</v>
      </c>
      <c r="K438" s="11" t="e">
        <f>'Рейтинговая таблица организаций'!#REF!</f>
        <v>#REF!</v>
      </c>
      <c r="L43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8" s="18" t="e">
        <f>'Рейтинговая таблица организаций'!#REF!</f>
        <v>#REF!</v>
      </c>
      <c r="N438" s="12" t="e">
        <f>IF('Рейтинговая таблица организаций'!#REF!&lt;1,0,(IF('Рейтинговая таблица организаций'!#REF!&lt;4,30,100)))</f>
        <v>#REF!</v>
      </c>
      <c r="O438" s="12" t="s">
        <v>161</v>
      </c>
      <c r="P438" s="12" t="e">
        <f>'Рейтинговая таблица организаций'!#REF!</f>
        <v>#REF!</v>
      </c>
      <c r="Q438" s="12" t="e">
        <f>'Рейтинговая таблица организаций'!#REF!</f>
        <v>#REF!</v>
      </c>
      <c r="R438" s="12" t="s">
        <v>162</v>
      </c>
      <c r="S438" s="12" t="e">
        <f>'Рейтинговая таблица организаций'!#REF!</f>
        <v>#REF!</v>
      </c>
      <c r="T438" s="12" t="e">
        <f>'Рейтинговая таблица организаций'!#REF!</f>
        <v>#REF!</v>
      </c>
      <c r="U43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8" s="18" t="e">
        <f>'Рейтинговая таблица организаций'!#REF!</f>
        <v>#REF!</v>
      </c>
      <c r="W438" s="12" t="e">
        <f>IF('Рейтинговая таблица организаций'!#REF!&lt;1,0,(IF('Рейтинговая таблица организаций'!#REF!&lt;4,20,100)))</f>
        <v>#REF!</v>
      </c>
      <c r="X438" s="12" t="s">
        <v>163</v>
      </c>
      <c r="Y438" s="12" t="e">
        <f>'Рейтинговая таблица организаций'!#REF!</f>
        <v>#REF!</v>
      </c>
      <c r="Z438" s="12" t="e">
        <f>'Рейтинговая таблица организаций'!#REF!</f>
        <v>#REF!</v>
      </c>
      <c r="AA43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8" s="17" t="e">
        <f>'Рейтинговая таблица организаций'!#REF!</f>
        <v>#REF!</v>
      </c>
      <c r="AC438" s="12" t="e">
        <f>IF('Рейтинговая таблица организаций'!#REF!&lt;1,0,(IF('Рейтинговая таблица организаций'!#REF!&lt;5,20,100)))</f>
        <v>#REF!</v>
      </c>
      <c r="AD43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8" s="18" t="e">
        <f>'Рейтинговая таблица организаций'!#REF!</f>
        <v>#REF!</v>
      </c>
      <c r="AF438" s="12" t="e">
        <f>IF('Рейтинговая таблица организаций'!#REF!&lt;1,0,(IF('Рейтинговая таблица организаций'!#REF!&lt;5,20,100)))</f>
        <v>#REF!</v>
      </c>
      <c r="AG438" s="12" t="s">
        <v>164</v>
      </c>
      <c r="AH438" s="12" t="e">
        <f>'Рейтинговая таблица организаций'!#REF!</f>
        <v>#REF!</v>
      </c>
      <c r="AI438" s="12" t="e">
        <f>'Рейтинговая таблица организаций'!#REF!</f>
        <v>#REF!</v>
      </c>
      <c r="AJ438" s="12" t="s">
        <v>165</v>
      </c>
      <c r="AK438" s="12" t="e">
        <f>'Рейтинговая таблица организаций'!#REF!</f>
        <v>#REF!</v>
      </c>
      <c r="AL438" s="12" t="e">
        <f>'Рейтинговая таблица организаций'!#REF!</f>
        <v>#REF!</v>
      </c>
      <c r="AM438" s="12" t="s">
        <v>166</v>
      </c>
      <c r="AN438" s="12" t="e">
        <f>'Рейтинговая таблица организаций'!#REF!</f>
        <v>#REF!</v>
      </c>
      <c r="AO438" s="12" t="e">
        <f>'Рейтинговая таблица организаций'!#REF!</f>
        <v>#REF!</v>
      </c>
      <c r="AP438" s="12" t="s">
        <v>167</v>
      </c>
      <c r="AQ438" s="12" t="e">
        <f>'Рейтинговая таблица организаций'!#REF!</f>
        <v>#REF!</v>
      </c>
      <c r="AR438" s="12" t="e">
        <f>'Рейтинговая таблица организаций'!#REF!</f>
        <v>#REF!</v>
      </c>
      <c r="AS438" s="12" t="s">
        <v>168</v>
      </c>
      <c r="AT438" s="12" t="e">
        <f>'Рейтинговая таблица организаций'!#REF!</f>
        <v>#REF!</v>
      </c>
      <c r="AU438" s="12" t="e">
        <f>'Рейтинговая таблица организаций'!#REF!</f>
        <v>#REF!</v>
      </c>
      <c r="AV438" s="12" t="s">
        <v>169</v>
      </c>
      <c r="AW438" s="12" t="e">
        <f>'Рейтинговая таблица организаций'!#REF!</f>
        <v>#REF!</v>
      </c>
      <c r="AX438" s="12" t="e">
        <f>'Рейтинговая таблица организаций'!#REF!</f>
        <v>#REF!</v>
      </c>
      <c r="AY438" s="12" t="s">
        <v>170</v>
      </c>
      <c r="AZ438" s="12" t="e">
        <f>'Рейтинговая таблица организаций'!#REF!</f>
        <v>#REF!</v>
      </c>
      <c r="BA438" s="12" t="e">
        <f>'Рейтинговая таблица организаций'!#REF!</f>
        <v>#REF!</v>
      </c>
    </row>
    <row r="439" spans="1:53" ht="15.75">
      <c r="A439" s="9" t="e">
        <f>'бланки '!#REF!</f>
        <v>#REF!</v>
      </c>
      <c r="B439" s="9" t="e">
        <f>'бланки '!#REF!</f>
        <v>#REF!</v>
      </c>
      <c r="C439" s="9" t="e">
        <f>'для bus.gov.ru'!#REF!</f>
        <v>#REF!</v>
      </c>
      <c r="D439" s="9" t="e">
        <f>'для bus.gov.ru'!#REF!</f>
        <v>#REF!</v>
      </c>
      <c r="E439" s="16" t="e">
        <f>'для bus.gov.ru'!#REF!</f>
        <v>#REF!</v>
      </c>
      <c r="F439" s="10" t="s">
        <v>159</v>
      </c>
      <c r="G439" s="11" t="e">
        <f>'Рейтинговая таблица организаций'!#REF!</f>
        <v>#REF!</v>
      </c>
      <c r="H439" s="11" t="e">
        <f>'Рейтинговая таблица организаций'!#REF!</f>
        <v>#REF!</v>
      </c>
      <c r="I439" s="10" t="s">
        <v>160</v>
      </c>
      <c r="J439" s="11" t="e">
        <f>'Рейтинговая таблица организаций'!#REF!</f>
        <v>#REF!</v>
      </c>
      <c r="K439" s="11" t="e">
        <f>'Рейтинговая таблица организаций'!#REF!</f>
        <v>#REF!</v>
      </c>
      <c r="L43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39" s="18" t="e">
        <f>'Рейтинговая таблица организаций'!#REF!</f>
        <v>#REF!</v>
      </c>
      <c r="N439" s="12" t="e">
        <f>IF('Рейтинговая таблица организаций'!#REF!&lt;1,0,(IF('Рейтинговая таблица организаций'!#REF!&lt;4,30,100)))</f>
        <v>#REF!</v>
      </c>
      <c r="O439" s="12" t="s">
        <v>161</v>
      </c>
      <c r="P439" s="12" t="e">
        <f>'Рейтинговая таблица организаций'!#REF!</f>
        <v>#REF!</v>
      </c>
      <c r="Q439" s="12" t="e">
        <f>'Рейтинговая таблица организаций'!#REF!</f>
        <v>#REF!</v>
      </c>
      <c r="R439" s="12" t="s">
        <v>162</v>
      </c>
      <c r="S439" s="12" t="e">
        <f>'Рейтинговая таблица организаций'!#REF!</f>
        <v>#REF!</v>
      </c>
      <c r="T439" s="12" t="e">
        <f>'Рейтинговая таблица организаций'!#REF!</f>
        <v>#REF!</v>
      </c>
      <c r="U43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39" s="18" t="e">
        <f>'Рейтинговая таблица организаций'!#REF!</f>
        <v>#REF!</v>
      </c>
      <c r="W439" s="12" t="e">
        <f>IF('Рейтинговая таблица организаций'!#REF!&lt;1,0,(IF('Рейтинговая таблица организаций'!#REF!&lt;4,20,100)))</f>
        <v>#REF!</v>
      </c>
      <c r="X439" s="12" t="s">
        <v>163</v>
      </c>
      <c r="Y439" s="12" t="e">
        <f>'Рейтинговая таблица организаций'!#REF!</f>
        <v>#REF!</v>
      </c>
      <c r="Z439" s="12" t="e">
        <f>'Рейтинговая таблица организаций'!#REF!</f>
        <v>#REF!</v>
      </c>
      <c r="AA43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39" s="17" t="e">
        <f>'Рейтинговая таблица организаций'!#REF!</f>
        <v>#REF!</v>
      </c>
      <c r="AC439" s="12" t="e">
        <f>IF('Рейтинговая таблица организаций'!#REF!&lt;1,0,(IF('Рейтинговая таблица организаций'!#REF!&lt;5,20,100)))</f>
        <v>#REF!</v>
      </c>
      <c r="AD43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39" s="18" t="e">
        <f>'Рейтинговая таблица организаций'!#REF!</f>
        <v>#REF!</v>
      </c>
      <c r="AF439" s="12" t="e">
        <f>IF('Рейтинговая таблица организаций'!#REF!&lt;1,0,(IF('Рейтинговая таблица организаций'!#REF!&lt;5,20,100)))</f>
        <v>#REF!</v>
      </c>
      <c r="AG439" s="12" t="s">
        <v>164</v>
      </c>
      <c r="AH439" s="12" t="e">
        <f>'Рейтинговая таблица организаций'!#REF!</f>
        <v>#REF!</v>
      </c>
      <c r="AI439" s="12" t="e">
        <f>'Рейтинговая таблица организаций'!#REF!</f>
        <v>#REF!</v>
      </c>
      <c r="AJ439" s="12" t="s">
        <v>165</v>
      </c>
      <c r="AK439" s="12" t="e">
        <f>'Рейтинговая таблица организаций'!#REF!</f>
        <v>#REF!</v>
      </c>
      <c r="AL439" s="12" t="e">
        <f>'Рейтинговая таблица организаций'!#REF!</f>
        <v>#REF!</v>
      </c>
      <c r="AM439" s="12" t="s">
        <v>166</v>
      </c>
      <c r="AN439" s="12" t="e">
        <f>'Рейтинговая таблица организаций'!#REF!</f>
        <v>#REF!</v>
      </c>
      <c r="AO439" s="12" t="e">
        <f>'Рейтинговая таблица организаций'!#REF!</f>
        <v>#REF!</v>
      </c>
      <c r="AP439" s="12" t="s">
        <v>167</v>
      </c>
      <c r="AQ439" s="12" t="e">
        <f>'Рейтинговая таблица организаций'!#REF!</f>
        <v>#REF!</v>
      </c>
      <c r="AR439" s="12" t="e">
        <f>'Рейтинговая таблица организаций'!#REF!</f>
        <v>#REF!</v>
      </c>
      <c r="AS439" s="12" t="s">
        <v>168</v>
      </c>
      <c r="AT439" s="12" t="e">
        <f>'Рейтинговая таблица организаций'!#REF!</f>
        <v>#REF!</v>
      </c>
      <c r="AU439" s="12" t="e">
        <f>'Рейтинговая таблица организаций'!#REF!</f>
        <v>#REF!</v>
      </c>
      <c r="AV439" s="12" t="s">
        <v>169</v>
      </c>
      <c r="AW439" s="12" t="e">
        <f>'Рейтинговая таблица организаций'!#REF!</f>
        <v>#REF!</v>
      </c>
      <c r="AX439" s="12" t="e">
        <f>'Рейтинговая таблица организаций'!#REF!</f>
        <v>#REF!</v>
      </c>
      <c r="AY439" s="12" t="s">
        <v>170</v>
      </c>
      <c r="AZ439" s="12" t="e">
        <f>'Рейтинговая таблица организаций'!#REF!</f>
        <v>#REF!</v>
      </c>
      <c r="BA439" s="12" t="e">
        <f>'Рейтинговая таблица организаций'!#REF!</f>
        <v>#REF!</v>
      </c>
    </row>
    <row r="440" spans="1:53" ht="15.75">
      <c r="A440" s="9" t="e">
        <f>'бланки '!#REF!</f>
        <v>#REF!</v>
      </c>
      <c r="B440" s="9" t="e">
        <f>'бланки '!#REF!</f>
        <v>#REF!</v>
      </c>
      <c r="C440" s="9" t="e">
        <f>'для bus.gov.ru'!#REF!</f>
        <v>#REF!</v>
      </c>
      <c r="D440" s="9" t="e">
        <f>'для bus.gov.ru'!#REF!</f>
        <v>#REF!</v>
      </c>
      <c r="E440" s="16" t="e">
        <f>'для bus.gov.ru'!#REF!</f>
        <v>#REF!</v>
      </c>
      <c r="F440" s="10" t="s">
        <v>159</v>
      </c>
      <c r="G440" s="11" t="e">
        <f>'Рейтинговая таблица организаций'!#REF!</f>
        <v>#REF!</v>
      </c>
      <c r="H440" s="11" t="e">
        <f>'Рейтинговая таблица организаций'!#REF!</f>
        <v>#REF!</v>
      </c>
      <c r="I440" s="10" t="s">
        <v>160</v>
      </c>
      <c r="J440" s="11" t="e">
        <f>'Рейтинговая таблица организаций'!#REF!</f>
        <v>#REF!</v>
      </c>
      <c r="K440" s="11" t="e">
        <f>'Рейтинговая таблица организаций'!#REF!</f>
        <v>#REF!</v>
      </c>
      <c r="L44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0" s="18" t="e">
        <f>'Рейтинговая таблица организаций'!#REF!</f>
        <v>#REF!</v>
      </c>
      <c r="N440" s="12" t="e">
        <f>IF('Рейтинговая таблица организаций'!#REF!&lt;1,0,(IF('Рейтинговая таблица организаций'!#REF!&lt;4,30,100)))</f>
        <v>#REF!</v>
      </c>
      <c r="O440" s="12" t="s">
        <v>161</v>
      </c>
      <c r="P440" s="12" t="e">
        <f>'Рейтинговая таблица организаций'!#REF!</f>
        <v>#REF!</v>
      </c>
      <c r="Q440" s="12" t="e">
        <f>'Рейтинговая таблица организаций'!#REF!</f>
        <v>#REF!</v>
      </c>
      <c r="R440" s="12" t="s">
        <v>162</v>
      </c>
      <c r="S440" s="12" t="e">
        <f>'Рейтинговая таблица организаций'!#REF!</f>
        <v>#REF!</v>
      </c>
      <c r="T440" s="12" t="e">
        <f>'Рейтинговая таблица организаций'!#REF!</f>
        <v>#REF!</v>
      </c>
      <c r="U44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0" s="18" t="e">
        <f>'Рейтинговая таблица организаций'!#REF!</f>
        <v>#REF!</v>
      </c>
      <c r="W440" s="12" t="e">
        <f>IF('Рейтинговая таблица организаций'!#REF!&lt;1,0,(IF('Рейтинговая таблица организаций'!#REF!&lt;4,20,100)))</f>
        <v>#REF!</v>
      </c>
      <c r="X440" s="12" t="s">
        <v>163</v>
      </c>
      <c r="Y440" s="12" t="e">
        <f>'Рейтинговая таблица организаций'!#REF!</f>
        <v>#REF!</v>
      </c>
      <c r="Z440" s="12" t="e">
        <f>'Рейтинговая таблица организаций'!#REF!</f>
        <v>#REF!</v>
      </c>
      <c r="AA44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0" s="17" t="e">
        <f>'Рейтинговая таблица организаций'!#REF!</f>
        <v>#REF!</v>
      </c>
      <c r="AC440" s="12" t="e">
        <f>IF('Рейтинговая таблица организаций'!#REF!&lt;1,0,(IF('Рейтинговая таблица организаций'!#REF!&lt;5,20,100)))</f>
        <v>#REF!</v>
      </c>
      <c r="AD44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0" s="18" t="e">
        <f>'Рейтинговая таблица организаций'!#REF!</f>
        <v>#REF!</v>
      </c>
      <c r="AF440" s="12" t="e">
        <f>IF('Рейтинговая таблица организаций'!#REF!&lt;1,0,(IF('Рейтинговая таблица организаций'!#REF!&lt;5,20,100)))</f>
        <v>#REF!</v>
      </c>
      <c r="AG440" s="12" t="s">
        <v>164</v>
      </c>
      <c r="AH440" s="12" t="e">
        <f>'Рейтинговая таблица организаций'!#REF!</f>
        <v>#REF!</v>
      </c>
      <c r="AI440" s="12" t="e">
        <f>'Рейтинговая таблица организаций'!#REF!</f>
        <v>#REF!</v>
      </c>
      <c r="AJ440" s="12" t="s">
        <v>165</v>
      </c>
      <c r="AK440" s="12" t="e">
        <f>'Рейтинговая таблица организаций'!#REF!</f>
        <v>#REF!</v>
      </c>
      <c r="AL440" s="12" t="e">
        <f>'Рейтинговая таблица организаций'!#REF!</f>
        <v>#REF!</v>
      </c>
      <c r="AM440" s="12" t="s">
        <v>166</v>
      </c>
      <c r="AN440" s="12" t="e">
        <f>'Рейтинговая таблица организаций'!#REF!</f>
        <v>#REF!</v>
      </c>
      <c r="AO440" s="12" t="e">
        <f>'Рейтинговая таблица организаций'!#REF!</f>
        <v>#REF!</v>
      </c>
      <c r="AP440" s="12" t="s">
        <v>167</v>
      </c>
      <c r="AQ440" s="12" t="e">
        <f>'Рейтинговая таблица организаций'!#REF!</f>
        <v>#REF!</v>
      </c>
      <c r="AR440" s="12" t="e">
        <f>'Рейтинговая таблица организаций'!#REF!</f>
        <v>#REF!</v>
      </c>
      <c r="AS440" s="12" t="s">
        <v>168</v>
      </c>
      <c r="AT440" s="12" t="e">
        <f>'Рейтинговая таблица организаций'!#REF!</f>
        <v>#REF!</v>
      </c>
      <c r="AU440" s="12" t="e">
        <f>'Рейтинговая таблица организаций'!#REF!</f>
        <v>#REF!</v>
      </c>
      <c r="AV440" s="12" t="s">
        <v>169</v>
      </c>
      <c r="AW440" s="12" t="e">
        <f>'Рейтинговая таблица организаций'!#REF!</f>
        <v>#REF!</v>
      </c>
      <c r="AX440" s="12" t="e">
        <f>'Рейтинговая таблица организаций'!#REF!</f>
        <v>#REF!</v>
      </c>
      <c r="AY440" s="12" t="s">
        <v>170</v>
      </c>
      <c r="AZ440" s="12" t="e">
        <f>'Рейтинговая таблица организаций'!#REF!</f>
        <v>#REF!</v>
      </c>
      <c r="BA440" s="12" t="e">
        <f>'Рейтинговая таблица организаций'!#REF!</f>
        <v>#REF!</v>
      </c>
    </row>
    <row r="441" spans="1:53" ht="15.75">
      <c r="A441" s="9" t="e">
        <f>'бланки '!#REF!</f>
        <v>#REF!</v>
      </c>
      <c r="B441" s="9" t="e">
        <f>'бланки '!#REF!</f>
        <v>#REF!</v>
      </c>
      <c r="C441" s="9" t="e">
        <f>'для bus.gov.ru'!#REF!</f>
        <v>#REF!</v>
      </c>
      <c r="D441" s="9" t="e">
        <f>'для bus.gov.ru'!#REF!</f>
        <v>#REF!</v>
      </c>
      <c r="E441" s="16" t="e">
        <f>'для bus.gov.ru'!#REF!</f>
        <v>#REF!</v>
      </c>
      <c r="F441" s="10" t="s">
        <v>159</v>
      </c>
      <c r="G441" s="11" t="e">
        <f>'Рейтинговая таблица организаций'!#REF!</f>
        <v>#REF!</v>
      </c>
      <c r="H441" s="11" t="e">
        <f>'Рейтинговая таблица организаций'!#REF!</f>
        <v>#REF!</v>
      </c>
      <c r="I441" s="10" t="s">
        <v>160</v>
      </c>
      <c r="J441" s="11" t="e">
        <f>'Рейтинговая таблица организаций'!#REF!</f>
        <v>#REF!</v>
      </c>
      <c r="K441" s="11" t="e">
        <f>'Рейтинговая таблица организаций'!#REF!</f>
        <v>#REF!</v>
      </c>
      <c r="L44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1" s="18" t="e">
        <f>'Рейтинговая таблица организаций'!#REF!</f>
        <v>#REF!</v>
      </c>
      <c r="N441" s="12" t="e">
        <f>IF('Рейтинговая таблица организаций'!#REF!&lt;1,0,(IF('Рейтинговая таблица организаций'!#REF!&lt;4,30,100)))</f>
        <v>#REF!</v>
      </c>
      <c r="O441" s="12" t="s">
        <v>161</v>
      </c>
      <c r="P441" s="12" t="e">
        <f>'Рейтинговая таблица организаций'!#REF!</f>
        <v>#REF!</v>
      </c>
      <c r="Q441" s="12" t="e">
        <f>'Рейтинговая таблица организаций'!#REF!</f>
        <v>#REF!</v>
      </c>
      <c r="R441" s="12" t="s">
        <v>162</v>
      </c>
      <c r="S441" s="12" t="e">
        <f>'Рейтинговая таблица организаций'!#REF!</f>
        <v>#REF!</v>
      </c>
      <c r="T441" s="12" t="e">
        <f>'Рейтинговая таблица организаций'!#REF!</f>
        <v>#REF!</v>
      </c>
      <c r="U44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1" s="18" t="e">
        <f>'Рейтинговая таблица организаций'!#REF!</f>
        <v>#REF!</v>
      </c>
      <c r="W441" s="12" t="e">
        <f>IF('Рейтинговая таблица организаций'!#REF!&lt;1,0,(IF('Рейтинговая таблица организаций'!#REF!&lt;4,20,100)))</f>
        <v>#REF!</v>
      </c>
      <c r="X441" s="12" t="s">
        <v>163</v>
      </c>
      <c r="Y441" s="12" t="e">
        <f>'Рейтинговая таблица организаций'!#REF!</f>
        <v>#REF!</v>
      </c>
      <c r="Z441" s="12" t="e">
        <f>'Рейтинговая таблица организаций'!#REF!</f>
        <v>#REF!</v>
      </c>
      <c r="AA44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1" s="17" t="e">
        <f>'Рейтинговая таблица организаций'!#REF!</f>
        <v>#REF!</v>
      </c>
      <c r="AC441" s="12" t="e">
        <f>IF('Рейтинговая таблица организаций'!#REF!&lt;1,0,(IF('Рейтинговая таблица организаций'!#REF!&lt;5,20,100)))</f>
        <v>#REF!</v>
      </c>
      <c r="AD44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1" s="18" t="e">
        <f>'Рейтинговая таблица организаций'!#REF!</f>
        <v>#REF!</v>
      </c>
      <c r="AF441" s="12" t="e">
        <f>IF('Рейтинговая таблица организаций'!#REF!&lt;1,0,(IF('Рейтинговая таблица организаций'!#REF!&lt;5,20,100)))</f>
        <v>#REF!</v>
      </c>
      <c r="AG441" s="12" t="s">
        <v>164</v>
      </c>
      <c r="AH441" s="12" t="e">
        <f>'Рейтинговая таблица организаций'!#REF!</f>
        <v>#REF!</v>
      </c>
      <c r="AI441" s="12" t="e">
        <f>'Рейтинговая таблица организаций'!#REF!</f>
        <v>#REF!</v>
      </c>
      <c r="AJ441" s="12" t="s">
        <v>165</v>
      </c>
      <c r="AK441" s="12" t="e">
        <f>'Рейтинговая таблица организаций'!#REF!</f>
        <v>#REF!</v>
      </c>
      <c r="AL441" s="12" t="e">
        <f>'Рейтинговая таблица организаций'!#REF!</f>
        <v>#REF!</v>
      </c>
      <c r="AM441" s="12" t="s">
        <v>166</v>
      </c>
      <c r="AN441" s="12" t="e">
        <f>'Рейтинговая таблица организаций'!#REF!</f>
        <v>#REF!</v>
      </c>
      <c r="AO441" s="12" t="e">
        <f>'Рейтинговая таблица организаций'!#REF!</f>
        <v>#REF!</v>
      </c>
      <c r="AP441" s="12" t="s">
        <v>167</v>
      </c>
      <c r="AQ441" s="12" t="e">
        <f>'Рейтинговая таблица организаций'!#REF!</f>
        <v>#REF!</v>
      </c>
      <c r="AR441" s="12" t="e">
        <f>'Рейтинговая таблица организаций'!#REF!</f>
        <v>#REF!</v>
      </c>
      <c r="AS441" s="12" t="s">
        <v>168</v>
      </c>
      <c r="AT441" s="12" t="e">
        <f>'Рейтинговая таблица организаций'!#REF!</f>
        <v>#REF!</v>
      </c>
      <c r="AU441" s="12" t="e">
        <f>'Рейтинговая таблица организаций'!#REF!</f>
        <v>#REF!</v>
      </c>
      <c r="AV441" s="12" t="s">
        <v>169</v>
      </c>
      <c r="AW441" s="12" t="e">
        <f>'Рейтинговая таблица организаций'!#REF!</f>
        <v>#REF!</v>
      </c>
      <c r="AX441" s="12" t="e">
        <f>'Рейтинговая таблица организаций'!#REF!</f>
        <v>#REF!</v>
      </c>
      <c r="AY441" s="12" t="s">
        <v>170</v>
      </c>
      <c r="AZ441" s="12" t="e">
        <f>'Рейтинговая таблица организаций'!#REF!</f>
        <v>#REF!</v>
      </c>
      <c r="BA441" s="12" t="e">
        <f>'Рейтинговая таблица организаций'!#REF!</f>
        <v>#REF!</v>
      </c>
    </row>
    <row r="442" spans="1:53" ht="15.75">
      <c r="A442" s="9" t="e">
        <f>'бланки '!#REF!</f>
        <v>#REF!</v>
      </c>
      <c r="B442" s="9" t="e">
        <f>'бланки '!#REF!</f>
        <v>#REF!</v>
      </c>
      <c r="C442" s="9" t="e">
        <f>'для bus.gov.ru'!#REF!</f>
        <v>#REF!</v>
      </c>
      <c r="D442" s="9" t="e">
        <f>'для bus.gov.ru'!#REF!</f>
        <v>#REF!</v>
      </c>
      <c r="E442" s="16" t="e">
        <f>'для bus.gov.ru'!#REF!</f>
        <v>#REF!</v>
      </c>
      <c r="F442" s="10" t="s">
        <v>159</v>
      </c>
      <c r="G442" s="11" t="e">
        <f>'Рейтинговая таблица организаций'!#REF!</f>
        <v>#REF!</v>
      </c>
      <c r="H442" s="11" t="e">
        <f>'Рейтинговая таблица организаций'!#REF!</f>
        <v>#REF!</v>
      </c>
      <c r="I442" s="10" t="s">
        <v>160</v>
      </c>
      <c r="J442" s="11" t="e">
        <f>'Рейтинговая таблица организаций'!#REF!</f>
        <v>#REF!</v>
      </c>
      <c r="K442" s="11" t="e">
        <f>'Рейтинговая таблица организаций'!#REF!</f>
        <v>#REF!</v>
      </c>
      <c r="L44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2" s="18" t="e">
        <f>'Рейтинговая таблица организаций'!#REF!</f>
        <v>#REF!</v>
      </c>
      <c r="N442" s="12" t="e">
        <f>IF('Рейтинговая таблица организаций'!#REF!&lt;1,0,(IF('Рейтинговая таблица организаций'!#REF!&lt;4,30,100)))</f>
        <v>#REF!</v>
      </c>
      <c r="O442" s="12" t="s">
        <v>161</v>
      </c>
      <c r="P442" s="12" t="e">
        <f>'Рейтинговая таблица организаций'!#REF!</f>
        <v>#REF!</v>
      </c>
      <c r="Q442" s="12" t="e">
        <f>'Рейтинговая таблица организаций'!#REF!</f>
        <v>#REF!</v>
      </c>
      <c r="R442" s="12" t="s">
        <v>162</v>
      </c>
      <c r="S442" s="12" t="e">
        <f>'Рейтинговая таблица организаций'!#REF!</f>
        <v>#REF!</v>
      </c>
      <c r="T442" s="12" t="e">
        <f>'Рейтинговая таблица организаций'!#REF!</f>
        <v>#REF!</v>
      </c>
      <c r="U44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2" s="18" t="e">
        <f>'Рейтинговая таблица организаций'!#REF!</f>
        <v>#REF!</v>
      </c>
      <c r="W442" s="12" t="e">
        <f>IF('Рейтинговая таблица организаций'!#REF!&lt;1,0,(IF('Рейтинговая таблица организаций'!#REF!&lt;4,20,100)))</f>
        <v>#REF!</v>
      </c>
      <c r="X442" s="12" t="s">
        <v>163</v>
      </c>
      <c r="Y442" s="12" t="e">
        <f>'Рейтинговая таблица организаций'!#REF!</f>
        <v>#REF!</v>
      </c>
      <c r="Z442" s="12" t="e">
        <f>'Рейтинговая таблица организаций'!#REF!</f>
        <v>#REF!</v>
      </c>
      <c r="AA44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2" s="17" t="e">
        <f>'Рейтинговая таблица организаций'!#REF!</f>
        <v>#REF!</v>
      </c>
      <c r="AC442" s="12" t="e">
        <f>IF('Рейтинговая таблица организаций'!#REF!&lt;1,0,(IF('Рейтинговая таблица организаций'!#REF!&lt;5,20,100)))</f>
        <v>#REF!</v>
      </c>
      <c r="AD44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2" s="18" t="e">
        <f>'Рейтинговая таблица организаций'!#REF!</f>
        <v>#REF!</v>
      </c>
      <c r="AF442" s="12" t="e">
        <f>IF('Рейтинговая таблица организаций'!#REF!&lt;1,0,(IF('Рейтинговая таблица организаций'!#REF!&lt;5,20,100)))</f>
        <v>#REF!</v>
      </c>
      <c r="AG442" s="12" t="s">
        <v>164</v>
      </c>
      <c r="AH442" s="12" t="e">
        <f>'Рейтинговая таблица организаций'!#REF!</f>
        <v>#REF!</v>
      </c>
      <c r="AI442" s="12" t="e">
        <f>'Рейтинговая таблица организаций'!#REF!</f>
        <v>#REF!</v>
      </c>
      <c r="AJ442" s="12" t="s">
        <v>165</v>
      </c>
      <c r="AK442" s="12" t="e">
        <f>'Рейтинговая таблица организаций'!#REF!</f>
        <v>#REF!</v>
      </c>
      <c r="AL442" s="12" t="e">
        <f>'Рейтинговая таблица организаций'!#REF!</f>
        <v>#REF!</v>
      </c>
      <c r="AM442" s="12" t="s">
        <v>166</v>
      </c>
      <c r="AN442" s="12" t="e">
        <f>'Рейтинговая таблица организаций'!#REF!</f>
        <v>#REF!</v>
      </c>
      <c r="AO442" s="12" t="e">
        <f>'Рейтинговая таблица организаций'!#REF!</f>
        <v>#REF!</v>
      </c>
      <c r="AP442" s="12" t="s">
        <v>167</v>
      </c>
      <c r="AQ442" s="12" t="e">
        <f>'Рейтинговая таблица организаций'!#REF!</f>
        <v>#REF!</v>
      </c>
      <c r="AR442" s="12" t="e">
        <f>'Рейтинговая таблица организаций'!#REF!</f>
        <v>#REF!</v>
      </c>
      <c r="AS442" s="12" t="s">
        <v>168</v>
      </c>
      <c r="AT442" s="12" t="e">
        <f>'Рейтинговая таблица организаций'!#REF!</f>
        <v>#REF!</v>
      </c>
      <c r="AU442" s="12" t="e">
        <f>'Рейтинговая таблица организаций'!#REF!</f>
        <v>#REF!</v>
      </c>
      <c r="AV442" s="12" t="s">
        <v>169</v>
      </c>
      <c r="AW442" s="12" t="e">
        <f>'Рейтинговая таблица организаций'!#REF!</f>
        <v>#REF!</v>
      </c>
      <c r="AX442" s="12" t="e">
        <f>'Рейтинговая таблица организаций'!#REF!</f>
        <v>#REF!</v>
      </c>
      <c r="AY442" s="12" t="s">
        <v>170</v>
      </c>
      <c r="AZ442" s="12" t="e">
        <f>'Рейтинговая таблица организаций'!#REF!</f>
        <v>#REF!</v>
      </c>
      <c r="BA442" s="12" t="e">
        <f>'Рейтинговая таблица организаций'!#REF!</f>
        <v>#REF!</v>
      </c>
    </row>
    <row r="443" spans="1:53" ht="15.75">
      <c r="A443" s="9" t="e">
        <f>'бланки '!#REF!</f>
        <v>#REF!</v>
      </c>
      <c r="B443" s="9" t="e">
        <f>'бланки '!#REF!</f>
        <v>#REF!</v>
      </c>
      <c r="C443" s="9" t="e">
        <f>'для bus.gov.ru'!#REF!</f>
        <v>#REF!</v>
      </c>
      <c r="D443" s="9" t="e">
        <f>'для bus.gov.ru'!#REF!</f>
        <v>#REF!</v>
      </c>
      <c r="E443" s="16" t="e">
        <f>'для bus.gov.ru'!#REF!</f>
        <v>#REF!</v>
      </c>
      <c r="F443" s="10" t="s">
        <v>159</v>
      </c>
      <c r="G443" s="11" t="e">
        <f>'Рейтинговая таблица организаций'!#REF!</f>
        <v>#REF!</v>
      </c>
      <c r="H443" s="11" t="e">
        <f>'Рейтинговая таблица организаций'!#REF!</f>
        <v>#REF!</v>
      </c>
      <c r="I443" s="10" t="s">
        <v>160</v>
      </c>
      <c r="J443" s="11" t="e">
        <f>'Рейтинговая таблица организаций'!#REF!</f>
        <v>#REF!</v>
      </c>
      <c r="K443" s="11" t="e">
        <f>'Рейтинговая таблица организаций'!#REF!</f>
        <v>#REF!</v>
      </c>
      <c r="L44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3" s="18" t="e">
        <f>'Рейтинговая таблица организаций'!#REF!</f>
        <v>#REF!</v>
      </c>
      <c r="N443" s="12" t="e">
        <f>IF('Рейтинговая таблица организаций'!#REF!&lt;1,0,(IF('Рейтинговая таблица организаций'!#REF!&lt;4,30,100)))</f>
        <v>#REF!</v>
      </c>
      <c r="O443" s="12" t="s">
        <v>161</v>
      </c>
      <c r="P443" s="12" t="e">
        <f>'Рейтинговая таблица организаций'!#REF!</f>
        <v>#REF!</v>
      </c>
      <c r="Q443" s="12" t="e">
        <f>'Рейтинговая таблица организаций'!#REF!</f>
        <v>#REF!</v>
      </c>
      <c r="R443" s="12" t="s">
        <v>162</v>
      </c>
      <c r="S443" s="12" t="e">
        <f>'Рейтинговая таблица организаций'!#REF!</f>
        <v>#REF!</v>
      </c>
      <c r="T443" s="12" t="e">
        <f>'Рейтинговая таблица организаций'!#REF!</f>
        <v>#REF!</v>
      </c>
      <c r="U44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3" s="18" t="e">
        <f>'Рейтинговая таблица организаций'!#REF!</f>
        <v>#REF!</v>
      </c>
      <c r="W443" s="12" t="e">
        <f>IF('Рейтинговая таблица организаций'!#REF!&lt;1,0,(IF('Рейтинговая таблица организаций'!#REF!&lt;4,20,100)))</f>
        <v>#REF!</v>
      </c>
      <c r="X443" s="12" t="s">
        <v>163</v>
      </c>
      <c r="Y443" s="12" t="e">
        <f>'Рейтинговая таблица организаций'!#REF!</f>
        <v>#REF!</v>
      </c>
      <c r="Z443" s="12" t="e">
        <f>'Рейтинговая таблица организаций'!#REF!</f>
        <v>#REF!</v>
      </c>
      <c r="AA44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3" s="17" t="e">
        <f>'Рейтинговая таблица организаций'!#REF!</f>
        <v>#REF!</v>
      </c>
      <c r="AC443" s="12" t="e">
        <f>IF('Рейтинговая таблица организаций'!#REF!&lt;1,0,(IF('Рейтинговая таблица организаций'!#REF!&lt;5,20,100)))</f>
        <v>#REF!</v>
      </c>
      <c r="AD44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3" s="18" t="e">
        <f>'Рейтинговая таблица организаций'!#REF!</f>
        <v>#REF!</v>
      </c>
      <c r="AF443" s="12" t="e">
        <f>IF('Рейтинговая таблица организаций'!#REF!&lt;1,0,(IF('Рейтинговая таблица организаций'!#REF!&lt;5,20,100)))</f>
        <v>#REF!</v>
      </c>
      <c r="AG443" s="12" t="s">
        <v>164</v>
      </c>
      <c r="AH443" s="12" t="e">
        <f>'Рейтинговая таблица организаций'!#REF!</f>
        <v>#REF!</v>
      </c>
      <c r="AI443" s="12" t="e">
        <f>'Рейтинговая таблица организаций'!#REF!</f>
        <v>#REF!</v>
      </c>
      <c r="AJ443" s="12" t="s">
        <v>165</v>
      </c>
      <c r="AK443" s="12" t="e">
        <f>'Рейтинговая таблица организаций'!#REF!</f>
        <v>#REF!</v>
      </c>
      <c r="AL443" s="12" t="e">
        <f>'Рейтинговая таблица организаций'!#REF!</f>
        <v>#REF!</v>
      </c>
      <c r="AM443" s="12" t="s">
        <v>166</v>
      </c>
      <c r="AN443" s="12" t="e">
        <f>'Рейтинговая таблица организаций'!#REF!</f>
        <v>#REF!</v>
      </c>
      <c r="AO443" s="12" t="e">
        <f>'Рейтинговая таблица организаций'!#REF!</f>
        <v>#REF!</v>
      </c>
      <c r="AP443" s="12" t="s">
        <v>167</v>
      </c>
      <c r="AQ443" s="12" t="e">
        <f>'Рейтинговая таблица организаций'!#REF!</f>
        <v>#REF!</v>
      </c>
      <c r="AR443" s="12" t="e">
        <f>'Рейтинговая таблица организаций'!#REF!</f>
        <v>#REF!</v>
      </c>
      <c r="AS443" s="12" t="s">
        <v>168</v>
      </c>
      <c r="AT443" s="12" t="e">
        <f>'Рейтинговая таблица организаций'!#REF!</f>
        <v>#REF!</v>
      </c>
      <c r="AU443" s="12" t="e">
        <f>'Рейтинговая таблица организаций'!#REF!</f>
        <v>#REF!</v>
      </c>
      <c r="AV443" s="12" t="s">
        <v>169</v>
      </c>
      <c r="AW443" s="12" t="e">
        <f>'Рейтинговая таблица организаций'!#REF!</f>
        <v>#REF!</v>
      </c>
      <c r="AX443" s="12" t="e">
        <f>'Рейтинговая таблица организаций'!#REF!</f>
        <v>#REF!</v>
      </c>
      <c r="AY443" s="12" t="s">
        <v>170</v>
      </c>
      <c r="AZ443" s="12" t="e">
        <f>'Рейтинговая таблица организаций'!#REF!</f>
        <v>#REF!</v>
      </c>
      <c r="BA443" s="12" t="e">
        <f>'Рейтинговая таблица организаций'!#REF!</f>
        <v>#REF!</v>
      </c>
    </row>
    <row r="444" spans="1:53" ht="15.75">
      <c r="A444" s="9" t="e">
        <f>'бланки '!#REF!</f>
        <v>#REF!</v>
      </c>
      <c r="B444" s="9" t="e">
        <f>'бланки '!#REF!</f>
        <v>#REF!</v>
      </c>
      <c r="C444" s="9" t="e">
        <f>'для bus.gov.ru'!#REF!</f>
        <v>#REF!</v>
      </c>
      <c r="D444" s="9" t="e">
        <f>'для bus.gov.ru'!#REF!</f>
        <v>#REF!</v>
      </c>
      <c r="E444" s="16" t="e">
        <f>'для bus.gov.ru'!#REF!</f>
        <v>#REF!</v>
      </c>
      <c r="F444" s="10" t="s">
        <v>159</v>
      </c>
      <c r="G444" s="11" t="e">
        <f>'Рейтинговая таблица организаций'!#REF!</f>
        <v>#REF!</v>
      </c>
      <c r="H444" s="11" t="e">
        <f>'Рейтинговая таблица организаций'!#REF!</f>
        <v>#REF!</v>
      </c>
      <c r="I444" s="10" t="s">
        <v>160</v>
      </c>
      <c r="J444" s="11" t="e">
        <f>'Рейтинговая таблица организаций'!#REF!</f>
        <v>#REF!</v>
      </c>
      <c r="K444" s="11" t="e">
        <f>'Рейтинговая таблица организаций'!#REF!</f>
        <v>#REF!</v>
      </c>
      <c r="L44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4" s="18" t="e">
        <f>'Рейтинговая таблица организаций'!#REF!</f>
        <v>#REF!</v>
      </c>
      <c r="N444" s="12" t="e">
        <f>IF('Рейтинговая таблица организаций'!#REF!&lt;1,0,(IF('Рейтинговая таблица организаций'!#REF!&lt;4,30,100)))</f>
        <v>#REF!</v>
      </c>
      <c r="O444" s="12" t="s">
        <v>161</v>
      </c>
      <c r="P444" s="12" t="e">
        <f>'Рейтинговая таблица организаций'!#REF!</f>
        <v>#REF!</v>
      </c>
      <c r="Q444" s="12" t="e">
        <f>'Рейтинговая таблица организаций'!#REF!</f>
        <v>#REF!</v>
      </c>
      <c r="R444" s="12" t="s">
        <v>162</v>
      </c>
      <c r="S444" s="12" t="e">
        <f>'Рейтинговая таблица организаций'!#REF!</f>
        <v>#REF!</v>
      </c>
      <c r="T444" s="12" t="e">
        <f>'Рейтинговая таблица организаций'!#REF!</f>
        <v>#REF!</v>
      </c>
      <c r="U44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4" s="18" t="e">
        <f>'Рейтинговая таблица организаций'!#REF!</f>
        <v>#REF!</v>
      </c>
      <c r="W444" s="12" t="e">
        <f>IF('Рейтинговая таблица организаций'!#REF!&lt;1,0,(IF('Рейтинговая таблица организаций'!#REF!&lt;4,20,100)))</f>
        <v>#REF!</v>
      </c>
      <c r="X444" s="12" t="s">
        <v>163</v>
      </c>
      <c r="Y444" s="12" t="e">
        <f>'Рейтинговая таблица организаций'!#REF!</f>
        <v>#REF!</v>
      </c>
      <c r="Z444" s="12" t="e">
        <f>'Рейтинговая таблица организаций'!#REF!</f>
        <v>#REF!</v>
      </c>
      <c r="AA44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4" s="17" t="e">
        <f>'Рейтинговая таблица организаций'!#REF!</f>
        <v>#REF!</v>
      </c>
      <c r="AC444" s="12" t="e">
        <f>IF('Рейтинговая таблица организаций'!#REF!&lt;1,0,(IF('Рейтинговая таблица организаций'!#REF!&lt;5,20,100)))</f>
        <v>#REF!</v>
      </c>
      <c r="AD44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4" s="18" t="e">
        <f>'Рейтинговая таблица организаций'!#REF!</f>
        <v>#REF!</v>
      </c>
      <c r="AF444" s="12" t="e">
        <f>IF('Рейтинговая таблица организаций'!#REF!&lt;1,0,(IF('Рейтинговая таблица организаций'!#REF!&lt;5,20,100)))</f>
        <v>#REF!</v>
      </c>
      <c r="AG444" s="12" t="s">
        <v>164</v>
      </c>
      <c r="AH444" s="12" t="e">
        <f>'Рейтинговая таблица организаций'!#REF!</f>
        <v>#REF!</v>
      </c>
      <c r="AI444" s="12" t="e">
        <f>'Рейтинговая таблица организаций'!#REF!</f>
        <v>#REF!</v>
      </c>
      <c r="AJ444" s="12" t="s">
        <v>165</v>
      </c>
      <c r="AK444" s="12" t="e">
        <f>'Рейтинговая таблица организаций'!#REF!</f>
        <v>#REF!</v>
      </c>
      <c r="AL444" s="12" t="e">
        <f>'Рейтинговая таблица организаций'!#REF!</f>
        <v>#REF!</v>
      </c>
      <c r="AM444" s="12" t="s">
        <v>166</v>
      </c>
      <c r="AN444" s="12" t="e">
        <f>'Рейтинговая таблица организаций'!#REF!</f>
        <v>#REF!</v>
      </c>
      <c r="AO444" s="12" t="e">
        <f>'Рейтинговая таблица организаций'!#REF!</f>
        <v>#REF!</v>
      </c>
      <c r="AP444" s="12" t="s">
        <v>167</v>
      </c>
      <c r="AQ444" s="12" t="e">
        <f>'Рейтинговая таблица организаций'!#REF!</f>
        <v>#REF!</v>
      </c>
      <c r="AR444" s="12" t="e">
        <f>'Рейтинговая таблица организаций'!#REF!</f>
        <v>#REF!</v>
      </c>
      <c r="AS444" s="12" t="s">
        <v>168</v>
      </c>
      <c r="AT444" s="12" t="e">
        <f>'Рейтинговая таблица организаций'!#REF!</f>
        <v>#REF!</v>
      </c>
      <c r="AU444" s="12" t="e">
        <f>'Рейтинговая таблица организаций'!#REF!</f>
        <v>#REF!</v>
      </c>
      <c r="AV444" s="12" t="s">
        <v>169</v>
      </c>
      <c r="AW444" s="12" t="e">
        <f>'Рейтинговая таблица организаций'!#REF!</f>
        <v>#REF!</v>
      </c>
      <c r="AX444" s="12" t="e">
        <f>'Рейтинговая таблица организаций'!#REF!</f>
        <v>#REF!</v>
      </c>
      <c r="AY444" s="12" t="s">
        <v>170</v>
      </c>
      <c r="AZ444" s="12" t="e">
        <f>'Рейтинговая таблица организаций'!#REF!</f>
        <v>#REF!</v>
      </c>
      <c r="BA444" s="12" t="e">
        <f>'Рейтинговая таблица организаций'!#REF!</f>
        <v>#REF!</v>
      </c>
    </row>
    <row r="445" spans="1:53" ht="15.75">
      <c r="A445" s="9" t="e">
        <f>'бланки '!#REF!</f>
        <v>#REF!</v>
      </c>
      <c r="B445" s="9" t="e">
        <f>'бланки '!#REF!</f>
        <v>#REF!</v>
      </c>
      <c r="C445" s="9" t="e">
        <f>'для bus.gov.ru'!#REF!</f>
        <v>#REF!</v>
      </c>
      <c r="D445" s="9" t="e">
        <f>'для bus.gov.ru'!#REF!</f>
        <v>#REF!</v>
      </c>
      <c r="E445" s="16" t="e">
        <f>'для bus.gov.ru'!#REF!</f>
        <v>#REF!</v>
      </c>
      <c r="F445" s="10" t="s">
        <v>159</v>
      </c>
      <c r="G445" s="11" t="e">
        <f>'Рейтинговая таблица организаций'!#REF!</f>
        <v>#REF!</v>
      </c>
      <c r="H445" s="11" t="e">
        <f>'Рейтинговая таблица организаций'!#REF!</f>
        <v>#REF!</v>
      </c>
      <c r="I445" s="10" t="s">
        <v>160</v>
      </c>
      <c r="J445" s="11" t="e">
        <f>'Рейтинговая таблица организаций'!#REF!</f>
        <v>#REF!</v>
      </c>
      <c r="K445" s="11" t="e">
        <f>'Рейтинговая таблица организаций'!#REF!</f>
        <v>#REF!</v>
      </c>
      <c r="L44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5" s="18" t="e">
        <f>'Рейтинговая таблица организаций'!#REF!</f>
        <v>#REF!</v>
      </c>
      <c r="N445" s="12" t="e">
        <f>IF('Рейтинговая таблица организаций'!#REF!&lt;1,0,(IF('Рейтинговая таблица организаций'!#REF!&lt;4,30,100)))</f>
        <v>#REF!</v>
      </c>
      <c r="O445" s="12" t="s">
        <v>161</v>
      </c>
      <c r="P445" s="12" t="e">
        <f>'Рейтинговая таблица организаций'!#REF!</f>
        <v>#REF!</v>
      </c>
      <c r="Q445" s="12" t="e">
        <f>'Рейтинговая таблица организаций'!#REF!</f>
        <v>#REF!</v>
      </c>
      <c r="R445" s="12" t="s">
        <v>162</v>
      </c>
      <c r="S445" s="12" t="e">
        <f>'Рейтинговая таблица организаций'!#REF!</f>
        <v>#REF!</v>
      </c>
      <c r="T445" s="12" t="e">
        <f>'Рейтинговая таблица организаций'!#REF!</f>
        <v>#REF!</v>
      </c>
      <c r="U44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5" s="18" t="e">
        <f>'Рейтинговая таблица организаций'!#REF!</f>
        <v>#REF!</v>
      </c>
      <c r="W445" s="12" t="e">
        <f>IF('Рейтинговая таблица организаций'!#REF!&lt;1,0,(IF('Рейтинговая таблица организаций'!#REF!&lt;4,20,100)))</f>
        <v>#REF!</v>
      </c>
      <c r="X445" s="12" t="s">
        <v>163</v>
      </c>
      <c r="Y445" s="12" t="e">
        <f>'Рейтинговая таблица организаций'!#REF!</f>
        <v>#REF!</v>
      </c>
      <c r="Z445" s="12" t="e">
        <f>'Рейтинговая таблица организаций'!#REF!</f>
        <v>#REF!</v>
      </c>
      <c r="AA44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5" s="17" t="e">
        <f>'Рейтинговая таблица организаций'!#REF!</f>
        <v>#REF!</v>
      </c>
      <c r="AC445" s="12" t="e">
        <f>IF('Рейтинговая таблица организаций'!#REF!&lt;1,0,(IF('Рейтинговая таблица организаций'!#REF!&lt;5,20,100)))</f>
        <v>#REF!</v>
      </c>
      <c r="AD44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5" s="18" t="e">
        <f>'Рейтинговая таблица организаций'!#REF!</f>
        <v>#REF!</v>
      </c>
      <c r="AF445" s="12" t="e">
        <f>IF('Рейтинговая таблица организаций'!#REF!&lt;1,0,(IF('Рейтинговая таблица организаций'!#REF!&lt;5,20,100)))</f>
        <v>#REF!</v>
      </c>
      <c r="AG445" s="12" t="s">
        <v>164</v>
      </c>
      <c r="AH445" s="12" t="e">
        <f>'Рейтинговая таблица организаций'!#REF!</f>
        <v>#REF!</v>
      </c>
      <c r="AI445" s="12" t="e">
        <f>'Рейтинговая таблица организаций'!#REF!</f>
        <v>#REF!</v>
      </c>
      <c r="AJ445" s="12" t="s">
        <v>165</v>
      </c>
      <c r="AK445" s="12" t="e">
        <f>'Рейтинговая таблица организаций'!#REF!</f>
        <v>#REF!</v>
      </c>
      <c r="AL445" s="12" t="e">
        <f>'Рейтинговая таблица организаций'!#REF!</f>
        <v>#REF!</v>
      </c>
      <c r="AM445" s="12" t="s">
        <v>166</v>
      </c>
      <c r="AN445" s="12" t="e">
        <f>'Рейтинговая таблица организаций'!#REF!</f>
        <v>#REF!</v>
      </c>
      <c r="AO445" s="12" t="e">
        <f>'Рейтинговая таблица организаций'!#REF!</f>
        <v>#REF!</v>
      </c>
      <c r="AP445" s="12" t="s">
        <v>167</v>
      </c>
      <c r="AQ445" s="12" t="e">
        <f>'Рейтинговая таблица организаций'!#REF!</f>
        <v>#REF!</v>
      </c>
      <c r="AR445" s="12" t="e">
        <f>'Рейтинговая таблица организаций'!#REF!</f>
        <v>#REF!</v>
      </c>
      <c r="AS445" s="12" t="s">
        <v>168</v>
      </c>
      <c r="AT445" s="12" t="e">
        <f>'Рейтинговая таблица организаций'!#REF!</f>
        <v>#REF!</v>
      </c>
      <c r="AU445" s="12" t="e">
        <f>'Рейтинговая таблица организаций'!#REF!</f>
        <v>#REF!</v>
      </c>
      <c r="AV445" s="12" t="s">
        <v>169</v>
      </c>
      <c r="AW445" s="12" t="e">
        <f>'Рейтинговая таблица организаций'!#REF!</f>
        <v>#REF!</v>
      </c>
      <c r="AX445" s="12" t="e">
        <f>'Рейтинговая таблица организаций'!#REF!</f>
        <v>#REF!</v>
      </c>
      <c r="AY445" s="12" t="s">
        <v>170</v>
      </c>
      <c r="AZ445" s="12" t="e">
        <f>'Рейтинговая таблица организаций'!#REF!</f>
        <v>#REF!</v>
      </c>
      <c r="BA445" s="12" t="e">
        <f>'Рейтинговая таблица организаций'!#REF!</f>
        <v>#REF!</v>
      </c>
    </row>
    <row r="446" spans="1:53" ht="15.75">
      <c r="A446" s="9" t="e">
        <f>'бланки '!#REF!</f>
        <v>#REF!</v>
      </c>
      <c r="B446" s="9" t="e">
        <f>'бланки '!#REF!</f>
        <v>#REF!</v>
      </c>
      <c r="C446" s="9" t="e">
        <f>'для bus.gov.ru'!#REF!</f>
        <v>#REF!</v>
      </c>
      <c r="D446" s="9" t="e">
        <f>'для bus.gov.ru'!#REF!</f>
        <v>#REF!</v>
      </c>
      <c r="E446" s="16" t="e">
        <f>'для bus.gov.ru'!#REF!</f>
        <v>#REF!</v>
      </c>
      <c r="F446" s="10" t="s">
        <v>159</v>
      </c>
      <c r="G446" s="11" t="e">
        <f>'Рейтинговая таблица организаций'!#REF!</f>
        <v>#REF!</v>
      </c>
      <c r="H446" s="11" t="e">
        <f>'Рейтинговая таблица организаций'!#REF!</f>
        <v>#REF!</v>
      </c>
      <c r="I446" s="10" t="s">
        <v>160</v>
      </c>
      <c r="J446" s="11" t="e">
        <f>'Рейтинговая таблица организаций'!#REF!</f>
        <v>#REF!</v>
      </c>
      <c r="K446" s="11" t="e">
        <f>'Рейтинговая таблица организаций'!#REF!</f>
        <v>#REF!</v>
      </c>
      <c r="L44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6" s="18" t="e">
        <f>'Рейтинговая таблица организаций'!#REF!</f>
        <v>#REF!</v>
      </c>
      <c r="N446" s="12" t="e">
        <f>IF('Рейтинговая таблица организаций'!#REF!&lt;1,0,(IF('Рейтинговая таблица организаций'!#REF!&lt;4,30,100)))</f>
        <v>#REF!</v>
      </c>
      <c r="O446" s="12" t="s">
        <v>161</v>
      </c>
      <c r="P446" s="12" t="e">
        <f>'Рейтинговая таблица организаций'!#REF!</f>
        <v>#REF!</v>
      </c>
      <c r="Q446" s="12" t="e">
        <f>'Рейтинговая таблица организаций'!#REF!</f>
        <v>#REF!</v>
      </c>
      <c r="R446" s="12" t="s">
        <v>162</v>
      </c>
      <c r="S446" s="12" t="e">
        <f>'Рейтинговая таблица организаций'!#REF!</f>
        <v>#REF!</v>
      </c>
      <c r="T446" s="12" t="e">
        <f>'Рейтинговая таблица организаций'!#REF!</f>
        <v>#REF!</v>
      </c>
      <c r="U44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6" s="18" t="e">
        <f>'Рейтинговая таблица организаций'!#REF!</f>
        <v>#REF!</v>
      </c>
      <c r="W446" s="12" t="e">
        <f>IF('Рейтинговая таблица организаций'!#REF!&lt;1,0,(IF('Рейтинговая таблица организаций'!#REF!&lt;4,20,100)))</f>
        <v>#REF!</v>
      </c>
      <c r="X446" s="12" t="s">
        <v>163</v>
      </c>
      <c r="Y446" s="12" t="e">
        <f>'Рейтинговая таблица организаций'!#REF!</f>
        <v>#REF!</v>
      </c>
      <c r="Z446" s="12" t="e">
        <f>'Рейтинговая таблица организаций'!#REF!</f>
        <v>#REF!</v>
      </c>
      <c r="AA44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6" s="17" t="e">
        <f>'Рейтинговая таблица организаций'!#REF!</f>
        <v>#REF!</v>
      </c>
      <c r="AC446" s="12" t="e">
        <f>IF('Рейтинговая таблица организаций'!#REF!&lt;1,0,(IF('Рейтинговая таблица организаций'!#REF!&lt;5,20,100)))</f>
        <v>#REF!</v>
      </c>
      <c r="AD44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6" s="18" t="e">
        <f>'Рейтинговая таблица организаций'!#REF!</f>
        <v>#REF!</v>
      </c>
      <c r="AF446" s="12" t="e">
        <f>IF('Рейтинговая таблица организаций'!#REF!&lt;1,0,(IF('Рейтинговая таблица организаций'!#REF!&lt;5,20,100)))</f>
        <v>#REF!</v>
      </c>
      <c r="AG446" s="12" t="s">
        <v>164</v>
      </c>
      <c r="AH446" s="12" t="e">
        <f>'Рейтинговая таблица организаций'!#REF!</f>
        <v>#REF!</v>
      </c>
      <c r="AI446" s="12" t="e">
        <f>'Рейтинговая таблица организаций'!#REF!</f>
        <v>#REF!</v>
      </c>
      <c r="AJ446" s="12" t="s">
        <v>165</v>
      </c>
      <c r="AK446" s="12" t="e">
        <f>'Рейтинговая таблица организаций'!#REF!</f>
        <v>#REF!</v>
      </c>
      <c r="AL446" s="12" t="e">
        <f>'Рейтинговая таблица организаций'!#REF!</f>
        <v>#REF!</v>
      </c>
      <c r="AM446" s="12" t="s">
        <v>166</v>
      </c>
      <c r="AN446" s="12" t="e">
        <f>'Рейтинговая таблица организаций'!#REF!</f>
        <v>#REF!</v>
      </c>
      <c r="AO446" s="12" t="e">
        <f>'Рейтинговая таблица организаций'!#REF!</f>
        <v>#REF!</v>
      </c>
      <c r="AP446" s="12" t="s">
        <v>167</v>
      </c>
      <c r="AQ446" s="12" t="e">
        <f>'Рейтинговая таблица организаций'!#REF!</f>
        <v>#REF!</v>
      </c>
      <c r="AR446" s="12" t="e">
        <f>'Рейтинговая таблица организаций'!#REF!</f>
        <v>#REF!</v>
      </c>
      <c r="AS446" s="12" t="s">
        <v>168</v>
      </c>
      <c r="AT446" s="12" t="e">
        <f>'Рейтинговая таблица организаций'!#REF!</f>
        <v>#REF!</v>
      </c>
      <c r="AU446" s="12" t="e">
        <f>'Рейтинговая таблица организаций'!#REF!</f>
        <v>#REF!</v>
      </c>
      <c r="AV446" s="12" t="s">
        <v>169</v>
      </c>
      <c r="AW446" s="12" t="e">
        <f>'Рейтинговая таблица организаций'!#REF!</f>
        <v>#REF!</v>
      </c>
      <c r="AX446" s="12" t="e">
        <f>'Рейтинговая таблица организаций'!#REF!</f>
        <v>#REF!</v>
      </c>
      <c r="AY446" s="12" t="s">
        <v>170</v>
      </c>
      <c r="AZ446" s="12" t="e">
        <f>'Рейтинговая таблица организаций'!#REF!</f>
        <v>#REF!</v>
      </c>
      <c r="BA446" s="12" t="e">
        <f>'Рейтинговая таблица организаций'!#REF!</f>
        <v>#REF!</v>
      </c>
    </row>
    <row r="447" spans="1:53" ht="15.75">
      <c r="A447" s="9" t="e">
        <f>'бланки '!#REF!</f>
        <v>#REF!</v>
      </c>
      <c r="B447" s="9" t="e">
        <f>'бланки '!#REF!</f>
        <v>#REF!</v>
      </c>
      <c r="C447" s="9" t="e">
        <f>'для bus.gov.ru'!#REF!</f>
        <v>#REF!</v>
      </c>
      <c r="D447" s="9" t="e">
        <f>'для bus.gov.ru'!#REF!</f>
        <v>#REF!</v>
      </c>
      <c r="E447" s="16" t="e">
        <f>'для bus.gov.ru'!#REF!</f>
        <v>#REF!</v>
      </c>
      <c r="F447" s="10" t="s">
        <v>159</v>
      </c>
      <c r="G447" s="11" t="e">
        <f>'Рейтинговая таблица организаций'!#REF!</f>
        <v>#REF!</v>
      </c>
      <c r="H447" s="11" t="e">
        <f>'Рейтинговая таблица организаций'!#REF!</f>
        <v>#REF!</v>
      </c>
      <c r="I447" s="10" t="s">
        <v>160</v>
      </c>
      <c r="J447" s="11" t="e">
        <f>'Рейтинговая таблица организаций'!#REF!</f>
        <v>#REF!</v>
      </c>
      <c r="K447" s="11" t="e">
        <f>'Рейтинговая таблица организаций'!#REF!</f>
        <v>#REF!</v>
      </c>
      <c r="L44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7" s="18" t="e">
        <f>'Рейтинговая таблица организаций'!#REF!</f>
        <v>#REF!</v>
      </c>
      <c r="N447" s="12" t="e">
        <f>IF('Рейтинговая таблица организаций'!#REF!&lt;1,0,(IF('Рейтинговая таблица организаций'!#REF!&lt;4,30,100)))</f>
        <v>#REF!</v>
      </c>
      <c r="O447" s="12" t="s">
        <v>161</v>
      </c>
      <c r="P447" s="12" t="e">
        <f>'Рейтинговая таблица организаций'!#REF!</f>
        <v>#REF!</v>
      </c>
      <c r="Q447" s="12" t="e">
        <f>'Рейтинговая таблица организаций'!#REF!</f>
        <v>#REF!</v>
      </c>
      <c r="R447" s="12" t="s">
        <v>162</v>
      </c>
      <c r="S447" s="12" t="e">
        <f>'Рейтинговая таблица организаций'!#REF!</f>
        <v>#REF!</v>
      </c>
      <c r="T447" s="12" t="e">
        <f>'Рейтинговая таблица организаций'!#REF!</f>
        <v>#REF!</v>
      </c>
      <c r="U44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7" s="18" t="e">
        <f>'Рейтинговая таблица организаций'!#REF!</f>
        <v>#REF!</v>
      </c>
      <c r="W447" s="12" t="e">
        <f>IF('Рейтинговая таблица организаций'!#REF!&lt;1,0,(IF('Рейтинговая таблица организаций'!#REF!&lt;4,20,100)))</f>
        <v>#REF!</v>
      </c>
      <c r="X447" s="12" t="s">
        <v>163</v>
      </c>
      <c r="Y447" s="12" t="e">
        <f>'Рейтинговая таблица организаций'!#REF!</f>
        <v>#REF!</v>
      </c>
      <c r="Z447" s="12" t="e">
        <f>'Рейтинговая таблица организаций'!#REF!</f>
        <v>#REF!</v>
      </c>
      <c r="AA44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7" s="17" t="e">
        <f>'Рейтинговая таблица организаций'!#REF!</f>
        <v>#REF!</v>
      </c>
      <c r="AC447" s="12" t="e">
        <f>IF('Рейтинговая таблица организаций'!#REF!&lt;1,0,(IF('Рейтинговая таблица организаций'!#REF!&lt;5,20,100)))</f>
        <v>#REF!</v>
      </c>
      <c r="AD44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7" s="18" t="e">
        <f>'Рейтинговая таблица организаций'!#REF!</f>
        <v>#REF!</v>
      </c>
      <c r="AF447" s="12" t="e">
        <f>IF('Рейтинговая таблица организаций'!#REF!&lt;1,0,(IF('Рейтинговая таблица организаций'!#REF!&lt;5,20,100)))</f>
        <v>#REF!</v>
      </c>
      <c r="AG447" s="12" t="s">
        <v>164</v>
      </c>
      <c r="AH447" s="12" t="e">
        <f>'Рейтинговая таблица организаций'!#REF!</f>
        <v>#REF!</v>
      </c>
      <c r="AI447" s="12" t="e">
        <f>'Рейтинговая таблица организаций'!#REF!</f>
        <v>#REF!</v>
      </c>
      <c r="AJ447" s="12" t="s">
        <v>165</v>
      </c>
      <c r="AK447" s="12" t="e">
        <f>'Рейтинговая таблица организаций'!#REF!</f>
        <v>#REF!</v>
      </c>
      <c r="AL447" s="12" t="e">
        <f>'Рейтинговая таблица организаций'!#REF!</f>
        <v>#REF!</v>
      </c>
      <c r="AM447" s="12" t="s">
        <v>166</v>
      </c>
      <c r="AN447" s="12" t="e">
        <f>'Рейтинговая таблица организаций'!#REF!</f>
        <v>#REF!</v>
      </c>
      <c r="AO447" s="12" t="e">
        <f>'Рейтинговая таблица организаций'!#REF!</f>
        <v>#REF!</v>
      </c>
      <c r="AP447" s="12" t="s">
        <v>167</v>
      </c>
      <c r="AQ447" s="12" t="e">
        <f>'Рейтинговая таблица организаций'!#REF!</f>
        <v>#REF!</v>
      </c>
      <c r="AR447" s="12" t="e">
        <f>'Рейтинговая таблица организаций'!#REF!</f>
        <v>#REF!</v>
      </c>
      <c r="AS447" s="12" t="s">
        <v>168</v>
      </c>
      <c r="AT447" s="12" t="e">
        <f>'Рейтинговая таблица организаций'!#REF!</f>
        <v>#REF!</v>
      </c>
      <c r="AU447" s="12" t="e">
        <f>'Рейтинговая таблица организаций'!#REF!</f>
        <v>#REF!</v>
      </c>
      <c r="AV447" s="12" t="s">
        <v>169</v>
      </c>
      <c r="AW447" s="12" t="e">
        <f>'Рейтинговая таблица организаций'!#REF!</f>
        <v>#REF!</v>
      </c>
      <c r="AX447" s="12" t="e">
        <f>'Рейтинговая таблица организаций'!#REF!</f>
        <v>#REF!</v>
      </c>
      <c r="AY447" s="12" t="s">
        <v>170</v>
      </c>
      <c r="AZ447" s="12" t="e">
        <f>'Рейтинговая таблица организаций'!#REF!</f>
        <v>#REF!</v>
      </c>
      <c r="BA447" s="12" t="e">
        <f>'Рейтинговая таблица организаций'!#REF!</f>
        <v>#REF!</v>
      </c>
    </row>
    <row r="448" spans="1:53" ht="15.75">
      <c r="A448" s="9" t="e">
        <f>'бланки '!#REF!</f>
        <v>#REF!</v>
      </c>
      <c r="B448" s="9" t="e">
        <f>'бланки '!#REF!</f>
        <v>#REF!</v>
      </c>
      <c r="C448" s="9" t="e">
        <f>'для bus.gov.ru'!#REF!</f>
        <v>#REF!</v>
      </c>
      <c r="D448" s="9" t="e">
        <f>'для bus.gov.ru'!#REF!</f>
        <v>#REF!</v>
      </c>
      <c r="E448" s="16" t="e">
        <f>'для bus.gov.ru'!#REF!</f>
        <v>#REF!</v>
      </c>
      <c r="F448" s="10" t="s">
        <v>159</v>
      </c>
      <c r="G448" s="11" t="e">
        <f>'Рейтинговая таблица организаций'!#REF!</f>
        <v>#REF!</v>
      </c>
      <c r="H448" s="11" t="e">
        <f>'Рейтинговая таблица организаций'!#REF!</f>
        <v>#REF!</v>
      </c>
      <c r="I448" s="10" t="s">
        <v>160</v>
      </c>
      <c r="J448" s="11" t="e">
        <f>'Рейтинговая таблица организаций'!#REF!</f>
        <v>#REF!</v>
      </c>
      <c r="K448" s="11" t="e">
        <f>'Рейтинговая таблица организаций'!#REF!</f>
        <v>#REF!</v>
      </c>
      <c r="L44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8" s="18" t="e">
        <f>'Рейтинговая таблица организаций'!#REF!</f>
        <v>#REF!</v>
      </c>
      <c r="N448" s="12" t="e">
        <f>IF('Рейтинговая таблица организаций'!#REF!&lt;1,0,(IF('Рейтинговая таблица организаций'!#REF!&lt;4,30,100)))</f>
        <v>#REF!</v>
      </c>
      <c r="O448" s="12" t="s">
        <v>161</v>
      </c>
      <c r="P448" s="12" t="e">
        <f>'Рейтинговая таблица организаций'!#REF!</f>
        <v>#REF!</v>
      </c>
      <c r="Q448" s="12" t="e">
        <f>'Рейтинговая таблица организаций'!#REF!</f>
        <v>#REF!</v>
      </c>
      <c r="R448" s="12" t="s">
        <v>162</v>
      </c>
      <c r="S448" s="12" t="e">
        <f>'Рейтинговая таблица организаций'!#REF!</f>
        <v>#REF!</v>
      </c>
      <c r="T448" s="12" t="e">
        <f>'Рейтинговая таблица организаций'!#REF!</f>
        <v>#REF!</v>
      </c>
      <c r="U44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8" s="18" t="e">
        <f>'Рейтинговая таблица организаций'!#REF!</f>
        <v>#REF!</v>
      </c>
      <c r="W448" s="12" t="e">
        <f>IF('Рейтинговая таблица организаций'!#REF!&lt;1,0,(IF('Рейтинговая таблица организаций'!#REF!&lt;4,20,100)))</f>
        <v>#REF!</v>
      </c>
      <c r="X448" s="12" t="s">
        <v>163</v>
      </c>
      <c r="Y448" s="12" t="e">
        <f>'Рейтинговая таблица организаций'!#REF!</f>
        <v>#REF!</v>
      </c>
      <c r="Z448" s="12" t="e">
        <f>'Рейтинговая таблица организаций'!#REF!</f>
        <v>#REF!</v>
      </c>
      <c r="AA44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8" s="17" t="e">
        <f>'Рейтинговая таблица организаций'!#REF!</f>
        <v>#REF!</v>
      </c>
      <c r="AC448" s="12" t="e">
        <f>IF('Рейтинговая таблица организаций'!#REF!&lt;1,0,(IF('Рейтинговая таблица организаций'!#REF!&lt;5,20,100)))</f>
        <v>#REF!</v>
      </c>
      <c r="AD44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8" s="18" t="e">
        <f>'Рейтинговая таблица организаций'!#REF!</f>
        <v>#REF!</v>
      </c>
      <c r="AF448" s="12" t="e">
        <f>IF('Рейтинговая таблица организаций'!#REF!&lt;1,0,(IF('Рейтинговая таблица организаций'!#REF!&lt;5,20,100)))</f>
        <v>#REF!</v>
      </c>
      <c r="AG448" s="12" t="s">
        <v>164</v>
      </c>
      <c r="AH448" s="12" t="e">
        <f>'Рейтинговая таблица организаций'!#REF!</f>
        <v>#REF!</v>
      </c>
      <c r="AI448" s="12" t="e">
        <f>'Рейтинговая таблица организаций'!#REF!</f>
        <v>#REF!</v>
      </c>
      <c r="AJ448" s="12" t="s">
        <v>165</v>
      </c>
      <c r="AK448" s="12" t="e">
        <f>'Рейтинговая таблица организаций'!#REF!</f>
        <v>#REF!</v>
      </c>
      <c r="AL448" s="12" t="e">
        <f>'Рейтинговая таблица организаций'!#REF!</f>
        <v>#REF!</v>
      </c>
      <c r="AM448" s="12" t="s">
        <v>166</v>
      </c>
      <c r="AN448" s="12" t="e">
        <f>'Рейтинговая таблица организаций'!#REF!</f>
        <v>#REF!</v>
      </c>
      <c r="AO448" s="12" t="e">
        <f>'Рейтинговая таблица организаций'!#REF!</f>
        <v>#REF!</v>
      </c>
      <c r="AP448" s="12" t="s">
        <v>167</v>
      </c>
      <c r="AQ448" s="12" t="e">
        <f>'Рейтинговая таблица организаций'!#REF!</f>
        <v>#REF!</v>
      </c>
      <c r="AR448" s="12" t="e">
        <f>'Рейтинговая таблица организаций'!#REF!</f>
        <v>#REF!</v>
      </c>
      <c r="AS448" s="12" t="s">
        <v>168</v>
      </c>
      <c r="AT448" s="12" t="e">
        <f>'Рейтинговая таблица организаций'!#REF!</f>
        <v>#REF!</v>
      </c>
      <c r="AU448" s="12" t="e">
        <f>'Рейтинговая таблица организаций'!#REF!</f>
        <v>#REF!</v>
      </c>
      <c r="AV448" s="12" t="s">
        <v>169</v>
      </c>
      <c r="AW448" s="12" t="e">
        <f>'Рейтинговая таблица организаций'!#REF!</f>
        <v>#REF!</v>
      </c>
      <c r="AX448" s="12" t="e">
        <f>'Рейтинговая таблица организаций'!#REF!</f>
        <v>#REF!</v>
      </c>
      <c r="AY448" s="12" t="s">
        <v>170</v>
      </c>
      <c r="AZ448" s="12" t="e">
        <f>'Рейтинговая таблица организаций'!#REF!</f>
        <v>#REF!</v>
      </c>
      <c r="BA448" s="12" t="e">
        <f>'Рейтинговая таблица организаций'!#REF!</f>
        <v>#REF!</v>
      </c>
    </row>
    <row r="449" spans="1:53" ht="15.75">
      <c r="A449" s="9" t="e">
        <f>'бланки '!#REF!</f>
        <v>#REF!</v>
      </c>
      <c r="B449" s="9" t="e">
        <f>'бланки '!#REF!</f>
        <v>#REF!</v>
      </c>
      <c r="C449" s="9" t="e">
        <f>'для bus.gov.ru'!#REF!</f>
        <v>#REF!</v>
      </c>
      <c r="D449" s="9" t="e">
        <f>'для bus.gov.ru'!#REF!</f>
        <v>#REF!</v>
      </c>
      <c r="E449" s="16" t="e">
        <f>'для bus.gov.ru'!#REF!</f>
        <v>#REF!</v>
      </c>
      <c r="F449" s="10" t="s">
        <v>159</v>
      </c>
      <c r="G449" s="11" t="e">
        <f>'Рейтинговая таблица организаций'!#REF!</f>
        <v>#REF!</v>
      </c>
      <c r="H449" s="11" t="e">
        <f>'Рейтинговая таблица организаций'!#REF!</f>
        <v>#REF!</v>
      </c>
      <c r="I449" s="10" t="s">
        <v>160</v>
      </c>
      <c r="J449" s="11" t="e">
        <f>'Рейтинговая таблица организаций'!#REF!</f>
        <v>#REF!</v>
      </c>
      <c r="K449" s="11" t="e">
        <f>'Рейтинговая таблица организаций'!#REF!</f>
        <v>#REF!</v>
      </c>
      <c r="L44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49" s="18" t="e">
        <f>'Рейтинговая таблица организаций'!#REF!</f>
        <v>#REF!</v>
      </c>
      <c r="N449" s="12" t="e">
        <f>IF('Рейтинговая таблица организаций'!#REF!&lt;1,0,(IF('Рейтинговая таблица организаций'!#REF!&lt;4,30,100)))</f>
        <v>#REF!</v>
      </c>
      <c r="O449" s="12" t="s">
        <v>161</v>
      </c>
      <c r="P449" s="12" t="e">
        <f>'Рейтинговая таблица организаций'!#REF!</f>
        <v>#REF!</v>
      </c>
      <c r="Q449" s="12" t="e">
        <f>'Рейтинговая таблица организаций'!#REF!</f>
        <v>#REF!</v>
      </c>
      <c r="R449" s="12" t="s">
        <v>162</v>
      </c>
      <c r="S449" s="12" t="e">
        <f>'Рейтинговая таблица организаций'!#REF!</f>
        <v>#REF!</v>
      </c>
      <c r="T449" s="12" t="e">
        <f>'Рейтинговая таблица организаций'!#REF!</f>
        <v>#REF!</v>
      </c>
      <c r="U44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49" s="18" t="e">
        <f>'Рейтинговая таблица организаций'!#REF!</f>
        <v>#REF!</v>
      </c>
      <c r="W449" s="12" t="e">
        <f>IF('Рейтинговая таблица организаций'!#REF!&lt;1,0,(IF('Рейтинговая таблица организаций'!#REF!&lt;4,20,100)))</f>
        <v>#REF!</v>
      </c>
      <c r="X449" s="12" t="s">
        <v>163</v>
      </c>
      <c r="Y449" s="12" t="e">
        <f>'Рейтинговая таблица организаций'!#REF!</f>
        <v>#REF!</v>
      </c>
      <c r="Z449" s="12" t="e">
        <f>'Рейтинговая таблица организаций'!#REF!</f>
        <v>#REF!</v>
      </c>
      <c r="AA44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49" s="17" t="e">
        <f>'Рейтинговая таблица организаций'!#REF!</f>
        <v>#REF!</v>
      </c>
      <c r="AC449" s="12" t="e">
        <f>IF('Рейтинговая таблица организаций'!#REF!&lt;1,0,(IF('Рейтинговая таблица организаций'!#REF!&lt;5,20,100)))</f>
        <v>#REF!</v>
      </c>
      <c r="AD44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49" s="18" t="e">
        <f>'Рейтинговая таблица организаций'!#REF!</f>
        <v>#REF!</v>
      </c>
      <c r="AF449" s="12" t="e">
        <f>IF('Рейтинговая таблица организаций'!#REF!&lt;1,0,(IF('Рейтинговая таблица организаций'!#REF!&lt;5,20,100)))</f>
        <v>#REF!</v>
      </c>
      <c r="AG449" s="12" t="s">
        <v>164</v>
      </c>
      <c r="AH449" s="12" t="e">
        <f>'Рейтинговая таблица организаций'!#REF!</f>
        <v>#REF!</v>
      </c>
      <c r="AI449" s="12" t="e">
        <f>'Рейтинговая таблица организаций'!#REF!</f>
        <v>#REF!</v>
      </c>
      <c r="AJ449" s="12" t="s">
        <v>165</v>
      </c>
      <c r="AK449" s="12" t="e">
        <f>'Рейтинговая таблица организаций'!#REF!</f>
        <v>#REF!</v>
      </c>
      <c r="AL449" s="12" t="e">
        <f>'Рейтинговая таблица организаций'!#REF!</f>
        <v>#REF!</v>
      </c>
      <c r="AM449" s="12" t="s">
        <v>166</v>
      </c>
      <c r="AN449" s="12" t="e">
        <f>'Рейтинговая таблица организаций'!#REF!</f>
        <v>#REF!</v>
      </c>
      <c r="AO449" s="12" t="e">
        <f>'Рейтинговая таблица организаций'!#REF!</f>
        <v>#REF!</v>
      </c>
      <c r="AP449" s="12" t="s">
        <v>167</v>
      </c>
      <c r="AQ449" s="12" t="e">
        <f>'Рейтинговая таблица организаций'!#REF!</f>
        <v>#REF!</v>
      </c>
      <c r="AR449" s="12" t="e">
        <f>'Рейтинговая таблица организаций'!#REF!</f>
        <v>#REF!</v>
      </c>
      <c r="AS449" s="12" t="s">
        <v>168</v>
      </c>
      <c r="AT449" s="12" t="e">
        <f>'Рейтинговая таблица организаций'!#REF!</f>
        <v>#REF!</v>
      </c>
      <c r="AU449" s="12" t="e">
        <f>'Рейтинговая таблица организаций'!#REF!</f>
        <v>#REF!</v>
      </c>
      <c r="AV449" s="12" t="s">
        <v>169</v>
      </c>
      <c r="AW449" s="12" t="e">
        <f>'Рейтинговая таблица организаций'!#REF!</f>
        <v>#REF!</v>
      </c>
      <c r="AX449" s="12" t="e">
        <f>'Рейтинговая таблица организаций'!#REF!</f>
        <v>#REF!</v>
      </c>
      <c r="AY449" s="12" t="s">
        <v>170</v>
      </c>
      <c r="AZ449" s="12" t="e">
        <f>'Рейтинговая таблица организаций'!#REF!</f>
        <v>#REF!</v>
      </c>
      <c r="BA449" s="12" t="e">
        <f>'Рейтинговая таблица организаций'!#REF!</f>
        <v>#REF!</v>
      </c>
    </row>
    <row r="450" spans="1:53" ht="15.75">
      <c r="A450" s="9" t="e">
        <f>'бланки '!#REF!</f>
        <v>#REF!</v>
      </c>
      <c r="B450" s="9" t="e">
        <f>'бланки '!#REF!</f>
        <v>#REF!</v>
      </c>
      <c r="C450" s="9" t="e">
        <f>'для bus.gov.ru'!#REF!</f>
        <v>#REF!</v>
      </c>
      <c r="D450" s="9" t="e">
        <f>'для bus.gov.ru'!#REF!</f>
        <v>#REF!</v>
      </c>
      <c r="E450" s="16" t="e">
        <f>'для bus.gov.ru'!#REF!</f>
        <v>#REF!</v>
      </c>
      <c r="F450" s="10" t="s">
        <v>159</v>
      </c>
      <c r="G450" s="11" t="e">
        <f>'Рейтинговая таблица организаций'!#REF!</f>
        <v>#REF!</v>
      </c>
      <c r="H450" s="11" t="e">
        <f>'Рейтинговая таблица организаций'!#REF!</f>
        <v>#REF!</v>
      </c>
      <c r="I450" s="10" t="s">
        <v>160</v>
      </c>
      <c r="J450" s="11" t="e">
        <f>'Рейтинговая таблица организаций'!#REF!</f>
        <v>#REF!</v>
      </c>
      <c r="K450" s="11" t="e">
        <f>'Рейтинговая таблица организаций'!#REF!</f>
        <v>#REF!</v>
      </c>
      <c r="L45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0" s="18" t="e">
        <f>'Рейтинговая таблица организаций'!#REF!</f>
        <v>#REF!</v>
      </c>
      <c r="N450" s="12" t="e">
        <f>IF('Рейтинговая таблица организаций'!#REF!&lt;1,0,(IF('Рейтинговая таблица организаций'!#REF!&lt;4,30,100)))</f>
        <v>#REF!</v>
      </c>
      <c r="O450" s="12" t="s">
        <v>161</v>
      </c>
      <c r="P450" s="12" t="e">
        <f>'Рейтинговая таблица организаций'!#REF!</f>
        <v>#REF!</v>
      </c>
      <c r="Q450" s="12" t="e">
        <f>'Рейтинговая таблица организаций'!#REF!</f>
        <v>#REF!</v>
      </c>
      <c r="R450" s="12" t="s">
        <v>162</v>
      </c>
      <c r="S450" s="12" t="e">
        <f>'Рейтинговая таблица организаций'!#REF!</f>
        <v>#REF!</v>
      </c>
      <c r="T450" s="12" t="e">
        <f>'Рейтинговая таблица организаций'!#REF!</f>
        <v>#REF!</v>
      </c>
      <c r="U45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0" s="18" t="e">
        <f>'Рейтинговая таблица организаций'!#REF!</f>
        <v>#REF!</v>
      </c>
      <c r="W450" s="12" t="e">
        <f>IF('Рейтинговая таблица организаций'!#REF!&lt;1,0,(IF('Рейтинговая таблица организаций'!#REF!&lt;4,20,100)))</f>
        <v>#REF!</v>
      </c>
      <c r="X450" s="12" t="s">
        <v>163</v>
      </c>
      <c r="Y450" s="12" t="e">
        <f>'Рейтинговая таблица организаций'!#REF!</f>
        <v>#REF!</v>
      </c>
      <c r="Z450" s="12" t="e">
        <f>'Рейтинговая таблица организаций'!#REF!</f>
        <v>#REF!</v>
      </c>
      <c r="AA45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0" s="17" t="e">
        <f>'Рейтинговая таблица организаций'!#REF!</f>
        <v>#REF!</v>
      </c>
      <c r="AC450" s="12" t="e">
        <f>IF('Рейтинговая таблица организаций'!#REF!&lt;1,0,(IF('Рейтинговая таблица организаций'!#REF!&lt;5,20,100)))</f>
        <v>#REF!</v>
      </c>
      <c r="AD45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0" s="18" t="e">
        <f>'Рейтинговая таблица организаций'!#REF!</f>
        <v>#REF!</v>
      </c>
      <c r="AF450" s="12" t="e">
        <f>IF('Рейтинговая таблица организаций'!#REF!&lt;1,0,(IF('Рейтинговая таблица организаций'!#REF!&lt;5,20,100)))</f>
        <v>#REF!</v>
      </c>
      <c r="AG450" s="12" t="s">
        <v>164</v>
      </c>
      <c r="AH450" s="12" t="e">
        <f>'Рейтинговая таблица организаций'!#REF!</f>
        <v>#REF!</v>
      </c>
      <c r="AI450" s="12" t="e">
        <f>'Рейтинговая таблица организаций'!#REF!</f>
        <v>#REF!</v>
      </c>
      <c r="AJ450" s="12" t="s">
        <v>165</v>
      </c>
      <c r="AK450" s="12" t="e">
        <f>'Рейтинговая таблица организаций'!#REF!</f>
        <v>#REF!</v>
      </c>
      <c r="AL450" s="12" t="e">
        <f>'Рейтинговая таблица организаций'!#REF!</f>
        <v>#REF!</v>
      </c>
      <c r="AM450" s="12" t="s">
        <v>166</v>
      </c>
      <c r="AN450" s="12" t="e">
        <f>'Рейтинговая таблица организаций'!#REF!</f>
        <v>#REF!</v>
      </c>
      <c r="AO450" s="12" t="e">
        <f>'Рейтинговая таблица организаций'!#REF!</f>
        <v>#REF!</v>
      </c>
      <c r="AP450" s="12" t="s">
        <v>167</v>
      </c>
      <c r="AQ450" s="12" t="e">
        <f>'Рейтинговая таблица организаций'!#REF!</f>
        <v>#REF!</v>
      </c>
      <c r="AR450" s="12" t="e">
        <f>'Рейтинговая таблица организаций'!#REF!</f>
        <v>#REF!</v>
      </c>
      <c r="AS450" s="12" t="s">
        <v>168</v>
      </c>
      <c r="AT450" s="12" t="e">
        <f>'Рейтинговая таблица организаций'!#REF!</f>
        <v>#REF!</v>
      </c>
      <c r="AU450" s="12" t="e">
        <f>'Рейтинговая таблица организаций'!#REF!</f>
        <v>#REF!</v>
      </c>
      <c r="AV450" s="12" t="s">
        <v>169</v>
      </c>
      <c r="AW450" s="12" t="e">
        <f>'Рейтинговая таблица организаций'!#REF!</f>
        <v>#REF!</v>
      </c>
      <c r="AX450" s="12" t="e">
        <f>'Рейтинговая таблица организаций'!#REF!</f>
        <v>#REF!</v>
      </c>
      <c r="AY450" s="12" t="s">
        <v>170</v>
      </c>
      <c r="AZ450" s="12" t="e">
        <f>'Рейтинговая таблица организаций'!#REF!</f>
        <v>#REF!</v>
      </c>
      <c r="BA450" s="12" t="e">
        <f>'Рейтинговая таблица организаций'!#REF!</f>
        <v>#REF!</v>
      </c>
    </row>
    <row r="451" spans="1:53" ht="15.75">
      <c r="A451" s="9" t="e">
        <f>'бланки '!#REF!</f>
        <v>#REF!</v>
      </c>
      <c r="B451" s="9" t="e">
        <f>'бланки '!#REF!</f>
        <v>#REF!</v>
      </c>
      <c r="C451" s="9" t="e">
        <f>'для bus.gov.ru'!#REF!</f>
        <v>#REF!</v>
      </c>
      <c r="D451" s="9" t="e">
        <f>'для bus.gov.ru'!#REF!</f>
        <v>#REF!</v>
      </c>
      <c r="E451" s="16" t="e">
        <f>'для bus.gov.ru'!#REF!</f>
        <v>#REF!</v>
      </c>
      <c r="F451" s="10" t="s">
        <v>159</v>
      </c>
      <c r="G451" s="11" t="e">
        <f>'Рейтинговая таблица организаций'!#REF!</f>
        <v>#REF!</v>
      </c>
      <c r="H451" s="11" t="e">
        <f>'Рейтинговая таблица организаций'!#REF!</f>
        <v>#REF!</v>
      </c>
      <c r="I451" s="10" t="s">
        <v>160</v>
      </c>
      <c r="J451" s="11" t="e">
        <f>'Рейтинговая таблица организаций'!#REF!</f>
        <v>#REF!</v>
      </c>
      <c r="K451" s="11" t="e">
        <f>'Рейтинговая таблица организаций'!#REF!</f>
        <v>#REF!</v>
      </c>
      <c r="L45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1" s="18" t="e">
        <f>'Рейтинговая таблица организаций'!#REF!</f>
        <v>#REF!</v>
      </c>
      <c r="N451" s="12" t="e">
        <f>IF('Рейтинговая таблица организаций'!#REF!&lt;1,0,(IF('Рейтинговая таблица организаций'!#REF!&lt;4,30,100)))</f>
        <v>#REF!</v>
      </c>
      <c r="O451" s="12" t="s">
        <v>161</v>
      </c>
      <c r="P451" s="12" t="e">
        <f>'Рейтинговая таблица организаций'!#REF!</f>
        <v>#REF!</v>
      </c>
      <c r="Q451" s="12" t="e">
        <f>'Рейтинговая таблица организаций'!#REF!</f>
        <v>#REF!</v>
      </c>
      <c r="R451" s="12" t="s">
        <v>162</v>
      </c>
      <c r="S451" s="12" t="e">
        <f>'Рейтинговая таблица организаций'!#REF!</f>
        <v>#REF!</v>
      </c>
      <c r="T451" s="12" t="e">
        <f>'Рейтинговая таблица организаций'!#REF!</f>
        <v>#REF!</v>
      </c>
      <c r="U45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1" s="18" t="e">
        <f>'Рейтинговая таблица организаций'!#REF!</f>
        <v>#REF!</v>
      </c>
      <c r="W451" s="12" t="e">
        <f>IF('Рейтинговая таблица организаций'!#REF!&lt;1,0,(IF('Рейтинговая таблица организаций'!#REF!&lt;4,20,100)))</f>
        <v>#REF!</v>
      </c>
      <c r="X451" s="12" t="s">
        <v>163</v>
      </c>
      <c r="Y451" s="12" t="e">
        <f>'Рейтинговая таблица организаций'!#REF!</f>
        <v>#REF!</v>
      </c>
      <c r="Z451" s="12" t="e">
        <f>'Рейтинговая таблица организаций'!#REF!</f>
        <v>#REF!</v>
      </c>
      <c r="AA45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1" s="17" t="e">
        <f>'Рейтинговая таблица организаций'!#REF!</f>
        <v>#REF!</v>
      </c>
      <c r="AC451" s="12" t="e">
        <f>IF('Рейтинговая таблица организаций'!#REF!&lt;1,0,(IF('Рейтинговая таблица организаций'!#REF!&lt;5,20,100)))</f>
        <v>#REF!</v>
      </c>
      <c r="AD45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1" s="18" t="e">
        <f>'Рейтинговая таблица организаций'!#REF!</f>
        <v>#REF!</v>
      </c>
      <c r="AF451" s="12" t="e">
        <f>IF('Рейтинговая таблица организаций'!#REF!&lt;1,0,(IF('Рейтинговая таблица организаций'!#REF!&lt;5,20,100)))</f>
        <v>#REF!</v>
      </c>
      <c r="AG451" s="12" t="s">
        <v>164</v>
      </c>
      <c r="AH451" s="12" t="e">
        <f>'Рейтинговая таблица организаций'!#REF!</f>
        <v>#REF!</v>
      </c>
      <c r="AI451" s="12" t="e">
        <f>'Рейтинговая таблица организаций'!#REF!</f>
        <v>#REF!</v>
      </c>
      <c r="AJ451" s="12" t="s">
        <v>165</v>
      </c>
      <c r="AK451" s="12" t="e">
        <f>'Рейтинговая таблица организаций'!#REF!</f>
        <v>#REF!</v>
      </c>
      <c r="AL451" s="12" t="e">
        <f>'Рейтинговая таблица организаций'!#REF!</f>
        <v>#REF!</v>
      </c>
      <c r="AM451" s="12" t="s">
        <v>166</v>
      </c>
      <c r="AN451" s="12" t="e">
        <f>'Рейтинговая таблица организаций'!#REF!</f>
        <v>#REF!</v>
      </c>
      <c r="AO451" s="12" t="e">
        <f>'Рейтинговая таблица организаций'!#REF!</f>
        <v>#REF!</v>
      </c>
      <c r="AP451" s="12" t="s">
        <v>167</v>
      </c>
      <c r="AQ451" s="12" t="e">
        <f>'Рейтинговая таблица организаций'!#REF!</f>
        <v>#REF!</v>
      </c>
      <c r="AR451" s="12" t="e">
        <f>'Рейтинговая таблица организаций'!#REF!</f>
        <v>#REF!</v>
      </c>
      <c r="AS451" s="12" t="s">
        <v>168</v>
      </c>
      <c r="AT451" s="12" t="e">
        <f>'Рейтинговая таблица организаций'!#REF!</f>
        <v>#REF!</v>
      </c>
      <c r="AU451" s="12" t="e">
        <f>'Рейтинговая таблица организаций'!#REF!</f>
        <v>#REF!</v>
      </c>
      <c r="AV451" s="12" t="s">
        <v>169</v>
      </c>
      <c r="AW451" s="12" t="e">
        <f>'Рейтинговая таблица организаций'!#REF!</f>
        <v>#REF!</v>
      </c>
      <c r="AX451" s="12" t="e">
        <f>'Рейтинговая таблица организаций'!#REF!</f>
        <v>#REF!</v>
      </c>
      <c r="AY451" s="12" t="s">
        <v>170</v>
      </c>
      <c r="AZ451" s="12" t="e">
        <f>'Рейтинговая таблица организаций'!#REF!</f>
        <v>#REF!</v>
      </c>
      <c r="BA451" s="12" t="e">
        <f>'Рейтинговая таблица организаций'!#REF!</f>
        <v>#REF!</v>
      </c>
    </row>
    <row r="452" spans="1:53" ht="15.75">
      <c r="A452" s="9" t="e">
        <f>'бланки '!#REF!</f>
        <v>#REF!</v>
      </c>
      <c r="B452" s="9" t="e">
        <f>'бланки '!#REF!</f>
        <v>#REF!</v>
      </c>
      <c r="C452" s="9" t="e">
        <f>'для bus.gov.ru'!#REF!</f>
        <v>#REF!</v>
      </c>
      <c r="D452" s="9" t="e">
        <f>'для bus.gov.ru'!#REF!</f>
        <v>#REF!</v>
      </c>
      <c r="E452" s="16" t="e">
        <f>'для bus.gov.ru'!#REF!</f>
        <v>#REF!</v>
      </c>
      <c r="F452" s="10" t="s">
        <v>159</v>
      </c>
      <c r="G452" s="11" t="e">
        <f>'Рейтинговая таблица организаций'!#REF!</f>
        <v>#REF!</v>
      </c>
      <c r="H452" s="11" t="e">
        <f>'Рейтинговая таблица организаций'!#REF!</f>
        <v>#REF!</v>
      </c>
      <c r="I452" s="10" t="s">
        <v>160</v>
      </c>
      <c r="J452" s="11" t="e">
        <f>'Рейтинговая таблица организаций'!#REF!</f>
        <v>#REF!</v>
      </c>
      <c r="K452" s="11" t="e">
        <f>'Рейтинговая таблица организаций'!#REF!</f>
        <v>#REF!</v>
      </c>
      <c r="L45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2" s="18" t="e">
        <f>'Рейтинговая таблица организаций'!#REF!</f>
        <v>#REF!</v>
      </c>
      <c r="N452" s="12" t="e">
        <f>IF('Рейтинговая таблица организаций'!#REF!&lt;1,0,(IF('Рейтинговая таблица организаций'!#REF!&lt;4,30,100)))</f>
        <v>#REF!</v>
      </c>
      <c r="O452" s="12" t="s">
        <v>161</v>
      </c>
      <c r="P452" s="12" t="e">
        <f>'Рейтинговая таблица организаций'!#REF!</f>
        <v>#REF!</v>
      </c>
      <c r="Q452" s="12" t="e">
        <f>'Рейтинговая таблица организаций'!#REF!</f>
        <v>#REF!</v>
      </c>
      <c r="R452" s="12" t="s">
        <v>162</v>
      </c>
      <c r="S452" s="12" t="e">
        <f>'Рейтинговая таблица организаций'!#REF!</f>
        <v>#REF!</v>
      </c>
      <c r="T452" s="12" t="e">
        <f>'Рейтинговая таблица организаций'!#REF!</f>
        <v>#REF!</v>
      </c>
      <c r="U45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2" s="18" t="e">
        <f>'Рейтинговая таблица организаций'!#REF!</f>
        <v>#REF!</v>
      </c>
      <c r="W452" s="12" t="e">
        <f>IF('Рейтинговая таблица организаций'!#REF!&lt;1,0,(IF('Рейтинговая таблица организаций'!#REF!&lt;4,20,100)))</f>
        <v>#REF!</v>
      </c>
      <c r="X452" s="12" t="s">
        <v>163</v>
      </c>
      <c r="Y452" s="12" t="e">
        <f>'Рейтинговая таблица организаций'!#REF!</f>
        <v>#REF!</v>
      </c>
      <c r="Z452" s="12" t="e">
        <f>'Рейтинговая таблица организаций'!#REF!</f>
        <v>#REF!</v>
      </c>
      <c r="AA45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2" s="17" t="e">
        <f>'Рейтинговая таблица организаций'!#REF!</f>
        <v>#REF!</v>
      </c>
      <c r="AC452" s="12" t="e">
        <f>IF('Рейтинговая таблица организаций'!#REF!&lt;1,0,(IF('Рейтинговая таблица организаций'!#REF!&lt;5,20,100)))</f>
        <v>#REF!</v>
      </c>
      <c r="AD45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2" s="18" t="e">
        <f>'Рейтинговая таблица организаций'!#REF!</f>
        <v>#REF!</v>
      </c>
      <c r="AF452" s="12" t="e">
        <f>IF('Рейтинговая таблица организаций'!#REF!&lt;1,0,(IF('Рейтинговая таблица организаций'!#REF!&lt;5,20,100)))</f>
        <v>#REF!</v>
      </c>
      <c r="AG452" s="12" t="s">
        <v>164</v>
      </c>
      <c r="AH452" s="12" t="e">
        <f>'Рейтинговая таблица организаций'!#REF!</f>
        <v>#REF!</v>
      </c>
      <c r="AI452" s="12" t="e">
        <f>'Рейтинговая таблица организаций'!#REF!</f>
        <v>#REF!</v>
      </c>
      <c r="AJ452" s="12" t="s">
        <v>165</v>
      </c>
      <c r="AK452" s="12" t="e">
        <f>'Рейтинговая таблица организаций'!#REF!</f>
        <v>#REF!</v>
      </c>
      <c r="AL452" s="12" t="e">
        <f>'Рейтинговая таблица организаций'!#REF!</f>
        <v>#REF!</v>
      </c>
      <c r="AM452" s="12" t="s">
        <v>166</v>
      </c>
      <c r="AN452" s="12" t="e">
        <f>'Рейтинговая таблица организаций'!#REF!</f>
        <v>#REF!</v>
      </c>
      <c r="AO452" s="12" t="e">
        <f>'Рейтинговая таблица организаций'!#REF!</f>
        <v>#REF!</v>
      </c>
      <c r="AP452" s="12" t="s">
        <v>167</v>
      </c>
      <c r="AQ452" s="12" t="e">
        <f>'Рейтинговая таблица организаций'!#REF!</f>
        <v>#REF!</v>
      </c>
      <c r="AR452" s="12" t="e">
        <f>'Рейтинговая таблица организаций'!#REF!</f>
        <v>#REF!</v>
      </c>
      <c r="AS452" s="12" t="s">
        <v>168</v>
      </c>
      <c r="AT452" s="12" t="e">
        <f>'Рейтинговая таблица организаций'!#REF!</f>
        <v>#REF!</v>
      </c>
      <c r="AU452" s="12" t="e">
        <f>'Рейтинговая таблица организаций'!#REF!</f>
        <v>#REF!</v>
      </c>
      <c r="AV452" s="12" t="s">
        <v>169</v>
      </c>
      <c r="AW452" s="12" t="e">
        <f>'Рейтинговая таблица организаций'!#REF!</f>
        <v>#REF!</v>
      </c>
      <c r="AX452" s="12" t="e">
        <f>'Рейтинговая таблица организаций'!#REF!</f>
        <v>#REF!</v>
      </c>
      <c r="AY452" s="12" t="s">
        <v>170</v>
      </c>
      <c r="AZ452" s="12" t="e">
        <f>'Рейтинговая таблица организаций'!#REF!</f>
        <v>#REF!</v>
      </c>
      <c r="BA452" s="12" t="e">
        <f>'Рейтинговая таблица организаций'!#REF!</f>
        <v>#REF!</v>
      </c>
    </row>
    <row r="453" spans="1:53" ht="15.75">
      <c r="A453" s="9" t="e">
        <f>'бланки '!#REF!</f>
        <v>#REF!</v>
      </c>
      <c r="B453" s="9" t="e">
        <f>'бланки '!#REF!</f>
        <v>#REF!</v>
      </c>
      <c r="C453" s="9" t="e">
        <f>'для bus.gov.ru'!#REF!</f>
        <v>#REF!</v>
      </c>
      <c r="D453" s="9" t="e">
        <f>'для bus.gov.ru'!#REF!</f>
        <v>#REF!</v>
      </c>
      <c r="E453" s="16" t="e">
        <f>'для bus.gov.ru'!#REF!</f>
        <v>#REF!</v>
      </c>
      <c r="F453" s="10" t="s">
        <v>159</v>
      </c>
      <c r="G453" s="11" t="e">
        <f>'Рейтинговая таблица организаций'!#REF!</f>
        <v>#REF!</v>
      </c>
      <c r="H453" s="11" t="e">
        <f>'Рейтинговая таблица организаций'!#REF!</f>
        <v>#REF!</v>
      </c>
      <c r="I453" s="10" t="s">
        <v>160</v>
      </c>
      <c r="J453" s="11" t="e">
        <f>'Рейтинговая таблица организаций'!#REF!</f>
        <v>#REF!</v>
      </c>
      <c r="K453" s="11" t="e">
        <f>'Рейтинговая таблица организаций'!#REF!</f>
        <v>#REF!</v>
      </c>
      <c r="L453"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3" s="18" t="e">
        <f>'Рейтинговая таблица организаций'!#REF!</f>
        <v>#REF!</v>
      </c>
      <c r="N453" s="12" t="e">
        <f>IF('Рейтинговая таблица организаций'!#REF!&lt;1,0,(IF('Рейтинговая таблица организаций'!#REF!&lt;4,30,100)))</f>
        <v>#REF!</v>
      </c>
      <c r="O453" s="12" t="s">
        <v>161</v>
      </c>
      <c r="P453" s="12" t="e">
        <f>'Рейтинговая таблица организаций'!#REF!</f>
        <v>#REF!</v>
      </c>
      <c r="Q453" s="12" t="e">
        <f>'Рейтинговая таблица организаций'!#REF!</f>
        <v>#REF!</v>
      </c>
      <c r="R453" s="12" t="s">
        <v>162</v>
      </c>
      <c r="S453" s="12" t="e">
        <f>'Рейтинговая таблица организаций'!#REF!</f>
        <v>#REF!</v>
      </c>
      <c r="T453" s="12" t="e">
        <f>'Рейтинговая таблица организаций'!#REF!</f>
        <v>#REF!</v>
      </c>
      <c r="U453"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3" s="18" t="e">
        <f>'Рейтинговая таблица организаций'!#REF!</f>
        <v>#REF!</v>
      </c>
      <c r="W453" s="12" t="e">
        <f>IF('Рейтинговая таблица организаций'!#REF!&lt;1,0,(IF('Рейтинговая таблица организаций'!#REF!&lt;4,20,100)))</f>
        <v>#REF!</v>
      </c>
      <c r="X453" s="12" t="s">
        <v>163</v>
      </c>
      <c r="Y453" s="12" t="e">
        <f>'Рейтинговая таблица организаций'!#REF!</f>
        <v>#REF!</v>
      </c>
      <c r="Z453" s="12" t="e">
        <f>'Рейтинговая таблица организаций'!#REF!</f>
        <v>#REF!</v>
      </c>
      <c r="AA453"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3" s="17" t="e">
        <f>'Рейтинговая таблица организаций'!#REF!</f>
        <v>#REF!</v>
      </c>
      <c r="AC453" s="12" t="e">
        <f>IF('Рейтинговая таблица организаций'!#REF!&lt;1,0,(IF('Рейтинговая таблица организаций'!#REF!&lt;5,20,100)))</f>
        <v>#REF!</v>
      </c>
      <c r="AD453"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3" s="18" t="e">
        <f>'Рейтинговая таблица организаций'!#REF!</f>
        <v>#REF!</v>
      </c>
      <c r="AF453" s="12" t="e">
        <f>IF('Рейтинговая таблица организаций'!#REF!&lt;1,0,(IF('Рейтинговая таблица организаций'!#REF!&lt;5,20,100)))</f>
        <v>#REF!</v>
      </c>
      <c r="AG453" s="12" t="s">
        <v>164</v>
      </c>
      <c r="AH453" s="12" t="e">
        <f>'Рейтинговая таблица организаций'!#REF!</f>
        <v>#REF!</v>
      </c>
      <c r="AI453" s="12" t="e">
        <f>'Рейтинговая таблица организаций'!#REF!</f>
        <v>#REF!</v>
      </c>
      <c r="AJ453" s="12" t="s">
        <v>165</v>
      </c>
      <c r="AK453" s="12" t="e">
        <f>'Рейтинговая таблица организаций'!#REF!</f>
        <v>#REF!</v>
      </c>
      <c r="AL453" s="12" t="e">
        <f>'Рейтинговая таблица организаций'!#REF!</f>
        <v>#REF!</v>
      </c>
      <c r="AM453" s="12" t="s">
        <v>166</v>
      </c>
      <c r="AN453" s="12" t="e">
        <f>'Рейтинговая таблица организаций'!#REF!</f>
        <v>#REF!</v>
      </c>
      <c r="AO453" s="12" t="e">
        <f>'Рейтинговая таблица организаций'!#REF!</f>
        <v>#REF!</v>
      </c>
      <c r="AP453" s="12" t="s">
        <v>167</v>
      </c>
      <c r="AQ453" s="12" t="e">
        <f>'Рейтинговая таблица организаций'!#REF!</f>
        <v>#REF!</v>
      </c>
      <c r="AR453" s="12" t="e">
        <f>'Рейтинговая таблица организаций'!#REF!</f>
        <v>#REF!</v>
      </c>
      <c r="AS453" s="12" t="s">
        <v>168</v>
      </c>
      <c r="AT453" s="12" t="e">
        <f>'Рейтинговая таблица организаций'!#REF!</f>
        <v>#REF!</v>
      </c>
      <c r="AU453" s="12" t="e">
        <f>'Рейтинговая таблица организаций'!#REF!</f>
        <v>#REF!</v>
      </c>
      <c r="AV453" s="12" t="s">
        <v>169</v>
      </c>
      <c r="AW453" s="12" t="e">
        <f>'Рейтинговая таблица организаций'!#REF!</f>
        <v>#REF!</v>
      </c>
      <c r="AX453" s="12" t="e">
        <f>'Рейтинговая таблица организаций'!#REF!</f>
        <v>#REF!</v>
      </c>
      <c r="AY453" s="12" t="s">
        <v>170</v>
      </c>
      <c r="AZ453" s="12" t="e">
        <f>'Рейтинговая таблица организаций'!#REF!</f>
        <v>#REF!</v>
      </c>
      <c r="BA453" s="12" t="e">
        <f>'Рейтинговая таблица организаций'!#REF!</f>
        <v>#REF!</v>
      </c>
    </row>
    <row r="454" spans="1:53" ht="15.75">
      <c r="A454" s="9" t="e">
        <f>'бланки '!#REF!</f>
        <v>#REF!</v>
      </c>
      <c r="B454" s="9" t="e">
        <f>'бланки '!#REF!</f>
        <v>#REF!</v>
      </c>
      <c r="C454" s="9" t="e">
        <f>'для bus.gov.ru'!#REF!</f>
        <v>#REF!</v>
      </c>
      <c r="D454" s="9" t="e">
        <f>'для bus.gov.ru'!#REF!</f>
        <v>#REF!</v>
      </c>
      <c r="E454" s="16" t="e">
        <f>'для bus.gov.ru'!#REF!</f>
        <v>#REF!</v>
      </c>
      <c r="F454" s="10" t="s">
        <v>159</v>
      </c>
      <c r="G454" s="11" t="e">
        <f>'Рейтинговая таблица организаций'!#REF!</f>
        <v>#REF!</v>
      </c>
      <c r="H454" s="11" t="e">
        <f>'Рейтинговая таблица организаций'!#REF!</f>
        <v>#REF!</v>
      </c>
      <c r="I454" s="10" t="s">
        <v>160</v>
      </c>
      <c r="J454" s="11" t="e">
        <f>'Рейтинговая таблица организаций'!#REF!</f>
        <v>#REF!</v>
      </c>
      <c r="K454" s="11" t="e">
        <f>'Рейтинговая таблица организаций'!#REF!</f>
        <v>#REF!</v>
      </c>
      <c r="L454"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4" s="18" t="e">
        <f>'Рейтинговая таблица организаций'!#REF!</f>
        <v>#REF!</v>
      </c>
      <c r="N454" s="12" t="e">
        <f>IF('Рейтинговая таблица организаций'!#REF!&lt;1,0,(IF('Рейтинговая таблица организаций'!#REF!&lt;4,30,100)))</f>
        <v>#REF!</v>
      </c>
      <c r="O454" s="12" t="s">
        <v>161</v>
      </c>
      <c r="P454" s="12" t="e">
        <f>'Рейтинговая таблица организаций'!#REF!</f>
        <v>#REF!</v>
      </c>
      <c r="Q454" s="12" t="e">
        <f>'Рейтинговая таблица организаций'!#REF!</f>
        <v>#REF!</v>
      </c>
      <c r="R454" s="12" t="s">
        <v>162</v>
      </c>
      <c r="S454" s="12" t="e">
        <f>'Рейтинговая таблица организаций'!#REF!</f>
        <v>#REF!</v>
      </c>
      <c r="T454" s="12" t="e">
        <f>'Рейтинговая таблица организаций'!#REF!</f>
        <v>#REF!</v>
      </c>
      <c r="U454"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4" s="18" t="e">
        <f>'Рейтинговая таблица организаций'!#REF!</f>
        <v>#REF!</v>
      </c>
      <c r="W454" s="12" t="e">
        <f>IF('Рейтинговая таблица организаций'!#REF!&lt;1,0,(IF('Рейтинговая таблица организаций'!#REF!&lt;4,20,100)))</f>
        <v>#REF!</v>
      </c>
      <c r="X454" s="12" t="s">
        <v>163</v>
      </c>
      <c r="Y454" s="12" t="e">
        <f>'Рейтинговая таблица организаций'!#REF!</f>
        <v>#REF!</v>
      </c>
      <c r="Z454" s="12" t="e">
        <f>'Рейтинговая таблица организаций'!#REF!</f>
        <v>#REF!</v>
      </c>
      <c r="AA454"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4" s="17" t="e">
        <f>'Рейтинговая таблица организаций'!#REF!</f>
        <v>#REF!</v>
      </c>
      <c r="AC454" s="12" t="e">
        <f>IF('Рейтинговая таблица организаций'!#REF!&lt;1,0,(IF('Рейтинговая таблица организаций'!#REF!&lt;5,20,100)))</f>
        <v>#REF!</v>
      </c>
      <c r="AD454"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4" s="18" t="e">
        <f>'Рейтинговая таблица организаций'!#REF!</f>
        <v>#REF!</v>
      </c>
      <c r="AF454" s="12" t="e">
        <f>IF('Рейтинговая таблица организаций'!#REF!&lt;1,0,(IF('Рейтинговая таблица организаций'!#REF!&lt;5,20,100)))</f>
        <v>#REF!</v>
      </c>
      <c r="AG454" s="12" t="s">
        <v>164</v>
      </c>
      <c r="AH454" s="12" t="e">
        <f>'Рейтинговая таблица организаций'!#REF!</f>
        <v>#REF!</v>
      </c>
      <c r="AI454" s="12" t="e">
        <f>'Рейтинговая таблица организаций'!#REF!</f>
        <v>#REF!</v>
      </c>
      <c r="AJ454" s="12" t="s">
        <v>165</v>
      </c>
      <c r="AK454" s="12" t="e">
        <f>'Рейтинговая таблица организаций'!#REF!</f>
        <v>#REF!</v>
      </c>
      <c r="AL454" s="12" t="e">
        <f>'Рейтинговая таблица организаций'!#REF!</f>
        <v>#REF!</v>
      </c>
      <c r="AM454" s="12" t="s">
        <v>166</v>
      </c>
      <c r="AN454" s="12" t="e">
        <f>'Рейтинговая таблица организаций'!#REF!</f>
        <v>#REF!</v>
      </c>
      <c r="AO454" s="12" t="e">
        <f>'Рейтинговая таблица организаций'!#REF!</f>
        <v>#REF!</v>
      </c>
      <c r="AP454" s="12" t="s">
        <v>167</v>
      </c>
      <c r="AQ454" s="12" t="e">
        <f>'Рейтинговая таблица организаций'!#REF!</f>
        <v>#REF!</v>
      </c>
      <c r="AR454" s="12" t="e">
        <f>'Рейтинговая таблица организаций'!#REF!</f>
        <v>#REF!</v>
      </c>
      <c r="AS454" s="12" t="s">
        <v>168</v>
      </c>
      <c r="AT454" s="12" t="e">
        <f>'Рейтинговая таблица организаций'!#REF!</f>
        <v>#REF!</v>
      </c>
      <c r="AU454" s="12" t="e">
        <f>'Рейтинговая таблица организаций'!#REF!</f>
        <v>#REF!</v>
      </c>
      <c r="AV454" s="12" t="s">
        <v>169</v>
      </c>
      <c r="AW454" s="12" t="e">
        <f>'Рейтинговая таблица организаций'!#REF!</f>
        <v>#REF!</v>
      </c>
      <c r="AX454" s="12" t="e">
        <f>'Рейтинговая таблица организаций'!#REF!</f>
        <v>#REF!</v>
      </c>
      <c r="AY454" s="12" t="s">
        <v>170</v>
      </c>
      <c r="AZ454" s="12" t="e">
        <f>'Рейтинговая таблица организаций'!#REF!</f>
        <v>#REF!</v>
      </c>
      <c r="BA454" s="12" t="e">
        <f>'Рейтинговая таблица организаций'!#REF!</f>
        <v>#REF!</v>
      </c>
    </row>
    <row r="455" spans="1:53" ht="15.75">
      <c r="A455" s="9" t="e">
        <f>'бланки '!#REF!</f>
        <v>#REF!</v>
      </c>
      <c r="B455" s="9" t="e">
        <f>'бланки '!#REF!</f>
        <v>#REF!</v>
      </c>
      <c r="C455" s="9" t="e">
        <f>'для bus.gov.ru'!#REF!</f>
        <v>#REF!</v>
      </c>
      <c r="D455" s="9" t="e">
        <f>'для bus.gov.ru'!#REF!</f>
        <v>#REF!</v>
      </c>
      <c r="E455" s="16" t="e">
        <f>'для bus.gov.ru'!#REF!</f>
        <v>#REF!</v>
      </c>
      <c r="F455" s="10" t="s">
        <v>159</v>
      </c>
      <c r="G455" s="11" t="e">
        <f>'Рейтинговая таблица организаций'!#REF!</f>
        <v>#REF!</v>
      </c>
      <c r="H455" s="11" t="e">
        <f>'Рейтинговая таблица организаций'!#REF!</f>
        <v>#REF!</v>
      </c>
      <c r="I455" s="10" t="s">
        <v>160</v>
      </c>
      <c r="J455" s="11" t="e">
        <f>'Рейтинговая таблица организаций'!#REF!</f>
        <v>#REF!</v>
      </c>
      <c r="K455" s="11" t="e">
        <f>'Рейтинговая таблица организаций'!#REF!</f>
        <v>#REF!</v>
      </c>
      <c r="L455"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5" s="18" t="e">
        <f>'Рейтинговая таблица организаций'!#REF!</f>
        <v>#REF!</v>
      </c>
      <c r="N455" s="12" t="e">
        <f>IF('Рейтинговая таблица организаций'!#REF!&lt;1,0,(IF('Рейтинговая таблица организаций'!#REF!&lt;4,30,100)))</f>
        <v>#REF!</v>
      </c>
      <c r="O455" s="12" t="s">
        <v>161</v>
      </c>
      <c r="P455" s="12" t="e">
        <f>'Рейтинговая таблица организаций'!#REF!</f>
        <v>#REF!</v>
      </c>
      <c r="Q455" s="12" t="e">
        <f>'Рейтинговая таблица организаций'!#REF!</f>
        <v>#REF!</v>
      </c>
      <c r="R455" s="12" t="s">
        <v>162</v>
      </c>
      <c r="S455" s="12" t="e">
        <f>'Рейтинговая таблица организаций'!#REF!</f>
        <v>#REF!</v>
      </c>
      <c r="T455" s="12" t="e">
        <f>'Рейтинговая таблица организаций'!#REF!</f>
        <v>#REF!</v>
      </c>
      <c r="U455"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5" s="18" t="e">
        <f>'Рейтинговая таблица организаций'!#REF!</f>
        <v>#REF!</v>
      </c>
      <c r="W455" s="12" t="e">
        <f>IF('Рейтинговая таблица организаций'!#REF!&lt;1,0,(IF('Рейтинговая таблица организаций'!#REF!&lt;4,20,100)))</f>
        <v>#REF!</v>
      </c>
      <c r="X455" s="12" t="s">
        <v>163</v>
      </c>
      <c r="Y455" s="12" t="e">
        <f>'Рейтинговая таблица организаций'!#REF!</f>
        <v>#REF!</v>
      </c>
      <c r="Z455" s="12" t="e">
        <f>'Рейтинговая таблица организаций'!#REF!</f>
        <v>#REF!</v>
      </c>
      <c r="AA455"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5" s="17" t="e">
        <f>'Рейтинговая таблица организаций'!#REF!</f>
        <v>#REF!</v>
      </c>
      <c r="AC455" s="12" t="e">
        <f>IF('Рейтинговая таблица организаций'!#REF!&lt;1,0,(IF('Рейтинговая таблица организаций'!#REF!&lt;5,20,100)))</f>
        <v>#REF!</v>
      </c>
      <c r="AD455"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5" s="18" t="e">
        <f>'Рейтинговая таблица организаций'!#REF!</f>
        <v>#REF!</v>
      </c>
      <c r="AF455" s="12" t="e">
        <f>IF('Рейтинговая таблица организаций'!#REF!&lt;1,0,(IF('Рейтинговая таблица организаций'!#REF!&lt;5,20,100)))</f>
        <v>#REF!</v>
      </c>
      <c r="AG455" s="12" t="s">
        <v>164</v>
      </c>
      <c r="AH455" s="12" t="e">
        <f>'Рейтинговая таблица организаций'!#REF!</f>
        <v>#REF!</v>
      </c>
      <c r="AI455" s="12" t="e">
        <f>'Рейтинговая таблица организаций'!#REF!</f>
        <v>#REF!</v>
      </c>
      <c r="AJ455" s="12" t="s">
        <v>165</v>
      </c>
      <c r="AK455" s="12" t="e">
        <f>'Рейтинговая таблица организаций'!#REF!</f>
        <v>#REF!</v>
      </c>
      <c r="AL455" s="12" t="e">
        <f>'Рейтинговая таблица организаций'!#REF!</f>
        <v>#REF!</v>
      </c>
      <c r="AM455" s="12" t="s">
        <v>166</v>
      </c>
      <c r="AN455" s="12" t="e">
        <f>'Рейтинговая таблица организаций'!#REF!</f>
        <v>#REF!</v>
      </c>
      <c r="AO455" s="12" t="e">
        <f>'Рейтинговая таблица организаций'!#REF!</f>
        <v>#REF!</v>
      </c>
      <c r="AP455" s="12" t="s">
        <v>167</v>
      </c>
      <c r="AQ455" s="12" t="e">
        <f>'Рейтинговая таблица организаций'!#REF!</f>
        <v>#REF!</v>
      </c>
      <c r="AR455" s="12" t="e">
        <f>'Рейтинговая таблица организаций'!#REF!</f>
        <v>#REF!</v>
      </c>
      <c r="AS455" s="12" t="s">
        <v>168</v>
      </c>
      <c r="AT455" s="12" t="e">
        <f>'Рейтинговая таблица организаций'!#REF!</f>
        <v>#REF!</v>
      </c>
      <c r="AU455" s="12" t="e">
        <f>'Рейтинговая таблица организаций'!#REF!</f>
        <v>#REF!</v>
      </c>
      <c r="AV455" s="12" t="s">
        <v>169</v>
      </c>
      <c r="AW455" s="12" t="e">
        <f>'Рейтинговая таблица организаций'!#REF!</f>
        <v>#REF!</v>
      </c>
      <c r="AX455" s="12" t="e">
        <f>'Рейтинговая таблица организаций'!#REF!</f>
        <v>#REF!</v>
      </c>
      <c r="AY455" s="12" t="s">
        <v>170</v>
      </c>
      <c r="AZ455" s="12" t="e">
        <f>'Рейтинговая таблица организаций'!#REF!</f>
        <v>#REF!</v>
      </c>
      <c r="BA455" s="12" t="e">
        <f>'Рейтинговая таблица организаций'!#REF!</f>
        <v>#REF!</v>
      </c>
    </row>
    <row r="456" spans="1:53" ht="15.75">
      <c r="A456" s="9" t="e">
        <f>'бланки '!#REF!</f>
        <v>#REF!</v>
      </c>
      <c r="B456" s="9" t="e">
        <f>'бланки '!#REF!</f>
        <v>#REF!</v>
      </c>
      <c r="C456" s="9" t="e">
        <f>'для bus.gov.ru'!#REF!</f>
        <v>#REF!</v>
      </c>
      <c r="D456" s="9" t="e">
        <f>'для bus.gov.ru'!#REF!</f>
        <v>#REF!</v>
      </c>
      <c r="E456" s="16" t="e">
        <f>'для bus.gov.ru'!#REF!</f>
        <v>#REF!</v>
      </c>
      <c r="F456" s="10" t="s">
        <v>159</v>
      </c>
      <c r="G456" s="11" t="e">
        <f>'Рейтинговая таблица организаций'!#REF!</f>
        <v>#REF!</v>
      </c>
      <c r="H456" s="11" t="e">
        <f>'Рейтинговая таблица организаций'!#REF!</f>
        <v>#REF!</v>
      </c>
      <c r="I456" s="10" t="s">
        <v>160</v>
      </c>
      <c r="J456" s="11" t="e">
        <f>'Рейтинговая таблица организаций'!#REF!</f>
        <v>#REF!</v>
      </c>
      <c r="K456" s="11" t="e">
        <f>'Рейтинговая таблица организаций'!#REF!</f>
        <v>#REF!</v>
      </c>
      <c r="L456"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6" s="18" t="e">
        <f>'Рейтинговая таблица организаций'!#REF!</f>
        <v>#REF!</v>
      </c>
      <c r="N456" s="12" t="e">
        <f>IF('Рейтинговая таблица организаций'!#REF!&lt;1,0,(IF('Рейтинговая таблица организаций'!#REF!&lt;4,30,100)))</f>
        <v>#REF!</v>
      </c>
      <c r="O456" s="12" t="s">
        <v>161</v>
      </c>
      <c r="P456" s="12" t="e">
        <f>'Рейтинговая таблица организаций'!#REF!</f>
        <v>#REF!</v>
      </c>
      <c r="Q456" s="12" t="e">
        <f>'Рейтинговая таблица организаций'!#REF!</f>
        <v>#REF!</v>
      </c>
      <c r="R456" s="12" t="s">
        <v>162</v>
      </c>
      <c r="S456" s="12" t="e">
        <f>'Рейтинговая таблица организаций'!#REF!</f>
        <v>#REF!</v>
      </c>
      <c r="T456" s="12" t="e">
        <f>'Рейтинговая таблица организаций'!#REF!</f>
        <v>#REF!</v>
      </c>
      <c r="U456"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6" s="18" t="e">
        <f>'Рейтинговая таблица организаций'!#REF!</f>
        <v>#REF!</v>
      </c>
      <c r="W456" s="12" t="e">
        <f>IF('Рейтинговая таблица организаций'!#REF!&lt;1,0,(IF('Рейтинговая таблица организаций'!#REF!&lt;4,20,100)))</f>
        <v>#REF!</v>
      </c>
      <c r="X456" s="12" t="s">
        <v>163</v>
      </c>
      <c r="Y456" s="12" t="e">
        <f>'Рейтинговая таблица организаций'!#REF!</f>
        <v>#REF!</v>
      </c>
      <c r="Z456" s="12" t="e">
        <f>'Рейтинговая таблица организаций'!#REF!</f>
        <v>#REF!</v>
      </c>
      <c r="AA456"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6" s="17" t="e">
        <f>'Рейтинговая таблица организаций'!#REF!</f>
        <v>#REF!</v>
      </c>
      <c r="AC456" s="12" t="e">
        <f>IF('Рейтинговая таблица организаций'!#REF!&lt;1,0,(IF('Рейтинговая таблица организаций'!#REF!&lt;5,20,100)))</f>
        <v>#REF!</v>
      </c>
      <c r="AD456"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6" s="18" t="e">
        <f>'Рейтинговая таблица организаций'!#REF!</f>
        <v>#REF!</v>
      </c>
      <c r="AF456" s="12" t="e">
        <f>IF('Рейтинговая таблица организаций'!#REF!&lt;1,0,(IF('Рейтинговая таблица организаций'!#REF!&lt;5,20,100)))</f>
        <v>#REF!</v>
      </c>
      <c r="AG456" s="12" t="s">
        <v>164</v>
      </c>
      <c r="AH456" s="12" t="e">
        <f>'Рейтинговая таблица организаций'!#REF!</f>
        <v>#REF!</v>
      </c>
      <c r="AI456" s="12" t="e">
        <f>'Рейтинговая таблица организаций'!#REF!</f>
        <v>#REF!</v>
      </c>
      <c r="AJ456" s="12" t="s">
        <v>165</v>
      </c>
      <c r="AK456" s="12" t="e">
        <f>'Рейтинговая таблица организаций'!#REF!</f>
        <v>#REF!</v>
      </c>
      <c r="AL456" s="12" t="e">
        <f>'Рейтинговая таблица организаций'!#REF!</f>
        <v>#REF!</v>
      </c>
      <c r="AM456" s="12" t="s">
        <v>166</v>
      </c>
      <c r="AN456" s="12" t="e">
        <f>'Рейтинговая таблица организаций'!#REF!</f>
        <v>#REF!</v>
      </c>
      <c r="AO456" s="12" t="e">
        <f>'Рейтинговая таблица организаций'!#REF!</f>
        <v>#REF!</v>
      </c>
      <c r="AP456" s="12" t="s">
        <v>167</v>
      </c>
      <c r="AQ456" s="12" t="e">
        <f>'Рейтинговая таблица организаций'!#REF!</f>
        <v>#REF!</v>
      </c>
      <c r="AR456" s="12" t="e">
        <f>'Рейтинговая таблица организаций'!#REF!</f>
        <v>#REF!</v>
      </c>
      <c r="AS456" s="12" t="s">
        <v>168</v>
      </c>
      <c r="AT456" s="12" t="e">
        <f>'Рейтинговая таблица организаций'!#REF!</f>
        <v>#REF!</v>
      </c>
      <c r="AU456" s="12" t="e">
        <f>'Рейтинговая таблица организаций'!#REF!</f>
        <v>#REF!</v>
      </c>
      <c r="AV456" s="12" t="s">
        <v>169</v>
      </c>
      <c r="AW456" s="12" t="e">
        <f>'Рейтинговая таблица организаций'!#REF!</f>
        <v>#REF!</v>
      </c>
      <c r="AX456" s="12" t="e">
        <f>'Рейтинговая таблица организаций'!#REF!</f>
        <v>#REF!</v>
      </c>
      <c r="AY456" s="12" t="s">
        <v>170</v>
      </c>
      <c r="AZ456" s="12" t="e">
        <f>'Рейтинговая таблица организаций'!#REF!</f>
        <v>#REF!</v>
      </c>
      <c r="BA456" s="12" t="e">
        <f>'Рейтинговая таблица организаций'!#REF!</f>
        <v>#REF!</v>
      </c>
    </row>
    <row r="457" spans="1:53" ht="15.75">
      <c r="A457" s="9" t="e">
        <f>'бланки '!#REF!</f>
        <v>#REF!</v>
      </c>
      <c r="B457" s="9" t="e">
        <f>'бланки '!#REF!</f>
        <v>#REF!</v>
      </c>
      <c r="C457" s="9" t="e">
        <f>'для bus.gov.ru'!#REF!</f>
        <v>#REF!</v>
      </c>
      <c r="D457" s="9" t="e">
        <f>'для bus.gov.ru'!#REF!</f>
        <v>#REF!</v>
      </c>
      <c r="E457" s="16" t="e">
        <f>'для bus.gov.ru'!#REF!</f>
        <v>#REF!</v>
      </c>
      <c r="F457" s="10" t="s">
        <v>159</v>
      </c>
      <c r="G457" s="11" t="e">
        <f>'Рейтинговая таблица организаций'!#REF!</f>
        <v>#REF!</v>
      </c>
      <c r="H457" s="11" t="e">
        <f>'Рейтинговая таблица организаций'!#REF!</f>
        <v>#REF!</v>
      </c>
      <c r="I457" s="10" t="s">
        <v>160</v>
      </c>
      <c r="J457" s="11" t="e">
        <f>'Рейтинговая таблица организаций'!#REF!</f>
        <v>#REF!</v>
      </c>
      <c r="K457" s="11" t="e">
        <f>'Рейтинговая таблица организаций'!#REF!</f>
        <v>#REF!</v>
      </c>
      <c r="L457"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7" s="18" t="e">
        <f>'Рейтинговая таблица организаций'!#REF!</f>
        <v>#REF!</v>
      </c>
      <c r="N457" s="12" t="e">
        <f>IF('Рейтинговая таблица организаций'!#REF!&lt;1,0,(IF('Рейтинговая таблица организаций'!#REF!&lt;4,30,100)))</f>
        <v>#REF!</v>
      </c>
      <c r="O457" s="12" t="s">
        <v>161</v>
      </c>
      <c r="P457" s="12" t="e">
        <f>'Рейтинговая таблица организаций'!#REF!</f>
        <v>#REF!</v>
      </c>
      <c r="Q457" s="12" t="e">
        <f>'Рейтинговая таблица организаций'!#REF!</f>
        <v>#REF!</v>
      </c>
      <c r="R457" s="12" t="s">
        <v>162</v>
      </c>
      <c r="S457" s="12" t="e">
        <f>'Рейтинговая таблица организаций'!#REF!</f>
        <v>#REF!</v>
      </c>
      <c r="T457" s="12" t="e">
        <f>'Рейтинговая таблица организаций'!#REF!</f>
        <v>#REF!</v>
      </c>
      <c r="U457"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7" s="18" t="e">
        <f>'Рейтинговая таблица организаций'!#REF!</f>
        <v>#REF!</v>
      </c>
      <c r="W457" s="12" t="e">
        <f>IF('Рейтинговая таблица организаций'!#REF!&lt;1,0,(IF('Рейтинговая таблица организаций'!#REF!&lt;4,20,100)))</f>
        <v>#REF!</v>
      </c>
      <c r="X457" s="12" t="s">
        <v>163</v>
      </c>
      <c r="Y457" s="12" t="e">
        <f>'Рейтинговая таблица организаций'!#REF!</f>
        <v>#REF!</v>
      </c>
      <c r="Z457" s="12" t="e">
        <f>'Рейтинговая таблица организаций'!#REF!</f>
        <v>#REF!</v>
      </c>
      <c r="AA457"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7" s="17" t="e">
        <f>'Рейтинговая таблица организаций'!#REF!</f>
        <v>#REF!</v>
      </c>
      <c r="AC457" s="12" t="e">
        <f>IF('Рейтинговая таблица организаций'!#REF!&lt;1,0,(IF('Рейтинговая таблица организаций'!#REF!&lt;5,20,100)))</f>
        <v>#REF!</v>
      </c>
      <c r="AD457"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7" s="18" t="e">
        <f>'Рейтинговая таблица организаций'!#REF!</f>
        <v>#REF!</v>
      </c>
      <c r="AF457" s="12" t="e">
        <f>IF('Рейтинговая таблица организаций'!#REF!&lt;1,0,(IF('Рейтинговая таблица организаций'!#REF!&lt;5,20,100)))</f>
        <v>#REF!</v>
      </c>
      <c r="AG457" s="12" t="s">
        <v>164</v>
      </c>
      <c r="AH457" s="12" t="e">
        <f>'Рейтинговая таблица организаций'!#REF!</f>
        <v>#REF!</v>
      </c>
      <c r="AI457" s="12" t="e">
        <f>'Рейтинговая таблица организаций'!#REF!</f>
        <v>#REF!</v>
      </c>
      <c r="AJ457" s="12" t="s">
        <v>165</v>
      </c>
      <c r="AK457" s="12" t="e">
        <f>'Рейтинговая таблица организаций'!#REF!</f>
        <v>#REF!</v>
      </c>
      <c r="AL457" s="12" t="e">
        <f>'Рейтинговая таблица организаций'!#REF!</f>
        <v>#REF!</v>
      </c>
      <c r="AM457" s="12" t="s">
        <v>166</v>
      </c>
      <c r="AN457" s="12" t="e">
        <f>'Рейтинговая таблица организаций'!#REF!</f>
        <v>#REF!</v>
      </c>
      <c r="AO457" s="12" t="e">
        <f>'Рейтинговая таблица организаций'!#REF!</f>
        <v>#REF!</v>
      </c>
      <c r="AP457" s="12" t="s">
        <v>167</v>
      </c>
      <c r="AQ457" s="12" t="e">
        <f>'Рейтинговая таблица организаций'!#REF!</f>
        <v>#REF!</v>
      </c>
      <c r="AR457" s="12" t="e">
        <f>'Рейтинговая таблица организаций'!#REF!</f>
        <v>#REF!</v>
      </c>
      <c r="AS457" s="12" t="s">
        <v>168</v>
      </c>
      <c r="AT457" s="12" t="e">
        <f>'Рейтинговая таблица организаций'!#REF!</f>
        <v>#REF!</v>
      </c>
      <c r="AU457" s="12" t="e">
        <f>'Рейтинговая таблица организаций'!#REF!</f>
        <v>#REF!</v>
      </c>
      <c r="AV457" s="12" t="s">
        <v>169</v>
      </c>
      <c r="AW457" s="12" t="e">
        <f>'Рейтинговая таблица организаций'!#REF!</f>
        <v>#REF!</v>
      </c>
      <c r="AX457" s="12" t="e">
        <f>'Рейтинговая таблица организаций'!#REF!</f>
        <v>#REF!</v>
      </c>
      <c r="AY457" s="12" t="s">
        <v>170</v>
      </c>
      <c r="AZ457" s="12" t="e">
        <f>'Рейтинговая таблица организаций'!#REF!</f>
        <v>#REF!</v>
      </c>
      <c r="BA457" s="12" t="e">
        <f>'Рейтинговая таблица организаций'!#REF!</f>
        <v>#REF!</v>
      </c>
    </row>
    <row r="458" spans="1:53" ht="15.75">
      <c r="A458" s="9" t="e">
        <f>'бланки '!#REF!</f>
        <v>#REF!</v>
      </c>
      <c r="B458" s="9" t="e">
        <f>'бланки '!#REF!</f>
        <v>#REF!</v>
      </c>
      <c r="C458" s="9" t="e">
        <f>'для bus.gov.ru'!#REF!</f>
        <v>#REF!</v>
      </c>
      <c r="D458" s="9" t="e">
        <f>'для bus.gov.ru'!#REF!</f>
        <v>#REF!</v>
      </c>
      <c r="E458" s="16" t="e">
        <f>'для bus.gov.ru'!#REF!</f>
        <v>#REF!</v>
      </c>
      <c r="F458" s="10" t="s">
        <v>159</v>
      </c>
      <c r="G458" s="11" t="e">
        <f>'Рейтинговая таблица организаций'!#REF!</f>
        <v>#REF!</v>
      </c>
      <c r="H458" s="11" t="e">
        <f>'Рейтинговая таблица организаций'!#REF!</f>
        <v>#REF!</v>
      </c>
      <c r="I458" s="10" t="s">
        <v>160</v>
      </c>
      <c r="J458" s="11" t="e">
        <f>'Рейтинговая таблица организаций'!#REF!</f>
        <v>#REF!</v>
      </c>
      <c r="K458" s="11" t="e">
        <f>'Рейтинговая таблица организаций'!#REF!</f>
        <v>#REF!</v>
      </c>
      <c r="L458"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8" s="18" t="e">
        <f>'Рейтинговая таблица организаций'!#REF!</f>
        <v>#REF!</v>
      </c>
      <c r="N458" s="12" t="e">
        <f>IF('Рейтинговая таблица организаций'!#REF!&lt;1,0,(IF('Рейтинговая таблица организаций'!#REF!&lt;4,30,100)))</f>
        <v>#REF!</v>
      </c>
      <c r="O458" s="12" t="s">
        <v>161</v>
      </c>
      <c r="P458" s="12" t="e">
        <f>'Рейтинговая таблица организаций'!#REF!</f>
        <v>#REF!</v>
      </c>
      <c r="Q458" s="12" t="e">
        <f>'Рейтинговая таблица организаций'!#REF!</f>
        <v>#REF!</v>
      </c>
      <c r="R458" s="12" t="s">
        <v>162</v>
      </c>
      <c r="S458" s="12" t="e">
        <f>'Рейтинговая таблица организаций'!#REF!</f>
        <v>#REF!</v>
      </c>
      <c r="T458" s="12" t="e">
        <f>'Рейтинговая таблица организаций'!#REF!</f>
        <v>#REF!</v>
      </c>
      <c r="U458"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8" s="18" t="e">
        <f>'Рейтинговая таблица организаций'!#REF!</f>
        <v>#REF!</v>
      </c>
      <c r="W458" s="12" t="e">
        <f>IF('Рейтинговая таблица организаций'!#REF!&lt;1,0,(IF('Рейтинговая таблица организаций'!#REF!&lt;4,20,100)))</f>
        <v>#REF!</v>
      </c>
      <c r="X458" s="12" t="s">
        <v>163</v>
      </c>
      <c r="Y458" s="12" t="e">
        <f>'Рейтинговая таблица организаций'!#REF!</f>
        <v>#REF!</v>
      </c>
      <c r="Z458" s="12" t="e">
        <f>'Рейтинговая таблица организаций'!#REF!</f>
        <v>#REF!</v>
      </c>
      <c r="AA458"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8" s="17" t="e">
        <f>'Рейтинговая таблица организаций'!#REF!</f>
        <v>#REF!</v>
      </c>
      <c r="AC458" s="12" t="e">
        <f>IF('Рейтинговая таблица организаций'!#REF!&lt;1,0,(IF('Рейтинговая таблица организаций'!#REF!&lt;5,20,100)))</f>
        <v>#REF!</v>
      </c>
      <c r="AD458"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8" s="18" t="e">
        <f>'Рейтинговая таблица организаций'!#REF!</f>
        <v>#REF!</v>
      </c>
      <c r="AF458" s="12" t="e">
        <f>IF('Рейтинговая таблица организаций'!#REF!&lt;1,0,(IF('Рейтинговая таблица организаций'!#REF!&lt;5,20,100)))</f>
        <v>#REF!</v>
      </c>
      <c r="AG458" s="12" t="s">
        <v>164</v>
      </c>
      <c r="AH458" s="12" t="e">
        <f>'Рейтинговая таблица организаций'!#REF!</f>
        <v>#REF!</v>
      </c>
      <c r="AI458" s="12" t="e">
        <f>'Рейтинговая таблица организаций'!#REF!</f>
        <v>#REF!</v>
      </c>
      <c r="AJ458" s="12" t="s">
        <v>165</v>
      </c>
      <c r="AK458" s="12" t="e">
        <f>'Рейтинговая таблица организаций'!#REF!</f>
        <v>#REF!</v>
      </c>
      <c r="AL458" s="12" t="e">
        <f>'Рейтинговая таблица организаций'!#REF!</f>
        <v>#REF!</v>
      </c>
      <c r="AM458" s="12" t="s">
        <v>166</v>
      </c>
      <c r="AN458" s="12" t="e">
        <f>'Рейтинговая таблица организаций'!#REF!</f>
        <v>#REF!</v>
      </c>
      <c r="AO458" s="12" t="e">
        <f>'Рейтинговая таблица организаций'!#REF!</f>
        <v>#REF!</v>
      </c>
      <c r="AP458" s="12" t="s">
        <v>167</v>
      </c>
      <c r="AQ458" s="12" t="e">
        <f>'Рейтинговая таблица организаций'!#REF!</f>
        <v>#REF!</v>
      </c>
      <c r="AR458" s="12" t="e">
        <f>'Рейтинговая таблица организаций'!#REF!</f>
        <v>#REF!</v>
      </c>
      <c r="AS458" s="12" t="s">
        <v>168</v>
      </c>
      <c r="AT458" s="12" t="e">
        <f>'Рейтинговая таблица организаций'!#REF!</f>
        <v>#REF!</v>
      </c>
      <c r="AU458" s="12" t="e">
        <f>'Рейтинговая таблица организаций'!#REF!</f>
        <v>#REF!</v>
      </c>
      <c r="AV458" s="12" t="s">
        <v>169</v>
      </c>
      <c r="AW458" s="12" t="e">
        <f>'Рейтинговая таблица организаций'!#REF!</f>
        <v>#REF!</v>
      </c>
      <c r="AX458" s="12" t="e">
        <f>'Рейтинговая таблица организаций'!#REF!</f>
        <v>#REF!</v>
      </c>
      <c r="AY458" s="12" t="s">
        <v>170</v>
      </c>
      <c r="AZ458" s="12" t="e">
        <f>'Рейтинговая таблица организаций'!#REF!</f>
        <v>#REF!</v>
      </c>
      <c r="BA458" s="12" t="e">
        <f>'Рейтинговая таблица организаций'!#REF!</f>
        <v>#REF!</v>
      </c>
    </row>
    <row r="459" spans="1:53" ht="15.75">
      <c r="A459" s="9" t="e">
        <f>'бланки '!#REF!</f>
        <v>#REF!</v>
      </c>
      <c r="B459" s="9" t="e">
        <f>'бланки '!#REF!</f>
        <v>#REF!</v>
      </c>
      <c r="C459" s="9" t="e">
        <f>'для bus.gov.ru'!#REF!</f>
        <v>#REF!</v>
      </c>
      <c r="D459" s="9" t="e">
        <f>'для bus.gov.ru'!#REF!</f>
        <v>#REF!</v>
      </c>
      <c r="E459" s="16" t="e">
        <f>'для bus.gov.ru'!#REF!</f>
        <v>#REF!</v>
      </c>
      <c r="F459" s="10" t="s">
        <v>159</v>
      </c>
      <c r="G459" s="11" t="e">
        <f>'Рейтинговая таблица организаций'!#REF!</f>
        <v>#REF!</v>
      </c>
      <c r="H459" s="11" t="e">
        <f>'Рейтинговая таблица организаций'!#REF!</f>
        <v>#REF!</v>
      </c>
      <c r="I459" s="10" t="s">
        <v>160</v>
      </c>
      <c r="J459" s="11" t="e">
        <f>'Рейтинговая таблица организаций'!#REF!</f>
        <v>#REF!</v>
      </c>
      <c r="K459" s="11" t="e">
        <f>'Рейтинговая таблица организаций'!#REF!</f>
        <v>#REF!</v>
      </c>
      <c r="L459"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59" s="18" t="e">
        <f>'Рейтинговая таблица организаций'!#REF!</f>
        <v>#REF!</v>
      </c>
      <c r="N459" s="12" t="e">
        <f>IF('Рейтинговая таблица организаций'!#REF!&lt;1,0,(IF('Рейтинговая таблица организаций'!#REF!&lt;4,30,100)))</f>
        <v>#REF!</v>
      </c>
      <c r="O459" s="12" t="s">
        <v>161</v>
      </c>
      <c r="P459" s="12" t="e">
        <f>'Рейтинговая таблица организаций'!#REF!</f>
        <v>#REF!</v>
      </c>
      <c r="Q459" s="12" t="e">
        <f>'Рейтинговая таблица организаций'!#REF!</f>
        <v>#REF!</v>
      </c>
      <c r="R459" s="12" t="s">
        <v>162</v>
      </c>
      <c r="S459" s="12" t="e">
        <f>'Рейтинговая таблица организаций'!#REF!</f>
        <v>#REF!</v>
      </c>
      <c r="T459" s="12" t="e">
        <f>'Рейтинговая таблица организаций'!#REF!</f>
        <v>#REF!</v>
      </c>
      <c r="U459"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59" s="18" t="e">
        <f>'Рейтинговая таблица организаций'!#REF!</f>
        <v>#REF!</v>
      </c>
      <c r="W459" s="12" t="e">
        <f>IF('Рейтинговая таблица организаций'!#REF!&lt;1,0,(IF('Рейтинговая таблица организаций'!#REF!&lt;4,20,100)))</f>
        <v>#REF!</v>
      </c>
      <c r="X459" s="12" t="s">
        <v>163</v>
      </c>
      <c r="Y459" s="12" t="e">
        <f>'Рейтинговая таблица организаций'!#REF!</f>
        <v>#REF!</v>
      </c>
      <c r="Z459" s="12" t="e">
        <f>'Рейтинговая таблица организаций'!#REF!</f>
        <v>#REF!</v>
      </c>
      <c r="AA459"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59" s="17" t="e">
        <f>'Рейтинговая таблица организаций'!#REF!</f>
        <v>#REF!</v>
      </c>
      <c r="AC459" s="12" t="e">
        <f>IF('Рейтинговая таблица организаций'!#REF!&lt;1,0,(IF('Рейтинговая таблица организаций'!#REF!&lt;5,20,100)))</f>
        <v>#REF!</v>
      </c>
      <c r="AD459"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59" s="18" t="e">
        <f>'Рейтинговая таблица организаций'!#REF!</f>
        <v>#REF!</v>
      </c>
      <c r="AF459" s="12" t="e">
        <f>IF('Рейтинговая таблица организаций'!#REF!&lt;1,0,(IF('Рейтинговая таблица организаций'!#REF!&lt;5,20,100)))</f>
        <v>#REF!</v>
      </c>
      <c r="AG459" s="12" t="s">
        <v>164</v>
      </c>
      <c r="AH459" s="12" t="e">
        <f>'Рейтинговая таблица организаций'!#REF!</f>
        <v>#REF!</v>
      </c>
      <c r="AI459" s="12" t="e">
        <f>'Рейтинговая таблица организаций'!#REF!</f>
        <v>#REF!</v>
      </c>
      <c r="AJ459" s="12" t="s">
        <v>165</v>
      </c>
      <c r="AK459" s="12" t="e">
        <f>'Рейтинговая таблица организаций'!#REF!</f>
        <v>#REF!</v>
      </c>
      <c r="AL459" s="12" t="e">
        <f>'Рейтинговая таблица организаций'!#REF!</f>
        <v>#REF!</v>
      </c>
      <c r="AM459" s="12" t="s">
        <v>166</v>
      </c>
      <c r="AN459" s="12" t="e">
        <f>'Рейтинговая таблица организаций'!#REF!</f>
        <v>#REF!</v>
      </c>
      <c r="AO459" s="12" t="e">
        <f>'Рейтинговая таблица организаций'!#REF!</f>
        <v>#REF!</v>
      </c>
      <c r="AP459" s="12" t="s">
        <v>167</v>
      </c>
      <c r="AQ459" s="12" t="e">
        <f>'Рейтинговая таблица организаций'!#REF!</f>
        <v>#REF!</v>
      </c>
      <c r="AR459" s="12" t="e">
        <f>'Рейтинговая таблица организаций'!#REF!</f>
        <v>#REF!</v>
      </c>
      <c r="AS459" s="12" t="s">
        <v>168</v>
      </c>
      <c r="AT459" s="12" t="e">
        <f>'Рейтинговая таблица организаций'!#REF!</f>
        <v>#REF!</v>
      </c>
      <c r="AU459" s="12" t="e">
        <f>'Рейтинговая таблица организаций'!#REF!</f>
        <v>#REF!</v>
      </c>
      <c r="AV459" s="12" t="s">
        <v>169</v>
      </c>
      <c r="AW459" s="12" t="e">
        <f>'Рейтинговая таблица организаций'!#REF!</f>
        <v>#REF!</v>
      </c>
      <c r="AX459" s="12" t="e">
        <f>'Рейтинговая таблица организаций'!#REF!</f>
        <v>#REF!</v>
      </c>
      <c r="AY459" s="12" t="s">
        <v>170</v>
      </c>
      <c r="AZ459" s="12" t="e">
        <f>'Рейтинговая таблица организаций'!#REF!</f>
        <v>#REF!</v>
      </c>
      <c r="BA459" s="12" t="e">
        <f>'Рейтинговая таблица организаций'!#REF!</f>
        <v>#REF!</v>
      </c>
    </row>
    <row r="460" spans="1:53" ht="15.75">
      <c r="A460" s="9" t="e">
        <f>'бланки '!#REF!</f>
        <v>#REF!</v>
      </c>
      <c r="B460" s="9" t="e">
        <f>'бланки '!#REF!</f>
        <v>#REF!</v>
      </c>
      <c r="C460" s="9" t="e">
        <f>'для bus.gov.ru'!#REF!</f>
        <v>#REF!</v>
      </c>
      <c r="D460" s="9" t="e">
        <f>'для bus.gov.ru'!#REF!</f>
        <v>#REF!</v>
      </c>
      <c r="E460" s="16" t="e">
        <f>'для bus.gov.ru'!#REF!</f>
        <v>#REF!</v>
      </c>
      <c r="F460" s="10" t="s">
        <v>159</v>
      </c>
      <c r="G460" s="11" t="e">
        <f>'Рейтинговая таблица организаций'!#REF!</f>
        <v>#REF!</v>
      </c>
      <c r="H460" s="11" t="e">
        <f>'Рейтинговая таблица организаций'!#REF!</f>
        <v>#REF!</v>
      </c>
      <c r="I460" s="10" t="s">
        <v>160</v>
      </c>
      <c r="J460" s="11" t="e">
        <f>'Рейтинговая таблица организаций'!#REF!</f>
        <v>#REF!</v>
      </c>
      <c r="K460" s="11" t="e">
        <f>'Рейтинговая таблица организаций'!#REF!</f>
        <v>#REF!</v>
      </c>
      <c r="L460"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60" s="18" t="e">
        <f>'Рейтинговая таблица организаций'!#REF!</f>
        <v>#REF!</v>
      </c>
      <c r="N460" s="12" t="e">
        <f>IF('Рейтинговая таблица организаций'!#REF!&lt;1,0,(IF('Рейтинговая таблица организаций'!#REF!&lt;4,30,100)))</f>
        <v>#REF!</v>
      </c>
      <c r="O460" s="12" t="s">
        <v>161</v>
      </c>
      <c r="P460" s="12" t="e">
        <f>'Рейтинговая таблица организаций'!#REF!</f>
        <v>#REF!</v>
      </c>
      <c r="Q460" s="12" t="e">
        <f>'Рейтинговая таблица организаций'!#REF!</f>
        <v>#REF!</v>
      </c>
      <c r="R460" s="12" t="s">
        <v>162</v>
      </c>
      <c r="S460" s="12" t="e">
        <f>'Рейтинговая таблица организаций'!#REF!</f>
        <v>#REF!</v>
      </c>
      <c r="T460" s="12" t="e">
        <f>'Рейтинговая таблица организаций'!#REF!</f>
        <v>#REF!</v>
      </c>
      <c r="U460"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60" s="18" t="e">
        <f>'Рейтинговая таблица организаций'!#REF!</f>
        <v>#REF!</v>
      </c>
      <c r="W460" s="12" t="e">
        <f>IF('Рейтинговая таблица организаций'!#REF!&lt;1,0,(IF('Рейтинговая таблица организаций'!#REF!&lt;4,20,100)))</f>
        <v>#REF!</v>
      </c>
      <c r="X460" s="12" t="s">
        <v>163</v>
      </c>
      <c r="Y460" s="12" t="e">
        <f>'Рейтинговая таблица организаций'!#REF!</f>
        <v>#REF!</v>
      </c>
      <c r="Z460" s="12" t="e">
        <f>'Рейтинговая таблица организаций'!#REF!</f>
        <v>#REF!</v>
      </c>
      <c r="AA460"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60" s="17" t="e">
        <f>'Рейтинговая таблица организаций'!#REF!</f>
        <v>#REF!</v>
      </c>
      <c r="AC460" s="12" t="e">
        <f>IF('Рейтинговая таблица организаций'!#REF!&lt;1,0,(IF('Рейтинговая таблица организаций'!#REF!&lt;5,20,100)))</f>
        <v>#REF!</v>
      </c>
      <c r="AD460"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60" s="18" t="e">
        <f>'Рейтинговая таблица организаций'!#REF!</f>
        <v>#REF!</v>
      </c>
      <c r="AF460" s="12" t="e">
        <f>IF('Рейтинговая таблица организаций'!#REF!&lt;1,0,(IF('Рейтинговая таблица организаций'!#REF!&lt;5,20,100)))</f>
        <v>#REF!</v>
      </c>
      <c r="AG460" s="12" t="s">
        <v>164</v>
      </c>
      <c r="AH460" s="12" t="e">
        <f>'Рейтинговая таблица организаций'!#REF!</f>
        <v>#REF!</v>
      </c>
      <c r="AI460" s="12" t="e">
        <f>'Рейтинговая таблица организаций'!#REF!</f>
        <v>#REF!</v>
      </c>
      <c r="AJ460" s="12" t="s">
        <v>165</v>
      </c>
      <c r="AK460" s="12" t="e">
        <f>'Рейтинговая таблица организаций'!#REF!</f>
        <v>#REF!</v>
      </c>
      <c r="AL460" s="12" t="e">
        <f>'Рейтинговая таблица организаций'!#REF!</f>
        <v>#REF!</v>
      </c>
      <c r="AM460" s="12" t="s">
        <v>166</v>
      </c>
      <c r="AN460" s="12" t="e">
        <f>'Рейтинговая таблица организаций'!#REF!</f>
        <v>#REF!</v>
      </c>
      <c r="AO460" s="12" t="e">
        <f>'Рейтинговая таблица организаций'!#REF!</f>
        <v>#REF!</v>
      </c>
      <c r="AP460" s="12" t="s">
        <v>167</v>
      </c>
      <c r="AQ460" s="12" t="e">
        <f>'Рейтинговая таблица организаций'!#REF!</f>
        <v>#REF!</v>
      </c>
      <c r="AR460" s="12" t="e">
        <f>'Рейтинговая таблица организаций'!#REF!</f>
        <v>#REF!</v>
      </c>
      <c r="AS460" s="12" t="s">
        <v>168</v>
      </c>
      <c r="AT460" s="12" t="e">
        <f>'Рейтинговая таблица организаций'!#REF!</f>
        <v>#REF!</v>
      </c>
      <c r="AU460" s="12" t="e">
        <f>'Рейтинговая таблица организаций'!#REF!</f>
        <v>#REF!</v>
      </c>
      <c r="AV460" s="12" t="s">
        <v>169</v>
      </c>
      <c r="AW460" s="12" t="e">
        <f>'Рейтинговая таблица организаций'!#REF!</f>
        <v>#REF!</v>
      </c>
      <c r="AX460" s="12" t="e">
        <f>'Рейтинговая таблица организаций'!#REF!</f>
        <v>#REF!</v>
      </c>
      <c r="AY460" s="12" t="s">
        <v>170</v>
      </c>
      <c r="AZ460" s="12" t="e">
        <f>'Рейтинговая таблица организаций'!#REF!</f>
        <v>#REF!</v>
      </c>
      <c r="BA460" s="12" t="e">
        <f>'Рейтинговая таблица организаций'!#REF!</f>
        <v>#REF!</v>
      </c>
    </row>
    <row r="461" spans="1:53" ht="15.75">
      <c r="A461" s="9" t="e">
        <f>'бланки '!#REF!</f>
        <v>#REF!</v>
      </c>
      <c r="B461" s="9" t="e">
        <f>'бланки '!#REF!</f>
        <v>#REF!</v>
      </c>
      <c r="C461" s="9" t="e">
        <f>'для bus.gov.ru'!#REF!</f>
        <v>#REF!</v>
      </c>
      <c r="D461" s="9" t="e">
        <f>'для bus.gov.ru'!#REF!</f>
        <v>#REF!</v>
      </c>
      <c r="E461" s="16" t="e">
        <f>'для bus.gov.ru'!#REF!</f>
        <v>#REF!</v>
      </c>
      <c r="F461" s="10" t="s">
        <v>159</v>
      </c>
      <c r="G461" s="11" t="e">
        <f>'Рейтинговая таблица организаций'!#REF!</f>
        <v>#REF!</v>
      </c>
      <c r="H461" s="11" t="e">
        <f>'Рейтинговая таблица организаций'!#REF!</f>
        <v>#REF!</v>
      </c>
      <c r="I461" s="10" t="s">
        <v>160</v>
      </c>
      <c r="J461" s="11" t="e">
        <f>'Рейтинговая таблица организаций'!#REF!</f>
        <v>#REF!</v>
      </c>
      <c r="K461" s="11" t="e">
        <f>'Рейтинговая таблица организаций'!#REF!</f>
        <v>#REF!</v>
      </c>
      <c r="L461"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61" s="18" t="e">
        <f>'Рейтинговая таблица организаций'!#REF!</f>
        <v>#REF!</v>
      </c>
      <c r="N461" s="12" t="e">
        <f>IF('Рейтинговая таблица организаций'!#REF!&lt;1,0,(IF('Рейтинговая таблица организаций'!#REF!&lt;4,30,100)))</f>
        <v>#REF!</v>
      </c>
      <c r="O461" s="12" t="s">
        <v>161</v>
      </c>
      <c r="P461" s="12" t="e">
        <f>'Рейтинговая таблица организаций'!#REF!</f>
        <v>#REF!</v>
      </c>
      <c r="Q461" s="12" t="e">
        <f>'Рейтинговая таблица организаций'!#REF!</f>
        <v>#REF!</v>
      </c>
      <c r="R461" s="12" t="s">
        <v>162</v>
      </c>
      <c r="S461" s="12" t="e">
        <f>'Рейтинговая таблица организаций'!#REF!</f>
        <v>#REF!</v>
      </c>
      <c r="T461" s="12" t="e">
        <f>'Рейтинговая таблица организаций'!#REF!</f>
        <v>#REF!</v>
      </c>
      <c r="U461"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61" s="18" t="e">
        <f>'Рейтинговая таблица организаций'!#REF!</f>
        <v>#REF!</v>
      </c>
      <c r="W461" s="12" t="e">
        <f>IF('Рейтинговая таблица организаций'!#REF!&lt;1,0,(IF('Рейтинговая таблица организаций'!#REF!&lt;4,20,100)))</f>
        <v>#REF!</v>
      </c>
      <c r="X461" s="12" t="s">
        <v>163</v>
      </c>
      <c r="Y461" s="12" t="e">
        <f>'Рейтинговая таблица организаций'!#REF!</f>
        <v>#REF!</v>
      </c>
      <c r="Z461" s="12" t="e">
        <f>'Рейтинговая таблица организаций'!#REF!</f>
        <v>#REF!</v>
      </c>
      <c r="AA461"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61" s="17" t="e">
        <f>'Рейтинговая таблица организаций'!#REF!</f>
        <v>#REF!</v>
      </c>
      <c r="AC461" s="12" t="e">
        <f>IF('Рейтинговая таблица организаций'!#REF!&lt;1,0,(IF('Рейтинговая таблица организаций'!#REF!&lt;5,20,100)))</f>
        <v>#REF!</v>
      </c>
      <c r="AD461"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61" s="18" t="e">
        <f>'Рейтинговая таблица организаций'!#REF!</f>
        <v>#REF!</v>
      </c>
      <c r="AF461" s="12" t="e">
        <f>IF('Рейтинговая таблица организаций'!#REF!&lt;1,0,(IF('Рейтинговая таблица организаций'!#REF!&lt;5,20,100)))</f>
        <v>#REF!</v>
      </c>
      <c r="AG461" s="12" t="s">
        <v>164</v>
      </c>
      <c r="AH461" s="12" t="e">
        <f>'Рейтинговая таблица организаций'!#REF!</f>
        <v>#REF!</v>
      </c>
      <c r="AI461" s="12" t="e">
        <f>'Рейтинговая таблица организаций'!#REF!</f>
        <v>#REF!</v>
      </c>
      <c r="AJ461" s="12" t="s">
        <v>165</v>
      </c>
      <c r="AK461" s="12" t="e">
        <f>'Рейтинговая таблица организаций'!#REF!</f>
        <v>#REF!</v>
      </c>
      <c r="AL461" s="12" t="e">
        <f>'Рейтинговая таблица организаций'!#REF!</f>
        <v>#REF!</v>
      </c>
      <c r="AM461" s="12" t="s">
        <v>166</v>
      </c>
      <c r="AN461" s="12" t="e">
        <f>'Рейтинговая таблица организаций'!#REF!</f>
        <v>#REF!</v>
      </c>
      <c r="AO461" s="12" t="e">
        <f>'Рейтинговая таблица организаций'!#REF!</f>
        <v>#REF!</v>
      </c>
      <c r="AP461" s="12" t="s">
        <v>167</v>
      </c>
      <c r="AQ461" s="12" t="e">
        <f>'Рейтинговая таблица организаций'!#REF!</f>
        <v>#REF!</v>
      </c>
      <c r="AR461" s="12" t="e">
        <f>'Рейтинговая таблица организаций'!#REF!</f>
        <v>#REF!</v>
      </c>
      <c r="AS461" s="12" t="s">
        <v>168</v>
      </c>
      <c r="AT461" s="12" t="e">
        <f>'Рейтинговая таблица организаций'!#REF!</f>
        <v>#REF!</v>
      </c>
      <c r="AU461" s="12" t="e">
        <f>'Рейтинговая таблица организаций'!#REF!</f>
        <v>#REF!</v>
      </c>
      <c r="AV461" s="12" t="s">
        <v>169</v>
      </c>
      <c r="AW461" s="12" t="e">
        <f>'Рейтинговая таблица организаций'!#REF!</f>
        <v>#REF!</v>
      </c>
      <c r="AX461" s="12" t="e">
        <f>'Рейтинговая таблица организаций'!#REF!</f>
        <v>#REF!</v>
      </c>
      <c r="AY461" s="12" t="s">
        <v>170</v>
      </c>
      <c r="AZ461" s="12" t="e">
        <f>'Рейтинговая таблица организаций'!#REF!</f>
        <v>#REF!</v>
      </c>
      <c r="BA461" s="12" t="e">
        <f>'Рейтинговая таблица организаций'!#REF!</f>
        <v>#REF!</v>
      </c>
    </row>
    <row r="462" spans="1:53" ht="15.75">
      <c r="A462" s="9" t="e">
        <f>'бланки '!#REF!</f>
        <v>#REF!</v>
      </c>
      <c r="B462" s="9" t="e">
        <f>'бланки '!#REF!</f>
        <v>#REF!</v>
      </c>
      <c r="C462" s="9" t="e">
        <f>'для bus.gov.ru'!#REF!</f>
        <v>#REF!</v>
      </c>
      <c r="D462" s="9" t="e">
        <f>'для bus.gov.ru'!#REF!</f>
        <v>#REF!</v>
      </c>
      <c r="E462" s="16" t="e">
        <f>'для bus.gov.ru'!#REF!</f>
        <v>#REF!</v>
      </c>
      <c r="F462" s="10" t="s">
        <v>159</v>
      </c>
      <c r="G462" s="11" t="e">
        <f>'Рейтинговая таблица организаций'!#REF!</f>
        <v>#REF!</v>
      </c>
      <c r="H462" s="11" t="e">
        <f>'Рейтинговая таблица организаций'!#REF!</f>
        <v>#REF!</v>
      </c>
      <c r="I462" s="10" t="s">
        <v>160</v>
      </c>
      <c r="J462" s="11" t="e">
        <f>'Рейтинговая таблица организаций'!#REF!</f>
        <v>#REF!</v>
      </c>
      <c r="K462" s="11" t="e">
        <f>'Рейтинговая таблица организаций'!#REF!</f>
        <v>#REF!</v>
      </c>
      <c r="L462" s="12" t="e">
        <f>IF('Рейтинговая таблица организаций'!#REF!&lt;1,"Отсутствуют или не функционируют дистанционные способы взаимодействия",(IF('Рейтинговая таблица организаций'!#REF!&lt;4,"В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#REF!</v>
      </c>
      <c r="M462" s="18" t="e">
        <f>'Рейтинговая таблица организаций'!#REF!</f>
        <v>#REF!</v>
      </c>
      <c r="N462" s="12" t="e">
        <f>IF('Рейтинговая таблица организаций'!#REF!&lt;1,0,(IF('Рейтинговая таблица организаций'!#REF!&lt;4,30,100)))</f>
        <v>#REF!</v>
      </c>
      <c r="O462" s="12" t="s">
        <v>161</v>
      </c>
      <c r="P462" s="12" t="e">
        <f>'Рейтинговая таблица организаций'!#REF!</f>
        <v>#REF!</v>
      </c>
      <c r="Q462" s="12" t="e">
        <f>'Рейтинговая таблица организаций'!#REF!</f>
        <v>#REF!</v>
      </c>
      <c r="R462" s="12" t="s">
        <v>162</v>
      </c>
      <c r="S462" s="12" t="e">
        <f>'Рейтинговая таблица организаций'!#REF!</f>
        <v>#REF!</v>
      </c>
      <c r="T462" s="12" t="e">
        <f>'Рейтинговая таблица организаций'!#REF!</f>
        <v>#REF!</v>
      </c>
      <c r="U462" s="12" t="e">
        <f>IF('Рейтинговая таблица организаций'!#REF!&lt;1,"Отсутствуют комфортные условия",(IF('Рейтинговая таблица организаций'!#REF!&lt;5,"Количество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#REF!</v>
      </c>
      <c r="V462" s="18" t="e">
        <f>'Рейтинговая таблица организаций'!#REF!</f>
        <v>#REF!</v>
      </c>
      <c r="W462" s="12" t="e">
        <f>IF('Рейтинговая таблица организаций'!#REF!&lt;1,0,(IF('Рейтинговая таблица организаций'!#REF!&lt;4,20,100)))</f>
        <v>#REF!</v>
      </c>
      <c r="X462" s="12" t="s">
        <v>163</v>
      </c>
      <c r="Y462" s="12" t="e">
        <f>'Рейтинговая таблица организаций'!#REF!</f>
        <v>#REF!</v>
      </c>
      <c r="Z462" s="12" t="e">
        <f>'Рейтинговая таблица организаций'!#REF!</f>
        <v>#REF!</v>
      </c>
      <c r="AA462" s="12" t="e">
        <f>IF('Рейтинговая таблица организаций'!#REF!&lt;1,"Отсутствуют условия доступности для инвалидов",(IF('Рейтинговая таблица организаций'!#REF!&lt;5,"Количество условий доступности организации для инвалидов (от одного до четырех)","Наличие пяти и более условий доступности для инвалидов")))</f>
        <v>#REF!</v>
      </c>
      <c r="AB462" s="17" t="e">
        <f>'Рейтинговая таблица организаций'!#REF!</f>
        <v>#REF!</v>
      </c>
      <c r="AC462" s="12" t="e">
        <f>IF('Рейтинговая таблица организаций'!#REF!&lt;1,0,(IF('Рейтинговая таблица организаций'!#REF!&lt;5,20,100)))</f>
        <v>#REF!</v>
      </c>
      <c r="AD462" s="12" t="e">
        <f>IF('Рейтинговая таблица организаций'!#REF!&lt;1,"Отсутствуют условия доступности, позволяющие инвалидам получать услуги наравне с другими",(IF('Рейтинговая таблица организаций'!#REF!&lt;5,"Количество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#REF!</v>
      </c>
      <c r="AE462" s="18" t="e">
        <f>'Рейтинговая таблица организаций'!#REF!</f>
        <v>#REF!</v>
      </c>
      <c r="AF462" s="12" t="e">
        <f>IF('Рейтинговая таблица организаций'!#REF!&lt;1,0,(IF('Рейтинговая таблица организаций'!#REF!&lt;5,20,100)))</f>
        <v>#REF!</v>
      </c>
      <c r="AG462" s="12" t="s">
        <v>164</v>
      </c>
      <c r="AH462" s="12" t="e">
        <f>'Рейтинговая таблица организаций'!#REF!</f>
        <v>#REF!</v>
      </c>
      <c r="AI462" s="12" t="e">
        <f>'Рейтинговая таблица организаций'!#REF!</f>
        <v>#REF!</v>
      </c>
      <c r="AJ462" s="12" t="s">
        <v>165</v>
      </c>
      <c r="AK462" s="12" t="e">
        <f>'Рейтинговая таблица организаций'!#REF!</f>
        <v>#REF!</v>
      </c>
      <c r="AL462" s="12" t="e">
        <f>'Рейтинговая таблица организаций'!#REF!</f>
        <v>#REF!</v>
      </c>
      <c r="AM462" s="12" t="s">
        <v>166</v>
      </c>
      <c r="AN462" s="12" t="e">
        <f>'Рейтинговая таблица организаций'!#REF!</f>
        <v>#REF!</v>
      </c>
      <c r="AO462" s="12" t="e">
        <f>'Рейтинговая таблица организаций'!#REF!</f>
        <v>#REF!</v>
      </c>
      <c r="AP462" s="12" t="s">
        <v>167</v>
      </c>
      <c r="AQ462" s="12" t="e">
        <f>'Рейтинговая таблица организаций'!#REF!</f>
        <v>#REF!</v>
      </c>
      <c r="AR462" s="12" t="e">
        <f>'Рейтинговая таблица организаций'!#REF!</f>
        <v>#REF!</v>
      </c>
      <c r="AS462" s="12" t="s">
        <v>168</v>
      </c>
      <c r="AT462" s="12" t="e">
        <f>'Рейтинговая таблица организаций'!#REF!</f>
        <v>#REF!</v>
      </c>
      <c r="AU462" s="12" t="e">
        <f>'Рейтинговая таблица организаций'!#REF!</f>
        <v>#REF!</v>
      </c>
      <c r="AV462" s="12" t="s">
        <v>169</v>
      </c>
      <c r="AW462" s="12" t="e">
        <f>'Рейтинговая таблица организаций'!#REF!</f>
        <v>#REF!</v>
      </c>
      <c r="AX462" s="12" t="e">
        <f>'Рейтинговая таблица организаций'!#REF!</f>
        <v>#REF!</v>
      </c>
      <c r="AY462" s="12" t="s">
        <v>170</v>
      </c>
      <c r="AZ462" s="12" t="e">
        <f>'Рейтинговая таблица организаций'!#REF!</f>
        <v>#REF!</v>
      </c>
      <c r="BA462" s="12" t="e">
        <f>'Рейтинговая таблица организаций'!#REF!</f>
        <v>#REF!</v>
      </c>
    </row>
  </sheetData>
  <autoFilter ref="A14:BA39">
    <filterColumn colId="6" showButton="0"/>
    <filterColumn colId="9" showButton="0"/>
    <filterColumn colId="12" showButton="0"/>
    <filterColumn colId="15" showButton="0"/>
    <filterColumn colId="18" showButton="0"/>
    <filterColumn colId="21" showButton="0"/>
    <filterColumn colId="24" showButton="0"/>
    <filterColumn colId="27" showButton="0"/>
    <filterColumn colId="30" showButton="0"/>
    <filterColumn colId="33" showButton="0"/>
    <filterColumn colId="36" showButton="0"/>
    <filterColumn colId="39" showButton="0"/>
    <filterColumn colId="42" showButton="0"/>
    <filterColumn colId="45" showButton="0"/>
    <filterColumn colId="48" showButton="0"/>
    <filterColumn colId="51" showButton="0"/>
  </autoFilter>
  <mergeCells count="72">
    <mergeCell ref="A1:D1"/>
    <mergeCell ref="A2:B2"/>
    <mergeCell ref="A3:B3"/>
    <mergeCell ref="C3:E3"/>
    <mergeCell ref="A4:B4"/>
    <mergeCell ref="C4:E4"/>
    <mergeCell ref="A5:B5"/>
    <mergeCell ref="A6:B6"/>
    <mergeCell ref="C6:G6"/>
    <mergeCell ref="A8:E8"/>
    <mergeCell ref="A9:A14"/>
    <mergeCell ref="B9:B14"/>
    <mergeCell ref="C9:C14"/>
    <mergeCell ref="D9:D14"/>
    <mergeCell ref="E9:E14"/>
    <mergeCell ref="F9:BA9"/>
    <mergeCell ref="AS10:BA10"/>
    <mergeCell ref="F11:T11"/>
    <mergeCell ref="U11:Z11"/>
    <mergeCell ref="AA11:AI11"/>
    <mergeCell ref="AJ11:AR11"/>
    <mergeCell ref="AS11:BA11"/>
    <mergeCell ref="AA12:AC12"/>
    <mergeCell ref="F10:T10"/>
    <mergeCell ref="U10:Z10"/>
    <mergeCell ref="AA10:AI10"/>
    <mergeCell ref="AJ10:AR10"/>
    <mergeCell ref="F12:K12"/>
    <mergeCell ref="L12:N12"/>
    <mergeCell ref="O12:T12"/>
    <mergeCell ref="U12:W12"/>
    <mergeCell ref="X12:Z12"/>
    <mergeCell ref="AV12:AX12"/>
    <mergeCell ref="AY12:BA12"/>
    <mergeCell ref="F13:H13"/>
    <mergeCell ref="I13:K13"/>
    <mergeCell ref="L13:N13"/>
    <mergeCell ref="O13:Q13"/>
    <mergeCell ref="R13:T13"/>
    <mergeCell ref="U13:W13"/>
    <mergeCell ref="X13:Z13"/>
    <mergeCell ref="AA13:AC13"/>
    <mergeCell ref="AD12:AF12"/>
    <mergeCell ref="AG12:AI12"/>
    <mergeCell ref="AJ12:AL12"/>
    <mergeCell ref="AM12:AO12"/>
    <mergeCell ref="AP12:AR12"/>
    <mergeCell ref="AS12:AU12"/>
    <mergeCell ref="AV13:AX13"/>
    <mergeCell ref="AY13:BA13"/>
    <mergeCell ref="G14:H14"/>
    <mergeCell ref="J14:K14"/>
    <mergeCell ref="M14:N14"/>
    <mergeCell ref="P14:Q14"/>
    <mergeCell ref="S14:T14"/>
    <mergeCell ref="V14:W14"/>
    <mergeCell ref="Y14:Z14"/>
    <mergeCell ref="AB14:AC14"/>
    <mergeCell ref="AD13:AF13"/>
    <mergeCell ref="AG13:AI13"/>
    <mergeCell ref="AJ13:AL13"/>
    <mergeCell ref="AM13:AO13"/>
    <mergeCell ref="AP13:AR13"/>
    <mergeCell ref="AS13:AU13"/>
    <mergeCell ref="AW14:AX14"/>
    <mergeCell ref="AZ14:BA14"/>
    <mergeCell ref="AE14:AF14"/>
    <mergeCell ref="AH14:AI14"/>
    <mergeCell ref="AK14:AL14"/>
    <mergeCell ref="AN14:AO14"/>
    <mergeCell ref="AQ14:AR14"/>
    <mergeCell ref="AT14:AU14"/>
  </mergeCells>
  <pageMargins left="0.7" right="0.7" top="0.75" bottom="0.75" header="0.3" footer="0.3"/>
  <pageSetup paperSize="9" orientation="portrait" horizontalDpi="0" verticalDpi="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xr:uid="{00000000-0002-0000-0600-000000000000}">
          <x14:formula1>
            <xm:f>[1]Индикаторы!#REF!</xm:f>
          </x14:formula1>
          <xm:sqref>AY15:AY462 F15:F462 I15:I462 L15:L462 U15:U462 AA15:AA462 AD15:AD462 O15:O462 R15:R462 X15:X462 AG15:AG462 AJ15:AJ462 AM15:AM462 AP15:AP462 AS15:AS462 AV15:AV462</xm:sqref>
        </x14:dataValidation>
      </x14:dataValidations>
    </ext>
  </extLst>
</worksheet>
</file>

<file path=xl/worksheets/sheet9.xml><?xml version="1.0" encoding="utf-8"?>
<worksheet xmlns="http://schemas.openxmlformats.org/spreadsheetml/2006/main" xmlns:r="http://schemas.openxmlformats.org/officeDocument/2006/relationships">
  <dimension ref="A1:D35"/>
  <sheetViews>
    <sheetView workbookViewId="0">
      <selection activeCell="E53" sqref="E53"/>
    </sheetView>
  </sheetViews>
  <sheetFormatPr defaultColWidth="9.140625" defaultRowHeight="15"/>
  <cols>
    <col min="1" max="1" width="10.140625" customWidth="1"/>
    <col min="2" max="2" width="12.5703125" customWidth="1"/>
    <col min="3" max="3" width="14.7109375" customWidth="1"/>
    <col min="4" max="4" width="55.140625" customWidth="1"/>
  </cols>
  <sheetData>
    <row r="1" spans="1:4">
      <c r="A1" t="s">
        <v>44</v>
      </c>
      <c r="B1" t="s">
        <v>45</v>
      </c>
    </row>
    <row r="2" spans="1:4">
      <c r="A2" t="s">
        <v>2</v>
      </c>
    </row>
    <row r="3" spans="1:4">
      <c r="B3" t="s">
        <v>17</v>
      </c>
      <c r="C3" t="s">
        <v>46</v>
      </c>
    </row>
    <row r="4" spans="1:4">
      <c r="C4" t="s">
        <v>12</v>
      </c>
      <c r="D4" t="s">
        <v>47</v>
      </c>
    </row>
    <row r="5" spans="1:4">
      <c r="C5" t="s">
        <v>13</v>
      </c>
      <c r="D5" t="s">
        <v>48</v>
      </c>
    </row>
    <row r="6" spans="1:4">
      <c r="B6" t="s">
        <v>18</v>
      </c>
      <c r="C6" t="s">
        <v>49</v>
      </c>
    </row>
    <row r="7" spans="1:4">
      <c r="C7" t="s">
        <v>14</v>
      </c>
      <c r="D7" t="s">
        <v>50</v>
      </c>
    </row>
    <row r="8" spans="1:4">
      <c r="B8" t="s">
        <v>19</v>
      </c>
      <c r="C8" t="s">
        <v>51</v>
      </c>
    </row>
    <row r="9" spans="1:4">
      <c r="C9" t="s">
        <v>15</v>
      </c>
      <c r="D9" t="s">
        <v>73</v>
      </c>
    </row>
    <row r="10" spans="1:4">
      <c r="C10" t="s">
        <v>16</v>
      </c>
      <c r="D10" t="s">
        <v>74</v>
      </c>
    </row>
    <row r="11" spans="1:4">
      <c r="A11" t="s">
        <v>3</v>
      </c>
    </row>
    <row r="12" spans="1:4">
      <c r="B12" t="s">
        <v>22</v>
      </c>
      <c r="C12" t="s">
        <v>52</v>
      </c>
    </row>
    <row r="13" spans="1:4">
      <c r="C13" t="s">
        <v>20</v>
      </c>
      <c r="D13" t="s">
        <v>53</v>
      </c>
    </row>
    <row r="14" spans="1:4">
      <c r="B14" t="s">
        <v>23</v>
      </c>
      <c r="C14" t="s">
        <v>54</v>
      </c>
    </row>
    <row r="15" spans="1:4">
      <c r="C15" t="s">
        <v>21</v>
      </c>
      <c r="D15" t="s">
        <v>55</v>
      </c>
    </row>
    <row r="16" spans="1:4">
      <c r="A16" t="s">
        <v>5</v>
      </c>
    </row>
    <row r="17" spans="1:4">
      <c r="B17" t="s">
        <v>27</v>
      </c>
      <c r="C17" t="s">
        <v>56</v>
      </c>
    </row>
    <row r="18" spans="1:4">
      <c r="C18" t="s">
        <v>24</v>
      </c>
      <c r="D18" t="s">
        <v>57</v>
      </c>
    </row>
    <row r="19" spans="1:4">
      <c r="B19" t="s">
        <v>28</v>
      </c>
      <c r="C19" t="s">
        <v>58</v>
      </c>
    </row>
    <row r="20" spans="1:4">
      <c r="C20" t="s">
        <v>25</v>
      </c>
      <c r="D20" t="s">
        <v>59</v>
      </c>
    </row>
    <row r="21" spans="1:4">
      <c r="B21" t="s">
        <v>29</v>
      </c>
      <c r="C21" t="s">
        <v>60</v>
      </c>
    </row>
    <row r="22" spans="1:4">
      <c r="C22" t="s">
        <v>26</v>
      </c>
      <c r="D22" t="s">
        <v>61</v>
      </c>
    </row>
    <row r="23" spans="1:4">
      <c r="A23" t="s">
        <v>7</v>
      </c>
    </row>
    <row r="24" spans="1:4">
      <c r="B24" t="s">
        <v>33</v>
      </c>
      <c r="C24" t="s">
        <v>62</v>
      </c>
    </row>
    <row r="25" spans="1:4">
      <c r="C25" t="s">
        <v>30</v>
      </c>
      <c r="D25" t="s">
        <v>63</v>
      </c>
    </row>
    <row r="26" spans="1:4">
      <c r="B26" t="s">
        <v>34</v>
      </c>
      <c r="C26" t="s">
        <v>64</v>
      </c>
    </row>
    <row r="27" spans="1:4">
      <c r="C27" t="s">
        <v>31</v>
      </c>
      <c r="D27" t="s">
        <v>65</v>
      </c>
    </row>
    <row r="28" spans="1:4">
      <c r="B28" t="s">
        <v>35</v>
      </c>
      <c r="C28" t="s">
        <v>66</v>
      </c>
    </row>
    <row r="29" spans="1:4">
      <c r="C29" t="s">
        <v>32</v>
      </c>
      <c r="D29" t="s">
        <v>67</v>
      </c>
    </row>
    <row r="30" spans="1:4">
      <c r="A30" t="s">
        <v>9</v>
      </c>
    </row>
    <row r="31" spans="1:4">
      <c r="B31" t="s">
        <v>39</v>
      </c>
      <c r="C31" t="s">
        <v>68</v>
      </c>
    </row>
    <row r="32" spans="1:4">
      <c r="C32" t="s">
        <v>36</v>
      </c>
      <c r="D32" t="s">
        <v>69</v>
      </c>
    </row>
    <row r="33" spans="2:4">
      <c r="B33" t="s">
        <v>40</v>
      </c>
      <c r="C33" t="s">
        <v>70</v>
      </c>
    </row>
    <row r="34" spans="2:4">
      <c r="B34" t="s">
        <v>41</v>
      </c>
      <c r="C34" t="s">
        <v>71</v>
      </c>
    </row>
    <row r="35" spans="2:4">
      <c r="C35" t="s">
        <v>38</v>
      </c>
      <c r="D35"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Рейтинговая таблица организаций</vt:lpstr>
      <vt:lpstr>Лист1</vt:lpstr>
      <vt:lpstr>для bus.gov.ru</vt:lpstr>
      <vt:lpstr>Северодвинск</vt:lpstr>
      <vt:lpstr>бланки </vt:lpstr>
      <vt:lpstr>Лист4</vt:lpstr>
      <vt:lpstr>Лист2</vt:lpstr>
      <vt:lpstr>Матрица бас гов</vt:lpstr>
      <vt:lpstr>описание</vt:lpstr>
      <vt:lpstr>анкеты</vt:lpstr>
      <vt:lpstr>Критерии и показатели</vt:lpstr>
      <vt:lpstr>Лист3</vt:lpstr>
      <vt:lpstr>для таблиц</vt:lpstr>
    </vt:vector>
  </TitlesOfParts>
  <Company>ООО АктивМаркетинг</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Пользователь Windows</cp:lastModifiedBy>
  <dcterms:created xsi:type="dcterms:W3CDTF">2019-06-09T22:16:24Z</dcterms:created>
  <dcterms:modified xsi:type="dcterms:W3CDTF">2025-03-17T10:03:50Z</dcterms:modified>
</cp:coreProperties>
</file>